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66925"/>
  <mc:AlternateContent xmlns:mc="http://schemas.openxmlformats.org/markup-compatibility/2006">
    <mc:Choice Requires="x15">
      <x15ac:absPath xmlns:x15ac="http://schemas.microsoft.com/office/spreadsheetml/2010/11/ac" url="\\stella\Workforce\Perkins\Local Applications &amp; Docs\17-18\Apps\Helena\"/>
    </mc:Choice>
  </mc:AlternateContent>
  <bookViews>
    <workbookView xWindow="0" yWindow="0" windowWidth="25200" windowHeight="12225"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33" i="6"/>
  <c r="R133" i="6"/>
  <c r="T133" i="6"/>
  <c r="O133" i="6"/>
  <c r="P87" i="6"/>
  <c r="R87" i="6"/>
  <c r="T87" i="6"/>
  <c r="O87" i="6"/>
  <c r="T57" i="6"/>
  <c r="R57" i="6"/>
  <c r="P57" i="6"/>
  <c r="O57" i="6"/>
  <c r="T47" i="6"/>
  <c r="R47" i="6"/>
  <c r="P47" i="6"/>
  <c r="G6" i="18" s="1"/>
  <c r="G7" i="18" s="1"/>
  <c r="O47" i="6"/>
  <c r="K6" i="18" l="1"/>
  <c r="K7" i="18" s="1"/>
  <c r="O6" i="18"/>
  <c r="O7" i="18" s="1"/>
  <c r="C6" i="18"/>
  <c r="C7" i="18" s="1"/>
  <c r="T152" i="6"/>
  <c r="O28" i="18" s="1"/>
  <c r="R152" i="6"/>
  <c r="K28" i="18" s="1"/>
  <c r="T120" i="6"/>
  <c r="O17" i="18" s="1"/>
  <c r="O24" i="18" s="1"/>
  <c r="R120" i="6"/>
  <c r="K17" i="18" s="1"/>
  <c r="K24" i="18" s="1"/>
  <c r="T102" i="6"/>
  <c r="R102" i="6"/>
  <c r="T72" i="6"/>
  <c r="R72" i="6"/>
  <c r="T34" i="6"/>
  <c r="T60" i="6" s="1"/>
  <c r="R34" i="6"/>
  <c r="R60" i="6" s="1"/>
  <c r="P152" i="6"/>
  <c r="G28" i="18" s="1"/>
  <c r="O152" i="6"/>
  <c r="C28" i="18" s="1"/>
  <c r="P120" i="6"/>
  <c r="G17" i="18" s="1"/>
  <c r="G24" i="18" s="1"/>
  <c r="O120" i="6"/>
  <c r="C17" i="18" s="1"/>
  <c r="C24" i="18" s="1"/>
  <c r="P102" i="6"/>
  <c r="O102" i="6"/>
  <c r="P72" i="6"/>
  <c r="O72" i="6"/>
  <c r="P34" i="6"/>
  <c r="P60" i="6" s="1"/>
  <c r="O34" i="6"/>
  <c r="O60" i="6" s="1"/>
  <c r="G30" i="18" l="1"/>
  <c r="O30" i="18"/>
  <c r="K30" i="18"/>
  <c r="C30" i="18"/>
  <c r="O136" i="6"/>
  <c r="P136" i="6"/>
  <c r="P159" i="6" s="1"/>
  <c r="R136" i="6"/>
  <c r="R159" i="6" s="1"/>
  <c r="T136" i="6"/>
  <c r="T159" i="6" s="1"/>
  <c r="O159" i="6" l="1"/>
</calcChain>
</file>

<file path=xl/sharedStrings.xml><?xml version="1.0" encoding="utf-8"?>
<sst xmlns="http://schemas.openxmlformats.org/spreadsheetml/2006/main" count="917" uniqueCount="325">
  <si>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</si>
  <si>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</si>
  <si>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</si>
  <si>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</si>
  <si>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</si>
  <si>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</si>
  <si>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</si>
  <si>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</si>
  <si>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</si>
  <si>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</si>
  <si>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</si>
  <si>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</si>
  <si>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</si>
  <si>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</si>
  <si>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</si>
  <si>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</si>
  <si>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</si>
  <si>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</si>
  <si>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</si>
  <si>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</si>
  <si>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</si>
  <si>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</si>
  <si>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</si>
  <si>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</si>
  <si>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</si>
  <si>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</si>
  <si>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</si>
  <si>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</si>
  <si>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</si>
  <si>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</si>
  <si>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</si>
  <si>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</si>
  <si>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</si>
  <si>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</si>
  <si>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</si>
  <si>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</si>
  <si>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</si>
  <si>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</si>
  <si>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</si>
  <si>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</si>
  <si>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</si>
  <si>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</si>
  <si>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</si>
  <si>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</si>
  <si>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</si>
  <si>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</si>
  <si>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</si>
  <si>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</si>
  <si>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</si>
  <si>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</si>
  <si>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</si>
  <si>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</si>
  <si>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</si>
  <si>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</si>
  <si>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</si>
  <si>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</si>
  <si>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</si>
  <si>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</si>
  <si>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</si>
  <si>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</si>
  <si>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</si>
  <si>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</si>
  <si>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</si>
  <si>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</si>
  <si>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</si>
  <si>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</si>
  <si>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</si>
  <si>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</si>
  <si>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</si>
  <si>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</si>
  <si>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</si>
  <si>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</si>
  <si>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</si>
  <si>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</si>
  <si>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</si>
  <si>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</si>
  <si>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</si>
  <si>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</si>
  <si>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</si>
  <si>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</si>
  <si>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</si>
  <si>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</si>
  <si>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</si>
  <si>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</si>
  <si>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</si>
  <si>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</si>
  <si>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</si>
  <si>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</si>
  <si>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</si>
  <si>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</si>
  <si>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</si>
  <si>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</si>
  <si>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</si>
  <si>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</si>
  <si>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</si>
  <si>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</si>
  <si>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</si>
  <si>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</si>
  <si>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</si>
  <si>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</si>
  <si>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</si>
  <si>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</si>
  <si>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</si>
  <si>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</si>
  <si>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</si>
  <si>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</si>
  <si>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</si>
  <si>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</si>
  <si>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</si>
  <si>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</si>
  <si>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</si>
  <si>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</si>
  <si>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</si>
  <si>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</si>
  <si>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</si>
  <si>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</si>
  <si>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</si>
  <si>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</si>
  <si>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</si>
  <si>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</si>
  <si>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</si>
  <si>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</si>
  <si>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</si>
  <si>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</si>
  <si>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</si>
  <si>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</si>
  <si>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</si>
  <si>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</si>
  <si>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</si>
  <si>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</si>
  <si>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</si>
  <si>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</si>
  <si>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</si>
  <si>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</si>
  <si>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</si>
  <si>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</si>
  <si>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</si>
  <si>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</si>
  <si>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</si>
  <si>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</si>
  <si>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</si>
  <si>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</si>
  <si>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</si>
  <si>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</si>
  <si>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</si>
  <si>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</si>
  <si>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</si>
  <si>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</si>
  <si>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</si>
  <si>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</si>
  <si>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</si>
  <si>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</si>
  <si>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</si>
  <si>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</si>
  <si>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</si>
  <si>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</si>
  <si>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</si>
  <si>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</si>
  <si>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</si>
  <si>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</si>
  <si>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</si>
  <si>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</si>
  <si>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</si>
  <si>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</si>
  <si>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</si>
  <si>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</si>
  <si>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</si>
  <si>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</si>
  <si>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</si>
  <si>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</si>
  <si>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</si>
  <si>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</si>
  <si>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</si>
  <si>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</si>
  <si>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</si>
  <si>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</si>
  <si>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</si>
  <si>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</si>
  <si>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</si>
  <si>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</si>
  <si>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</si>
  <si>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</si>
  <si>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</si>
  <si>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</si>
  <si>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</si>
  <si>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</si>
  <si>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</si>
  <si>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</si>
  <si>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</si>
  <si>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</si>
  <si>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</si>
  <si>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</si>
  <si>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</si>
  <si>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</si>
  <si>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</si>
  <si>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</si>
  <si>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</si>
  <si>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</si>
  <si>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</si>
  <si>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</si>
  <si>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</si>
  <si>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</si>
  <si>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</si>
  <si>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</si>
  <si>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</si>
  <si>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</si>
  <si>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</si>
  <si>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</si>
  <si>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</si>
  <si>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</si>
  <si>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</si>
  <si>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</si>
  <si>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</si>
  <si>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</si>
  <si>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</si>
  <si>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</si>
  <si>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</si>
  <si>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</si>
  <si>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</si>
  <si>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</si>
  <si>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</si>
  <si>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</si>
  <si>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</si>
  <si>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</si>
  <si>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</si>
  <si>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</si>
  <si>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</si>
  <si>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</si>
  <si>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</si>
  <si>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</si>
  <si>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</si>
  <si>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</si>
  <si>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</si>
  <si>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</si>
  <si>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</si>
  <si>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</si>
  <si>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</si>
  <si>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Helena College University of Montana</t>
  </si>
  <si>
    <t>2017-2018</t>
  </si>
  <si>
    <t>Burke</t>
  </si>
  <si>
    <t>Tammy</t>
  </si>
  <si>
    <t>1115 N. Roberts/2300 Airport Road</t>
  </si>
  <si>
    <t>Helena</t>
  </si>
  <si>
    <t>MT</t>
  </si>
  <si>
    <t>406-447-6352</t>
  </si>
  <si>
    <t>406-447-6399</t>
  </si>
  <si>
    <t>tammy.burke@umhelena.edu</t>
  </si>
  <si>
    <t>Fillner</t>
  </si>
  <si>
    <t>Russ</t>
  </si>
  <si>
    <t>406-447-6917</t>
  </si>
  <si>
    <t>russ.fillner@umhelena.edu</t>
  </si>
  <si>
    <t xml:space="preserve">Helena College holds two advisory board meetings each year in each technical area, one in the spring and one in the fall.  </t>
  </si>
  <si>
    <t xml:space="preserve">2nd and 4th </t>
  </si>
  <si>
    <t xml:space="preserve">Nursing </t>
  </si>
  <si>
    <t xml:space="preserve">Candace Pescosolido, Candace Wilbur, Dave Ellis, Deb Charlton, Kathy McGuire, Natascha Robinson, Norlynn Nelson, Nanette Whittman-Holmes, Randy Burrington, Caron, Rick, Ruby Riesland, Ruth Anne Hansen, Tina Arvish, Schultz, Christine, Patrick, Mary, Hartman, John, Guy Hayter, Kirk Fuzesy, Carol Holley
</t>
  </si>
  <si>
    <t xml:space="preserve">Tammy Burke, Chair , Glen Zeigler, Instructor, Cody Torres, Instructor, Phil Holcombe, Instructor, Chad Hickox, Academic Dean, Seth Bergan,Jim Weber, Gerald Zeigler. Dave England,  Jess LaBuff, Jeff Shamley, Cindy Galbavy
</t>
  </si>
  <si>
    <t xml:space="preserve">Tammy Burke, Chair, Tod Dumas, Instructor, Wes Walker, Instructor, Al Hathy, Instructor, Jerry Gresens, Jeff Hahlbohm, Karl Krueger, Christie Lende, Brian McDaniel, Gerald Nielsen, Greg Reeves, Donald Orcutt, Richard Gibbs, Terry Thompson, Kevin VanDyke, Cory Oestreich, Student, Garrett Point, Student
Chad Hickox, Academic Dean
</t>
  </si>
  <si>
    <t xml:space="preserve">A. Dave Jones – Instructor at Helena College
Tammy Burke, Chair, Joe Zimmerman, Instructor,  Dave Jones, Instructor, Chad Hickox, Academic Dean, Rick Wolke – Placer Motors, Bruce Knudsen – Montana Automobile Dealers Association, Dave Frederick – Gallatin Subaru, Don Polich – Subaru of Butte, Richard Thomas – Ressler Motors
</t>
  </si>
  <si>
    <t xml:space="preserve">CAM (Computer Aided Manufacturing)/Machine Tool Technology </t>
  </si>
  <si>
    <t xml:space="preserve">Tammy Burke , Chair , Art Warner, Instructor, Matt Moyer, Instructor , John McLaughlin, Instructor, Chad Hickox, Academic Dean, Matt Barker, Nathan Pawelek, Paul Nicholson, Ken Johnson, Dustin Nelson, Jeff Nye
</t>
  </si>
  <si>
    <t xml:space="preserve">Diesel Technology </t>
  </si>
  <si>
    <t xml:space="preserve">Aviation Technology </t>
  </si>
  <si>
    <t xml:space="preserve">Automotive Technology </t>
  </si>
  <si>
    <t xml:space="preserve">Industrial Welding Fabrication/Welding Technology </t>
  </si>
  <si>
    <t xml:space="preserve">Tammy Burke, Chair , Rick Purcell, Instructor, Derrick Hauer, Instructor, Dave Broughton, Eric Croft, Brandon Dulaney, Jim Dusenberry, Dave Gardner, Sarah Kenz, Bruce Broesder, Veronica Robertson, Travis Sandau
</t>
  </si>
  <si>
    <t>406-447-6397</t>
  </si>
  <si>
    <t>Project/Program/Purchase Summary Number 4</t>
  </si>
  <si>
    <t>R1, R3, R4, R8, R9</t>
  </si>
  <si>
    <t xml:space="preserve">The expected measureable outcome for this project is that by providing consistent instruction in the LPN and RN programs students will earn their LPN and RN licensure (2P1).  This should also increase student retention in these programs (3P1). </t>
  </si>
  <si>
    <t xml:space="preserve">This night program will provide students with a CAS at completion of the first year of the program (2P1).  Due to the fact that students will now be able to attain a full AAS in Metals Technology all during evening hours this will also increase student retention (3P1).  Due to the fact that students will be attending an evening program this may also increase workforce placement as they may be able to get entry level positions as they are earing their degrees (4P1) and then continue at those industries upon completion of the degree.  </t>
  </si>
  <si>
    <t xml:space="preserve">Support CTE students (primarily diesel) by offering a CDL program through Helena College.  As recommended by our Diesel Advisory Board Committee, Helena College will be offering a CDL program in order to allow students in the technical trades areas, but primarily Diesel Technology, to obtain their CDL during or after their educational coursework at Helena College.  This CDL program will be offered for college credit (but not a mandatory part of the program curriculum) through the Continuing Education program at Helena College.  This will increase the employability of the diesel students and provide them with an additional technical skill upon graduating with their AAS in Diesel Technology.  In order to pilot this program, Perkins Funding will be used to pay for an instructor/s to due the classroom training as well as the behind the wheel training.  This course will be offered four times over the academic year at times when students can attend.  This includes 90 hours of classroom time and 30 hours of behind the wheel (for each student).  This will also provide students with an additional credential should they not be able to find work as a diesel mechanic immediately following graduation.  </t>
  </si>
  <si>
    <t xml:space="preserve">R1, R2, R3, R4, R5, R8, R9, </t>
  </si>
  <si>
    <t xml:space="preserve">R1, R3, R7, R8, R9 </t>
  </si>
  <si>
    <t xml:space="preserve">This new CDL program will provide students with an additional Technical Skill Attainment in addition to their AAS degree in the Diesel Technology Program (1P1, 2P1).  This will also encourage student retention and may also improve transfer as this is only offered in one other location in the entire State of Montana (3P1).  This should also greatly improve student placement as these students will have an additional credential required by many business in the trucking industry (4P1). </t>
  </si>
  <si>
    <t xml:space="preserve">R1, R2, R3, R4, R7, R8 </t>
  </si>
  <si>
    <t xml:space="preserve">By updating existing equipment, introducing new technology, and providing tools for high school students, Helena College will be able to increase retention or transfer in the CTE areas noted above (3P1).  By having superior skills with updated technology student placement will also increase in these technical areas (4P1).  .  </t>
  </si>
  <si>
    <t xml:space="preserve">Support in the areas of mathematics and writing in the technical areas - Helena College will focus specific attention to increasing timely completion of CTE students by providing additional tutoring support in the areas of mathematics and writing.  In previous years, tutoring services have been located at the main campus (Donaldson) of Helena College.  Although tutoring services are available to Trades students, they often are unable to obtain tutoring services due to times offered, or scheduling conflicts.  Therefore, Helena College will use Perkins funding to support a designated tutor/s to the Airport Campus (where the majority of CTE students attend) to support CTE students in the areas of technical math and writing.  These hours will also be offered when potential high school students in the welding program could also get assistance.  </t>
  </si>
  <si>
    <t xml:space="preserve">R1, R2, R4, </t>
  </si>
  <si>
    <t xml:space="preserve">By providing tutoring services to CTE students in the areas of math and writing it is expected that these students will be retained throughout their program and achieve a diploma (2P1, 3P1).  </t>
  </si>
  <si>
    <t xml:space="preserve">These professional development activities will provide the instructors with credentials that will then allow them to certify students in different areas to allow them to attain technical skills and certificates (1P1, 2P1).  This will also increase retention in the diesel program as students must complete in order to attain their additional certifications (3P1).  Due to the fact that these students will have additional credentials this will also increase placement of these students in the workforce (4P1).  </t>
  </si>
  <si>
    <t xml:space="preserve">R1, R3, R4, R5, R7, R8 </t>
  </si>
  <si>
    <t xml:space="preserve">Women in Gear-  Helena College will purchase consumable materials for the Women in Gear event. This event brings females (open to any age) to Helena College to explore different areas of career and technical education. All trades areas put on live demonstrations or do hands-on activities with the participants and therefore funding will be used for the consumable materials used for this event.   </t>
  </si>
  <si>
    <t>R2, R3, R9</t>
  </si>
  <si>
    <t xml:space="preserve">Support students in newly modified LPN/RN Program - Over the past year Helena College has made major changes in the LPN and RN programs.  These programs have undergone curriculum changes as well as the length of time to completion.  These changes have also allowed an increase in the number of students in the nursing field to grow the program.  Due to the decrease in the overall length of the program this provides greater opportunities for single parents and displaced homemakers as well.  In order to support the nursing students, Helena College has added an additional faculty member to teach the biological sciences offered in the nursing curriculum.  These courses include Basic Human Biology (required for LPN students), Human Anatomy and Physiology (required for RN students), and Microbiology (also required for RN students).  Perkins grant funding is supporting these students by paying .25 FTE of the Biology instructor position.  With consistency in instruction this will strengthen the academic skills of these students as well as increase retention in the program.  Perkins funds will also be used to support a lab simulation technician position.  The nursing program with aid from the TAACCCT IV grant has acquired a number of new simulators and in order to use them to their full potential, a simulation lab technician is needed.  This will greatly strengthen the academic and career technical skills of these students as well as prepare them for real-life career/industry experiences.  These students are already in clinical mentoring programs and the use of these simulators will enhance their clinical experiences. </t>
  </si>
  <si>
    <t xml:space="preserve">Expansion, development, and update technology in CTE at Helena College.  In this grant cycle, Helena College will use Perkins Grant funding to update technology in the areas of Aviation, Computer Aided Manufacturing, Computer Technology, Diesel Technology, and Welding Technology by purchasing new and updated equipment (major and minor) in order to strengthen the academic and technical skills of students in these areas (please see budget detail for the specific equipment that is being purchase in each technical area).  By updating technology in these career areas Helena College students are more prepared to enter the workforce and will have the required skills for successful careers.  </t>
  </si>
  <si>
    <t xml:space="preserve">Professional Development- Perkins funding will be used to provide professional development to first and second year diesel instructors to enhance effective teaching practices.  One of these training activities will allow the instructor to then certify students in the areas of Heavy Duty Diesel Scan tool, and Precision Measurement.  This training is an ongoing/continued Perkins supported training that has provided many Helena College students with additional certifications upon graduation.  </t>
  </si>
  <si>
    <t xml:space="preserve">This activity is purposefully designed to educate nontraditional participants (primarily females in male occupations) about the  educational opportunities and workforce demands in the various CTE fields (5P1). </t>
  </si>
  <si>
    <t>Clinard</t>
  </si>
  <si>
    <t>Jan</t>
  </si>
  <si>
    <t>406-447-6951</t>
  </si>
  <si>
    <t>Chad Hickox</t>
  </si>
  <si>
    <t xml:space="preserve">Dean of Academic Affairs </t>
  </si>
  <si>
    <t xml:space="preserve">chad.hickox@umhelena.edu </t>
  </si>
  <si>
    <t>jan.clinard@umhelena.edu</t>
  </si>
  <si>
    <r>
      <rPr>
        <u/>
        <sz val="11"/>
        <color theme="1"/>
        <rFont val="Calibri"/>
        <family val="2"/>
        <scheme val="minor"/>
      </rPr>
      <t xml:space="preserve">All </t>
    </r>
    <r>
      <rPr>
        <sz val="11"/>
        <color theme="1"/>
        <rFont val="Calibri"/>
        <family val="2"/>
        <scheme val="minor"/>
      </rPr>
      <t>CTE students, as well as to support high school students in the night welding program.  Tutors will be assigned to the airport campus three hours per week to assist students in all CTE areas.  Tutors will be paid $10.00 for 120 hours of tutoring.</t>
    </r>
  </si>
  <si>
    <t xml:space="preserve">Lab Simulation RN to support the new LPN and RN programs in the way of providing hourly wages for a lab simulation RN.   Hourly wage will be $30 for 240 hours. </t>
  </si>
  <si>
    <t>Biology instructor 25% of annual premiums of $12,648.</t>
  </si>
  <si>
    <t xml:space="preserve">Registration for the Detroit Diesel training  </t>
  </si>
  <si>
    <t xml:space="preserve">  Registration for the Snap-on training  </t>
  </si>
  <si>
    <t xml:space="preserve"> Engine rebuild kit.  </t>
  </si>
  <si>
    <t xml:space="preserve"> New combustion heater/trainer.  </t>
  </si>
  <si>
    <t>New HAAS CNC Lathe</t>
  </si>
  <si>
    <t>reviewed kh 05/31/2017</t>
  </si>
  <si>
    <r>
      <t>Biology instructor for the new LPN and RN programs.  These programs are being offered with new curriculum due to changes from the TAACCCT IV grant.  The Perkins grant will cover a .25 FTE of</t>
    </r>
    <r>
      <rPr>
        <sz val="11"/>
        <color rgb="FFFF0000"/>
        <rFont val="Calibri"/>
        <family val="2"/>
        <scheme val="minor"/>
      </rPr>
      <t xml:space="preserve"> </t>
    </r>
    <r>
      <rPr>
        <sz val="11"/>
        <rFont val="Calibri"/>
        <family val="2"/>
        <scheme val="minor"/>
      </rPr>
      <t>annual salary $_49746_.</t>
    </r>
    <r>
      <rPr>
        <sz val="11"/>
        <color theme="1"/>
        <rFont val="Calibri"/>
        <family val="2"/>
        <scheme val="minor"/>
      </rPr>
      <t xml:space="preserve"> Instructor who will teach sections of BIOH 104, BIOM 250/251, and BIOH 201. </t>
    </r>
  </si>
  <si>
    <t xml:space="preserve"> Class A certified CDL instructor- four courses over the course of the academic year and will be paid $30/hour for 720 hours.  CDL training for students in the areas of diesel, welding, aviation, fire and rescue, machining, and automotive.  This course will be offered to registered Helena College CTE students. </t>
  </si>
  <si>
    <r>
      <rPr>
        <sz val="11"/>
        <color rgb="FFFF0000"/>
        <rFont val="Calibri"/>
        <family val="2"/>
        <scheme val="minor"/>
      </rPr>
      <t xml:space="preserve"> </t>
    </r>
    <r>
      <rPr>
        <sz val="11"/>
        <rFont val="Calibri"/>
        <family val="2"/>
        <scheme val="minor"/>
      </rPr>
      <t xml:space="preserve">Biology instructor employer benefits to equal 25% of $12,436.50. </t>
    </r>
  </si>
  <si>
    <t>RN Simulator benefits (only FICA, WC, and SUE no elligible for insurance or retirement).</t>
  </si>
  <si>
    <t>Tutors (only FICA, WC, and SUE no elligible for insurance or retirement).</t>
  </si>
  <si>
    <t>CDL Instructor (only FICA, WC, and SUE no elligible for insurance or retirement).</t>
  </si>
  <si>
    <t xml:space="preserve">Evening welding instructor coverage of 75% of annual insurance premiums of $12,648 </t>
  </si>
  <si>
    <t xml:space="preserve">Two aircraft scale sets  for Aviation Maintenance Program </t>
  </si>
  <si>
    <t>Six  Sun Founder Sensor Kits for Raspberry Pi Computers for the Computer Technology program</t>
  </si>
  <si>
    <t xml:space="preserve">Helena College will use Perkins Funding to jointly support Montana Career Pathways in offering Women In Gear to encourage women to enter CTE programs.  This expenditure will be used to cover consumable materials for hands-on demonstrations that the female students will be allowed to engage in for example, welding rod, stell plates, etc. </t>
  </si>
  <si>
    <r>
      <t xml:space="preserve">Welding instructor for the new evening welding program.  </t>
    </r>
    <r>
      <rPr>
        <sz val="11"/>
        <rFont val="Calibri"/>
        <family val="2"/>
        <scheme val="minor"/>
      </rPr>
      <t xml:space="preserve">This position will be a .75 FTE position of an annual salary of $ 39,602  covered by Perkins and the other .25 FTE will be covered by HelenaCollege This evening first year welding program will be offered to traditional and non-traditional Helena College CTE students enrolled in the welding program as well as currently enrolled dual credit high school students who would like to achieve a CAS in Welding Technology during their senior year of high school.  </t>
    </r>
  </si>
  <si>
    <t xml:space="preserve">Airfare and lodginng are combined to get discount pricing. </t>
  </si>
  <si>
    <r>
      <t xml:space="preserve">  The second year diesel instructor will attend a Detroit Diesel Training in St. Paul, Minnesota to enhance the current second year diesel curriculum in this particular area.  Room and airfare $1916.66 includes six nights lodging. Baggage $50. Per diem $46/day for six days $276. $200 Shuttle service.  </t>
    </r>
    <r>
      <rPr>
        <sz val="11"/>
        <rFont val="Calibri"/>
        <family val="2"/>
        <scheme val="minor"/>
      </rPr>
      <t>All  travel will follow the State of Montana travel policy.</t>
    </r>
  </si>
  <si>
    <r>
      <t xml:space="preserve">  The first year diesel instructor will attend two areas of Snap-on Training in Lebanon, Oregon  to enhance the current first year diesel curriculum as well as to be able to provide Snap-on certifications to students.  Airfare and Room $1386.  Baggage $50.  Shuttle $200.   Per diem $46/day for 6 days $276. </t>
    </r>
    <r>
      <rPr>
        <sz val="11"/>
        <color rgb="FFFF0000"/>
        <rFont val="Calibri"/>
        <family val="2"/>
        <scheme val="minor"/>
      </rPr>
      <t xml:space="preserve"> </t>
    </r>
    <r>
      <rPr>
        <sz val="11"/>
        <rFont val="Calibri"/>
        <family val="2"/>
        <scheme val="minor"/>
      </rPr>
      <t>All  travel will follow the State of Montana travel policy.</t>
    </r>
  </si>
  <si>
    <t xml:space="preserve">To convene a meeting of math and writing faculty to align the high schooll and the college curriculum to increase the likelihood that high school graduates will be  ready to enter CTE programs upon graduation.  This will also enhance dual enrollment and support Montana Career Pathways by ensuring that more students will be prepared for college-level work while still in high school.  Meetings will be held with two high school faculty members and two college faculty to work on alignment. </t>
  </si>
  <si>
    <t xml:space="preserve">Aligned curriculum will decrease the number of students who graduate unprepared for immediate enrollment in college-level work in CTE programs.  The emphasis will be on aligning outcomes for high school courses with outcomes for college CTE courses (including but not limited to M111T and WRIT121T) to eliminate any gaps.  </t>
  </si>
  <si>
    <t xml:space="preserve">R1, R2 </t>
  </si>
  <si>
    <t>FICA,WC,and SUE for $200 stipends = $16.89/stipend x 8 stipends</t>
  </si>
  <si>
    <t xml:space="preserve">Support welding students by offering an evening program which will also allow for high school students to participate in this program -  Helena College is expanding the current welding program to include an evening section of first year welding.  By offering this evening program, students will be able to attain a CAS (in Welding Technology) or AAS (in Metals Technology if they also do another year in the night machining program) over a one or two year period.  Helena College is also working with the area high schools (Helena High, Capital High, Boulder High, and Broadwater High) to encourage students who are high school seniors and serious about becoming career welders to attend this evening program.  These students would be able to attended a full year of college at half tuition which may assist those who are of lower income. If a student were able to complete the program their senior year of high school they could obtain an CAS in Welding technology as soon as they get their high school diploma. This project will support the Montana Career Pathways grant program as well as the goal is to connect secondary with post-secondary in order to obtain the CAS.   In order to expand the program Perkins funding will be used to pay .75 FTE of a first year evening welding instructor.  These students will continue to take currently offered dual enrollment courses already offered at the high school (which include M111T, WRIT121T, and WLDG 112).  The Montana Career Pathways coordinator plans to expand dual enrollment offerings in the area of communications (which is required for both the CAS and AAS degree) by adding COMX106 (Communication in a Dynamic Workplace) in the area high schools as this course would also be needed for the degree and could be offered at the high school.  The remainder of the courses required for the welding degree would be taken by the high school students on the Helena College campus.  Due to the fact that this program will also be offered in the evening and students can obtain either a CAS (in one year) or an AAS (in two years) this may help those individuals who have daytime jobs be able to work and attend college simultaneously.  </t>
  </si>
  <si>
    <t xml:space="preserve">Stipends in the amount of $200  will be paid to high school and college faculty to align math and writing courses in CTE so that college students are college ready for math and writing courses in CTE.  4 participants x 2 meetings x $200 each  for Math and 4 participants x 2 meetings x $200 for writing 
</t>
  </si>
  <si>
    <t>Evening welding instructor employer paid 25% of $29,701.50.</t>
  </si>
  <si>
    <t>Administrative costs include business office expenses. Russ Fillner, Assistant Dean of  Fiscal and Plant will review purchase orders and get state approval for items that are to be bid or if sole brands are requested.  The business office staff including Maia Zelenak, Cari Schwenn, and Candice Miller will assist with processing purchased items.  Gordon Eslick in the resale and parts department will process all orders under $5000.  This is all part of the indirect pool-so yes the campus will use part of the 5% cap as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</si>
</sst>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u/>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3" fontId="33" fillId="0" borderId="0" applyFont="0" applyFill="0" applyBorder="0" applyAlignment="0" applyProtection="0"/>
  </cellStyleXfs>
  <cellXfs count="34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43" fontId="0" fillId="0" borderId="6" xfId="5" applyFont="1" applyBorder="1" applyAlignment="1">
      <alignment wrapText="1"/>
    </xf>
    <xf numFmtId="164" fontId="34" fillId="0" borderId="1" xfId="0" applyNumberFormat="1" applyFont="1" applyBorder="1" applyAlignment="1" applyProtection="1">
      <alignment horizontal="center" wrapText="1"/>
      <protection locked="0"/>
    </xf>
    <xf numFmtId="164" fontId="35" fillId="0" borderId="1" xfId="0" applyNumberFormat="1"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0" fillId="5" borderId="22" xfId="0" applyFont="1" applyFill="1" applyBorder="1" applyAlignment="1">
      <alignment horizontal="center"/>
    </xf>
    <xf numFmtId="43" fontId="0" fillId="0" borderId="15" xfId="5" applyFont="1" applyBorder="1" applyAlignment="1">
      <alignment horizontal="left" vertical="top"/>
    </xf>
    <xf numFmtId="43" fontId="0" fillId="0" borderId="17" xfId="5" applyFont="1" applyBorder="1" applyAlignment="1">
      <alignment horizontal="left" vertical="top"/>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xf numFmtId="0" fontId="35" fillId="0" borderId="6" xfId="0" applyFont="1" applyBorder="1" applyAlignment="1" applyProtection="1">
      <alignment wrapText="1"/>
      <protection locked="0"/>
    </xf>
    <xf numFmtId="0" fontId="35" fillId="0" borderId="7"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cellXfs>
  <cellStyles count="6">
    <cellStyle name="Comma" xfId="5" builtinId="3"/>
    <cellStyle name="Comma 2" xf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uss.fillner@umhelena.edu" TargetMode="External"/><Relationship Id="rId2" Type="http://schemas.openxmlformats.org/officeDocument/2006/relationships/hyperlink" Target="mailto:tammy.burke@umhele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chad.hickox@umhelena.edu" TargetMode="External"/><Relationship Id="rId4" Type="http://schemas.openxmlformats.org/officeDocument/2006/relationships/hyperlink" Target="mailto:jan.clinard@umhele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O42" sqref="O42"/>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9" t="s">
        <v>149</v>
      </c>
      <c r="B1" s="49"/>
      <c r="C1" s="49"/>
    </row>
    <row r="3" spans="1:8" x14ac:dyDescent="0.25">
      <c r="A3" s="250" t="s">
        <v>48</v>
      </c>
      <c r="B3" s="250"/>
      <c r="C3" s="250"/>
      <c r="D3" s="250"/>
      <c r="E3" s="250"/>
      <c r="F3" s="250"/>
      <c r="G3" s="250"/>
      <c r="H3" s="250"/>
    </row>
    <row r="5" spans="1:8" x14ac:dyDescent="0.25">
      <c r="A5" s="250" t="s">
        <v>49</v>
      </c>
      <c r="B5" s="250"/>
      <c r="C5" s="250"/>
      <c r="D5" s="250"/>
    </row>
    <row r="6" spans="1:8" x14ac:dyDescent="0.25">
      <c r="A6" s="250" t="s">
        <v>50</v>
      </c>
      <c r="B6" s="250"/>
      <c r="C6" s="250"/>
    </row>
    <row r="7" spans="1:8" x14ac:dyDescent="0.25">
      <c r="A7" s="250" t="s">
        <v>51</v>
      </c>
      <c r="B7" s="250"/>
      <c r="C7" s="250"/>
    </row>
    <row r="9" spans="1:8" x14ac:dyDescent="0.25">
      <c r="A9" s="250" t="s">
        <v>52</v>
      </c>
      <c r="B9" s="250"/>
      <c r="C9" s="250"/>
      <c r="D9" s="250"/>
    </row>
    <row r="11" spans="1:8" ht="15.75" thickBot="1" x14ac:dyDescent="0.3"/>
    <row r="12" spans="1:8" ht="15.75" thickBot="1" x14ac:dyDescent="0.3">
      <c r="A12" s="17" t="s">
        <v>71</v>
      </c>
      <c r="B12" s="245" t="s">
        <v>237</v>
      </c>
      <c r="C12" s="246"/>
      <c r="D12" s="246"/>
      <c r="E12" s="247"/>
      <c r="G12" s="1" t="s">
        <v>72</v>
      </c>
      <c r="H12" s="21" t="s">
        <v>238</v>
      </c>
    </row>
    <row r="15" spans="1:8" ht="15.75" x14ac:dyDescent="0.25">
      <c r="A15" s="248" t="s">
        <v>53</v>
      </c>
      <c r="B15" s="248"/>
      <c r="C15" s="248"/>
      <c r="D15" s="248"/>
      <c r="E15" s="248"/>
    </row>
    <row r="16" spans="1:8" ht="15.75" thickBot="1" x14ac:dyDescent="0.3"/>
    <row r="17" spans="1:17" ht="15.75" thickBot="1" x14ac:dyDescent="0.3">
      <c r="A17" s="1" t="s">
        <v>54</v>
      </c>
      <c r="B17" s="242" t="s">
        <v>239</v>
      </c>
      <c r="C17" s="243"/>
      <c r="D17" s="243"/>
      <c r="E17" s="243"/>
      <c r="F17" s="243"/>
      <c r="G17" s="243"/>
      <c r="H17" s="243"/>
      <c r="I17" s="244"/>
      <c r="K17" s="1" t="s">
        <v>55</v>
      </c>
      <c r="L17" s="242" t="s">
        <v>240</v>
      </c>
      <c r="M17" s="243"/>
      <c r="N17" s="243"/>
      <c r="O17" s="243"/>
      <c r="P17" s="243"/>
      <c r="Q17" s="244"/>
    </row>
    <row r="18" spans="1:17" ht="15.75" thickBot="1" x14ac:dyDescent="0.3"/>
    <row r="19" spans="1:17" x14ac:dyDescent="0.25">
      <c r="A19" s="1" t="s">
        <v>56</v>
      </c>
      <c r="B19" s="251" t="s">
        <v>241</v>
      </c>
      <c r="C19" s="252"/>
      <c r="D19" s="252"/>
      <c r="E19" s="252"/>
      <c r="F19" s="252"/>
      <c r="G19" s="252"/>
      <c r="H19" s="252"/>
      <c r="I19" s="253"/>
    </row>
    <row r="20" spans="1:17" ht="15.75" thickBot="1" x14ac:dyDescent="0.3">
      <c r="B20" s="254"/>
      <c r="C20" s="255"/>
      <c r="D20" s="255"/>
      <c r="E20" s="255"/>
      <c r="F20" s="255"/>
      <c r="G20" s="255"/>
      <c r="H20" s="255"/>
      <c r="I20" s="256"/>
    </row>
    <row r="21" spans="1:17" ht="15.75" thickBot="1" x14ac:dyDescent="0.3"/>
    <row r="22" spans="1:17" ht="15.75" thickBot="1" x14ac:dyDescent="0.3">
      <c r="A22" s="1" t="s">
        <v>57</v>
      </c>
      <c r="B22" s="242" t="s">
        <v>242</v>
      </c>
      <c r="C22" s="243"/>
      <c r="D22" s="243"/>
      <c r="E22" s="243"/>
      <c r="F22" s="243"/>
      <c r="G22" s="243"/>
      <c r="H22" s="243"/>
      <c r="I22" s="244"/>
      <c r="K22" s="1" t="s">
        <v>58</v>
      </c>
      <c r="L22" s="242" t="s">
        <v>243</v>
      </c>
      <c r="M22" s="244"/>
      <c r="N22" s="19"/>
      <c r="O22" s="20" t="s">
        <v>59</v>
      </c>
      <c r="P22" s="242">
        <v>59601</v>
      </c>
      <c r="Q22" s="244"/>
    </row>
    <row r="23" spans="1:17" ht="15.75" thickBot="1" x14ac:dyDescent="0.3"/>
    <row r="24" spans="1:17" ht="15.75" thickBot="1" x14ac:dyDescent="0.3">
      <c r="A24" s="1" t="s">
        <v>60</v>
      </c>
      <c r="B24" s="242" t="s">
        <v>244</v>
      </c>
      <c r="C24" s="244"/>
      <c r="D24" s="22" t="s">
        <v>64</v>
      </c>
      <c r="E24" s="21"/>
      <c r="G24" s="1" t="s">
        <v>61</v>
      </c>
      <c r="H24" s="242" t="s">
        <v>245</v>
      </c>
      <c r="I24" s="244"/>
      <c r="K24" s="1" t="s">
        <v>62</v>
      </c>
      <c r="L24" s="249" t="s">
        <v>246</v>
      </c>
      <c r="M24" s="243"/>
      <c r="N24" s="244"/>
    </row>
    <row r="28" spans="1:17" ht="15.75" x14ac:dyDescent="0.25">
      <c r="A28" s="248" t="s">
        <v>63</v>
      </c>
      <c r="B28" s="248"/>
    </row>
    <row r="29" spans="1:17" ht="15.75" thickBot="1" x14ac:dyDescent="0.3"/>
    <row r="30" spans="1:17" ht="15.75" thickBot="1" x14ac:dyDescent="0.3">
      <c r="A30" s="1" t="s">
        <v>54</v>
      </c>
      <c r="B30" s="242" t="s">
        <v>247</v>
      </c>
      <c r="C30" s="243"/>
      <c r="D30" s="243"/>
      <c r="E30" s="243"/>
      <c r="F30" s="243"/>
      <c r="G30" s="243"/>
      <c r="H30" s="243"/>
      <c r="I30" s="244"/>
      <c r="K30" s="1" t="s">
        <v>55</v>
      </c>
      <c r="L30" s="242" t="s">
        <v>248</v>
      </c>
      <c r="M30" s="243"/>
      <c r="N30" s="243"/>
      <c r="O30" s="243"/>
      <c r="P30" s="243"/>
      <c r="Q30" s="244"/>
    </row>
    <row r="31" spans="1:17" ht="15.75" thickBot="1" x14ac:dyDescent="0.3"/>
    <row r="32" spans="1:17" ht="15.75" thickBot="1" x14ac:dyDescent="0.3">
      <c r="A32" s="1" t="s">
        <v>60</v>
      </c>
      <c r="B32" s="242" t="s">
        <v>249</v>
      </c>
      <c r="C32" s="244"/>
      <c r="D32" s="22" t="s">
        <v>64</v>
      </c>
      <c r="E32" s="21"/>
      <c r="G32" s="1" t="s">
        <v>61</v>
      </c>
      <c r="H32" s="242" t="s">
        <v>265</v>
      </c>
      <c r="I32" s="244"/>
      <c r="K32" s="1" t="s">
        <v>62</v>
      </c>
      <c r="L32" s="249" t="s">
        <v>250</v>
      </c>
      <c r="M32" s="243"/>
      <c r="N32" s="244"/>
    </row>
    <row r="36" spans="1:17" ht="15.75" x14ac:dyDescent="0.25">
      <c r="A36" s="30" t="s">
        <v>148</v>
      </c>
      <c r="B36" s="30"/>
      <c r="C36" s="30"/>
      <c r="D36" s="30"/>
    </row>
    <row r="37" spans="1:17" ht="15.75" thickBot="1" x14ac:dyDescent="0.3"/>
    <row r="38" spans="1:17" ht="15.75" thickBot="1" x14ac:dyDescent="0.3">
      <c r="A38" s="1" t="s">
        <v>54</v>
      </c>
      <c r="B38" s="242" t="s">
        <v>287</v>
      </c>
      <c r="C38" s="243"/>
      <c r="D38" s="243"/>
      <c r="E38" s="243"/>
      <c r="F38" s="243"/>
      <c r="G38" s="243"/>
      <c r="H38" s="243"/>
      <c r="I38" s="244"/>
      <c r="K38" s="1" t="s">
        <v>55</v>
      </c>
      <c r="L38" s="242" t="s">
        <v>288</v>
      </c>
      <c r="M38" s="243"/>
      <c r="N38" s="243"/>
      <c r="O38" s="243"/>
      <c r="P38" s="243"/>
      <c r="Q38" s="244"/>
    </row>
    <row r="39" spans="1:17" ht="15.75" thickBot="1" x14ac:dyDescent="0.3"/>
    <row r="40" spans="1:17" ht="15.75" thickBot="1" x14ac:dyDescent="0.3">
      <c r="A40" s="1" t="s">
        <v>60</v>
      </c>
      <c r="B40" s="242" t="s">
        <v>289</v>
      </c>
      <c r="C40" s="244"/>
      <c r="D40" s="22" t="s">
        <v>64</v>
      </c>
      <c r="E40" s="21"/>
      <c r="G40" s="1" t="s">
        <v>61</v>
      </c>
      <c r="H40" s="242" t="s">
        <v>265</v>
      </c>
      <c r="I40" s="244"/>
      <c r="K40" s="1" t="s">
        <v>62</v>
      </c>
      <c r="L40" s="249" t="s">
        <v>293</v>
      </c>
      <c r="M40" s="243"/>
      <c r="N40" s="244"/>
    </row>
    <row r="44" spans="1:17" ht="15.75" x14ac:dyDescent="0.25">
      <c r="A44" s="248" t="s">
        <v>155</v>
      </c>
      <c r="B44" s="248"/>
      <c r="C44" s="248"/>
      <c r="D44" s="248"/>
      <c r="E44" s="248"/>
      <c r="F44" s="248"/>
    </row>
    <row r="46" spans="1:17" x14ac:dyDescent="0.25">
      <c r="A46" s="250" t="s">
        <v>154</v>
      </c>
      <c r="B46" s="250"/>
      <c r="C46" s="250"/>
      <c r="D46" s="250"/>
      <c r="E46" s="250"/>
      <c r="F46" s="250"/>
      <c r="G46" s="250"/>
      <c r="H46" s="250"/>
      <c r="I46" s="250"/>
      <c r="J46" s="250"/>
      <c r="K46" s="250"/>
      <c r="L46" s="250"/>
    </row>
    <row r="47" spans="1:17" x14ac:dyDescent="0.25">
      <c r="A47" s="26"/>
      <c r="C47" s="26"/>
      <c r="D47" s="26"/>
      <c r="E47" s="26"/>
      <c r="F47" s="26"/>
      <c r="G47" s="26"/>
      <c r="H47" s="26"/>
    </row>
    <row r="48" spans="1:17" ht="15.75" thickBot="1" x14ac:dyDescent="0.3">
      <c r="B48" s="1" t="s">
        <v>150</v>
      </c>
      <c r="C48" s="18"/>
      <c r="D48" s="18"/>
      <c r="F48" s="1" t="s">
        <v>151</v>
      </c>
      <c r="J48" s="1" t="s">
        <v>152</v>
      </c>
    </row>
    <row r="49" spans="1:13" ht="15.75" thickBot="1" x14ac:dyDescent="0.3">
      <c r="A49" s="3">
        <v>1</v>
      </c>
      <c r="B49" s="242" t="s">
        <v>290</v>
      </c>
      <c r="C49" s="243"/>
      <c r="D49" s="244"/>
      <c r="F49" s="242" t="s">
        <v>291</v>
      </c>
      <c r="G49" s="243"/>
      <c r="H49" s="244"/>
      <c r="J49" s="249" t="s">
        <v>292</v>
      </c>
      <c r="K49" s="243"/>
      <c r="L49" s="243"/>
      <c r="M49" s="244"/>
    </row>
    <row r="50" spans="1:13" ht="15.75" thickBot="1" x14ac:dyDescent="0.3">
      <c r="A50" s="3">
        <v>2</v>
      </c>
      <c r="B50" s="242"/>
      <c r="C50" s="243"/>
      <c r="D50" s="244"/>
      <c r="F50" s="242"/>
      <c r="G50" s="243"/>
      <c r="H50" s="244"/>
      <c r="J50" s="242"/>
      <c r="K50" s="243"/>
      <c r="L50" s="243"/>
      <c r="M50" s="244"/>
    </row>
    <row r="51" spans="1:13" ht="15.75" thickBot="1" x14ac:dyDescent="0.3">
      <c r="A51" s="3">
        <v>3</v>
      </c>
      <c r="B51" s="242"/>
      <c r="C51" s="243"/>
      <c r="D51" s="244"/>
      <c r="F51" s="242"/>
      <c r="G51" s="243"/>
      <c r="H51" s="244"/>
      <c r="J51" s="242"/>
      <c r="K51" s="243"/>
      <c r="L51" s="243"/>
      <c r="M51" s="244"/>
    </row>
    <row r="52" spans="1:13" ht="15.75" thickBot="1" x14ac:dyDescent="0.3">
      <c r="A52" s="3">
        <v>4</v>
      </c>
      <c r="B52" s="242"/>
      <c r="C52" s="243"/>
      <c r="D52" s="244"/>
      <c r="F52" s="242"/>
      <c r="G52" s="243"/>
      <c r="H52" s="244"/>
      <c r="J52" s="242"/>
      <c r="K52" s="243"/>
      <c r="L52" s="243"/>
      <c r="M52" s="244"/>
    </row>
    <row r="53" spans="1:13" ht="15.75" thickBot="1" x14ac:dyDescent="0.3">
      <c r="A53" s="3">
        <v>5</v>
      </c>
      <c r="B53" s="242"/>
      <c r="C53" s="243"/>
      <c r="D53" s="244"/>
      <c r="F53" s="242"/>
      <c r="G53" s="243"/>
      <c r="H53" s="244"/>
      <c r="J53" s="242"/>
      <c r="K53" s="243"/>
      <c r="L53" s="243"/>
      <c r="M53" s="244"/>
    </row>
    <row r="54" spans="1:13" ht="15.75" thickBot="1" x14ac:dyDescent="0.3">
      <c r="A54" s="3">
        <v>6</v>
      </c>
      <c r="B54" s="242"/>
      <c r="C54" s="243"/>
      <c r="D54" s="244"/>
      <c r="F54" s="242"/>
      <c r="G54" s="243"/>
      <c r="H54" s="244"/>
      <c r="J54" s="242"/>
      <c r="K54" s="243"/>
      <c r="L54" s="243"/>
      <c r="M54" s="244"/>
    </row>
    <row r="55" spans="1:13" ht="15.75" thickBot="1" x14ac:dyDescent="0.3">
      <c r="A55" s="3">
        <v>7</v>
      </c>
      <c r="B55" s="242"/>
      <c r="C55" s="243"/>
      <c r="D55" s="244"/>
      <c r="F55" s="242"/>
      <c r="G55" s="243"/>
      <c r="H55" s="244"/>
      <c r="J55" s="242"/>
      <c r="K55" s="243"/>
      <c r="L55" s="243"/>
      <c r="M55" s="244"/>
    </row>
    <row r="56" spans="1:13" ht="15.75" thickBot="1" x14ac:dyDescent="0.3">
      <c r="A56" s="3">
        <v>8</v>
      </c>
      <c r="B56" s="242"/>
      <c r="C56" s="243"/>
      <c r="D56" s="244"/>
      <c r="F56" s="242"/>
      <c r="G56" s="243"/>
      <c r="H56" s="244"/>
      <c r="J56" s="242"/>
      <c r="K56" s="243"/>
      <c r="L56" s="243"/>
      <c r="M56" s="244"/>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L40" r:id="rId4"/>
    <hyperlink ref="J49"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5"/>
  <sheetViews>
    <sheetView topLeftCell="A73" zoomScaleNormal="100" workbookViewId="0">
      <selection activeCell="A118" sqref="A118:Y124"/>
    </sheetView>
  </sheetViews>
  <sheetFormatPr defaultRowHeight="15" x14ac:dyDescent="0.25"/>
  <cols>
    <col min="9" max="9" width="11.42578125" customWidth="1"/>
  </cols>
  <sheetData>
    <row r="2" spans="1:25" ht="19.5" thickBot="1" x14ac:dyDescent="0.35">
      <c r="A2" s="272" t="s">
        <v>73</v>
      </c>
      <c r="B2" s="272"/>
      <c r="C2" s="272"/>
      <c r="D2" s="272"/>
      <c r="E2" s="272"/>
      <c r="F2" s="272"/>
    </row>
    <row r="3" spans="1:25" x14ac:dyDescent="0.25">
      <c r="A3" s="260" t="s">
        <v>283</v>
      </c>
      <c r="B3" s="261"/>
      <c r="C3" s="261"/>
      <c r="D3" s="261"/>
      <c r="E3" s="261"/>
      <c r="F3" s="261"/>
      <c r="G3" s="261"/>
      <c r="H3" s="261"/>
      <c r="I3" s="261"/>
      <c r="J3" s="261"/>
      <c r="K3" s="261"/>
      <c r="L3" s="261"/>
      <c r="M3" s="261"/>
      <c r="N3" s="261"/>
      <c r="O3" s="261"/>
      <c r="P3" s="261"/>
      <c r="Q3" s="261"/>
      <c r="R3" s="261"/>
      <c r="S3" s="261"/>
      <c r="T3" s="261"/>
      <c r="U3" s="261"/>
      <c r="V3" s="261"/>
      <c r="W3" s="261"/>
      <c r="X3" s="261"/>
      <c r="Y3" s="262"/>
    </row>
    <row r="4" spans="1:25" x14ac:dyDescent="0.25">
      <c r="A4" s="263"/>
      <c r="B4" s="264"/>
      <c r="C4" s="264"/>
      <c r="D4" s="264"/>
      <c r="E4" s="264"/>
      <c r="F4" s="264"/>
      <c r="G4" s="264"/>
      <c r="H4" s="264"/>
      <c r="I4" s="264"/>
      <c r="J4" s="264"/>
      <c r="K4" s="264"/>
      <c r="L4" s="264"/>
      <c r="M4" s="264"/>
      <c r="N4" s="264"/>
      <c r="O4" s="264"/>
      <c r="P4" s="264"/>
      <c r="Q4" s="264"/>
      <c r="R4" s="264"/>
      <c r="S4" s="264"/>
      <c r="T4" s="264"/>
      <c r="U4" s="264"/>
      <c r="V4" s="264"/>
      <c r="W4" s="264"/>
      <c r="X4" s="264"/>
      <c r="Y4" s="265"/>
    </row>
    <row r="5" spans="1:25" x14ac:dyDescent="0.25">
      <c r="A5" s="263"/>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25" x14ac:dyDescent="0.25">
      <c r="A6" s="263"/>
      <c r="B6" s="264"/>
      <c r="C6" s="264"/>
      <c r="D6" s="264"/>
      <c r="E6" s="264"/>
      <c r="F6" s="264"/>
      <c r="G6" s="264"/>
      <c r="H6" s="264"/>
      <c r="I6" s="264"/>
      <c r="J6" s="264"/>
      <c r="K6" s="264"/>
      <c r="L6" s="264"/>
      <c r="M6" s="264"/>
      <c r="N6" s="264"/>
      <c r="O6" s="264"/>
      <c r="P6" s="264"/>
      <c r="Q6" s="264"/>
      <c r="R6" s="264"/>
      <c r="S6" s="264"/>
      <c r="T6" s="264"/>
      <c r="U6" s="264"/>
      <c r="V6" s="264"/>
      <c r="W6" s="264"/>
      <c r="X6" s="264"/>
      <c r="Y6" s="265"/>
    </row>
    <row r="7" spans="1:25" x14ac:dyDescent="0.25">
      <c r="A7" s="263"/>
      <c r="B7" s="264"/>
      <c r="C7" s="264"/>
      <c r="D7" s="264"/>
      <c r="E7" s="264"/>
      <c r="F7" s="264"/>
      <c r="G7" s="264"/>
      <c r="H7" s="264"/>
      <c r="I7" s="264"/>
      <c r="J7" s="264"/>
      <c r="K7" s="264"/>
      <c r="L7" s="264"/>
      <c r="M7" s="264"/>
      <c r="N7" s="264"/>
      <c r="O7" s="264"/>
      <c r="P7" s="264"/>
      <c r="Q7" s="264"/>
      <c r="R7" s="264"/>
      <c r="S7" s="264"/>
      <c r="T7" s="264"/>
      <c r="U7" s="264"/>
      <c r="V7" s="264"/>
      <c r="W7" s="264"/>
      <c r="X7" s="264"/>
      <c r="Y7" s="265"/>
    </row>
    <row r="8" spans="1:25" x14ac:dyDescent="0.25">
      <c r="A8" s="263"/>
      <c r="B8" s="264"/>
      <c r="C8" s="264"/>
      <c r="D8" s="264"/>
      <c r="E8" s="264"/>
      <c r="F8" s="264"/>
      <c r="G8" s="264"/>
      <c r="H8" s="264"/>
      <c r="I8" s="264"/>
      <c r="J8" s="264"/>
      <c r="K8" s="264"/>
      <c r="L8" s="264"/>
      <c r="M8" s="264"/>
      <c r="N8" s="264"/>
      <c r="O8" s="264"/>
      <c r="P8" s="264"/>
      <c r="Q8" s="264"/>
      <c r="R8" s="264"/>
      <c r="S8" s="264"/>
      <c r="T8" s="264"/>
      <c r="U8" s="264"/>
      <c r="V8" s="264"/>
      <c r="W8" s="264"/>
      <c r="X8" s="264"/>
      <c r="Y8" s="265"/>
    </row>
    <row r="9" spans="1:25" x14ac:dyDescent="0.25">
      <c r="A9" s="263"/>
      <c r="B9" s="264"/>
      <c r="C9" s="264"/>
      <c r="D9" s="264"/>
      <c r="E9" s="264"/>
      <c r="F9" s="264"/>
      <c r="G9" s="264"/>
      <c r="H9" s="264"/>
      <c r="I9" s="264"/>
      <c r="J9" s="264"/>
      <c r="K9" s="264"/>
      <c r="L9" s="264"/>
      <c r="M9" s="264"/>
      <c r="N9" s="264"/>
      <c r="O9" s="264"/>
      <c r="P9" s="264"/>
      <c r="Q9" s="264"/>
      <c r="R9" s="264"/>
      <c r="S9" s="264"/>
      <c r="T9" s="264"/>
      <c r="U9" s="264"/>
      <c r="V9" s="264"/>
      <c r="W9" s="264"/>
      <c r="X9" s="264"/>
      <c r="Y9" s="265"/>
    </row>
    <row r="10" spans="1:25"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5"/>
    </row>
    <row r="11" spans="1:25"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5"/>
    </row>
    <row r="12" spans="1:25" x14ac:dyDescent="0.2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5"/>
    </row>
    <row r="13" spans="1:25" x14ac:dyDescent="0.2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5"/>
    </row>
    <row r="14" spans="1:25" x14ac:dyDescent="0.25">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5"/>
    </row>
    <row r="15" spans="1:25" x14ac:dyDescent="0.25">
      <c r="A15" s="263"/>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5"/>
    </row>
    <row r="16" spans="1:25" ht="15.75" thickBot="1" x14ac:dyDescent="0.3">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8"/>
    </row>
    <row r="18" spans="1:25" ht="15.75" thickBot="1" x14ac:dyDescent="0.3">
      <c r="A18" s="257" t="s">
        <v>29</v>
      </c>
      <c r="B18" s="257"/>
      <c r="C18" s="257"/>
      <c r="D18" s="257"/>
    </row>
    <row r="19" spans="1:25" x14ac:dyDescent="0.25">
      <c r="A19" s="260" t="s">
        <v>268</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25" x14ac:dyDescent="0.2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5"/>
    </row>
    <row r="21" spans="1:25" x14ac:dyDescent="0.2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5"/>
    </row>
    <row r="22" spans="1:25" x14ac:dyDescent="0.25">
      <c r="A22" s="26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5"/>
    </row>
    <row r="23" spans="1:25" x14ac:dyDescent="0.25">
      <c r="A23" s="26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5"/>
    </row>
    <row r="24" spans="1:25" x14ac:dyDescent="0.25">
      <c r="A24" s="26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5"/>
    </row>
    <row r="25" spans="1:25" ht="18" customHeight="1" thickBot="1" x14ac:dyDescent="0.3">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8"/>
    </row>
    <row r="27" spans="1:25" ht="15.75" thickBot="1" x14ac:dyDescent="0.3">
      <c r="A27" s="257" t="s">
        <v>27</v>
      </c>
      <c r="B27" s="257"/>
      <c r="C27" s="257"/>
      <c r="D27" s="257"/>
      <c r="E27" s="257"/>
      <c r="F27" s="257"/>
      <c r="G27" s="257"/>
      <c r="H27" s="257"/>
    </row>
    <row r="28" spans="1:25" ht="15.75" thickBot="1" x14ac:dyDescent="0.3">
      <c r="A28" s="269" t="s">
        <v>267</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1"/>
    </row>
    <row r="30" spans="1:25" ht="15.75" thickBot="1" x14ac:dyDescent="0.3">
      <c r="A30" s="257" t="s">
        <v>124</v>
      </c>
      <c r="B30" s="257"/>
      <c r="C30" s="257"/>
      <c r="E30" s="257" t="s">
        <v>125</v>
      </c>
      <c r="F30" s="257"/>
      <c r="G30" s="257"/>
    </row>
    <row r="31" spans="1:25" ht="15.75" thickBot="1" x14ac:dyDescent="0.3">
      <c r="A31" s="258" t="s">
        <v>65</v>
      </c>
      <c r="B31" s="259"/>
      <c r="E31" s="258" t="s">
        <v>68</v>
      </c>
      <c r="F31" s="259"/>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2" t="s">
        <v>74</v>
      </c>
      <c r="B35" s="272"/>
      <c r="C35" s="272"/>
      <c r="D35" s="272"/>
      <c r="E35" s="272"/>
      <c r="F35" s="272"/>
    </row>
    <row r="36" spans="1:25" x14ac:dyDescent="0.25">
      <c r="A36" s="260" t="s">
        <v>321</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2"/>
    </row>
    <row r="37" spans="1:25" x14ac:dyDescent="0.2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5"/>
    </row>
    <row r="38" spans="1:25" x14ac:dyDescent="0.2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5"/>
    </row>
    <row r="39" spans="1:25" x14ac:dyDescent="0.2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5"/>
    </row>
    <row r="40" spans="1:25" x14ac:dyDescent="0.2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5"/>
    </row>
    <row r="41" spans="1:25" x14ac:dyDescent="0.2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5"/>
    </row>
    <row r="42" spans="1:25" x14ac:dyDescent="0.25">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5"/>
    </row>
    <row r="43" spans="1:25" x14ac:dyDescent="0.25">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5"/>
    </row>
    <row r="44" spans="1:25" x14ac:dyDescent="0.25">
      <c r="A44" s="263"/>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5"/>
    </row>
    <row r="45" spans="1:25" x14ac:dyDescent="0.25">
      <c r="A45" s="263"/>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5"/>
    </row>
    <row r="46" spans="1:25" x14ac:dyDescent="0.25">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5"/>
    </row>
    <row r="47" spans="1:25" x14ac:dyDescent="0.2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5"/>
    </row>
    <row r="48" spans="1:25" x14ac:dyDescent="0.2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5"/>
    </row>
    <row r="49" spans="1:25" ht="15.75" thickBot="1" x14ac:dyDescent="0.3">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8"/>
    </row>
    <row r="51" spans="1:25" ht="15.75" thickBot="1" x14ac:dyDescent="0.3">
      <c r="A51" s="257" t="s">
        <v>29</v>
      </c>
      <c r="B51" s="257"/>
      <c r="C51" s="257"/>
      <c r="D51" s="257"/>
    </row>
    <row r="52" spans="1:25" x14ac:dyDescent="0.25">
      <c r="A52" s="260" t="s">
        <v>269</v>
      </c>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2"/>
    </row>
    <row r="53" spans="1:25" x14ac:dyDescent="0.25">
      <c r="A53" s="263"/>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5"/>
    </row>
    <row r="54" spans="1:25" x14ac:dyDescent="0.25">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5"/>
    </row>
    <row r="55" spans="1:25" x14ac:dyDescent="0.25">
      <c r="A55" s="263"/>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5"/>
    </row>
    <row r="56" spans="1:25" x14ac:dyDescent="0.25">
      <c r="A56" s="263"/>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5"/>
    </row>
    <row r="57" spans="1:25" x14ac:dyDescent="0.25">
      <c r="A57" s="263"/>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5"/>
    </row>
    <row r="58" spans="1:25" ht="15.75" thickBot="1" x14ac:dyDescent="0.3">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8"/>
    </row>
    <row r="60" spans="1:25" ht="15.75" thickBot="1" x14ac:dyDescent="0.3">
      <c r="A60" s="257" t="s">
        <v>27</v>
      </c>
      <c r="B60" s="257"/>
      <c r="C60" s="257"/>
      <c r="D60" s="257"/>
      <c r="E60" s="257"/>
      <c r="F60" s="257"/>
      <c r="G60" s="257"/>
      <c r="H60" s="257"/>
    </row>
    <row r="61" spans="1:25" ht="15.75" thickBot="1" x14ac:dyDescent="0.3">
      <c r="A61" s="269" t="s">
        <v>271</v>
      </c>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1"/>
    </row>
    <row r="63" spans="1:25" ht="15.75" thickBot="1" x14ac:dyDescent="0.3">
      <c r="A63" s="257" t="s">
        <v>124</v>
      </c>
      <c r="B63" s="257"/>
      <c r="C63" s="257"/>
      <c r="E63" s="257" t="s">
        <v>125</v>
      </c>
      <c r="F63" s="257"/>
      <c r="G63" s="257"/>
    </row>
    <row r="64" spans="1:25" ht="15.75" thickBot="1" x14ac:dyDescent="0.3">
      <c r="A64" s="258" t="s">
        <v>65</v>
      </c>
      <c r="B64" s="259"/>
      <c r="E64" s="258" t="s">
        <v>68</v>
      </c>
      <c r="F64" s="259"/>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2" t="s">
        <v>75</v>
      </c>
      <c r="B68" s="272"/>
      <c r="C68" s="272"/>
      <c r="D68" s="272"/>
      <c r="E68" s="272"/>
      <c r="F68" s="272"/>
    </row>
    <row r="69" spans="1:25" x14ac:dyDescent="0.25">
      <c r="A69" s="260" t="s">
        <v>270</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2"/>
    </row>
    <row r="70" spans="1:25" x14ac:dyDescent="0.25">
      <c r="A70" s="263"/>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5"/>
    </row>
    <row r="71" spans="1:25" x14ac:dyDescent="0.25">
      <c r="A71" s="263"/>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5"/>
    </row>
    <row r="72" spans="1:25" x14ac:dyDescent="0.25">
      <c r="A72" s="263"/>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5"/>
    </row>
    <row r="73" spans="1:25" x14ac:dyDescent="0.2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5"/>
    </row>
    <row r="74" spans="1:25" x14ac:dyDescent="0.25">
      <c r="A74" s="263"/>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5"/>
    </row>
    <row r="75" spans="1:25" x14ac:dyDescent="0.25">
      <c r="A75" s="263"/>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5"/>
    </row>
    <row r="76" spans="1:25" x14ac:dyDescent="0.25">
      <c r="A76" s="263"/>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5"/>
    </row>
    <row r="77" spans="1:25" x14ac:dyDescent="0.25">
      <c r="A77" s="263"/>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5"/>
    </row>
    <row r="78" spans="1:25" x14ac:dyDescent="0.2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5"/>
    </row>
    <row r="79" spans="1:25" x14ac:dyDescent="0.25">
      <c r="A79" s="263"/>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5"/>
    </row>
    <row r="80" spans="1:25" x14ac:dyDescent="0.25">
      <c r="A80" s="263"/>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5"/>
    </row>
    <row r="81" spans="1:25" x14ac:dyDescent="0.25">
      <c r="A81" s="263"/>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5"/>
    </row>
    <row r="82" spans="1:25" ht="15.75" thickBot="1" x14ac:dyDescent="0.3">
      <c r="A82" s="266"/>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8"/>
    </row>
    <row r="84" spans="1:25" ht="15.75" thickBot="1" x14ac:dyDescent="0.3">
      <c r="A84" s="257" t="s">
        <v>29</v>
      </c>
      <c r="B84" s="257"/>
      <c r="C84" s="257"/>
      <c r="D84" s="257"/>
    </row>
    <row r="85" spans="1:25" x14ac:dyDescent="0.25">
      <c r="A85" s="260" t="s">
        <v>273</v>
      </c>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2"/>
    </row>
    <row r="86" spans="1:25" x14ac:dyDescent="0.25">
      <c r="A86" s="263"/>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5"/>
    </row>
    <row r="87" spans="1:25" x14ac:dyDescent="0.25">
      <c r="A87" s="263"/>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5"/>
    </row>
    <row r="88" spans="1:25" x14ac:dyDescent="0.25">
      <c r="A88" s="263"/>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5"/>
    </row>
    <row r="89" spans="1:25" x14ac:dyDescent="0.25">
      <c r="A89" s="263"/>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5"/>
    </row>
    <row r="90" spans="1:25" x14ac:dyDescent="0.25">
      <c r="A90" s="263"/>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5"/>
    </row>
    <row r="91" spans="1:25" ht="15.75" thickBot="1" x14ac:dyDescent="0.3">
      <c r="A91" s="266"/>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8"/>
    </row>
    <row r="93" spans="1:25" ht="15.75" thickBot="1" x14ac:dyDescent="0.3">
      <c r="A93" s="257" t="s">
        <v>27</v>
      </c>
      <c r="B93" s="257"/>
      <c r="C93" s="257"/>
      <c r="D93" s="257"/>
      <c r="E93" s="257"/>
      <c r="F93" s="257"/>
      <c r="G93" s="257"/>
      <c r="H93" s="257"/>
    </row>
    <row r="94" spans="1:25" ht="15.75" thickBot="1" x14ac:dyDescent="0.3">
      <c r="A94" s="269" t="s">
        <v>272</v>
      </c>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1"/>
    </row>
    <row r="96" spans="1:25" ht="15.75" thickBot="1" x14ac:dyDescent="0.3">
      <c r="A96" s="257" t="s">
        <v>124</v>
      </c>
      <c r="B96" s="257"/>
      <c r="C96" s="257"/>
      <c r="E96" s="257" t="s">
        <v>125</v>
      </c>
      <c r="F96" s="257"/>
      <c r="G96" s="257"/>
    </row>
    <row r="97" spans="1:25" ht="15.75" thickBot="1" x14ac:dyDescent="0.3">
      <c r="A97" s="258" t="s">
        <v>66</v>
      </c>
      <c r="B97" s="259"/>
      <c r="E97" s="258" t="s">
        <v>68</v>
      </c>
      <c r="F97" s="259"/>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2" t="s">
        <v>266</v>
      </c>
      <c r="B101" s="272"/>
      <c r="C101" s="272"/>
      <c r="D101" s="272"/>
      <c r="E101" s="272"/>
      <c r="F101" s="272"/>
    </row>
    <row r="102" spans="1:25" x14ac:dyDescent="0.25">
      <c r="A102" s="260" t="s">
        <v>284</v>
      </c>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2"/>
    </row>
    <row r="103" spans="1:25" x14ac:dyDescent="0.25">
      <c r="A103" s="263"/>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5"/>
    </row>
    <row r="104" spans="1:25" x14ac:dyDescent="0.25">
      <c r="A104" s="263"/>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5"/>
    </row>
    <row r="105" spans="1:25" x14ac:dyDescent="0.25">
      <c r="A105" s="263"/>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5"/>
    </row>
    <row r="106" spans="1:25" x14ac:dyDescent="0.25">
      <c r="A106" s="263"/>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5"/>
    </row>
    <row r="107" spans="1:25" x14ac:dyDescent="0.25">
      <c r="A107" s="263"/>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5"/>
    </row>
    <row r="108" spans="1:25" x14ac:dyDescent="0.25">
      <c r="A108" s="263"/>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5"/>
    </row>
    <row r="109" spans="1:25" x14ac:dyDescent="0.25">
      <c r="A109" s="263"/>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5"/>
    </row>
    <row r="110" spans="1:25" x14ac:dyDescent="0.25">
      <c r="A110" s="263"/>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5"/>
    </row>
    <row r="111" spans="1:25" x14ac:dyDescent="0.25">
      <c r="A111" s="263"/>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5"/>
    </row>
    <row r="112" spans="1:25" x14ac:dyDescent="0.25">
      <c r="A112" s="263"/>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5"/>
    </row>
    <row r="113" spans="1:25" x14ac:dyDescent="0.25">
      <c r="A113" s="263"/>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5"/>
    </row>
    <row r="114" spans="1:25" x14ac:dyDescent="0.25">
      <c r="A114" s="263"/>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5"/>
    </row>
    <row r="115" spans="1:25" ht="15.75" thickBot="1" x14ac:dyDescent="0.3">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8"/>
    </row>
    <row r="117" spans="1:25" ht="15.75" thickBot="1" x14ac:dyDescent="0.3">
      <c r="A117" s="257" t="s">
        <v>29</v>
      </c>
      <c r="B117" s="257"/>
      <c r="C117" s="257"/>
      <c r="D117" s="257"/>
    </row>
    <row r="118" spans="1:25" x14ac:dyDescent="0.25">
      <c r="A118" s="260" t="s">
        <v>275</v>
      </c>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2"/>
    </row>
    <row r="119" spans="1:25" x14ac:dyDescent="0.25">
      <c r="A119" s="263"/>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5"/>
    </row>
    <row r="120" spans="1:25" x14ac:dyDescent="0.25">
      <c r="A120" s="263"/>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5"/>
    </row>
    <row r="121" spans="1:25" x14ac:dyDescent="0.25">
      <c r="A121" s="263"/>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5"/>
    </row>
    <row r="122" spans="1:25" x14ac:dyDescent="0.25">
      <c r="A122" s="263"/>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5"/>
    </row>
    <row r="123" spans="1:25" x14ac:dyDescent="0.25">
      <c r="A123" s="263"/>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5"/>
    </row>
    <row r="124" spans="1:25" ht="15.75" thickBot="1" x14ac:dyDescent="0.3">
      <c r="A124" s="266"/>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8"/>
    </row>
    <row r="126" spans="1:25" ht="15.75" thickBot="1" x14ac:dyDescent="0.3">
      <c r="A126" s="257" t="s">
        <v>27</v>
      </c>
      <c r="B126" s="257"/>
      <c r="C126" s="257"/>
      <c r="D126" s="257"/>
      <c r="E126" s="257"/>
      <c r="F126" s="257"/>
      <c r="G126" s="257"/>
      <c r="H126" s="257"/>
    </row>
    <row r="127" spans="1:25" ht="15.75" thickBot="1" x14ac:dyDescent="0.3">
      <c r="A127" s="269" t="s">
        <v>274</v>
      </c>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1"/>
    </row>
    <row r="129" spans="1:25" ht="15.75" thickBot="1" x14ac:dyDescent="0.3">
      <c r="A129" s="257" t="s">
        <v>124</v>
      </c>
      <c r="B129" s="257"/>
      <c r="C129" s="257"/>
      <c r="E129" s="257" t="s">
        <v>125</v>
      </c>
      <c r="F129" s="257"/>
      <c r="G129" s="257"/>
    </row>
    <row r="130" spans="1:25" ht="15.75" thickBot="1" x14ac:dyDescent="0.3">
      <c r="A130" s="258" t="s">
        <v>65</v>
      </c>
      <c r="B130" s="259"/>
      <c r="E130" s="258" t="s">
        <v>68</v>
      </c>
      <c r="F130" s="259"/>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2" t="s">
        <v>76</v>
      </c>
      <c r="B134" s="272"/>
      <c r="C134" s="272"/>
      <c r="D134" s="272"/>
      <c r="E134" s="272"/>
      <c r="F134" s="272"/>
      <c r="N134" s="25"/>
    </row>
    <row r="135" spans="1:25" x14ac:dyDescent="0.25">
      <c r="A135" s="260" t="s">
        <v>276</v>
      </c>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2"/>
    </row>
    <row r="136" spans="1:25" x14ac:dyDescent="0.25">
      <c r="A136" s="263"/>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5"/>
    </row>
    <row r="137" spans="1:25" x14ac:dyDescent="0.25">
      <c r="A137" s="263"/>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5"/>
    </row>
    <row r="138" spans="1:25" x14ac:dyDescent="0.25">
      <c r="A138" s="263"/>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5"/>
    </row>
    <row r="139" spans="1:25" x14ac:dyDescent="0.25">
      <c r="A139" s="263"/>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5"/>
    </row>
    <row r="140" spans="1:25" x14ac:dyDescent="0.25">
      <c r="A140" s="263"/>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5"/>
    </row>
    <row r="141" spans="1:25" x14ac:dyDescent="0.25">
      <c r="A141" s="263"/>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5"/>
    </row>
    <row r="142" spans="1:25" x14ac:dyDescent="0.25">
      <c r="A142" s="263"/>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5"/>
    </row>
    <row r="143" spans="1:25" x14ac:dyDescent="0.25">
      <c r="A143" s="263"/>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5"/>
    </row>
    <row r="144" spans="1:25" x14ac:dyDescent="0.25">
      <c r="A144" s="263"/>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5"/>
    </row>
    <row r="145" spans="1:25" x14ac:dyDescent="0.25">
      <c r="A145" s="263"/>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5"/>
    </row>
    <row r="146" spans="1:25" x14ac:dyDescent="0.25">
      <c r="A146" s="263"/>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5"/>
    </row>
    <row r="147" spans="1:25" x14ac:dyDescent="0.25">
      <c r="A147" s="263"/>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5"/>
    </row>
    <row r="148" spans="1:25" ht="15.75" thickBot="1" x14ac:dyDescent="0.3">
      <c r="A148" s="266"/>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8"/>
    </row>
    <row r="150" spans="1:25" ht="15.75" thickBot="1" x14ac:dyDescent="0.3">
      <c r="A150" s="257" t="s">
        <v>29</v>
      </c>
      <c r="B150" s="257"/>
      <c r="C150" s="257"/>
      <c r="D150" s="257"/>
    </row>
    <row r="151" spans="1:25" x14ac:dyDescent="0.25">
      <c r="A151" s="260" t="s">
        <v>278</v>
      </c>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2"/>
    </row>
    <row r="152" spans="1:25" x14ac:dyDescent="0.25">
      <c r="A152" s="263"/>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5"/>
    </row>
    <row r="153" spans="1:25" x14ac:dyDescent="0.25">
      <c r="A153" s="263"/>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5"/>
    </row>
    <row r="154" spans="1:25" x14ac:dyDescent="0.25">
      <c r="A154" s="263"/>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5"/>
    </row>
    <row r="155" spans="1:25" x14ac:dyDescent="0.25">
      <c r="A155" s="263"/>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5"/>
    </row>
    <row r="156" spans="1:25" x14ac:dyDescent="0.25">
      <c r="A156" s="263"/>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5"/>
    </row>
    <row r="157" spans="1:25" ht="15.75" thickBot="1" x14ac:dyDescent="0.3">
      <c r="A157" s="266"/>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8"/>
    </row>
    <row r="159" spans="1:25" ht="15.75" thickBot="1" x14ac:dyDescent="0.3">
      <c r="A159" s="257" t="s">
        <v>27</v>
      </c>
      <c r="B159" s="257"/>
      <c r="C159" s="257"/>
      <c r="D159" s="257"/>
      <c r="E159" s="257"/>
      <c r="F159" s="257"/>
      <c r="G159" s="257"/>
      <c r="H159" s="257"/>
    </row>
    <row r="160" spans="1:25" ht="15.75" thickBot="1" x14ac:dyDescent="0.3">
      <c r="A160" s="269" t="s">
        <v>277</v>
      </c>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1"/>
    </row>
    <row r="162" spans="1:25" ht="15.75" thickBot="1" x14ac:dyDescent="0.3">
      <c r="A162" s="257" t="s">
        <v>124</v>
      </c>
      <c r="B162" s="257"/>
      <c r="C162" s="257"/>
      <c r="E162" s="257" t="s">
        <v>125</v>
      </c>
      <c r="F162" s="257"/>
      <c r="G162" s="257"/>
    </row>
    <row r="163" spans="1:25" ht="15.75" thickBot="1" x14ac:dyDescent="0.3">
      <c r="A163" s="258" t="s">
        <v>65</v>
      </c>
      <c r="B163" s="259"/>
      <c r="E163" s="258" t="s">
        <v>68</v>
      </c>
      <c r="F163" s="259"/>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2" t="s">
        <v>77</v>
      </c>
      <c r="B167" s="272"/>
      <c r="C167" s="272"/>
      <c r="D167" s="272"/>
      <c r="E167" s="272"/>
      <c r="F167" s="272"/>
    </row>
    <row r="168" spans="1:25" x14ac:dyDescent="0.25">
      <c r="A168" s="260" t="s">
        <v>285</v>
      </c>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2"/>
    </row>
    <row r="169" spans="1:25" x14ac:dyDescent="0.25">
      <c r="A169" s="263"/>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5"/>
    </row>
    <row r="170" spans="1:25" x14ac:dyDescent="0.25">
      <c r="A170" s="263"/>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5"/>
    </row>
    <row r="171" spans="1:25" x14ac:dyDescent="0.25">
      <c r="A171" s="263"/>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5"/>
    </row>
    <row r="172" spans="1:25" x14ac:dyDescent="0.25">
      <c r="A172" s="263"/>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5"/>
    </row>
    <row r="173" spans="1:25" x14ac:dyDescent="0.25">
      <c r="A173" s="263"/>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5"/>
    </row>
    <row r="174" spans="1:25" x14ac:dyDescent="0.25">
      <c r="A174" s="263"/>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5"/>
    </row>
    <row r="175" spans="1:25" x14ac:dyDescent="0.25">
      <c r="A175" s="263"/>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5"/>
    </row>
    <row r="176" spans="1:25" x14ac:dyDescent="0.25">
      <c r="A176" s="263"/>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5"/>
    </row>
    <row r="177" spans="1:25" x14ac:dyDescent="0.25">
      <c r="A177" s="263"/>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5"/>
    </row>
    <row r="178" spans="1:25" x14ac:dyDescent="0.25">
      <c r="A178" s="263"/>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5"/>
    </row>
    <row r="179" spans="1:25" x14ac:dyDescent="0.25">
      <c r="A179" s="263"/>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5"/>
    </row>
    <row r="180" spans="1:25" x14ac:dyDescent="0.25">
      <c r="A180" s="263"/>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5"/>
    </row>
    <row r="181" spans="1:25" ht="15.75" thickBot="1" x14ac:dyDescent="0.3">
      <c r="A181" s="266"/>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8"/>
    </row>
    <row r="183" spans="1:25" ht="15.75" thickBot="1" x14ac:dyDescent="0.3">
      <c r="A183" s="257" t="s">
        <v>29</v>
      </c>
      <c r="B183" s="257"/>
      <c r="C183" s="257"/>
      <c r="D183" s="257"/>
    </row>
    <row r="184" spans="1:25" x14ac:dyDescent="0.25">
      <c r="A184" s="260" t="s">
        <v>279</v>
      </c>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2"/>
    </row>
    <row r="185" spans="1:25" x14ac:dyDescent="0.25">
      <c r="A185" s="263"/>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5"/>
    </row>
    <row r="186" spans="1:25" x14ac:dyDescent="0.25">
      <c r="A186" s="263"/>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5"/>
    </row>
    <row r="187" spans="1:25" x14ac:dyDescent="0.25">
      <c r="A187" s="263"/>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5"/>
    </row>
    <row r="188" spans="1:25" x14ac:dyDescent="0.25">
      <c r="A188" s="263"/>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5"/>
    </row>
    <row r="189" spans="1:25" x14ac:dyDescent="0.25">
      <c r="A189" s="263"/>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5"/>
    </row>
    <row r="190" spans="1:25" ht="15.75" thickBot="1" x14ac:dyDescent="0.3">
      <c r="A190" s="266"/>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8"/>
    </row>
    <row r="192" spans="1:25" ht="15.75" thickBot="1" x14ac:dyDescent="0.3">
      <c r="A192" s="257" t="s">
        <v>27</v>
      </c>
      <c r="B192" s="257"/>
      <c r="C192" s="257"/>
      <c r="D192" s="257"/>
      <c r="E192" s="257"/>
      <c r="F192" s="257"/>
      <c r="G192" s="257"/>
      <c r="H192" s="257"/>
    </row>
    <row r="193" spans="1:25" ht="15.75" thickBot="1" x14ac:dyDescent="0.3">
      <c r="A193" s="269" t="s">
        <v>280</v>
      </c>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1"/>
    </row>
    <row r="195" spans="1:25" ht="15.75" thickBot="1" x14ac:dyDescent="0.3">
      <c r="A195" s="257" t="s">
        <v>124</v>
      </c>
      <c r="B195" s="257"/>
      <c r="C195" s="257"/>
      <c r="E195" s="257" t="s">
        <v>125</v>
      </c>
      <c r="F195" s="257"/>
      <c r="G195" s="257"/>
    </row>
    <row r="196" spans="1:25" ht="15.75" thickBot="1" x14ac:dyDescent="0.3">
      <c r="A196" s="258" t="s">
        <v>65</v>
      </c>
      <c r="B196" s="259"/>
      <c r="E196" s="258" t="s">
        <v>67</v>
      </c>
      <c r="F196" s="259"/>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2" t="s">
        <v>78</v>
      </c>
      <c r="B200" s="272"/>
      <c r="C200" s="272"/>
      <c r="D200" s="272"/>
      <c r="E200" s="272"/>
      <c r="F200" s="272"/>
    </row>
    <row r="201" spans="1:25" x14ac:dyDescent="0.25">
      <c r="A201" s="260" t="s">
        <v>281</v>
      </c>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2"/>
    </row>
    <row r="202" spans="1:25" x14ac:dyDescent="0.25">
      <c r="A202" s="263"/>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5"/>
    </row>
    <row r="203" spans="1:25" x14ac:dyDescent="0.25">
      <c r="A203" s="263"/>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5"/>
    </row>
    <row r="204" spans="1:25" x14ac:dyDescent="0.25">
      <c r="A204" s="263"/>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5"/>
    </row>
    <row r="205" spans="1:25" x14ac:dyDescent="0.25">
      <c r="A205" s="263"/>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5"/>
    </row>
    <row r="206" spans="1:25" x14ac:dyDescent="0.25">
      <c r="A206" s="263"/>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5"/>
    </row>
    <row r="207" spans="1:25" x14ac:dyDescent="0.25">
      <c r="A207" s="263"/>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5"/>
    </row>
    <row r="208" spans="1:25" x14ac:dyDescent="0.25">
      <c r="A208" s="263"/>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5"/>
    </row>
    <row r="209" spans="1:25" x14ac:dyDescent="0.25">
      <c r="A209" s="263"/>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5"/>
    </row>
    <row r="210" spans="1:25" x14ac:dyDescent="0.25">
      <c r="A210" s="263"/>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5"/>
    </row>
    <row r="211" spans="1:25" x14ac:dyDescent="0.25">
      <c r="A211" s="263"/>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5"/>
    </row>
    <row r="212" spans="1:25" x14ac:dyDescent="0.25">
      <c r="A212" s="263"/>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5"/>
    </row>
    <row r="213" spans="1:25" x14ac:dyDescent="0.25">
      <c r="A213" s="263"/>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5"/>
    </row>
    <row r="214" spans="1:25" ht="15.75" thickBot="1" x14ac:dyDescent="0.3">
      <c r="A214" s="266"/>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8"/>
    </row>
    <row r="215" spans="1:25" x14ac:dyDescent="0.25">
      <c r="M215" s="25"/>
    </row>
    <row r="216" spans="1:25" ht="15.75" thickBot="1" x14ac:dyDescent="0.3">
      <c r="A216" s="257" t="s">
        <v>29</v>
      </c>
      <c r="B216" s="257"/>
      <c r="C216" s="257"/>
      <c r="D216" s="257"/>
    </row>
    <row r="217" spans="1:25" x14ac:dyDescent="0.25">
      <c r="A217" s="260" t="s">
        <v>286</v>
      </c>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2"/>
    </row>
    <row r="218" spans="1:25" x14ac:dyDescent="0.25">
      <c r="A218" s="263"/>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5"/>
    </row>
    <row r="219" spans="1:25" x14ac:dyDescent="0.25">
      <c r="A219" s="263"/>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5"/>
    </row>
    <row r="220" spans="1:25" x14ac:dyDescent="0.25">
      <c r="A220" s="263"/>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5"/>
    </row>
    <row r="221" spans="1:25" x14ac:dyDescent="0.25">
      <c r="A221" s="263"/>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5"/>
    </row>
    <row r="222" spans="1:25" x14ac:dyDescent="0.25">
      <c r="A222" s="263"/>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5"/>
    </row>
    <row r="223" spans="1:25" ht="15.75" thickBot="1" x14ac:dyDescent="0.3">
      <c r="A223" s="266"/>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8"/>
    </row>
    <row r="225" spans="1:25" ht="15.75" thickBot="1" x14ac:dyDescent="0.3">
      <c r="A225" s="257" t="s">
        <v>27</v>
      </c>
      <c r="B225" s="257"/>
      <c r="C225" s="257"/>
      <c r="D225" s="257"/>
      <c r="E225" s="257"/>
      <c r="F225" s="257"/>
      <c r="G225" s="257"/>
      <c r="H225" s="257"/>
    </row>
    <row r="226" spans="1:25" ht="15.75" thickBot="1" x14ac:dyDescent="0.3">
      <c r="A226" s="269" t="s">
        <v>282</v>
      </c>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1"/>
    </row>
    <row r="228" spans="1:25" ht="15.75" thickBot="1" x14ac:dyDescent="0.3">
      <c r="A228" s="257" t="s">
        <v>124</v>
      </c>
      <c r="B228" s="257"/>
      <c r="C228" s="257"/>
      <c r="E228" s="257" t="s">
        <v>125</v>
      </c>
      <c r="F228" s="257"/>
      <c r="G228" s="257"/>
    </row>
    <row r="229" spans="1:25" ht="15.75" thickBot="1" x14ac:dyDescent="0.3">
      <c r="A229" s="258" t="s">
        <v>67</v>
      </c>
      <c r="B229" s="259"/>
      <c r="E229" s="258" t="s">
        <v>67</v>
      </c>
      <c r="F229" s="259"/>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2" t="s">
        <v>79</v>
      </c>
      <c r="B233" s="272"/>
      <c r="C233" s="272"/>
      <c r="D233" s="272"/>
      <c r="E233" s="272"/>
      <c r="F233" s="272"/>
    </row>
    <row r="234" spans="1:25" x14ac:dyDescent="0.25">
      <c r="A234" s="260" t="s">
        <v>317</v>
      </c>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2"/>
    </row>
    <row r="235" spans="1:25" x14ac:dyDescent="0.25">
      <c r="A235" s="263"/>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5"/>
    </row>
    <row r="236" spans="1:25" x14ac:dyDescent="0.25">
      <c r="A236" s="263"/>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5"/>
    </row>
    <row r="237" spans="1:25" x14ac:dyDescent="0.25">
      <c r="A237" s="263"/>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5"/>
    </row>
    <row r="238" spans="1:25" x14ac:dyDescent="0.25">
      <c r="A238" s="263"/>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5"/>
    </row>
    <row r="239" spans="1:25" x14ac:dyDescent="0.25">
      <c r="A239" s="263"/>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5"/>
    </row>
    <row r="240" spans="1:25" x14ac:dyDescent="0.25">
      <c r="A240" s="263"/>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5"/>
    </row>
    <row r="241" spans="1:25" x14ac:dyDescent="0.25">
      <c r="A241" s="263"/>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5"/>
    </row>
    <row r="242" spans="1:25" x14ac:dyDescent="0.25">
      <c r="A242" s="263"/>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5"/>
    </row>
    <row r="243" spans="1:25" x14ac:dyDescent="0.25">
      <c r="A243" s="263"/>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5"/>
    </row>
    <row r="244" spans="1:25" x14ac:dyDescent="0.25">
      <c r="A244" s="263"/>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5"/>
    </row>
    <row r="245" spans="1:25" x14ac:dyDescent="0.25">
      <c r="A245" s="263"/>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5"/>
    </row>
    <row r="246" spans="1:25" x14ac:dyDescent="0.25">
      <c r="A246" s="263"/>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5"/>
    </row>
    <row r="247" spans="1:25" ht="15.75" thickBot="1" x14ac:dyDescent="0.3">
      <c r="A247" s="266"/>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8"/>
    </row>
    <row r="249" spans="1:25" ht="15.75" thickBot="1" x14ac:dyDescent="0.3">
      <c r="A249" s="257" t="s">
        <v>29</v>
      </c>
      <c r="B249" s="257"/>
      <c r="C249" s="257"/>
      <c r="D249" s="257"/>
    </row>
    <row r="250" spans="1:25" x14ac:dyDescent="0.25">
      <c r="A250" s="260" t="s">
        <v>318</v>
      </c>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2"/>
    </row>
    <row r="251" spans="1:25" x14ac:dyDescent="0.25">
      <c r="A251" s="263"/>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5"/>
    </row>
    <row r="252" spans="1:25" x14ac:dyDescent="0.25">
      <c r="A252" s="263"/>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5"/>
    </row>
    <row r="253" spans="1:25" x14ac:dyDescent="0.25">
      <c r="A253" s="263"/>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5"/>
    </row>
    <row r="254" spans="1:25" x14ac:dyDescent="0.25">
      <c r="A254" s="263"/>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5"/>
    </row>
    <row r="255" spans="1:25" x14ac:dyDescent="0.25">
      <c r="A255" s="263"/>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5"/>
    </row>
    <row r="256" spans="1:25" ht="15.75" thickBot="1" x14ac:dyDescent="0.3">
      <c r="A256" s="266"/>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8"/>
    </row>
    <row r="258" spans="1:25" ht="15.75" thickBot="1" x14ac:dyDescent="0.3">
      <c r="A258" s="257" t="s">
        <v>27</v>
      </c>
      <c r="B258" s="257"/>
      <c r="C258" s="257"/>
      <c r="D258" s="257"/>
      <c r="E258" s="257"/>
      <c r="F258" s="257"/>
      <c r="G258" s="257"/>
      <c r="H258" s="257"/>
    </row>
    <row r="259" spans="1:25" ht="15.75" thickBot="1" x14ac:dyDescent="0.3">
      <c r="A259" s="269" t="s">
        <v>319</v>
      </c>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1"/>
    </row>
    <row r="261" spans="1:25" ht="15.75" thickBot="1" x14ac:dyDescent="0.3">
      <c r="A261" s="257" t="s">
        <v>124</v>
      </c>
      <c r="B261" s="257"/>
      <c r="C261" s="257"/>
      <c r="E261" s="257" t="s">
        <v>125</v>
      </c>
      <c r="F261" s="257"/>
      <c r="G261" s="257"/>
    </row>
    <row r="262" spans="1:25" ht="15.75" thickBot="1" x14ac:dyDescent="0.3">
      <c r="A262" s="258" t="s">
        <v>66</v>
      </c>
      <c r="B262" s="259"/>
      <c r="E262" s="258" t="s">
        <v>66</v>
      </c>
      <c r="F262" s="259"/>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2" t="s">
        <v>80</v>
      </c>
      <c r="B266" s="272"/>
      <c r="C266" s="272"/>
      <c r="D266" s="272"/>
      <c r="E266" s="272"/>
      <c r="F266" s="272"/>
    </row>
    <row r="267" spans="1:25" x14ac:dyDescent="0.25">
      <c r="A267" s="260"/>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2"/>
    </row>
    <row r="268" spans="1:25" x14ac:dyDescent="0.25">
      <c r="A268" s="263"/>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5"/>
    </row>
    <row r="269" spans="1:25" x14ac:dyDescent="0.25">
      <c r="A269" s="263"/>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5"/>
    </row>
    <row r="270" spans="1:25" x14ac:dyDescent="0.25">
      <c r="A270" s="263"/>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5"/>
    </row>
    <row r="271" spans="1:25" x14ac:dyDescent="0.25">
      <c r="A271" s="263"/>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5"/>
    </row>
    <row r="272" spans="1:25" x14ac:dyDescent="0.25">
      <c r="A272" s="263"/>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5"/>
    </row>
    <row r="273" spans="1:25" x14ac:dyDescent="0.25">
      <c r="A273" s="263"/>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5"/>
    </row>
    <row r="274" spans="1:25" x14ac:dyDescent="0.25">
      <c r="A274" s="263"/>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5"/>
    </row>
    <row r="275" spans="1:25" x14ac:dyDescent="0.25">
      <c r="A275" s="263"/>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5"/>
    </row>
    <row r="276" spans="1:25" x14ac:dyDescent="0.25">
      <c r="A276" s="263"/>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5"/>
    </row>
    <row r="277" spans="1:25" x14ac:dyDescent="0.25">
      <c r="A277" s="263"/>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5"/>
    </row>
    <row r="278" spans="1:25" x14ac:dyDescent="0.25">
      <c r="A278" s="263"/>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5"/>
    </row>
    <row r="279" spans="1:25" x14ac:dyDescent="0.25">
      <c r="A279" s="263"/>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5"/>
    </row>
    <row r="280" spans="1:25" ht="15.75" thickBot="1" x14ac:dyDescent="0.3">
      <c r="A280" s="266"/>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8"/>
    </row>
    <row r="282" spans="1:25" ht="15.75" thickBot="1" x14ac:dyDescent="0.3">
      <c r="A282" s="257" t="s">
        <v>29</v>
      </c>
      <c r="B282" s="257"/>
      <c r="C282" s="257"/>
      <c r="D282" s="257"/>
    </row>
    <row r="283" spans="1:25" x14ac:dyDescent="0.25">
      <c r="A283" s="260"/>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2"/>
    </row>
    <row r="284" spans="1:25" x14ac:dyDescent="0.25">
      <c r="A284" s="263"/>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5"/>
    </row>
    <row r="285" spans="1:25" x14ac:dyDescent="0.25">
      <c r="A285" s="263"/>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5"/>
    </row>
    <row r="286" spans="1:25" x14ac:dyDescent="0.25">
      <c r="A286" s="263"/>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5"/>
    </row>
    <row r="287" spans="1:25" x14ac:dyDescent="0.25">
      <c r="A287" s="263"/>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5"/>
    </row>
    <row r="288" spans="1:25" x14ac:dyDescent="0.25">
      <c r="A288" s="263"/>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5"/>
    </row>
    <row r="289" spans="1:25" ht="15.75" thickBot="1" x14ac:dyDescent="0.3">
      <c r="A289" s="266"/>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8"/>
    </row>
    <row r="291" spans="1:25" ht="15.75" thickBot="1" x14ac:dyDescent="0.3">
      <c r="A291" s="257" t="s">
        <v>27</v>
      </c>
      <c r="B291" s="257"/>
      <c r="C291" s="257"/>
      <c r="D291" s="257"/>
      <c r="E291" s="257"/>
      <c r="F291" s="257"/>
      <c r="G291" s="257"/>
      <c r="H291" s="257"/>
    </row>
    <row r="292" spans="1:25" ht="15.75" thickBot="1" x14ac:dyDescent="0.3">
      <c r="A292" s="269"/>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1"/>
    </row>
    <row r="294" spans="1:25" ht="15.75" thickBot="1" x14ac:dyDescent="0.3">
      <c r="A294" s="257" t="s">
        <v>124</v>
      </c>
      <c r="B294" s="257"/>
      <c r="C294" s="257"/>
      <c r="E294" s="257" t="s">
        <v>125</v>
      </c>
      <c r="F294" s="257"/>
      <c r="G294" s="257"/>
    </row>
    <row r="295" spans="1:25" ht="15.75" thickBot="1" x14ac:dyDescent="0.3">
      <c r="A295" s="258"/>
      <c r="B295" s="259"/>
      <c r="E295" s="258"/>
      <c r="F295" s="259"/>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2" t="s">
        <v>81</v>
      </c>
      <c r="B299" s="272"/>
      <c r="C299" s="272"/>
      <c r="D299" s="272"/>
      <c r="E299" s="272"/>
      <c r="F299" s="272"/>
    </row>
    <row r="300" spans="1:25" x14ac:dyDescent="0.25">
      <c r="A300" s="260"/>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2"/>
    </row>
    <row r="301" spans="1:25" x14ac:dyDescent="0.25">
      <c r="A301" s="263"/>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5"/>
    </row>
    <row r="302" spans="1:25" x14ac:dyDescent="0.25">
      <c r="A302" s="263"/>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5"/>
    </row>
    <row r="303" spans="1:25" x14ac:dyDescent="0.25">
      <c r="A303" s="263"/>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5"/>
    </row>
    <row r="304" spans="1:25" x14ac:dyDescent="0.25">
      <c r="A304" s="263"/>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5"/>
    </row>
    <row r="305" spans="1:25" x14ac:dyDescent="0.25">
      <c r="A305" s="263"/>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5"/>
    </row>
    <row r="306" spans="1:25" x14ac:dyDescent="0.25">
      <c r="A306" s="263"/>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5"/>
    </row>
    <row r="307" spans="1:25" x14ac:dyDescent="0.25">
      <c r="A307" s="263"/>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5"/>
    </row>
    <row r="308" spans="1:25" x14ac:dyDescent="0.25">
      <c r="A308" s="263"/>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5"/>
    </row>
    <row r="309" spans="1:25" x14ac:dyDescent="0.25">
      <c r="A309" s="263"/>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5"/>
    </row>
    <row r="310" spans="1:25" x14ac:dyDescent="0.25">
      <c r="A310" s="263"/>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5"/>
    </row>
    <row r="311" spans="1:25" x14ac:dyDescent="0.25">
      <c r="A311" s="263"/>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5"/>
    </row>
    <row r="312" spans="1:25" x14ac:dyDescent="0.25">
      <c r="A312" s="263"/>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5"/>
    </row>
    <row r="313" spans="1:25" ht="15.75" thickBot="1" x14ac:dyDescent="0.3">
      <c r="A313" s="266"/>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8"/>
    </row>
    <row r="315" spans="1:25" ht="15.75" thickBot="1" x14ac:dyDescent="0.3">
      <c r="A315" s="257" t="s">
        <v>29</v>
      </c>
      <c r="B315" s="257"/>
      <c r="C315" s="257"/>
      <c r="D315" s="257"/>
    </row>
    <row r="316" spans="1:25" x14ac:dyDescent="0.25">
      <c r="A316" s="260"/>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2"/>
    </row>
    <row r="317" spans="1:25" x14ac:dyDescent="0.25">
      <c r="A317" s="263"/>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5"/>
    </row>
    <row r="318" spans="1:25" x14ac:dyDescent="0.25">
      <c r="A318" s="263"/>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5"/>
    </row>
    <row r="319" spans="1:25" x14ac:dyDescent="0.25">
      <c r="A319" s="263"/>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5"/>
    </row>
    <row r="320" spans="1:25" x14ac:dyDescent="0.25">
      <c r="A320" s="263"/>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5"/>
    </row>
    <row r="321" spans="1:25" x14ac:dyDescent="0.25">
      <c r="A321" s="263"/>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5"/>
    </row>
    <row r="322" spans="1:25" ht="15.75" thickBot="1" x14ac:dyDescent="0.3">
      <c r="A322" s="266"/>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8"/>
    </row>
    <row r="324" spans="1:25" ht="15.75" thickBot="1" x14ac:dyDescent="0.3">
      <c r="A324" s="257" t="s">
        <v>27</v>
      </c>
      <c r="B324" s="257"/>
      <c r="C324" s="257"/>
      <c r="D324" s="257"/>
      <c r="E324" s="257"/>
      <c r="F324" s="257"/>
      <c r="G324" s="257"/>
      <c r="H324" s="257"/>
    </row>
    <row r="325" spans="1:25" ht="15.75" thickBot="1" x14ac:dyDescent="0.3">
      <c r="A325" s="269"/>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1"/>
    </row>
    <row r="327" spans="1:25" ht="15.75" thickBot="1" x14ac:dyDescent="0.3">
      <c r="A327" s="257" t="s">
        <v>124</v>
      </c>
      <c r="B327" s="257"/>
      <c r="C327" s="257"/>
      <c r="E327" s="257" t="s">
        <v>125</v>
      </c>
      <c r="F327" s="257"/>
      <c r="G327" s="257"/>
    </row>
    <row r="328" spans="1:25" ht="15.75" thickBot="1" x14ac:dyDescent="0.3">
      <c r="A328" s="258"/>
      <c r="B328" s="259"/>
      <c r="E328" s="258"/>
      <c r="F328" s="259"/>
    </row>
    <row r="330" spans="1:25" s="12" customFormat="1" x14ac:dyDescent="0.25"/>
    <row r="332" spans="1:25" ht="19.5" thickBot="1" x14ac:dyDescent="0.35">
      <c r="A332" s="272" t="s">
        <v>82</v>
      </c>
      <c r="B332" s="272"/>
      <c r="C332" s="272"/>
      <c r="D332" s="272"/>
      <c r="E332" s="272"/>
      <c r="F332" s="272"/>
    </row>
    <row r="333" spans="1:25" x14ac:dyDescent="0.25">
      <c r="A333" s="260"/>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2"/>
    </row>
    <row r="334" spans="1:25" x14ac:dyDescent="0.25">
      <c r="A334" s="263"/>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5"/>
    </row>
    <row r="335" spans="1:25" x14ac:dyDescent="0.25">
      <c r="A335" s="263"/>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5"/>
    </row>
    <row r="336" spans="1:25" x14ac:dyDescent="0.25">
      <c r="A336" s="263"/>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5"/>
    </row>
    <row r="337" spans="1:25" x14ac:dyDescent="0.25">
      <c r="A337" s="263"/>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5"/>
    </row>
    <row r="338" spans="1:25" x14ac:dyDescent="0.25">
      <c r="A338" s="263"/>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5"/>
    </row>
    <row r="339" spans="1:25" x14ac:dyDescent="0.25">
      <c r="A339" s="263"/>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5"/>
    </row>
    <row r="340" spans="1:25" x14ac:dyDescent="0.25">
      <c r="A340" s="263"/>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5"/>
    </row>
    <row r="341" spans="1:25" x14ac:dyDescent="0.25">
      <c r="A341" s="263"/>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5"/>
    </row>
    <row r="342" spans="1:25" x14ac:dyDescent="0.25">
      <c r="A342" s="263"/>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5"/>
    </row>
    <row r="343" spans="1:25" x14ac:dyDescent="0.25">
      <c r="A343" s="263"/>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5"/>
    </row>
    <row r="344" spans="1:25" x14ac:dyDescent="0.25">
      <c r="A344" s="263"/>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5"/>
    </row>
    <row r="345" spans="1:25" x14ac:dyDescent="0.25">
      <c r="A345" s="263"/>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5"/>
    </row>
    <row r="346" spans="1:25" ht="15.75" thickBot="1" x14ac:dyDescent="0.3">
      <c r="A346" s="266"/>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8"/>
    </row>
    <row r="348" spans="1:25" ht="15.75" thickBot="1" x14ac:dyDescent="0.3">
      <c r="A348" s="257" t="s">
        <v>29</v>
      </c>
      <c r="B348" s="257"/>
      <c r="C348" s="257"/>
      <c r="D348" s="257"/>
    </row>
    <row r="349" spans="1:25" x14ac:dyDescent="0.25">
      <c r="A349" s="260"/>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2"/>
    </row>
    <row r="350" spans="1:25" x14ac:dyDescent="0.25">
      <c r="A350" s="263"/>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5"/>
    </row>
    <row r="351" spans="1:25" x14ac:dyDescent="0.25">
      <c r="A351" s="263"/>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5"/>
    </row>
    <row r="352" spans="1:25" x14ac:dyDescent="0.25">
      <c r="A352" s="263"/>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5"/>
    </row>
    <row r="353" spans="1:25" x14ac:dyDescent="0.25">
      <c r="A353" s="263"/>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5"/>
    </row>
    <row r="354" spans="1:25" x14ac:dyDescent="0.25">
      <c r="A354" s="263"/>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5"/>
    </row>
    <row r="355" spans="1:25" ht="15.75" thickBot="1" x14ac:dyDescent="0.3">
      <c r="A355" s="266"/>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8"/>
    </row>
    <row r="357" spans="1:25" ht="15.75" thickBot="1" x14ac:dyDescent="0.3">
      <c r="A357" s="257" t="s">
        <v>27</v>
      </c>
      <c r="B357" s="257"/>
      <c r="C357" s="257"/>
      <c r="D357" s="257"/>
      <c r="E357" s="257"/>
      <c r="F357" s="257"/>
      <c r="G357" s="257"/>
      <c r="H357" s="257"/>
    </row>
    <row r="358" spans="1:25" ht="15.75" thickBot="1" x14ac:dyDescent="0.3">
      <c r="A358" s="269"/>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1"/>
    </row>
    <row r="360" spans="1:25" ht="15.75" thickBot="1" x14ac:dyDescent="0.3">
      <c r="A360" s="257" t="s">
        <v>124</v>
      </c>
      <c r="B360" s="257"/>
      <c r="C360" s="257"/>
      <c r="E360" s="257" t="s">
        <v>125</v>
      </c>
      <c r="F360" s="257"/>
      <c r="G360" s="257"/>
    </row>
    <row r="361" spans="1:25" ht="15.75" thickBot="1" x14ac:dyDescent="0.3">
      <c r="A361" s="258"/>
      <c r="B361" s="259"/>
      <c r="E361" s="258"/>
      <c r="F361" s="259"/>
    </row>
    <row r="363" spans="1:25" s="12" customFormat="1" x14ac:dyDescent="0.25"/>
    <row r="365" spans="1:25" ht="19.5" thickBot="1" x14ac:dyDescent="0.35">
      <c r="A365" s="272" t="s">
        <v>83</v>
      </c>
      <c r="B365" s="272"/>
      <c r="C365" s="272"/>
      <c r="D365" s="272"/>
      <c r="E365" s="272"/>
      <c r="F365" s="272"/>
    </row>
    <row r="366" spans="1:25" x14ac:dyDescent="0.25">
      <c r="A366" s="260"/>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2"/>
    </row>
    <row r="367" spans="1:25" x14ac:dyDescent="0.25">
      <c r="A367" s="263"/>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5"/>
    </row>
    <row r="368" spans="1:25" x14ac:dyDescent="0.25">
      <c r="A368" s="263"/>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5"/>
    </row>
    <row r="369" spans="1:25" x14ac:dyDescent="0.25">
      <c r="A369" s="263"/>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5"/>
    </row>
    <row r="370" spans="1:25" x14ac:dyDescent="0.25">
      <c r="A370" s="263"/>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5"/>
    </row>
    <row r="371" spans="1:25" x14ac:dyDescent="0.25">
      <c r="A371" s="263"/>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5"/>
    </row>
    <row r="372" spans="1:25" x14ac:dyDescent="0.25">
      <c r="A372" s="263"/>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5"/>
    </row>
    <row r="373" spans="1:25" x14ac:dyDescent="0.25">
      <c r="A373" s="263"/>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5"/>
    </row>
    <row r="374" spans="1:25" x14ac:dyDescent="0.25">
      <c r="A374" s="263"/>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5"/>
    </row>
    <row r="375" spans="1:25" x14ac:dyDescent="0.25">
      <c r="A375" s="263"/>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5"/>
    </row>
    <row r="376" spans="1:25" x14ac:dyDescent="0.25">
      <c r="A376" s="263"/>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5"/>
    </row>
    <row r="377" spans="1:25" x14ac:dyDescent="0.25">
      <c r="A377" s="263"/>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5"/>
    </row>
    <row r="378" spans="1:25" x14ac:dyDescent="0.25">
      <c r="A378" s="263"/>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5"/>
    </row>
    <row r="379" spans="1:25" ht="15.75" thickBot="1" x14ac:dyDescent="0.3">
      <c r="A379" s="266"/>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8"/>
    </row>
    <row r="381" spans="1:25" ht="15.75" thickBot="1" x14ac:dyDescent="0.3">
      <c r="A381" s="257" t="s">
        <v>29</v>
      </c>
      <c r="B381" s="257"/>
      <c r="C381" s="257"/>
      <c r="D381" s="257"/>
    </row>
    <row r="382" spans="1:25" x14ac:dyDescent="0.25">
      <c r="A382" s="260"/>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2"/>
    </row>
    <row r="383" spans="1:25" x14ac:dyDescent="0.25">
      <c r="A383" s="263"/>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5"/>
    </row>
    <row r="384" spans="1:25" x14ac:dyDescent="0.25">
      <c r="A384" s="263"/>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5"/>
    </row>
    <row r="385" spans="1:25" x14ac:dyDescent="0.25">
      <c r="A385" s="263"/>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5"/>
    </row>
    <row r="386" spans="1:25" x14ac:dyDescent="0.25">
      <c r="A386" s="263"/>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5"/>
    </row>
    <row r="387" spans="1:25" x14ac:dyDescent="0.25">
      <c r="A387" s="263"/>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5"/>
    </row>
    <row r="388" spans="1:25" ht="15.75" thickBot="1" x14ac:dyDescent="0.3">
      <c r="A388" s="266"/>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8"/>
    </row>
    <row r="390" spans="1:25" ht="15.75" thickBot="1" x14ac:dyDescent="0.3">
      <c r="A390" s="257" t="s">
        <v>27</v>
      </c>
      <c r="B390" s="257"/>
      <c r="C390" s="257"/>
      <c r="D390" s="257"/>
      <c r="E390" s="257"/>
      <c r="F390" s="257"/>
      <c r="G390" s="257"/>
      <c r="H390" s="257"/>
    </row>
    <row r="391" spans="1:25" ht="15.75" thickBot="1" x14ac:dyDescent="0.3">
      <c r="A391" s="269"/>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1"/>
    </row>
    <row r="393" spans="1:25" ht="15.75" thickBot="1" x14ac:dyDescent="0.3">
      <c r="A393" s="257" t="s">
        <v>124</v>
      </c>
      <c r="B393" s="257"/>
      <c r="C393" s="257"/>
      <c r="E393" s="257" t="s">
        <v>125</v>
      </c>
      <c r="F393" s="257"/>
      <c r="G393" s="257"/>
    </row>
    <row r="394" spans="1:25" ht="15.75" thickBot="1" x14ac:dyDescent="0.3">
      <c r="A394" s="258"/>
      <c r="B394" s="259"/>
      <c r="E394" s="258"/>
      <c r="F394" s="259"/>
    </row>
    <row r="396" spans="1:25" s="12" customFormat="1" x14ac:dyDescent="0.25"/>
    <row r="398" spans="1:25" ht="19.5" thickBot="1" x14ac:dyDescent="0.35">
      <c r="A398" s="272" t="s">
        <v>84</v>
      </c>
      <c r="B398" s="272"/>
      <c r="C398" s="272"/>
      <c r="D398" s="272"/>
      <c r="E398" s="272"/>
      <c r="F398" s="272"/>
    </row>
    <row r="399" spans="1:25" x14ac:dyDescent="0.25">
      <c r="A399" s="260"/>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2"/>
    </row>
    <row r="400" spans="1:25" x14ac:dyDescent="0.25">
      <c r="A400" s="263"/>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5"/>
    </row>
    <row r="401" spans="1:25" x14ac:dyDescent="0.25">
      <c r="A401" s="263"/>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5"/>
    </row>
    <row r="402" spans="1:25" x14ac:dyDescent="0.25">
      <c r="A402" s="263"/>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5"/>
    </row>
    <row r="403" spans="1:25" x14ac:dyDescent="0.25">
      <c r="A403" s="263"/>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5"/>
    </row>
    <row r="404" spans="1:25" x14ac:dyDescent="0.25">
      <c r="A404" s="263"/>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5"/>
    </row>
    <row r="405" spans="1:25" x14ac:dyDescent="0.25">
      <c r="A405" s="263"/>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5"/>
    </row>
    <row r="406" spans="1:25" x14ac:dyDescent="0.25">
      <c r="A406" s="263"/>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5"/>
    </row>
    <row r="407" spans="1:25" x14ac:dyDescent="0.25">
      <c r="A407" s="263"/>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5"/>
    </row>
    <row r="408" spans="1:25" x14ac:dyDescent="0.25">
      <c r="A408" s="263"/>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5"/>
    </row>
    <row r="409" spans="1:25" x14ac:dyDescent="0.25">
      <c r="A409" s="263"/>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5"/>
    </row>
    <row r="410" spans="1:25" x14ac:dyDescent="0.25">
      <c r="A410" s="263"/>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5"/>
    </row>
    <row r="411" spans="1:25" x14ac:dyDescent="0.25">
      <c r="A411" s="263"/>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5"/>
    </row>
    <row r="412" spans="1:25" ht="15.75" thickBot="1" x14ac:dyDescent="0.3">
      <c r="A412" s="266"/>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8"/>
    </row>
    <row r="414" spans="1:25" ht="15.75" thickBot="1" x14ac:dyDescent="0.3">
      <c r="A414" s="257" t="s">
        <v>29</v>
      </c>
      <c r="B414" s="257"/>
      <c r="C414" s="257"/>
      <c r="D414" s="257"/>
    </row>
    <row r="415" spans="1:25" x14ac:dyDescent="0.25">
      <c r="A415" s="260"/>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2"/>
    </row>
    <row r="416" spans="1:25" x14ac:dyDescent="0.25">
      <c r="A416" s="263"/>
      <c r="B416" s="264"/>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5"/>
    </row>
    <row r="417" spans="1:32" x14ac:dyDescent="0.25">
      <c r="A417" s="263"/>
      <c r="B417" s="264"/>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5"/>
    </row>
    <row r="418" spans="1:32" x14ac:dyDescent="0.25">
      <c r="A418" s="263"/>
      <c r="B418" s="264"/>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5"/>
    </row>
    <row r="419" spans="1:32" x14ac:dyDescent="0.25">
      <c r="A419" s="263"/>
      <c r="B419" s="264"/>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5"/>
      <c r="AF419" s="13"/>
    </row>
    <row r="420" spans="1:32" x14ac:dyDescent="0.25">
      <c r="A420" s="263"/>
      <c r="B420" s="264"/>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5"/>
    </row>
    <row r="421" spans="1:32" ht="15.75" thickBot="1" x14ac:dyDescent="0.3">
      <c r="A421" s="266"/>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8"/>
    </row>
    <row r="423" spans="1:32" ht="15.75" thickBot="1" x14ac:dyDescent="0.3">
      <c r="A423" s="257" t="s">
        <v>27</v>
      </c>
      <c r="B423" s="257"/>
      <c r="C423" s="257"/>
      <c r="D423" s="257"/>
      <c r="E423" s="257"/>
      <c r="F423" s="257"/>
      <c r="G423" s="257"/>
      <c r="H423" s="257"/>
    </row>
    <row r="424" spans="1:32" ht="15.75" thickBot="1" x14ac:dyDescent="0.3">
      <c r="A424" s="269"/>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1"/>
    </row>
    <row r="426" spans="1:32" ht="15.75" thickBot="1" x14ac:dyDescent="0.3">
      <c r="A426" s="257" t="s">
        <v>124</v>
      </c>
      <c r="B426" s="257"/>
      <c r="C426" s="257"/>
      <c r="E426" s="257" t="s">
        <v>125</v>
      </c>
      <c r="F426" s="257"/>
      <c r="G426" s="257"/>
    </row>
    <row r="427" spans="1:32" ht="15.75" thickBot="1" x14ac:dyDescent="0.3">
      <c r="A427" s="258"/>
      <c r="B427" s="259"/>
      <c r="E427" s="258"/>
      <c r="F427" s="259"/>
    </row>
    <row r="429" spans="1:32" s="12" customFormat="1" x14ac:dyDescent="0.25"/>
    <row r="431" spans="1:32" ht="19.5" thickBot="1" x14ac:dyDescent="0.35">
      <c r="A431" s="272" t="s">
        <v>85</v>
      </c>
      <c r="B431" s="272"/>
      <c r="C431" s="272"/>
      <c r="D431" s="272"/>
      <c r="E431" s="272"/>
      <c r="F431" s="272"/>
    </row>
    <row r="432" spans="1:32" x14ac:dyDescent="0.25">
      <c r="A432" s="260"/>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2"/>
    </row>
    <row r="433" spans="1:25" x14ac:dyDescent="0.25">
      <c r="A433" s="263"/>
      <c r="B433" s="264"/>
      <c r="C433" s="264"/>
      <c r="D433" s="264"/>
      <c r="E433" s="264"/>
      <c r="F433" s="264"/>
      <c r="G433" s="264"/>
      <c r="H433" s="264"/>
      <c r="I433" s="264"/>
      <c r="J433" s="264"/>
      <c r="K433" s="264"/>
      <c r="L433" s="264"/>
      <c r="M433" s="264"/>
      <c r="N433" s="264"/>
      <c r="O433" s="264"/>
      <c r="P433" s="264"/>
      <c r="Q433" s="264"/>
      <c r="R433" s="264"/>
      <c r="S433" s="264"/>
      <c r="T433" s="264"/>
      <c r="U433" s="264"/>
      <c r="V433" s="264"/>
      <c r="W433" s="264"/>
      <c r="X433" s="264"/>
      <c r="Y433" s="265"/>
    </row>
    <row r="434" spans="1:25" x14ac:dyDescent="0.25">
      <c r="A434" s="263"/>
      <c r="B434" s="264"/>
      <c r="C434" s="264"/>
      <c r="D434" s="264"/>
      <c r="E434" s="264"/>
      <c r="F434" s="264"/>
      <c r="G434" s="264"/>
      <c r="H434" s="264"/>
      <c r="I434" s="264"/>
      <c r="J434" s="264"/>
      <c r="K434" s="264"/>
      <c r="L434" s="264"/>
      <c r="M434" s="264"/>
      <c r="N434" s="264"/>
      <c r="O434" s="264"/>
      <c r="P434" s="264"/>
      <c r="Q434" s="264"/>
      <c r="R434" s="264"/>
      <c r="S434" s="264"/>
      <c r="T434" s="264"/>
      <c r="U434" s="264"/>
      <c r="V434" s="264"/>
      <c r="W434" s="264"/>
      <c r="X434" s="264"/>
      <c r="Y434" s="265"/>
    </row>
    <row r="435" spans="1:25" x14ac:dyDescent="0.25">
      <c r="A435" s="263"/>
      <c r="B435" s="264"/>
      <c r="C435" s="264"/>
      <c r="D435" s="264"/>
      <c r="E435" s="264"/>
      <c r="F435" s="264"/>
      <c r="G435" s="264"/>
      <c r="H435" s="264"/>
      <c r="I435" s="264"/>
      <c r="J435" s="264"/>
      <c r="K435" s="264"/>
      <c r="L435" s="264"/>
      <c r="M435" s="264"/>
      <c r="N435" s="264"/>
      <c r="O435" s="264"/>
      <c r="P435" s="264"/>
      <c r="Q435" s="264"/>
      <c r="R435" s="264"/>
      <c r="S435" s="264"/>
      <c r="T435" s="264"/>
      <c r="U435" s="264"/>
      <c r="V435" s="264"/>
      <c r="W435" s="264"/>
      <c r="X435" s="264"/>
      <c r="Y435" s="265"/>
    </row>
    <row r="436" spans="1:25" x14ac:dyDescent="0.25">
      <c r="A436" s="263"/>
      <c r="B436" s="264"/>
      <c r="C436" s="264"/>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5"/>
    </row>
    <row r="437" spans="1:25" x14ac:dyDescent="0.25">
      <c r="A437" s="263"/>
      <c r="B437" s="264"/>
      <c r="C437" s="264"/>
      <c r="D437" s="264"/>
      <c r="E437" s="264"/>
      <c r="F437" s="264"/>
      <c r="G437" s="264"/>
      <c r="H437" s="264"/>
      <c r="I437" s="264"/>
      <c r="J437" s="264"/>
      <c r="K437" s="264"/>
      <c r="L437" s="264"/>
      <c r="M437" s="264"/>
      <c r="N437" s="264"/>
      <c r="O437" s="264"/>
      <c r="P437" s="264"/>
      <c r="Q437" s="264"/>
      <c r="R437" s="264"/>
      <c r="S437" s="264"/>
      <c r="T437" s="264"/>
      <c r="U437" s="264"/>
      <c r="V437" s="264"/>
      <c r="W437" s="264"/>
      <c r="X437" s="264"/>
      <c r="Y437" s="265"/>
    </row>
    <row r="438" spans="1:25" x14ac:dyDescent="0.25">
      <c r="A438" s="263"/>
      <c r="B438" s="264"/>
      <c r="C438" s="264"/>
      <c r="D438" s="264"/>
      <c r="E438" s="264"/>
      <c r="F438" s="264"/>
      <c r="G438" s="264"/>
      <c r="H438" s="264"/>
      <c r="I438" s="264"/>
      <c r="J438" s="264"/>
      <c r="K438" s="264"/>
      <c r="L438" s="264"/>
      <c r="M438" s="264"/>
      <c r="N438" s="264"/>
      <c r="O438" s="264"/>
      <c r="P438" s="264"/>
      <c r="Q438" s="264"/>
      <c r="R438" s="264"/>
      <c r="S438" s="264"/>
      <c r="T438" s="264"/>
      <c r="U438" s="264"/>
      <c r="V438" s="264"/>
      <c r="W438" s="264"/>
      <c r="X438" s="264"/>
      <c r="Y438" s="265"/>
    </row>
    <row r="439" spans="1:25" x14ac:dyDescent="0.25">
      <c r="A439" s="263"/>
      <c r="B439" s="264"/>
      <c r="C439" s="264"/>
      <c r="D439" s="264"/>
      <c r="E439" s="264"/>
      <c r="F439" s="264"/>
      <c r="G439" s="264"/>
      <c r="H439" s="264"/>
      <c r="I439" s="264"/>
      <c r="J439" s="264"/>
      <c r="K439" s="264"/>
      <c r="L439" s="264"/>
      <c r="M439" s="264"/>
      <c r="N439" s="264"/>
      <c r="O439" s="264"/>
      <c r="P439" s="264"/>
      <c r="Q439" s="264"/>
      <c r="R439" s="264"/>
      <c r="S439" s="264"/>
      <c r="T439" s="264"/>
      <c r="U439" s="264"/>
      <c r="V439" s="264"/>
      <c r="W439" s="264"/>
      <c r="X439" s="264"/>
      <c r="Y439" s="265"/>
    </row>
    <row r="440" spans="1:25" x14ac:dyDescent="0.25">
      <c r="A440" s="263"/>
      <c r="B440" s="264"/>
      <c r="C440" s="264"/>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5"/>
    </row>
    <row r="441" spans="1:25" x14ac:dyDescent="0.25">
      <c r="A441" s="263"/>
      <c r="B441" s="264"/>
      <c r="C441" s="264"/>
      <c r="D441" s="264"/>
      <c r="E441" s="264"/>
      <c r="F441" s="264"/>
      <c r="G441" s="264"/>
      <c r="H441" s="264"/>
      <c r="I441" s="264"/>
      <c r="J441" s="264"/>
      <c r="K441" s="264"/>
      <c r="L441" s="264"/>
      <c r="M441" s="264"/>
      <c r="N441" s="264"/>
      <c r="O441" s="264"/>
      <c r="P441" s="264"/>
      <c r="Q441" s="264"/>
      <c r="R441" s="264"/>
      <c r="S441" s="264"/>
      <c r="T441" s="264"/>
      <c r="U441" s="264"/>
      <c r="V441" s="264"/>
      <c r="W441" s="264"/>
      <c r="X441" s="264"/>
      <c r="Y441" s="265"/>
    </row>
    <row r="442" spans="1:25" x14ac:dyDescent="0.25">
      <c r="A442" s="263"/>
      <c r="B442" s="264"/>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5"/>
    </row>
    <row r="443" spans="1:25" x14ac:dyDescent="0.25">
      <c r="A443" s="263"/>
      <c r="B443" s="264"/>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5"/>
    </row>
    <row r="444" spans="1:25" x14ac:dyDescent="0.25">
      <c r="A444" s="263"/>
      <c r="B444" s="264"/>
      <c r="C444" s="264"/>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5"/>
    </row>
    <row r="445" spans="1:25" ht="15.75" thickBot="1" x14ac:dyDescent="0.3">
      <c r="A445" s="266"/>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8"/>
    </row>
    <row r="447" spans="1:25" ht="15.75" thickBot="1" x14ac:dyDescent="0.3">
      <c r="A447" s="257" t="s">
        <v>29</v>
      </c>
      <c r="B447" s="257"/>
      <c r="C447" s="257"/>
      <c r="D447" s="257"/>
    </row>
    <row r="448" spans="1:25" x14ac:dyDescent="0.25">
      <c r="A448" s="260"/>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2"/>
    </row>
    <row r="449" spans="1:25" x14ac:dyDescent="0.25">
      <c r="A449" s="263"/>
      <c r="B449" s="264"/>
      <c r="C449" s="264"/>
      <c r="D449" s="264"/>
      <c r="E449" s="264"/>
      <c r="F449" s="264"/>
      <c r="G449" s="264"/>
      <c r="H449" s="264"/>
      <c r="I449" s="264"/>
      <c r="J449" s="264"/>
      <c r="K449" s="264"/>
      <c r="L449" s="264"/>
      <c r="M449" s="264"/>
      <c r="N449" s="264"/>
      <c r="O449" s="264"/>
      <c r="P449" s="264"/>
      <c r="Q449" s="264"/>
      <c r="R449" s="264"/>
      <c r="S449" s="264"/>
      <c r="T449" s="264"/>
      <c r="U449" s="264"/>
      <c r="V449" s="264"/>
      <c r="W449" s="264"/>
      <c r="X449" s="264"/>
      <c r="Y449" s="265"/>
    </row>
    <row r="450" spans="1:25" x14ac:dyDescent="0.25">
      <c r="A450" s="263"/>
      <c r="B450" s="264"/>
      <c r="C450" s="264"/>
      <c r="D450" s="264"/>
      <c r="E450" s="264"/>
      <c r="F450" s="264"/>
      <c r="G450" s="264"/>
      <c r="H450" s="264"/>
      <c r="I450" s="264"/>
      <c r="J450" s="264"/>
      <c r="K450" s="264"/>
      <c r="L450" s="264"/>
      <c r="M450" s="264"/>
      <c r="N450" s="264"/>
      <c r="O450" s="264"/>
      <c r="P450" s="264"/>
      <c r="Q450" s="264"/>
      <c r="R450" s="264"/>
      <c r="S450" s="264"/>
      <c r="T450" s="264"/>
      <c r="U450" s="264"/>
      <c r="V450" s="264"/>
      <c r="W450" s="264"/>
      <c r="X450" s="264"/>
      <c r="Y450" s="265"/>
    </row>
    <row r="451" spans="1:25" x14ac:dyDescent="0.25">
      <c r="A451" s="263"/>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5"/>
    </row>
    <row r="452" spans="1:25" x14ac:dyDescent="0.25">
      <c r="A452" s="263"/>
      <c r="B452" s="264"/>
      <c r="C452" s="264"/>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5"/>
    </row>
    <row r="453" spans="1:25" x14ac:dyDescent="0.25">
      <c r="A453" s="263"/>
      <c r="B453" s="264"/>
      <c r="C453" s="264"/>
      <c r="D453" s="264"/>
      <c r="E453" s="264"/>
      <c r="F453" s="264"/>
      <c r="G453" s="264"/>
      <c r="H453" s="264"/>
      <c r="I453" s="264"/>
      <c r="J453" s="264"/>
      <c r="K453" s="264"/>
      <c r="L453" s="264"/>
      <c r="M453" s="264"/>
      <c r="N453" s="264"/>
      <c r="O453" s="264"/>
      <c r="P453" s="264"/>
      <c r="Q453" s="264"/>
      <c r="R453" s="264"/>
      <c r="S453" s="264"/>
      <c r="T453" s="264"/>
      <c r="U453" s="264"/>
      <c r="V453" s="264"/>
      <c r="W453" s="264"/>
      <c r="X453" s="264"/>
      <c r="Y453" s="265"/>
    </row>
    <row r="454" spans="1:25" ht="15.75" thickBot="1" x14ac:dyDescent="0.3">
      <c r="A454" s="266"/>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8"/>
    </row>
    <row r="456" spans="1:25" ht="15.75" thickBot="1" x14ac:dyDescent="0.3">
      <c r="A456" s="257" t="s">
        <v>27</v>
      </c>
      <c r="B456" s="257"/>
      <c r="C456" s="257"/>
      <c r="D456" s="257"/>
      <c r="E456" s="257"/>
      <c r="F456" s="257"/>
      <c r="G456" s="257"/>
      <c r="H456" s="257"/>
    </row>
    <row r="457" spans="1:25" ht="15.75" thickBot="1" x14ac:dyDescent="0.3">
      <c r="A457" s="269"/>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1"/>
    </row>
    <row r="459" spans="1:25" ht="15.75" thickBot="1" x14ac:dyDescent="0.3">
      <c r="A459" s="257" t="s">
        <v>124</v>
      </c>
      <c r="B459" s="257"/>
      <c r="C459" s="257"/>
      <c r="E459" s="257" t="s">
        <v>125</v>
      </c>
      <c r="F459" s="257"/>
      <c r="G459" s="257"/>
    </row>
    <row r="460" spans="1:25" ht="15.75" thickBot="1" x14ac:dyDescent="0.3">
      <c r="A460" s="258"/>
      <c r="B460" s="259"/>
      <c r="E460" s="258"/>
      <c r="F460" s="259"/>
    </row>
    <row r="462" spans="1:25" s="12" customFormat="1" x14ac:dyDescent="0.25"/>
    <row r="464" spans="1:25" ht="19.5" thickBot="1" x14ac:dyDescent="0.35">
      <c r="A464" s="272" t="s">
        <v>86</v>
      </c>
      <c r="B464" s="272"/>
      <c r="C464" s="272"/>
      <c r="D464" s="272"/>
      <c r="E464" s="272"/>
      <c r="F464" s="272"/>
    </row>
    <row r="465" spans="1:25" x14ac:dyDescent="0.25">
      <c r="A465" s="260"/>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2"/>
    </row>
    <row r="466" spans="1:25" x14ac:dyDescent="0.25">
      <c r="A466" s="263"/>
      <c r="B466" s="264"/>
      <c r="C466" s="264"/>
      <c r="D466" s="264"/>
      <c r="E466" s="264"/>
      <c r="F466" s="264"/>
      <c r="G466" s="264"/>
      <c r="H466" s="264"/>
      <c r="I466" s="264"/>
      <c r="J466" s="264"/>
      <c r="K466" s="264"/>
      <c r="L466" s="264"/>
      <c r="M466" s="264"/>
      <c r="N466" s="264"/>
      <c r="O466" s="264"/>
      <c r="P466" s="264"/>
      <c r="Q466" s="264"/>
      <c r="R466" s="264"/>
      <c r="S466" s="264"/>
      <c r="T466" s="264"/>
      <c r="U466" s="264"/>
      <c r="V466" s="264"/>
      <c r="W466" s="264"/>
      <c r="X466" s="264"/>
      <c r="Y466" s="265"/>
    </row>
    <row r="467" spans="1:25" x14ac:dyDescent="0.25">
      <c r="A467" s="263"/>
      <c r="B467" s="264"/>
      <c r="C467" s="264"/>
      <c r="D467" s="264"/>
      <c r="E467" s="264"/>
      <c r="F467" s="264"/>
      <c r="G467" s="264"/>
      <c r="H467" s="264"/>
      <c r="I467" s="264"/>
      <c r="J467" s="264"/>
      <c r="K467" s="264"/>
      <c r="L467" s="264"/>
      <c r="M467" s="264"/>
      <c r="N467" s="264"/>
      <c r="O467" s="264"/>
      <c r="P467" s="264"/>
      <c r="Q467" s="264"/>
      <c r="R467" s="264"/>
      <c r="S467" s="264"/>
      <c r="T467" s="264"/>
      <c r="U467" s="264"/>
      <c r="V467" s="264"/>
      <c r="W467" s="264"/>
      <c r="X467" s="264"/>
      <c r="Y467" s="265"/>
    </row>
    <row r="468" spans="1:25" x14ac:dyDescent="0.25">
      <c r="A468" s="263"/>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265"/>
    </row>
    <row r="469" spans="1:25" x14ac:dyDescent="0.25">
      <c r="A469" s="263"/>
      <c r="B469" s="264"/>
      <c r="C469" s="264"/>
      <c r="D469" s="264"/>
      <c r="E469" s="264"/>
      <c r="F469" s="264"/>
      <c r="G469" s="264"/>
      <c r="H469" s="264"/>
      <c r="I469" s="264"/>
      <c r="J469" s="264"/>
      <c r="K469" s="264"/>
      <c r="L469" s="264"/>
      <c r="M469" s="264"/>
      <c r="N469" s="264"/>
      <c r="O469" s="264"/>
      <c r="P469" s="264"/>
      <c r="Q469" s="264"/>
      <c r="R469" s="264"/>
      <c r="S469" s="264"/>
      <c r="T469" s="264"/>
      <c r="U469" s="264"/>
      <c r="V469" s="264"/>
      <c r="W469" s="264"/>
      <c r="X469" s="264"/>
      <c r="Y469" s="265"/>
    </row>
    <row r="470" spans="1:25" x14ac:dyDescent="0.25">
      <c r="A470" s="263"/>
      <c r="B470" s="264"/>
      <c r="C470" s="264"/>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5"/>
    </row>
    <row r="471" spans="1:25" x14ac:dyDescent="0.25">
      <c r="A471" s="263"/>
      <c r="B471" s="264"/>
      <c r="C471" s="264"/>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5"/>
    </row>
    <row r="472" spans="1:25" x14ac:dyDescent="0.25">
      <c r="A472" s="263"/>
      <c r="B472" s="264"/>
      <c r="C472" s="264"/>
      <c r="D472" s="264"/>
      <c r="E472" s="264"/>
      <c r="F472" s="264"/>
      <c r="G472" s="264"/>
      <c r="H472" s="264"/>
      <c r="I472" s="264"/>
      <c r="J472" s="264"/>
      <c r="K472" s="264"/>
      <c r="L472" s="264"/>
      <c r="M472" s="264"/>
      <c r="N472" s="264"/>
      <c r="O472" s="264"/>
      <c r="P472" s="264"/>
      <c r="Q472" s="264"/>
      <c r="R472" s="264"/>
      <c r="S472" s="264"/>
      <c r="T472" s="264"/>
      <c r="U472" s="264"/>
      <c r="V472" s="264"/>
      <c r="W472" s="264"/>
      <c r="X472" s="264"/>
      <c r="Y472" s="265"/>
    </row>
    <row r="473" spans="1:25" x14ac:dyDescent="0.25">
      <c r="A473" s="263"/>
      <c r="B473" s="264"/>
      <c r="C473" s="264"/>
      <c r="D473" s="264"/>
      <c r="E473" s="264"/>
      <c r="F473" s="264"/>
      <c r="G473" s="264"/>
      <c r="H473" s="264"/>
      <c r="I473" s="264"/>
      <c r="J473" s="264"/>
      <c r="K473" s="264"/>
      <c r="L473" s="264"/>
      <c r="M473" s="264"/>
      <c r="N473" s="264"/>
      <c r="O473" s="264"/>
      <c r="P473" s="264"/>
      <c r="Q473" s="264"/>
      <c r="R473" s="264"/>
      <c r="S473" s="264"/>
      <c r="T473" s="264"/>
      <c r="U473" s="264"/>
      <c r="V473" s="264"/>
      <c r="W473" s="264"/>
      <c r="X473" s="264"/>
      <c r="Y473" s="265"/>
    </row>
    <row r="474" spans="1:25" x14ac:dyDescent="0.2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5"/>
    </row>
    <row r="475" spans="1:25"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5"/>
    </row>
    <row r="476" spans="1:25" x14ac:dyDescent="0.25">
      <c r="A476" s="263"/>
      <c r="B476" s="264"/>
      <c r="C476" s="264"/>
      <c r="D476" s="264"/>
      <c r="E476" s="264"/>
      <c r="F476" s="264"/>
      <c r="G476" s="264"/>
      <c r="H476" s="264"/>
      <c r="I476" s="264"/>
      <c r="J476" s="264"/>
      <c r="K476" s="264"/>
      <c r="L476" s="264"/>
      <c r="M476" s="264"/>
      <c r="N476" s="264"/>
      <c r="O476" s="264"/>
      <c r="P476" s="264"/>
      <c r="Q476" s="264"/>
      <c r="R476" s="264"/>
      <c r="S476" s="264"/>
      <c r="T476" s="264"/>
      <c r="U476" s="264"/>
      <c r="V476" s="264"/>
      <c r="W476" s="264"/>
      <c r="X476" s="264"/>
      <c r="Y476" s="265"/>
    </row>
    <row r="477" spans="1:25" x14ac:dyDescent="0.25">
      <c r="A477" s="263"/>
      <c r="B477" s="264"/>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5"/>
    </row>
    <row r="478" spans="1:25" ht="15.75" thickBot="1" x14ac:dyDescent="0.3">
      <c r="A478" s="266"/>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8"/>
    </row>
    <row r="480" spans="1:25" ht="15.75" thickBot="1" x14ac:dyDescent="0.3">
      <c r="A480" s="257" t="s">
        <v>29</v>
      </c>
      <c r="B480" s="257"/>
      <c r="C480" s="257"/>
      <c r="D480" s="257"/>
    </row>
    <row r="481" spans="1:25" x14ac:dyDescent="0.25">
      <c r="A481" s="260"/>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2"/>
    </row>
    <row r="482" spans="1:25" x14ac:dyDescent="0.25">
      <c r="A482" s="263"/>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265"/>
    </row>
    <row r="483" spans="1:25" x14ac:dyDescent="0.25">
      <c r="A483" s="263"/>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5"/>
    </row>
    <row r="484" spans="1:25" x14ac:dyDescent="0.25">
      <c r="A484" s="263"/>
      <c r="B484" s="264"/>
      <c r="C484" s="264"/>
      <c r="D484" s="264"/>
      <c r="E484" s="264"/>
      <c r="F484" s="264"/>
      <c r="G484" s="264"/>
      <c r="H484" s="264"/>
      <c r="I484" s="264"/>
      <c r="J484" s="264"/>
      <c r="K484" s="264"/>
      <c r="L484" s="264"/>
      <c r="M484" s="264"/>
      <c r="N484" s="264"/>
      <c r="O484" s="264"/>
      <c r="P484" s="264"/>
      <c r="Q484" s="264"/>
      <c r="R484" s="264"/>
      <c r="S484" s="264"/>
      <c r="T484" s="264"/>
      <c r="U484" s="264"/>
      <c r="V484" s="264"/>
      <c r="W484" s="264"/>
      <c r="X484" s="264"/>
      <c r="Y484" s="265"/>
    </row>
    <row r="485" spans="1:25" x14ac:dyDescent="0.25">
      <c r="A485" s="263"/>
      <c r="B485" s="264"/>
      <c r="C485" s="264"/>
      <c r="D485" s="264"/>
      <c r="E485" s="264"/>
      <c r="F485" s="264"/>
      <c r="G485" s="264"/>
      <c r="H485" s="264"/>
      <c r="I485" s="264"/>
      <c r="J485" s="264"/>
      <c r="K485" s="264"/>
      <c r="L485" s="264"/>
      <c r="M485" s="264"/>
      <c r="N485" s="264"/>
      <c r="O485" s="264"/>
      <c r="P485" s="264"/>
      <c r="Q485" s="264"/>
      <c r="R485" s="264"/>
      <c r="S485" s="264"/>
      <c r="T485" s="264"/>
      <c r="U485" s="264"/>
      <c r="V485" s="264"/>
      <c r="W485" s="264"/>
      <c r="X485" s="264"/>
      <c r="Y485" s="265"/>
    </row>
    <row r="486" spans="1:25" x14ac:dyDescent="0.25">
      <c r="A486" s="263"/>
      <c r="B486" s="264"/>
      <c r="C486" s="264"/>
      <c r="D486" s="264"/>
      <c r="E486" s="264"/>
      <c r="F486" s="264"/>
      <c r="G486" s="264"/>
      <c r="H486" s="264"/>
      <c r="I486" s="264"/>
      <c r="J486" s="264"/>
      <c r="K486" s="264"/>
      <c r="L486" s="264"/>
      <c r="M486" s="264"/>
      <c r="N486" s="264"/>
      <c r="O486" s="264"/>
      <c r="P486" s="264"/>
      <c r="Q486" s="264"/>
      <c r="R486" s="264"/>
      <c r="S486" s="264"/>
      <c r="T486" s="264"/>
      <c r="U486" s="264"/>
      <c r="V486" s="264"/>
      <c r="W486" s="264"/>
      <c r="X486" s="264"/>
      <c r="Y486" s="265"/>
    </row>
    <row r="487" spans="1:25" ht="15.75" thickBot="1" x14ac:dyDescent="0.3">
      <c r="A487" s="266"/>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8"/>
    </row>
    <row r="489" spans="1:25" ht="15.75" thickBot="1" x14ac:dyDescent="0.3">
      <c r="A489" s="257" t="s">
        <v>27</v>
      </c>
      <c r="B489" s="257"/>
      <c r="C489" s="257"/>
      <c r="D489" s="257"/>
      <c r="E489" s="257"/>
      <c r="F489" s="257"/>
      <c r="G489" s="257"/>
      <c r="H489" s="257"/>
    </row>
    <row r="490" spans="1:25" ht="15.75" thickBot="1" x14ac:dyDescent="0.3">
      <c r="A490" s="269"/>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1"/>
    </row>
    <row r="492" spans="1:25" ht="15.75" thickBot="1" x14ac:dyDescent="0.3">
      <c r="A492" s="257" t="s">
        <v>124</v>
      </c>
      <c r="B492" s="257"/>
      <c r="C492" s="257"/>
      <c r="E492" s="257" t="s">
        <v>125</v>
      </c>
      <c r="F492" s="257"/>
      <c r="G492" s="257"/>
    </row>
    <row r="493" spans="1:25" ht="15.75" thickBot="1" x14ac:dyDescent="0.3">
      <c r="A493" s="258"/>
      <c r="B493" s="259"/>
      <c r="E493" s="258"/>
      <c r="F493" s="259"/>
    </row>
    <row r="495" spans="1:25" s="12" customFormat="1" x14ac:dyDescent="0.25"/>
    <row r="497" spans="1:25" ht="19.5" thickBot="1" x14ac:dyDescent="0.35">
      <c r="A497" s="272" t="s">
        <v>87</v>
      </c>
      <c r="B497" s="272"/>
      <c r="C497" s="272"/>
      <c r="D497" s="272"/>
      <c r="E497" s="272"/>
      <c r="F497" s="272"/>
    </row>
    <row r="498" spans="1:25" x14ac:dyDescent="0.25">
      <c r="A498" s="260"/>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2"/>
    </row>
    <row r="499" spans="1:25" x14ac:dyDescent="0.25">
      <c r="A499" s="263"/>
      <c r="B499" s="264"/>
      <c r="C499" s="264"/>
      <c r="D499" s="264"/>
      <c r="E499" s="264"/>
      <c r="F499" s="264"/>
      <c r="G499" s="264"/>
      <c r="H499" s="264"/>
      <c r="I499" s="264"/>
      <c r="J499" s="264"/>
      <c r="K499" s="264"/>
      <c r="L499" s="264"/>
      <c r="M499" s="264"/>
      <c r="N499" s="264"/>
      <c r="O499" s="264"/>
      <c r="P499" s="264"/>
      <c r="Q499" s="264"/>
      <c r="R499" s="264"/>
      <c r="S499" s="264"/>
      <c r="T499" s="264"/>
      <c r="U499" s="264"/>
      <c r="V499" s="264"/>
      <c r="W499" s="264"/>
      <c r="X499" s="264"/>
      <c r="Y499" s="265"/>
    </row>
    <row r="500" spans="1:25" x14ac:dyDescent="0.25">
      <c r="A500" s="263"/>
      <c r="B500" s="264"/>
      <c r="C500" s="264"/>
      <c r="D500" s="264"/>
      <c r="E500" s="264"/>
      <c r="F500" s="264"/>
      <c r="G500" s="264"/>
      <c r="H500" s="264"/>
      <c r="I500" s="264"/>
      <c r="J500" s="264"/>
      <c r="K500" s="264"/>
      <c r="L500" s="264"/>
      <c r="M500" s="264"/>
      <c r="N500" s="264"/>
      <c r="O500" s="264"/>
      <c r="P500" s="264"/>
      <c r="Q500" s="264"/>
      <c r="R500" s="264"/>
      <c r="S500" s="264"/>
      <c r="T500" s="264"/>
      <c r="U500" s="264"/>
      <c r="V500" s="264"/>
      <c r="W500" s="264"/>
      <c r="X500" s="264"/>
      <c r="Y500" s="265"/>
    </row>
    <row r="501" spans="1:25" x14ac:dyDescent="0.25">
      <c r="A501" s="263"/>
      <c r="B501" s="264"/>
      <c r="C501" s="264"/>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5"/>
    </row>
    <row r="502" spans="1:25" x14ac:dyDescent="0.25">
      <c r="A502" s="263"/>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5"/>
    </row>
    <row r="503" spans="1:25" x14ac:dyDescent="0.25">
      <c r="A503" s="263"/>
      <c r="B503" s="264"/>
      <c r="C503" s="264"/>
      <c r="D503" s="264"/>
      <c r="E503" s="264"/>
      <c r="F503" s="264"/>
      <c r="G503" s="264"/>
      <c r="H503" s="264"/>
      <c r="I503" s="264"/>
      <c r="J503" s="264"/>
      <c r="K503" s="264"/>
      <c r="L503" s="264"/>
      <c r="M503" s="264"/>
      <c r="N503" s="264"/>
      <c r="O503" s="264"/>
      <c r="P503" s="264"/>
      <c r="Q503" s="264"/>
      <c r="R503" s="264"/>
      <c r="S503" s="264"/>
      <c r="T503" s="264"/>
      <c r="U503" s="264"/>
      <c r="V503" s="264"/>
      <c r="W503" s="264"/>
      <c r="X503" s="264"/>
      <c r="Y503" s="265"/>
    </row>
    <row r="504" spans="1:25" x14ac:dyDescent="0.25">
      <c r="A504" s="263"/>
      <c r="B504" s="264"/>
      <c r="C504" s="264"/>
      <c r="D504" s="264"/>
      <c r="E504" s="264"/>
      <c r="F504" s="264"/>
      <c r="G504" s="264"/>
      <c r="H504" s="264"/>
      <c r="I504" s="264"/>
      <c r="J504" s="264"/>
      <c r="K504" s="264"/>
      <c r="L504" s="264"/>
      <c r="M504" s="264"/>
      <c r="N504" s="264"/>
      <c r="O504" s="264"/>
      <c r="P504" s="264"/>
      <c r="Q504" s="264"/>
      <c r="R504" s="264"/>
      <c r="S504" s="264"/>
      <c r="T504" s="264"/>
      <c r="U504" s="264"/>
      <c r="V504" s="264"/>
      <c r="W504" s="264"/>
      <c r="X504" s="264"/>
      <c r="Y504" s="265"/>
    </row>
    <row r="505" spans="1:25" x14ac:dyDescent="0.25">
      <c r="A505" s="263"/>
      <c r="B505" s="264"/>
      <c r="C505" s="264"/>
      <c r="D505" s="264"/>
      <c r="E505" s="264"/>
      <c r="F505" s="264"/>
      <c r="G505" s="264"/>
      <c r="H505" s="264"/>
      <c r="I505" s="264"/>
      <c r="J505" s="264"/>
      <c r="K505" s="264"/>
      <c r="L505" s="264"/>
      <c r="M505" s="264"/>
      <c r="N505" s="264"/>
      <c r="O505" s="264"/>
      <c r="P505" s="264"/>
      <c r="Q505" s="264"/>
      <c r="R505" s="264"/>
      <c r="S505" s="264"/>
      <c r="T505" s="264"/>
      <c r="U505" s="264"/>
      <c r="V505" s="264"/>
      <c r="W505" s="264"/>
      <c r="X505" s="264"/>
      <c r="Y505" s="265"/>
    </row>
    <row r="506" spans="1:25" x14ac:dyDescent="0.25">
      <c r="A506" s="263"/>
      <c r="B506" s="264"/>
      <c r="C506" s="264"/>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5"/>
    </row>
    <row r="507" spans="1:25" x14ac:dyDescent="0.25">
      <c r="A507" s="263"/>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265"/>
    </row>
    <row r="508" spans="1:25" x14ac:dyDescent="0.25">
      <c r="A508" s="263"/>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5"/>
    </row>
    <row r="509" spans="1:25" x14ac:dyDescent="0.25">
      <c r="A509" s="263"/>
      <c r="B509" s="264"/>
      <c r="C509" s="264"/>
      <c r="D509" s="264"/>
      <c r="E509" s="264"/>
      <c r="F509" s="264"/>
      <c r="G509" s="264"/>
      <c r="H509" s="264"/>
      <c r="I509" s="264"/>
      <c r="J509" s="264"/>
      <c r="K509" s="264"/>
      <c r="L509" s="264"/>
      <c r="M509" s="264"/>
      <c r="N509" s="264"/>
      <c r="O509" s="264"/>
      <c r="P509" s="264"/>
      <c r="Q509" s="264"/>
      <c r="R509" s="264"/>
      <c r="S509" s="264"/>
      <c r="T509" s="264"/>
      <c r="U509" s="264"/>
      <c r="V509" s="264"/>
      <c r="W509" s="264"/>
      <c r="X509" s="264"/>
      <c r="Y509" s="265"/>
    </row>
    <row r="510" spans="1:25" x14ac:dyDescent="0.25">
      <c r="A510" s="263"/>
      <c r="B510" s="264"/>
      <c r="C510" s="264"/>
      <c r="D510" s="264"/>
      <c r="E510" s="264"/>
      <c r="F510" s="264"/>
      <c r="G510" s="264"/>
      <c r="H510" s="264"/>
      <c r="I510" s="264"/>
      <c r="J510" s="264"/>
      <c r="K510" s="264"/>
      <c r="L510" s="264"/>
      <c r="M510" s="264"/>
      <c r="N510" s="264"/>
      <c r="O510" s="264"/>
      <c r="P510" s="264"/>
      <c r="Q510" s="264"/>
      <c r="R510" s="264"/>
      <c r="S510" s="264"/>
      <c r="T510" s="264"/>
      <c r="U510" s="264"/>
      <c r="V510" s="264"/>
      <c r="W510" s="264"/>
      <c r="X510" s="264"/>
      <c r="Y510" s="265"/>
    </row>
    <row r="511" spans="1:25" ht="15.75" thickBot="1" x14ac:dyDescent="0.3">
      <c r="A511" s="266"/>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8"/>
    </row>
    <row r="513" spans="1:25" ht="15.75" thickBot="1" x14ac:dyDescent="0.3">
      <c r="A513" s="257" t="s">
        <v>29</v>
      </c>
      <c r="B513" s="257"/>
      <c r="C513" s="257"/>
      <c r="D513" s="257"/>
    </row>
    <row r="514" spans="1:25" x14ac:dyDescent="0.25">
      <c r="A514" s="260"/>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2"/>
    </row>
    <row r="515" spans="1:25" x14ac:dyDescent="0.25">
      <c r="A515" s="263"/>
      <c r="B515" s="264"/>
      <c r="C515" s="264"/>
      <c r="D515" s="264"/>
      <c r="E515" s="264"/>
      <c r="F515" s="264"/>
      <c r="G515" s="264"/>
      <c r="H515" s="264"/>
      <c r="I515" s="264"/>
      <c r="J515" s="264"/>
      <c r="K515" s="264"/>
      <c r="L515" s="264"/>
      <c r="M515" s="264"/>
      <c r="N515" s="264"/>
      <c r="O515" s="264"/>
      <c r="P515" s="264"/>
      <c r="Q515" s="264"/>
      <c r="R515" s="264"/>
      <c r="S515" s="264"/>
      <c r="T515" s="264"/>
      <c r="U515" s="264"/>
      <c r="V515" s="264"/>
      <c r="W515" s="264"/>
      <c r="X515" s="264"/>
      <c r="Y515" s="265"/>
    </row>
    <row r="516" spans="1:25" x14ac:dyDescent="0.25">
      <c r="A516" s="263"/>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5"/>
    </row>
    <row r="517" spans="1:25" x14ac:dyDescent="0.25">
      <c r="A517" s="263"/>
      <c r="B517" s="264"/>
      <c r="C517" s="264"/>
      <c r="D517" s="264"/>
      <c r="E517" s="264"/>
      <c r="F517" s="264"/>
      <c r="G517" s="264"/>
      <c r="H517" s="264"/>
      <c r="I517" s="264"/>
      <c r="J517" s="264"/>
      <c r="K517" s="264"/>
      <c r="L517" s="264"/>
      <c r="M517" s="264"/>
      <c r="N517" s="264"/>
      <c r="O517" s="264"/>
      <c r="P517" s="264"/>
      <c r="Q517" s="264"/>
      <c r="R517" s="264"/>
      <c r="S517" s="264"/>
      <c r="T517" s="264"/>
      <c r="U517" s="264"/>
      <c r="V517" s="264"/>
      <c r="W517" s="264"/>
      <c r="X517" s="264"/>
      <c r="Y517" s="265"/>
    </row>
    <row r="518" spans="1:25" x14ac:dyDescent="0.25">
      <c r="A518" s="263"/>
      <c r="B518" s="264"/>
      <c r="C518" s="264"/>
      <c r="D518" s="264"/>
      <c r="E518" s="264"/>
      <c r="F518" s="264"/>
      <c r="G518" s="264"/>
      <c r="H518" s="264"/>
      <c r="I518" s="264"/>
      <c r="J518" s="264"/>
      <c r="K518" s="264"/>
      <c r="L518" s="264"/>
      <c r="M518" s="264"/>
      <c r="N518" s="264"/>
      <c r="O518" s="264"/>
      <c r="P518" s="264"/>
      <c r="Q518" s="264"/>
      <c r="R518" s="264"/>
      <c r="S518" s="264"/>
      <c r="T518" s="264"/>
      <c r="U518" s="264"/>
      <c r="V518" s="264"/>
      <c r="W518" s="264"/>
      <c r="X518" s="264"/>
      <c r="Y518" s="265"/>
    </row>
    <row r="519" spans="1:25" x14ac:dyDescent="0.25">
      <c r="A519" s="263"/>
      <c r="B519" s="264"/>
      <c r="C519" s="264"/>
      <c r="D519" s="264"/>
      <c r="E519" s="264"/>
      <c r="F519" s="264"/>
      <c r="G519" s="264"/>
      <c r="H519" s="264"/>
      <c r="I519" s="264"/>
      <c r="J519" s="264"/>
      <c r="K519" s="264"/>
      <c r="L519" s="264"/>
      <c r="M519" s="264"/>
      <c r="N519" s="264"/>
      <c r="O519" s="264"/>
      <c r="P519" s="264"/>
      <c r="Q519" s="264"/>
      <c r="R519" s="264"/>
      <c r="S519" s="264"/>
      <c r="T519" s="264"/>
      <c r="U519" s="264"/>
      <c r="V519" s="264"/>
      <c r="W519" s="264"/>
      <c r="X519" s="264"/>
      <c r="Y519" s="265"/>
    </row>
    <row r="520" spans="1:25" ht="15.75" thickBot="1" x14ac:dyDescent="0.3">
      <c r="A520" s="266"/>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8"/>
    </row>
    <row r="522" spans="1:25" ht="15.75" thickBot="1" x14ac:dyDescent="0.3">
      <c r="A522" s="257" t="s">
        <v>27</v>
      </c>
      <c r="B522" s="257"/>
      <c r="C522" s="257"/>
      <c r="D522" s="257"/>
      <c r="E522" s="257"/>
      <c r="F522" s="257"/>
      <c r="G522" s="257"/>
      <c r="H522" s="257"/>
    </row>
    <row r="523" spans="1:25" ht="15.75" thickBot="1" x14ac:dyDescent="0.3">
      <c r="A523" s="269"/>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1"/>
    </row>
    <row r="525" spans="1:25" ht="15.75" thickBot="1" x14ac:dyDescent="0.3">
      <c r="A525" s="257" t="s">
        <v>124</v>
      </c>
      <c r="B525" s="257"/>
      <c r="C525" s="257"/>
      <c r="E525" s="257" t="s">
        <v>125</v>
      </c>
      <c r="F525" s="257"/>
      <c r="G525" s="257"/>
    </row>
    <row r="526" spans="1:25" ht="15.75" thickBot="1" x14ac:dyDescent="0.3">
      <c r="A526" s="258"/>
      <c r="B526" s="259"/>
      <c r="E526" s="258"/>
      <c r="F526" s="259"/>
    </row>
    <row r="528" spans="1:25" s="12" customFormat="1" x14ac:dyDescent="0.25"/>
    <row r="530" spans="1:25" ht="19.5" thickBot="1" x14ac:dyDescent="0.35">
      <c r="A530" s="272" t="s">
        <v>88</v>
      </c>
      <c r="B530" s="272"/>
      <c r="C530" s="272"/>
      <c r="D530" s="272"/>
      <c r="E530" s="272"/>
      <c r="F530" s="272"/>
    </row>
    <row r="531" spans="1:25" x14ac:dyDescent="0.25">
      <c r="A531" s="260"/>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2"/>
    </row>
    <row r="532" spans="1:25" x14ac:dyDescent="0.25">
      <c r="A532" s="263"/>
      <c r="B532" s="264"/>
      <c r="C532" s="264"/>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5"/>
    </row>
    <row r="533" spans="1:25" x14ac:dyDescent="0.25">
      <c r="A533" s="263"/>
      <c r="B533" s="264"/>
      <c r="C533" s="264"/>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5"/>
    </row>
    <row r="534" spans="1:25" x14ac:dyDescent="0.25">
      <c r="A534" s="263"/>
      <c r="B534" s="264"/>
      <c r="C534" s="264"/>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5"/>
    </row>
    <row r="535" spans="1:25" x14ac:dyDescent="0.25">
      <c r="A535" s="263"/>
      <c r="B535" s="264"/>
      <c r="C535" s="264"/>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5"/>
    </row>
    <row r="536" spans="1:25" x14ac:dyDescent="0.25">
      <c r="A536" s="263"/>
      <c r="B536" s="264"/>
      <c r="C536" s="264"/>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5"/>
    </row>
    <row r="537" spans="1:25" x14ac:dyDescent="0.25">
      <c r="A537" s="263"/>
      <c r="B537" s="264"/>
      <c r="C537" s="264"/>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5"/>
    </row>
    <row r="538" spans="1:25" x14ac:dyDescent="0.25">
      <c r="A538" s="263"/>
      <c r="B538" s="264"/>
      <c r="C538" s="264"/>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5"/>
    </row>
    <row r="539" spans="1:25" x14ac:dyDescent="0.25">
      <c r="A539" s="263"/>
      <c r="B539" s="264"/>
      <c r="C539" s="264"/>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5"/>
    </row>
    <row r="540" spans="1:25" x14ac:dyDescent="0.25">
      <c r="A540" s="263"/>
      <c r="B540" s="264"/>
      <c r="C540" s="264"/>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5"/>
    </row>
    <row r="541" spans="1:25" x14ac:dyDescent="0.25">
      <c r="A541" s="263"/>
      <c r="B541" s="264"/>
      <c r="C541" s="264"/>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5"/>
    </row>
    <row r="542" spans="1:25" x14ac:dyDescent="0.25">
      <c r="A542" s="263"/>
      <c r="B542" s="264"/>
      <c r="C542" s="264"/>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5"/>
    </row>
    <row r="543" spans="1:25" x14ac:dyDescent="0.25">
      <c r="A543" s="263"/>
      <c r="B543" s="264"/>
      <c r="C543" s="264"/>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5"/>
    </row>
    <row r="544" spans="1:25" ht="15.75" thickBot="1" x14ac:dyDescent="0.3">
      <c r="A544" s="266"/>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8"/>
    </row>
    <row r="546" spans="1:25" ht="15.75" thickBot="1" x14ac:dyDescent="0.3">
      <c r="A546" s="257" t="s">
        <v>29</v>
      </c>
      <c r="B546" s="257"/>
      <c r="C546" s="257"/>
      <c r="D546" s="257"/>
    </row>
    <row r="547" spans="1:25" x14ac:dyDescent="0.25">
      <c r="A547" s="260"/>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2"/>
    </row>
    <row r="548" spans="1:25" x14ac:dyDescent="0.25">
      <c r="A548" s="263"/>
      <c r="B548" s="264"/>
      <c r="C548" s="264"/>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5"/>
    </row>
    <row r="549" spans="1:25" x14ac:dyDescent="0.25">
      <c r="A549" s="263"/>
      <c r="B549" s="264"/>
      <c r="C549" s="264"/>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5"/>
    </row>
    <row r="550" spans="1:25" x14ac:dyDescent="0.25">
      <c r="A550" s="263"/>
      <c r="B550" s="264"/>
      <c r="C550" s="264"/>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5"/>
    </row>
    <row r="551" spans="1:25" x14ac:dyDescent="0.25">
      <c r="A551" s="263"/>
      <c r="B551" s="264"/>
      <c r="C551" s="264"/>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5"/>
    </row>
    <row r="552" spans="1:25" x14ac:dyDescent="0.25">
      <c r="A552" s="263"/>
      <c r="B552" s="264"/>
      <c r="C552" s="264"/>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5"/>
    </row>
    <row r="553" spans="1:25" ht="15.75" thickBot="1" x14ac:dyDescent="0.3">
      <c r="A553" s="266"/>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8"/>
    </row>
    <row r="555" spans="1:25" ht="15.75" thickBot="1" x14ac:dyDescent="0.3">
      <c r="A555" s="257" t="s">
        <v>27</v>
      </c>
      <c r="B555" s="257"/>
      <c r="C555" s="257"/>
      <c r="D555" s="257"/>
      <c r="E555" s="257"/>
      <c r="F555" s="257"/>
      <c r="G555" s="257"/>
      <c r="H555" s="257"/>
    </row>
    <row r="556" spans="1:25" ht="15.75" thickBot="1" x14ac:dyDescent="0.3">
      <c r="A556" s="269"/>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1"/>
    </row>
    <row r="558" spans="1:25" ht="15.75" thickBot="1" x14ac:dyDescent="0.3">
      <c r="A558" s="257" t="s">
        <v>124</v>
      </c>
      <c r="B558" s="257"/>
      <c r="C558" s="257"/>
      <c r="E558" s="257" t="s">
        <v>125</v>
      </c>
      <c r="F558" s="257"/>
      <c r="G558" s="257"/>
    </row>
    <row r="559" spans="1:25" ht="15.75" thickBot="1" x14ac:dyDescent="0.3">
      <c r="A559" s="258"/>
      <c r="B559" s="259"/>
      <c r="E559" s="258"/>
      <c r="F559" s="259"/>
    </row>
    <row r="561" spans="1:25" s="12" customFormat="1" x14ac:dyDescent="0.25"/>
    <row r="563" spans="1:25" ht="19.5" thickBot="1" x14ac:dyDescent="0.35">
      <c r="A563" s="272" t="s">
        <v>89</v>
      </c>
      <c r="B563" s="272"/>
      <c r="C563" s="272"/>
      <c r="D563" s="272"/>
      <c r="E563" s="272"/>
      <c r="F563" s="272"/>
    </row>
    <row r="564" spans="1:25" x14ac:dyDescent="0.25">
      <c r="A564" s="260"/>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2"/>
    </row>
    <row r="565" spans="1:25" x14ac:dyDescent="0.25">
      <c r="A565" s="263"/>
      <c r="B565" s="264"/>
      <c r="C565" s="264"/>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5"/>
    </row>
    <row r="566" spans="1:25" x14ac:dyDescent="0.25">
      <c r="A566" s="263"/>
      <c r="B566" s="264"/>
      <c r="C566" s="264"/>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5"/>
    </row>
    <row r="567" spans="1:25" x14ac:dyDescent="0.25">
      <c r="A567" s="263"/>
      <c r="B567" s="264"/>
      <c r="C567" s="264"/>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5"/>
    </row>
    <row r="568" spans="1:25" x14ac:dyDescent="0.25">
      <c r="A568" s="263"/>
      <c r="B568" s="264"/>
      <c r="C568" s="264"/>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5"/>
    </row>
    <row r="569" spans="1:25" x14ac:dyDescent="0.25">
      <c r="A569" s="263"/>
      <c r="B569" s="264"/>
      <c r="C569" s="264"/>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5"/>
    </row>
    <row r="570" spans="1:25" x14ac:dyDescent="0.25">
      <c r="A570" s="263"/>
      <c r="B570" s="264"/>
      <c r="C570" s="264"/>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5"/>
    </row>
    <row r="571" spans="1:25" x14ac:dyDescent="0.25">
      <c r="A571" s="263"/>
      <c r="B571" s="264"/>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5"/>
    </row>
    <row r="572" spans="1:25" x14ac:dyDescent="0.25">
      <c r="A572" s="263"/>
      <c r="B572" s="264"/>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5"/>
    </row>
    <row r="573" spans="1:25" x14ac:dyDescent="0.25">
      <c r="A573" s="263"/>
      <c r="B573" s="264"/>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5"/>
    </row>
    <row r="574" spans="1:25" x14ac:dyDescent="0.25">
      <c r="A574" s="263"/>
      <c r="B574" s="264"/>
      <c r="C574" s="264"/>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5"/>
    </row>
    <row r="575" spans="1:25" x14ac:dyDescent="0.25">
      <c r="A575" s="263"/>
      <c r="B575" s="264"/>
      <c r="C575" s="264"/>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5"/>
    </row>
    <row r="576" spans="1:25" x14ac:dyDescent="0.25">
      <c r="A576" s="263"/>
      <c r="B576" s="264"/>
      <c r="C576" s="264"/>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5"/>
    </row>
    <row r="577" spans="1:25" ht="15.75" thickBot="1" x14ac:dyDescent="0.3">
      <c r="A577" s="266"/>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8"/>
    </row>
    <row r="579" spans="1:25" ht="15.75" thickBot="1" x14ac:dyDescent="0.3">
      <c r="A579" s="257" t="s">
        <v>29</v>
      </c>
      <c r="B579" s="257"/>
      <c r="C579" s="257"/>
      <c r="D579" s="257"/>
    </row>
    <row r="580" spans="1:25" x14ac:dyDescent="0.25">
      <c r="A580" s="260"/>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2"/>
    </row>
    <row r="581" spans="1:25" x14ac:dyDescent="0.25">
      <c r="A581" s="263"/>
      <c r="B581" s="264"/>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5"/>
    </row>
    <row r="582" spans="1:25" x14ac:dyDescent="0.25">
      <c r="A582" s="263"/>
      <c r="B582" s="264"/>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5"/>
    </row>
    <row r="583" spans="1:25" x14ac:dyDescent="0.25">
      <c r="A583" s="263"/>
      <c r="B583" s="264"/>
      <c r="C583" s="264"/>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5"/>
    </row>
    <row r="584" spans="1:25" x14ac:dyDescent="0.25">
      <c r="A584" s="263"/>
      <c r="B584" s="264"/>
      <c r="C584" s="264"/>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5"/>
    </row>
    <row r="585" spans="1:25" x14ac:dyDescent="0.25">
      <c r="A585" s="263"/>
      <c r="B585" s="264"/>
      <c r="C585" s="264"/>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5"/>
    </row>
    <row r="586" spans="1:25" ht="15.75" thickBot="1" x14ac:dyDescent="0.3">
      <c r="A586" s="266"/>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8"/>
    </row>
    <row r="588" spans="1:25" ht="15.75" thickBot="1" x14ac:dyDescent="0.3">
      <c r="A588" s="257" t="s">
        <v>27</v>
      </c>
      <c r="B588" s="257"/>
      <c r="C588" s="257"/>
      <c r="D588" s="257"/>
      <c r="E588" s="257"/>
      <c r="F588" s="257"/>
      <c r="G588" s="257"/>
      <c r="H588" s="257"/>
    </row>
    <row r="589" spans="1:25" ht="15.75" thickBot="1" x14ac:dyDescent="0.3">
      <c r="A589" s="269"/>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1"/>
    </row>
    <row r="591" spans="1:25" ht="15.75" thickBot="1" x14ac:dyDescent="0.3">
      <c r="A591" s="257" t="s">
        <v>124</v>
      </c>
      <c r="B591" s="257"/>
      <c r="C591" s="257"/>
      <c r="E591" s="257" t="s">
        <v>125</v>
      </c>
      <c r="F591" s="257"/>
      <c r="G591" s="257"/>
    </row>
    <row r="592" spans="1:25" ht="15.75" thickBot="1" x14ac:dyDescent="0.3">
      <c r="A592" s="258"/>
      <c r="B592" s="259"/>
      <c r="E592" s="258"/>
      <c r="F592" s="259"/>
    </row>
    <row r="594" spans="1:25" s="12" customFormat="1" x14ac:dyDescent="0.25"/>
    <row r="596" spans="1:25" ht="19.5" thickBot="1" x14ac:dyDescent="0.35">
      <c r="A596" s="272" t="s">
        <v>90</v>
      </c>
      <c r="B596" s="272"/>
      <c r="C596" s="272"/>
      <c r="D596" s="272"/>
      <c r="E596" s="272"/>
      <c r="F596" s="272"/>
    </row>
    <row r="597" spans="1:25" x14ac:dyDescent="0.25">
      <c r="A597" s="260"/>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2"/>
    </row>
    <row r="598" spans="1:25" x14ac:dyDescent="0.25">
      <c r="A598" s="263"/>
      <c r="B598" s="264"/>
      <c r="C598" s="264"/>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5"/>
    </row>
    <row r="599" spans="1:25" x14ac:dyDescent="0.25">
      <c r="A599" s="263"/>
      <c r="B599" s="264"/>
      <c r="C599" s="264"/>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5"/>
    </row>
    <row r="600" spans="1:25" x14ac:dyDescent="0.25">
      <c r="A600" s="263"/>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5"/>
    </row>
    <row r="601" spans="1:25" x14ac:dyDescent="0.25">
      <c r="A601" s="263"/>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5"/>
    </row>
    <row r="602" spans="1:25" x14ac:dyDescent="0.25">
      <c r="A602" s="263"/>
      <c r="B602" s="264"/>
      <c r="C602" s="264"/>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5"/>
    </row>
    <row r="603" spans="1:25" x14ac:dyDescent="0.25">
      <c r="A603" s="263"/>
      <c r="B603" s="264"/>
      <c r="C603" s="264"/>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5"/>
    </row>
    <row r="604" spans="1:25" x14ac:dyDescent="0.25">
      <c r="A604" s="263"/>
      <c r="B604" s="264"/>
      <c r="C604" s="264"/>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5"/>
    </row>
    <row r="605" spans="1:25" x14ac:dyDescent="0.25">
      <c r="A605" s="263"/>
      <c r="B605" s="264"/>
      <c r="C605" s="264"/>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5"/>
    </row>
    <row r="606" spans="1:25" x14ac:dyDescent="0.25">
      <c r="A606" s="263"/>
      <c r="B606" s="264"/>
      <c r="C606" s="264"/>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5"/>
    </row>
    <row r="607" spans="1:25" x14ac:dyDescent="0.25">
      <c r="A607" s="263"/>
      <c r="B607" s="264"/>
      <c r="C607" s="264"/>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5"/>
    </row>
    <row r="608" spans="1:25" x14ac:dyDescent="0.25">
      <c r="A608" s="263"/>
      <c r="B608" s="264"/>
      <c r="C608" s="264"/>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5"/>
    </row>
    <row r="609" spans="1:25" x14ac:dyDescent="0.25">
      <c r="A609" s="263"/>
      <c r="B609" s="264"/>
      <c r="C609" s="264"/>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5"/>
    </row>
    <row r="610" spans="1:25" ht="15.75" thickBot="1" x14ac:dyDescent="0.3">
      <c r="A610" s="266"/>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8"/>
    </row>
    <row r="612" spans="1:25" ht="15.75" thickBot="1" x14ac:dyDescent="0.3">
      <c r="A612" s="257" t="s">
        <v>29</v>
      </c>
      <c r="B612" s="257"/>
      <c r="C612" s="257"/>
      <c r="D612" s="257"/>
    </row>
    <row r="613" spans="1:25" x14ac:dyDescent="0.25">
      <c r="A613" s="260"/>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2"/>
    </row>
    <row r="614" spans="1:25" x14ac:dyDescent="0.25">
      <c r="A614" s="263"/>
      <c r="B614" s="264"/>
      <c r="C614" s="264"/>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5"/>
    </row>
    <row r="615" spans="1:25" x14ac:dyDescent="0.25">
      <c r="A615" s="263"/>
      <c r="B615" s="264"/>
      <c r="C615" s="264"/>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5"/>
    </row>
    <row r="616" spans="1:25" x14ac:dyDescent="0.25">
      <c r="A616" s="263"/>
      <c r="B616" s="264"/>
      <c r="C616" s="264"/>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5"/>
    </row>
    <row r="617" spans="1:25" x14ac:dyDescent="0.25">
      <c r="A617" s="263"/>
      <c r="B617" s="264"/>
      <c r="C617" s="264"/>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5"/>
    </row>
    <row r="618" spans="1:25" x14ac:dyDescent="0.25">
      <c r="A618" s="263"/>
      <c r="B618" s="264"/>
      <c r="C618" s="264"/>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5"/>
    </row>
    <row r="619" spans="1:25" ht="15.75" thickBot="1" x14ac:dyDescent="0.3">
      <c r="A619" s="266"/>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8"/>
    </row>
    <row r="621" spans="1:25" ht="15.75" thickBot="1" x14ac:dyDescent="0.3">
      <c r="A621" s="257" t="s">
        <v>27</v>
      </c>
      <c r="B621" s="257"/>
      <c r="C621" s="257"/>
      <c r="D621" s="257"/>
      <c r="E621" s="257"/>
      <c r="F621" s="257"/>
      <c r="G621" s="257"/>
      <c r="H621" s="257"/>
    </row>
    <row r="622" spans="1:25" ht="15.75" thickBot="1" x14ac:dyDescent="0.3">
      <c r="A622" s="269"/>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c r="X622" s="270"/>
      <c r="Y622" s="271"/>
    </row>
    <row r="624" spans="1:25" ht="15.75" thickBot="1" x14ac:dyDescent="0.3">
      <c r="A624" s="257" t="s">
        <v>124</v>
      </c>
      <c r="B624" s="257"/>
      <c r="C624" s="257"/>
      <c r="E624" s="257" t="s">
        <v>125</v>
      </c>
      <c r="F624" s="257"/>
      <c r="G624" s="257"/>
    </row>
    <row r="625" spans="1:25" ht="15.75" thickBot="1" x14ac:dyDescent="0.3">
      <c r="A625" s="258"/>
      <c r="B625" s="259"/>
      <c r="E625" s="258"/>
      <c r="F625" s="259"/>
    </row>
    <row r="627" spans="1:25" s="12" customFormat="1" x14ac:dyDescent="0.25"/>
    <row r="629" spans="1:25" ht="19.5" thickBot="1" x14ac:dyDescent="0.35">
      <c r="A629" s="272" t="s">
        <v>91</v>
      </c>
      <c r="B629" s="272"/>
      <c r="C629" s="272"/>
      <c r="D629" s="272"/>
      <c r="E629" s="272"/>
      <c r="F629" s="272"/>
    </row>
    <row r="630" spans="1:25" x14ac:dyDescent="0.25">
      <c r="A630" s="260"/>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2"/>
    </row>
    <row r="631" spans="1:25" x14ac:dyDescent="0.25">
      <c r="A631" s="263"/>
      <c r="B631" s="264"/>
      <c r="C631" s="264"/>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5"/>
    </row>
    <row r="632" spans="1:25" x14ac:dyDescent="0.25">
      <c r="A632" s="263"/>
      <c r="B632" s="264"/>
      <c r="C632" s="264"/>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5"/>
    </row>
    <row r="633" spans="1:25" x14ac:dyDescent="0.25">
      <c r="A633" s="263"/>
      <c r="B633" s="264"/>
      <c r="C633" s="264"/>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5"/>
    </row>
    <row r="634" spans="1:25" x14ac:dyDescent="0.25">
      <c r="A634" s="263"/>
      <c r="B634" s="264"/>
      <c r="C634" s="264"/>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5"/>
    </row>
    <row r="635" spans="1:25" x14ac:dyDescent="0.25">
      <c r="A635" s="263"/>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5"/>
    </row>
    <row r="636" spans="1:25" x14ac:dyDescent="0.25">
      <c r="A636" s="263"/>
      <c r="B636" s="264"/>
      <c r="C636" s="264"/>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5"/>
    </row>
    <row r="637" spans="1:25" x14ac:dyDescent="0.25">
      <c r="A637" s="263"/>
      <c r="B637" s="264"/>
      <c r="C637" s="264"/>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5"/>
    </row>
    <row r="638" spans="1:25" x14ac:dyDescent="0.25">
      <c r="A638" s="263"/>
      <c r="B638" s="264"/>
      <c r="C638" s="264"/>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5"/>
    </row>
    <row r="639" spans="1:25" x14ac:dyDescent="0.25">
      <c r="A639" s="263"/>
      <c r="B639" s="264"/>
      <c r="C639" s="264"/>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5"/>
    </row>
    <row r="640" spans="1:25" x14ac:dyDescent="0.25">
      <c r="A640" s="263"/>
      <c r="B640" s="264"/>
      <c r="C640" s="264"/>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5"/>
    </row>
    <row r="641" spans="1:25" x14ac:dyDescent="0.25">
      <c r="A641" s="263"/>
      <c r="B641" s="264"/>
      <c r="C641" s="264"/>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5"/>
    </row>
    <row r="642" spans="1:25" x14ac:dyDescent="0.25">
      <c r="A642" s="263"/>
      <c r="B642" s="264"/>
      <c r="C642" s="264"/>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5"/>
    </row>
    <row r="643" spans="1:25" ht="15.75" thickBot="1" x14ac:dyDescent="0.3">
      <c r="A643" s="266"/>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8"/>
    </row>
    <row r="645" spans="1:25" ht="15.75" thickBot="1" x14ac:dyDescent="0.3">
      <c r="A645" s="257" t="s">
        <v>29</v>
      </c>
      <c r="B645" s="257"/>
      <c r="C645" s="257"/>
      <c r="D645" s="257"/>
    </row>
    <row r="646" spans="1:25" x14ac:dyDescent="0.25">
      <c r="A646" s="260"/>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2"/>
    </row>
    <row r="647" spans="1:25" x14ac:dyDescent="0.25">
      <c r="A647" s="263"/>
      <c r="B647" s="264"/>
      <c r="C647" s="264"/>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5"/>
    </row>
    <row r="648" spans="1:25" x14ac:dyDescent="0.25">
      <c r="A648" s="263"/>
      <c r="B648" s="264"/>
      <c r="C648" s="264"/>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5"/>
    </row>
    <row r="649" spans="1:25" x14ac:dyDescent="0.25">
      <c r="A649" s="263"/>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5"/>
    </row>
    <row r="650" spans="1:25" x14ac:dyDescent="0.25">
      <c r="A650" s="263"/>
      <c r="B650" s="264"/>
      <c r="C650" s="264"/>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5"/>
    </row>
    <row r="651" spans="1:25" x14ac:dyDescent="0.25">
      <c r="A651" s="263"/>
      <c r="B651" s="264"/>
      <c r="C651" s="264"/>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5"/>
    </row>
    <row r="652" spans="1:25" ht="15.75" thickBot="1" x14ac:dyDescent="0.3">
      <c r="A652" s="266"/>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8"/>
    </row>
    <row r="654" spans="1:25" ht="15.75" thickBot="1" x14ac:dyDescent="0.3">
      <c r="A654" s="257" t="s">
        <v>27</v>
      </c>
      <c r="B654" s="257"/>
      <c r="C654" s="257"/>
      <c r="D654" s="257"/>
      <c r="E654" s="257"/>
      <c r="F654" s="257"/>
      <c r="G654" s="257"/>
      <c r="H654" s="257"/>
    </row>
    <row r="655" spans="1:25" ht="15.75" thickBot="1" x14ac:dyDescent="0.3">
      <c r="A655" s="269"/>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c r="X655" s="270"/>
      <c r="Y655" s="271"/>
    </row>
    <row r="657" spans="1:25" ht="15.75" thickBot="1" x14ac:dyDescent="0.3">
      <c r="A657" s="257" t="s">
        <v>124</v>
      </c>
      <c r="B657" s="257"/>
      <c r="C657" s="257"/>
      <c r="E657" s="257" t="s">
        <v>125</v>
      </c>
      <c r="F657" s="257"/>
      <c r="G657" s="257"/>
    </row>
    <row r="658" spans="1:25" ht="15.75" thickBot="1" x14ac:dyDescent="0.3">
      <c r="A658" s="258"/>
      <c r="B658" s="259"/>
      <c r="E658" s="258"/>
      <c r="F658" s="259"/>
    </row>
    <row r="660" spans="1:25" s="12" customFormat="1" x14ac:dyDescent="0.25"/>
    <row r="662" spans="1:25" ht="19.5" thickBot="1" x14ac:dyDescent="0.35">
      <c r="A662" s="272" t="s">
        <v>92</v>
      </c>
      <c r="B662" s="272"/>
      <c r="C662" s="272"/>
      <c r="D662" s="272"/>
      <c r="E662" s="272"/>
      <c r="F662" s="272"/>
    </row>
    <row r="663" spans="1:25" x14ac:dyDescent="0.25">
      <c r="A663" s="260"/>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2"/>
    </row>
    <row r="664" spans="1:25" x14ac:dyDescent="0.25">
      <c r="A664" s="263"/>
      <c r="B664" s="264"/>
      <c r="C664" s="264"/>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5"/>
    </row>
    <row r="665" spans="1:25" x14ac:dyDescent="0.25">
      <c r="A665" s="263"/>
      <c r="B665" s="264"/>
      <c r="C665" s="264"/>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5"/>
    </row>
    <row r="666" spans="1:25" x14ac:dyDescent="0.25">
      <c r="A666" s="263"/>
      <c r="B666" s="264"/>
      <c r="C666" s="264"/>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5"/>
    </row>
    <row r="667" spans="1:25" x14ac:dyDescent="0.25">
      <c r="A667" s="263"/>
      <c r="B667" s="264"/>
      <c r="C667" s="264"/>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5"/>
    </row>
    <row r="668" spans="1:25" x14ac:dyDescent="0.25">
      <c r="A668" s="263"/>
      <c r="B668" s="264"/>
      <c r="C668" s="264"/>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5"/>
    </row>
    <row r="669" spans="1:25" x14ac:dyDescent="0.25">
      <c r="A669" s="263"/>
      <c r="B669" s="264"/>
      <c r="C669" s="264"/>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5"/>
    </row>
    <row r="670" spans="1:25" x14ac:dyDescent="0.25">
      <c r="A670" s="263"/>
      <c r="B670" s="264"/>
      <c r="C670" s="264"/>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5"/>
    </row>
    <row r="671" spans="1:25" x14ac:dyDescent="0.25">
      <c r="A671" s="263"/>
      <c r="B671" s="264"/>
      <c r="C671" s="264"/>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5"/>
    </row>
    <row r="672" spans="1:25" x14ac:dyDescent="0.25">
      <c r="A672" s="263"/>
      <c r="B672" s="264"/>
      <c r="C672" s="264"/>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5"/>
    </row>
    <row r="673" spans="1:25" x14ac:dyDescent="0.25">
      <c r="A673" s="263"/>
      <c r="B673" s="264"/>
      <c r="C673" s="264"/>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5"/>
    </row>
    <row r="674" spans="1:25" x14ac:dyDescent="0.25">
      <c r="A674" s="263"/>
      <c r="B674" s="264"/>
      <c r="C674" s="264"/>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5"/>
    </row>
    <row r="675" spans="1:25" x14ac:dyDescent="0.25">
      <c r="A675" s="263"/>
      <c r="B675" s="264"/>
      <c r="C675" s="264"/>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5"/>
    </row>
    <row r="676" spans="1:25" ht="15.75" thickBot="1" x14ac:dyDescent="0.3">
      <c r="A676" s="266"/>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8"/>
    </row>
    <row r="678" spans="1:25" ht="15.75" thickBot="1" x14ac:dyDescent="0.3">
      <c r="A678" s="257" t="s">
        <v>29</v>
      </c>
      <c r="B678" s="257"/>
      <c r="C678" s="257"/>
      <c r="D678" s="257"/>
    </row>
    <row r="679" spans="1:25" x14ac:dyDescent="0.25">
      <c r="A679" s="260"/>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2"/>
    </row>
    <row r="680" spans="1:25" x14ac:dyDescent="0.25">
      <c r="A680" s="263"/>
      <c r="B680" s="264"/>
      <c r="C680" s="264"/>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5"/>
    </row>
    <row r="681" spans="1:25" x14ac:dyDescent="0.25">
      <c r="A681" s="263"/>
      <c r="B681" s="264"/>
      <c r="C681" s="264"/>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5"/>
    </row>
    <row r="682" spans="1:25" x14ac:dyDescent="0.25">
      <c r="A682" s="263"/>
      <c r="B682" s="264"/>
      <c r="C682" s="264"/>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5"/>
    </row>
    <row r="683" spans="1:25" x14ac:dyDescent="0.25">
      <c r="A683" s="263"/>
      <c r="B683" s="264"/>
      <c r="C683" s="264"/>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5"/>
    </row>
    <row r="684" spans="1:25" x14ac:dyDescent="0.25">
      <c r="A684" s="263"/>
      <c r="B684" s="264"/>
      <c r="C684" s="264"/>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5"/>
    </row>
    <row r="685" spans="1:25" ht="15.75" thickBot="1" x14ac:dyDescent="0.3">
      <c r="A685" s="266"/>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8"/>
    </row>
    <row r="687" spans="1:25" ht="15.75" thickBot="1" x14ac:dyDescent="0.3">
      <c r="A687" s="257" t="s">
        <v>27</v>
      </c>
      <c r="B687" s="257"/>
      <c r="C687" s="257"/>
      <c r="D687" s="257"/>
      <c r="E687" s="257"/>
      <c r="F687" s="257"/>
      <c r="G687" s="257"/>
      <c r="H687" s="257"/>
    </row>
    <row r="688" spans="1:25" ht="15.75" thickBot="1" x14ac:dyDescent="0.3">
      <c r="A688" s="269"/>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1"/>
    </row>
    <row r="690" spans="1:25" ht="15.75" thickBot="1" x14ac:dyDescent="0.3">
      <c r="A690" s="257" t="s">
        <v>124</v>
      </c>
      <c r="B690" s="257"/>
      <c r="C690" s="257"/>
      <c r="E690" s="257" t="s">
        <v>125</v>
      </c>
      <c r="F690" s="257"/>
      <c r="G690" s="257"/>
    </row>
    <row r="691" spans="1:25" ht="15.75" thickBot="1" x14ac:dyDescent="0.3">
      <c r="A691" s="258"/>
      <c r="B691" s="259"/>
      <c r="E691" s="258"/>
      <c r="F691" s="259"/>
    </row>
    <row r="693" spans="1:25" s="12" customFormat="1" x14ac:dyDescent="0.25"/>
    <row r="695" spans="1:25" ht="19.5" thickBot="1" x14ac:dyDescent="0.35">
      <c r="A695" s="272" t="s">
        <v>93</v>
      </c>
      <c r="B695" s="272"/>
      <c r="C695" s="272"/>
      <c r="D695" s="272"/>
      <c r="E695" s="272"/>
      <c r="F695" s="272"/>
    </row>
    <row r="696" spans="1:25" x14ac:dyDescent="0.25">
      <c r="A696" s="260"/>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2"/>
    </row>
    <row r="697" spans="1:25" x14ac:dyDescent="0.25">
      <c r="A697" s="263"/>
      <c r="B697" s="264"/>
      <c r="C697" s="264"/>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5"/>
    </row>
    <row r="698" spans="1:25" x14ac:dyDescent="0.25">
      <c r="A698" s="263"/>
      <c r="B698" s="264"/>
      <c r="C698" s="264"/>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5"/>
    </row>
    <row r="699" spans="1:25" x14ac:dyDescent="0.25">
      <c r="A699" s="263"/>
      <c r="B699" s="264"/>
      <c r="C699" s="264"/>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5"/>
    </row>
    <row r="700" spans="1:25" x14ac:dyDescent="0.25">
      <c r="A700" s="263"/>
      <c r="B700" s="264"/>
      <c r="C700" s="264"/>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5"/>
    </row>
    <row r="701" spans="1:25" x14ac:dyDescent="0.25">
      <c r="A701" s="263"/>
      <c r="B701" s="264"/>
      <c r="C701" s="264"/>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5"/>
    </row>
    <row r="702" spans="1:25" x14ac:dyDescent="0.25">
      <c r="A702" s="263"/>
      <c r="B702" s="264"/>
      <c r="C702" s="264"/>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5"/>
    </row>
    <row r="703" spans="1:25" x14ac:dyDescent="0.25">
      <c r="A703" s="263"/>
      <c r="B703" s="264"/>
      <c r="C703" s="264"/>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5"/>
    </row>
    <row r="704" spans="1:25" x14ac:dyDescent="0.25">
      <c r="A704" s="263"/>
      <c r="B704" s="264"/>
      <c r="C704" s="264"/>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5"/>
    </row>
    <row r="705" spans="1:25" x14ac:dyDescent="0.25">
      <c r="A705" s="263"/>
      <c r="B705" s="264"/>
      <c r="C705" s="264"/>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5"/>
    </row>
    <row r="706" spans="1:25" x14ac:dyDescent="0.25">
      <c r="A706" s="263"/>
      <c r="B706" s="264"/>
      <c r="C706" s="264"/>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5"/>
    </row>
    <row r="707" spans="1:25" x14ac:dyDescent="0.25">
      <c r="A707" s="263"/>
      <c r="B707" s="264"/>
      <c r="C707" s="264"/>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5"/>
    </row>
    <row r="708" spans="1:25" x14ac:dyDescent="0.25">
      <c r="A708" s="263"/>
      <c r="B708" s="264"/>
      <c r="C708" s="264"/>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5"/>
    </row>
    <row r="709" spans="1:25" ht="15.75" thickBot="1" x14ac:dyDescent="0.3">
      <c r="A709" s="266"/>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8"/>
    </row>
    <row r="711" spans="1:25" ht="15.75" thickBot="1" x14ac:dyDescent="0.3">
      <c r="A711" s="257" t="s">
        <v>29</v>
      </c>
      <c r="B711" s="257"/>
      <c r="C711" s="257"/>
      <c r="D711" s="257"/>
    </row>
    <row r="712" spans="1:25" x14ac:dyDescent="0.25">
      <c r="A712" s="260"/>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2"/>
    </row>
    <row r="713" spans="1:25" x14ac:dyDescent="0.25">
      <c r="A713" s="263"/>
      <c r="B713" s="264"/>
      <c r="C713" s="264"/>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5"/>
    </row>
    <row r="714" spans="1:25" x14ac:dyDescent="0.25">
      <c r="A714" s="263"/>
      <c r="B714" s="264"/>
      <c r="C714" s="264"/>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5"/>
    </row>
    <row r="715" spans="1:25" x14ac:dyDescent="0.25">
      <c r="A715" s="263"/>
      <c r="B715" s="264"/>
      <c r="C715" s="264"/>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5"/>
    </row>
    <row r="716" spans="1:25" x14ac:dyDescent="0.25">
      <c r="A716" s="263"/>
      <c r="B716" s="264"/>
      <c r="C716" s="264"/>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5"/>
    </row>
    <row r="717" spans="1:25" x14ac:dyDescent="0.25">
      <c r="A717" s="263"/>
      <c r="B717" s="264"/>
      <c r="C717" s="264"/>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5"/>
    </row>
    <row r="718" spans="1:25" ht="15.75" thickBot="1" x14ac:dyDescent="0.3">
      <c r="A718" s="266"/>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8"/>
    </row>
    <row r="720" spans="1:25" ht="15.75" thickBot="1" x14ac:dyDescent="0.3">
      <c r="A720" s="257" t="s">
        <v>27</v>
      </c>
      <c r="B720" s="257"/>
      <c r="C720" s="257"/>
      <c r="D720" s="257"/>
      <c r="E720" s="257"/>
      <c r="F720" s="257"/>
      <c r="G720" s="257"/>
      <c r="H720" s="257"/>
    </row>
    <row r="721" spans="1:25" ht="15.75" thickBot="1" x14ac:dyDescent="0.3">
      <c r="A721" s="269"/>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1"/>
    </row>
    <row r="723" spans="1:25" ht="15.75" thickBot="1" x14ac:dyDescent="0.3">
      <c r="A723" s="257" t="s">
        <v>124</v>
      </c>
      <c r="B723" s="257"/>
      <c r="C723" s="257"/>
      <c r="E723" s="257" t="s">
        <v>125</v>
      </c>
      <c r="F723" s="257"/>
      <c r="G723" s="257"/>
    </row>
    <row r="724" spans="1:25" ht="15.75" thickBot="1" x14ac:dyDescent="0.3">
      <c r="A724" s="258"/>
      <c r="B724" s="259"/>
      <c r="E724" s="258"/>
      <c r="F724" s="259"/>
    </row>
    <row r="726" spans="1:25" s="12" customFormat="1" x14ac:dyDescent="0.25"/>
    <row r="728" spans="1:25" ht="19.5" thickBot="1" x14ac:dyDescent="0.35">
      <c r="A728" s="272" t="s">
        <v>94</v>
      </c>
      <c r="B728" s="272"/>
      <c r="C728" s="272"/>
      <c r="D728" s="272"/>
      <c r="E728" s="272"/>
      <c r="F728" s="272"/>
    </row>
    <row r="729" spans="1:25" x14ac:dyDescent="0.25">
      <c r="A729" s="260"/>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2"/>
    </row>
    <row r="730" spans="1:25" x14ac:dyDescent="0.25">
      <c r="A730" s="263"/>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5"/>
    </row>
    <row r="731" spans="1:25" x14ac:dyDescent="0.25">
      <c r="A731" s="263"/>
      <c r="B731" s="264"/>
      <c r="C731" s="264"/>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5"/>
    </row>
    <row r="732" spans="1:25" x14ac:dyDescent="0.25">
      <c r="A732" s="263"/>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5"/>
    </row>
    <row r="733" spans="1:25" x14ac:dyDescent="0.25">
      <c r="A733" s="263"/>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5"/>
    </row>
    <row r="734" spans="1:25" x14ac:dyDescent="0.25">
      <c r="A734" s="263"/>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5"/>
    </row>
    <row r="735" spans="1:25" x14ac:dyDescent="0.25">
      <c r="A735" s="263"/>
      <c r="B735" s="264"/>
      <c r="C735" s="264"/>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5"/>
    </row>
    <row r="736" spans="1:25" x14ac:dyDescent="0.25">
      <c r="A736" s="263"/>
      <c r="B736" s="264"/>
      <c r="C736" s="264"/>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5"/>
    </row>
    <row r="737" spans="1:25" x14ac:dyDescent="0.25">
      <c r="A737" s="263"/>
      <c r="B737" s="264"/>
      <c r="C737" s="264"/>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5"/>
    </row>
    <row r="738" spans="1:25" x14ac:dyDescent="0.25">
      <c r="A738" s="263"/>
      <c r="B738" s="264"/>
      <c r="C738" s="264"/>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5"/>
    </row>
    <row r="739" spans="1:25" x14ac:dyDescent="0.25">
      <c r="A739" s="263"/>
      <c r="B739" s="264"/>
      <c r="C739" s="264"/>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5"/>
    </row>
    <row r="740" spans="1:25" x14ac:dyDescent="0.25">
      <c r="A740" s="263"/>
      <c r="B740" s="264"/>
      <c r="C740" s="264"/>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5"/>
    </row>
    <row r="741" spans="1:25" x14ac:dyDescent="0.25">
      <c r="A741" s="263"/>
      <c r="B741" s="264"/>
      <c r="C741" s="264"/>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5"/>
    </row>
    <row r="742" spans="1:25" ht="15.75" thickBot="1" x14ac:dyDescent="0.3">
      <c r="A742" s="266"/>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8"/>
    </row>
    <row r="744" spans="1:25" ht="15.75" thickBot="1" x14ac:dyDescent="0.3">
      <c r="A744" s="257" t="s">
        <v>29</v>
      </c>
      <c r="B744" s="257"/>
      <c r="C744" s="257"/>
      <c r="D744" s="257"/>
    </row>
    <row r="745" spans="1:25" x14ac:dyDescent="0.25">
      <c r="A745" s="260"/>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2"/>
    </row>
    <row r="746" spans="1:25" x14ac:dyDescent="0.25">
      <c r="A746" s="263"/>
      <c r="B746" s="264"/>
      <c r="C746" s="264"/>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5"/>
    </row>
    <row r="747" spans="1:25" x14ac:dyDescent="0.25">
      <c r="A747" s="263"/>
      <c r="B747" s="264"/>
      <c r="C747" s="264"/>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5"/>
    </row>
    <row r="748" spans="1:25" x14ac:dyDescent="0.25">
      <c r="A748" s="263"/>
      <c r="B748" s="264"/>
      <c r="C748" s="264"/>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5"/>
    </row>
    <row r="749" spans="1:25" x14ac:dyDescent="0.25">
      <c r="A749" s="263"/>
      <c r="B749" s="264"/>
      <c r="C749" s="264"/>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5"/>
    </row>
    <row r="750" spans="1:25" x14ac:dyDescent="0.25">
      <c r="A750" s="263"/>
      <c r="B750" s="264"/>
      <c r="C750" s="264"/>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5"/>
    </row>
    <row r="751" spans="1:25" ht="15.75" thickBot="1" x14ac:dyDescent="0.3">
      <c r="A751" s="266"/>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8"/>
    </row>
    <row r="753" spans="1:25" ht="15.75" thickBot="1" x14ac:dyDescent="0.3">
      <c r="A753" s="257" t="s">
        <v>27</v>
      </c>
      <c r="B753" s="257"/>
      <c r="C753" s="257"/>
      <c r="D753" s="257"/>
      <c r="E753" s="257"/>
      <c r="F753" s="257"/>
      <c r="G753" s="257"/>
      <c r="H753" s="257"/>
    </row>
    <row r="754" spans="1:25" ht="15.75" thickBot="1" x14ac:dyDescent="0.3">
      <c r="A754" s="269"/>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c r="X754" s="270"/>
      <c r="Y754" s="271"/>
    </row>
    <row r="756" spans="1:25" ht="15.75" thickBot="1" x14ac:dyDescent="0.3">
      <c r="A756" s="257" t="s">
        <v>124</v>
      </c>
      <c r="B756" s="257"/>
      <c r="C756" s="257"/>
      <c r="E756" s="257" t="s">
        <v>125</v>
      </c>
      <c r="F756" s="257"/>
      <c r="G756" s="257"/>
    </row>
    <row r="757" spans="1:25" ht="15.75" thickBot="1" x14ac:dyDescent="0.3">
      <c r="A757" s="258"/>
      <c r="B757" s="259"/>
      <c r="E757" s="258"/>
      <c r="F757" s="259"/>
    </row>
    <row r="759" spans="1:25" s="12" customFormat="1" x14ac:dyDescent="0.25"/>
    <row r="761" spans="1:25" ht="19.5" thickBot="1" x14ac:dyDescent="0.35">
      <c r="A761" s="272" t="s">
        <v>95</v>
      </c>
      <c r="B761" s="272"/>
      <c r="C761" s="272"/>
      <c r="D761" s="272"/>
      <c r="E761" s="272"/>
      <c r="F761" s="272"/>
    </row>
    <row r="762" spans="1:25" x14ac:dyDescent="0.25">
      <c r="A762" s="260"/>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2"/>
    </row>
    <row r="763" spans="1:25" x14ac:dyDescent="0.25">
      <c r="A763" s="263"/>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5"/>
    </row>
    <row r="764" spans="1:25" x14ac:dyDescent="0.25">
      <c r="A764" s="263"/>
      <c r="B764" s="264"/>
      <c r="C764" s="264"/>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5"/>
    </row>
    <row r="765" spans="1:25" x14ac:dyDescent="0.25">
      <c r="A765" s="263"/>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5"/>
    </row>
    <row r="766" spans="1:25" x14ac:dyDescent="0.25">
      <c r="A766" s="263"/>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5"/>
    </row>
    <row r="767" spans="1:25" x14ac:dyDescent="0.25">
      <c r="A767" s="263"/>
      <c r="B767" s="264"/>
      <c r="C767" s="264"/>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5"/>
    </row>
    <row r="768" spans="1:25" x14ac:dyDescent="0.25">
      <c r="A768" s="263"/>
      <c r="B768" s="264"/>
      <c r="C768" s="264"/>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5"/>
    </row>
    <row r="769" spans="1:25" x14ac:dyDescent="0.25">
      <c r="A769" s="263"/>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5"/>
    </row>
    <row r="770" spans="1:25" x14ac:dyDescent="0.25">
      <c r="A770" s="263"/>
      <c r="B770" s="264"/>
      <c r="C770" s="264"/>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5"/>
    </row>
    <row r="771" spans="1:25" x14ac:dyDescent="0.25">
      <c r="A771" s="263"/>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5"/>
    </row>
    <row r="772" spans="1:25" x14ac:dyDescent="0.25">
      <c r="A772" s="263"/>
      <c r="B772" s="264"/>
      <c r="C772" s="264"/>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5"/>
    </row>
    <row r="773" spans="1:25" x14ac:dyDescent="0.25">
      <c r="A773" s="263"/>
      <c r="B773" s="264"/>
      <c r="C773" s="264"/>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5"/>
    </row>
    <row r="774" spans="1:25" x14ac:dyDescent="0.25">
      <c r="A774" s="263"/>
      <c r="B774" s="264"/>
      <c r="C774" s="264"/>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5"/>
    </row>
    <row r="775" spans="1:25" ht="15.75" thickBot="1" x14ac:dyDescent="0.3">
      <c r="A775" s="266"/>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8"/>
    </row>
    <row r="777" spans="1:25" ht="15.75" thickBot="1" x14ac:dyDescent="0.3">
      <c r="A777" s="257" t="s">
        <v>29</v>
      </c>
      <c r="B777" s="257"/>
      <c r="C777" s="257"/>
      <c r="D777" s="257"/>
    </row>
    <row r="778" spans="1:25" x14ac:dyDescent="0.25">
      <c r="A778" s="260"/>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2"/>
    </row>
    <row r="779" spans="1:25" x14ac:dyDescent="0.25">
      <c r="A779" s="263"/>
      <c r="B779" s="264"/>
      <c r="C779" s="264"/>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5"/>
    </row>
    <row r="780" spans="1:25" x14ac:dyDescent="0.25">
      <c r="A780" s="263"/>
      <c r="B780" s="264"/>
      <c r="C780" s="264"/>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5"/>
    </row>
    <row r="781" spans="1:25" x14ac:dyDescent="0.25">
      <c r="A781" s="263"/>
      <c r="B781" s="264"/>
      <c r="C781" s="264"/>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5"/>
    </row>
    <row r="782" spans="1:25" x14ac:dyDescent="0.25">
      <c r="A782" s="263"/>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5"/>
    </row>
    <row r="783" spans="1:25" x14ac:dyDescent="0.25">
      <c r="A783" s="263"/>
      <c r="B783" s="264"/>
      <c r="C783" s="264"/>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5"/>
    </row>
    <row r="784" spans="1:25" ht="15.75" thickBot="1" x14ac:dyDescent="0.3">
      <c r="A784" s="266"/>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8"/>
    </row>
    <row r="786" spans="1:25" ht="15.75" thickBot="1" x14ac:dyDescent="0.3">
      <c r="A786" s="257" t="s">
        <v>27</v>
      </c>
      <c r="B786" s="257"/>
      <c r="C786" s="257"/>
      <c r="D786" s="257"/>
      <c r="E786" s="257"/>
      <c r="F786" s="257"/>
      <c r="G786" s="257"/>
      <c r="H786" s="257"/>
    </row>
    <row r="787" spans="1:25" ht="15.75" thickBot="1" x14ac:dyDescent="0.3">
      <c r="A787" s="269"/>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c r="X787" s="270"/>
      <c r="Y787" s="271"/>
    </row>
    <row r="789" spans="1:25" ht="15.75" thickBot="1" x14ac:dyDescent="0.3">
      <c r="A789" s="257" t="s">
        <v>124</v>
      </c>
      <c r="B789" s="257"/>
      <c r="C789" s="257"/>
      <c r="E789" s="257" t="s">
        <v>125</v>
      </c>
      <c r="F789" s="257"/>
      <c r="G789" s="257"/>
    </row>
    <row r="790" spans="1:25" ht="15.75" thickBot="1" x14ac:dyDescent="0.3">
      <c r="A790" s="258"/>
      <c r="B790" s="259"/>
      <c r="E790" s="258"/>
      <c r="F790" s="259"/>
    </row>
    <row r="792" spans="1:25" s="12" customFormat="1" x14ac:dyDescent="0.25"/>
    <row r="794" spans="1:25" ht="19.5" thickBot="1" x14ac:dyDescent="0.35">
      <c r="A794" s="272" t="s">
        <v>96</v>
      </c>
      <c r="B794" s="272"/>
      <c r="C794" s="272"/>
      <c r="D794" s="272"/>
      <c r="E794" s="272"/>
      <c r="F794" s="272"/>
    </row>
    <row r="795" spans="1:25" x14ac:dyDescent="0.25">
      <c r="A795" s="260"/>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2"/>
    </row>
    <row r="796" spans="1:25" x14ac:dyDescent="0.25">
      <c r="A796" s="263"/>
      <c r="B796" s="264"/>
      <c r="C796" s="264"/>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5"/>
    </row>
    <row r="797" spans="1:25" x14ac:dyDescent="0.25">
      <c r="A797" s="263"/>
      <c r="B797" s="264"/>
      <c r="C797" s="264"/>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5"/>
    </row>
    <row r="798" spans="1:25" x14ac:dyDescent="0.25">
      <c r="A798" s="263"/>
      <c r="B798" s="264"/>
      <c r="C798" s="264"/>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5"/>
    </row>
    <row r="799" spans="1:25" x14ac:dyDescent="0.25">
      <c r="A799" s="263"/>
      <c r="B799" s="264"/>
      <c r="C799" s="264"/>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5"/>
    </row>
    <row r="800" spans="1:25" x14ac:dyDescent="0.25">
      <c r="A800" s="263"/>
      <c r="B800" s="264"/>
      <c r="C800" s="264"/>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5"/>
    </row>
    <row r="801" spans="1:25" x14ac:dyDescent="0.25">
      <c r="A801" s="263"/>
      <c r="B801" s="264"/>
      <c r="C801" s="264"/>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5"/>
    </row>
    <row r="802" spans="1:25" x14ac:dyDescent="0.25">
      <c r="A802" s="263"/>
      <c r="B802" s="264"/>
      <c r="C802" s="264"/>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5"/>
    </row>
    <row r="803" spans="1:25" x14ac:dyDescent="0.25">
      <c r="A803" s="263"/>
      <c r="B803" s="264"/>
      <c r="C803" s="264"/>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5"/>
    </row>
    <row r="804" spans="1:25" x14ac:dyDescent="0.25">
      <c r="A804" s="263"/>
      <c r="B804" s="264"/>
      <c r="C804" s="264"/>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5"/>
    </row>
    <row r="805" spans="1:25" x14ac:dyDescent="0.25">
      <c r="A805" s="263"/>
      <c r="B805" s="264"/>
      <c r="C805" s="264"/>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5"/>
    </row>
    <row r="806" spans="1:25" x14ac:dyDescent="0.25">
      <c r="A806" s="263"/>
      <c r="B806" s="264"/>
      <c r="C806" s="264"/>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5"/>
    </row>
    <row r="807" spans="1:25" x14ac:dyDescent="0.25">
      <c r="A807" s="263"/>
      <c r="B807" s="264"/>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5"/>
    </row>
    <row r="808" spans="1:25" ht="15.75" thickBot="1" x14ac:dyDescent="0.3">
      <c r="A808" s="266"/>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8"/>
    </row>
    <row r="810" spans="1:25" ht="15.75" thickBot="1" x14ac:dyDescent="0.3">
      <c r="A810" s="257" t="s">
        <v>29</v>
      </c>
      <c r="B810" s="257"/>
      <c r="C810" s="257"/>
      <c r="D810" s="257"/>
    </row>
    <row r="811" spans="1:25" x14ac:dyDescent="0.25">
      <c r="A811" s="260"/>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2"/>
    </row>
    <row r="812" spans="1:25" x14ac:dyDescent="0.25">
      <c r="A812" s="263"/>
      <c r="B812" s="264"/>
      <c r="C812" s="264"/>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5"/>
    </row>
    <row r="813" spans="1:25" x14ac:dyDescent="0.25">
      <c r="A813" s="263"/>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5"/>
    </row>
    <row r="814" spans="1:25" x14ac:dyDescent="0.25">
      <c r="A814" s="263"/>
      <c r="B814" s="264"/>
      <c r="C814" s="264"/>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5"/>
    </row>
    <row r="815" spans="1:25" x14ac:dyDescent="0.25">
      <c r="A815" s="263"/>
      <c r="B815" s="264"/>
      <c r="C815" s="264"/>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5"/>
    </row>
    <row r="816" spans="1:25" x14ac:dyDescent="0.25">
      <c r="A816" s="263"/>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5"/>
    </row>
    <row r="817" spans="1:25" ht="15.75" thickBot="1" x14ac:dyDescent="0.3">
      <c r="A817" s="266"/>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8"/>
    </row>
    <row r="819" spans="1:25" ht="15.75" thickBot="1" x14ac:dyDescent="0.3">
      <c r="A819" s="257" t="s">
        <v>27</v>
      </c>
      <c r="B819" s="257"/>
      <c r="C819" s="257"/>
      <c r="D819" s="257"/>
      <c r="E819" s="257"/>
      <c r="F819" s="257"/>
      <c r="G819" s="257"/>
      <c r="H819" s="257"/>
    </row>
    <row r="820" spans="1:25" ht="15.75" thickBot="1" x14ac:dyDescent="0.3">
      <c r="A820" s="269"/>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c r="X820" s="270"/>
      <c r="Y820" s="271"/>
    </row>
    <row r="822" spans="1:25" ht="15.75" thickBot="1" x14ac:dyDescent="0.3">
      <c r="A822" s="257" t="s">
        <v>124</v>
      </c>
      <c r="B822" s="257"/>
      <c r="C822" s="257"/>
      <c r="E822" s="257" t="s">
        <v>125</v>
      </c>
      <c r="F822" s="257"/>
      <c r="G822" s="257"/>
    </row>
    <row r="823" spans="1:25" ht="15.75" thickBot="1" x14ac:dyDescent="0.3">
      <c r="A823" s="258"/>
      <c r="B823" s="259"/>
      <c r="E823" s="258"/>
      <c r="F823" s="259"/>
    </row>
    <row r="825" spans="1:25" s="12" customFormat="1" x14ac:dyDescent="0.25"/>
    <row r="827" spans="1:25" ht="19.5" thickBot="1" x14ac:dyDescent="0.35">
      <c r="A827" s="272" t="s">
        <v>97</v>
      </c>
      <c r="B827" s="272"/>
      <c r="C827" s="272"/>
      <c r="D827" s="272"/>
      <c r="E827" s="272"/>
      <c r="F827" s="272"/>
    </row>
    <row r="828" spans="1:25" x14ac:dyDescent="0.25">
      <c r="A828" s="260"/>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2"/>
    </row>
    <row r="829" spans="1:25" x14ac:dyDescent="0.25">
      <c r="A829" s="263"/>
      <c r="B829" s="264"/>
      <c r="C829" s="264"/>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5"/>
    </row>
    <row r="830" spans="1:25" x14ac:dyDescent="0.25">
      <c r="A830" s="263"/>
      <c r="B830" s="264"/>
      <c r="C830" s="264"/>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5"/>
    </row>
    <row r="831" spans="1:25" x14ac:dyDescent="0.25">
      <c r="A831" s="263"/>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5"/>
    </row>
    <row r="832" spans="1:25" x14ac:dyDescent="0.25">
      <c r="A832" s="263"/>
      <c r="B832" s="264"/>
      <c r="C832" s="264"/>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5"/>
    </row>
    <row r="833" spans="1:25" x14ac:dyDescent="0.25">
      <c r="A833" s="263"/>
      <c r="B833" s="264"/>
      <c r="C833" s="264"/>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5"/>
    </row>
    <row r="834" spans="1:25" x14ac:dyDescent="0.25">
      <c r="A834" s="263"/>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5"/>
    </row>
    <row r="835" spans="1:25" x14ac:dyDescent="0.25">
      <c r="A835" s="263"/>
      <c r="B835" s="264"/>
      <c r="C835" s="264"/>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5"/>
    </row>
    <row r="836" spans="1:25" x14ac:dyDescent="0.25">
      <c r="A836" s="263"/>
      <c r="B836" s="264"/>
      <c r="C836" s="264"/>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5"/>
    </row>
    <row r="837" spans="1:25" x14ac:dyDescent="0.25">
      <c r="A837" s="263"/>
      <c r="B837" s="264"/>
      <c r="C837" s="264"/>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5"/>
    </row>
    <row r="838" spans="1:25" x14ac:dyDescent="0.25">
      <c r="A838" s="263"/>
      <c r="B838" s="264"/>
      <c r="C838" s="264"/>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5"/>
    </row>
    <row r="839" spans="1:25" x14ac:dyDescent="0.25">
      <c r="A839" s="263"/>
      <c r="B839" s="264"/>
      <c r="C839" s="264"/>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5"/>
    </row>
    <row r="840" spans="1:25" x14ac:dyDescent="0.25">
      <c r="A840" s="263"/>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5"/>
    </row>
    <row r="841" spans="1:25" ht="15.75" thickBot="1" x14ac:dyDescent="0.3">
      <c r="A841" s="266"/>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8"/>
    </row>
    <row r="843" spans="1:25" ht="15.75" thickBot="1" x14ac:dyDescent="0.3">
      <c r="A843" s="257" t="s">
        <v>29</v>
      </c>
      <c r="B843" s="257"/>
      <c r="C843" s="257"/>
      <c r="D843" s="257"/>
    </row>
    <row r="844" spans="1:25" x14ac:dyDescent="0.25">
      <c r="A844" s="260"/>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2"/>
    </row>
    <row r="845" spans="1:25" x14ac:dyDescent="0.25">
      <c r="A845" s="263"/>
      <c r="B845" s="264"/>
      <c r="C845" s="264"/>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5"/>
    </row>
    <row r="846" spans="1:25" x14ac:dyDescent="0.25">
      <c r="A846" s="263"/>
      <c r="B846" s="264"/>
      <c r="C846" s="264"/>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5"/>
    </row>
    <row r="847" spans="1:25" x14ac:dyDescent="0.25">
      <c r="A847" s="263"/>
      <c r="B847" s="264"/>
      <c r="C847" s="264"/>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5"/>
    </row>
    <row r="848" spans="1:25" x14ac:dyDescent="0.25">
      <c r="A848" s="263"/>
      <c r="B848" s="264"/>
      <c r="C848" s="264"/>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5"/>
    </row>
    <row r="849" spans="1:25" x14ac:dyDescent="0.25">
      <c r="A849" s="263"/>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5"/>
    </row>
    <row r="850" spans="1:25" ht="15.75" thickBot="1" x14ac:dyDescent="0.3">
      <c r="A850" s="266"/>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8"/>
    </row>
    <row r="852" spans="1:25" ht="15.75" thickBot="1" x14ac:dyDescent="0.3">
      <c r="A852" s="257" t="s">
        <v>27</v>
      </c>
      <c r="B852" s="257"/>
      <c r="C852" s="257"/>
      <c r="D852" s="257"/>
      <c r="E852" s="257"/>
      <c r="F852" s="257"/>
      <c r="G852" s="257"/>
      <c r="H852" s="257"/>
    </row>
    <row r="853" spans="1:25" ht="15.75" thickBot="1" x14ac:dyDescent="0.3">
      <c r="A853" s="269"/>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c r="X853" s="270"/>
      <c r="Y853" s="271"/>
    </row>
    <row r="855" spans="1:25" ht="15.75" thickBot="1" x14ac:dyDescent="0.3">
      <c r="A855" s="257" t="s">
        <v>124</v>
      </c>
      <c r="B855" s="257"/>
      <c r="C855" s="257"/>
      <c r="E855" s="257" t="s">
        <v>125</v>
      </c>
      <c r="F855" s="257"/>
      <c r="G855" s="257"/>
    </row>
    <row r="856" spans="1:25" ht="15.75" thickBot="1" x14ac:dyDescent="0.3">
      <c r="A856" s="258"/>
      <c r="B856" s="259"/>
      <c r="E856" s="258"/>
      <c r="F856" s="259"/>
    </row>
    <row r="858" spans="1:25" s="12" customFormat="1" x14ac:dyDescent="0.25"/>
    <row r="860" spans="1:25" ht="19.5" thickBot="1" x14ac:dyDescent="0.35">
      <c r="A860" s="272" t="s">
        <v>98</v>
      </c>
      <c r="B860" s="272"/>
      <c r="C860" s="272"/>
      <c r="D860" s="272"/>
      <c r="E860" s="272"/>
      <c r="F860" s="272"/>
    </row>
    <row r="861" spans="1:25" x14ac:dyDescent="0.25">
      <c r="A861" s="260"/>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2"/>
    </row>
    <row r="862" spans="1:25" x14ac:dyDescent="0.25">
      <c r="A862" s="263"/>
      <c r="B862" s="264"/>
      <c r="C862" s="264"/>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5"/>
    </row>
    <row r="863" spans="1:25" x14ac:dyDescent="0.25">
      <c r="A863" s="263"/>
      <c r="B863" s="264"/>
      <c r="C863" s="264"/>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5"/>
    </row>
    <row r="864" spans="1:25" x14ac:dyDescent="0.25">
      <c r="A864" s="263"/>
      <c r="B864" s="264"/>
      <c r="C864" s="264"/>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5"/>
    </row>
    <row r="865" spans="1:25" x14ac:dyDescent="0.25">
      <c r="A865" s="263"/>
      <c r="B865" s="264"/>
      <c r="C865" s="264"/>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5"/>
    </row>
    <row r="866" spans="1:25" x14ac:dyDescent="0.25">
      <c r="A866" s="263"/>
      <c r="B866" s="264"/>
      <c r="C866" s="264"/>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5"/>
    </row>
    <row r="867" spans="1:25" x14ac:dyDescent="0.25">
      <c r="A867" s="263"/>
      <c r="B867" s="264"/>
      <c r="C867" s="264"/>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5"/>
    </row>
    <row r="868" spans="1:25" x14ac:dyDescent="0.25">
      <c r="A868" s="263"/>
      <c r="B868" s="264"/>
      <c r="C868" s="264"/>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5"/>
    </row>
    <row r="869" spans="1:25" x14ac:dyDescent="0.25">
      <c r="A869" s="263"/>
      <c r="B869" s="264"/>
      <c r="C869" s="264"/>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5"/>
    </row>
    <row r="870" spans="1:25" x14ac:dyDescent="0.25">
      <c r="A870" s="263"/>
      <c r="B870" s="264"/>
      <c r="C870" s="264"/>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5"/>
    </row>
    <row r="871" spans="1:25" x14ac:dyDescent="0.25">
      <c r="A871" s="263"/>
      <c r="B871" s="264"/>
      <c r="C871" s="264"/>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5"/>
    </row>
    <row r="872" spans="1:25" x14ac:dyDescent="0.25">
      <c r="A872" s="263"/>
      <c r="B872" s="264"/>
      <c r="C872" s="264"/>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5"/>
    </row>
    <row r="873" spans="1:25" x14ac:dyDescent="0.25">
      <c r="A873" s="263"/>
      <c r="B873" s="264"/>
      <c r="C873" s="264"/>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5"/>
    </row>
    <row r="874" spans="1:25" ht="15.75" thickBot="1" x14ac:dyDescent="0.3">
      <c r="A874" s="266"/>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8"/>
    </row>
    <row r="876" spans="1:25" ht="15.75" thickBot="1" x14ac:dyDescent="0.3">
      <c r="A876" s="257" t="s">
        <v>29</v>
      </c>
      <c r="B876" s="257"/>
      <c r="C876" s="257"/>
      <c r="D876" s="257"/>
    </row>
    <row r="877" spans="1:25" x14ac:dyDescent="0.25">
      <c r="A877" s="260"/>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2"/>
    </row>
    <row r="878" spans="1:25" x14ac:dyDescent="0.25">
      <c r="A878" s="263"/>
      <c r="B878" s="264"/>
      <c r="C878" s="264"/>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5"/>
    </row>
    <row r="879" spans="1:25" x14ac:dyDescent="0.25">
      <c r="A879" s="263"/>
      <c r="B879" s="264"/>
      <c r="C879" s="264"/>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5"/>
    </row>
    <row r="880" spans="1:25" x14ac:dyDescent="0.25">
      <c r="A880" s="263"/>
      <c r="B880" s="264"/>
      <c r="C880" s="264"/>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5"/>
    </row>
    <row r="881" spans="1:25" x14ac:dyDescent="0.25">
      <c r="A881" s="263"/>
      <c r="B881" s="264"/>
      <c r="C881" s="264"/>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5"/>
    </row>
    <row r="882" spans="1:25" x14ac:dyDescent="0.25">
      <c r="A882" s="263"/>
      <c r="B882" s="264"/>
      <c r="C882" s="264"/>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5"/>
    </row>
    <row r="883" spans="1:25" ht="15.75" thickBot="1" x14ac:dyDescent="0.3">
      <c r="A883" s="266"/>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8"/>
    </row>
    <row r="885" spans="1:25" ht="15.75" thickBot="1" x14ac:dyDescent="0.3">
      <c r="A885" s="257" t="s">
        <v>27</v>
      </c>
      <c r="B885" s="257"/>
      <c r="C885" s="257"/>
      <c r="D885" s="257"/>
      <c r="E885" s="257"/>
      <c r="F885" s="257"/>
      <c r="G885" s="257"/>
      <c r="H885" s="257"/>
    </row>
    <row r="886" spans="1:25" ht="15.75" thickBot="1" x14ac:dyDescent="0.3">
      <c r="A886" s="269"/>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c r="X886" s="270"/>
      <c r="Y886" s="271"/>
    </row>
    <row r="888" spans="1:25" ht="15.75" thickBot="1" x14ac:dyDescent="0.3">
      <c r="A888" s="257" t="s">
        <v>124</v>
      </c>
      <c r="B888" s="257"/>
      <c r="C888" s="257"/>
      <c r="E888" s="257" t="s">
        <v>125</v>
      </c>
      <c r="F888" s="257"/>
      <c r="G888" s="257"/>
    </row>
    <row r="889" spans="1:25" ht="15.75" thickBot="1" x14ac:dyDescent="0.3">
      <c r="A889" s="258"/>
      <c r="B889" s="259"/>
      <c r="E889" s="258"/>
      <c r="F889" s="259"/>
    </row>
    <row r="891" spans="1:25" s="12" customFormat="1" x14ac:dyDescent="0.25"/>
    <row r="893" spans="1:25" ht="19.5" thickBot="1" x14ac:dyDescent="0.35">
      <c r="A893" s="272" t="s">
        <v>99</v>
      </c>
      <c r="B893" s="272"/>
      <c r="C893" s="272"/>
      <c r="D893" s="272"/>
      <c r="E893" s="272"/>
      <c r="F893" s="272"/>
    </row>
    <row r="894" spans="1:25" x14ac:dyDescent="0.25">
      <c r="A894" s="260"/>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2"/>
    </row>
    <row r="895" spans="1:25" x14ac:dyDescent="0.25">
      <c r="A895" s="263"/>
      <c r="B895" s="264"/>
      <c r="C895" s="264"/>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5"/>
    </row>
    <row r="896" spans="1:25" x14ac:dyDescent="0.25">
      <c r="A896" s="263"/>
      <c r="B896" s="264"/>
      <c r="C896" s="264"/>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5"/>
    </row>
    <row r="897" spans="1:25" x14ac:dyDescent="0.25">
      <c r="A897" s="263"/>
      <c r="B897" s="264"/>
      <c r="C897" s="264"/>
      <c r="D897" s="264"/>
      <c r="E897" s="264"/>
      <c r="F897" s="264"/>
      <c r="G897" s="264"/>
      <c r="H897" s="264"/>
      <c r="I897" s="264"/>
      <c r="J897" s="264"/>
      <c r="K897" s="264"/>
      <c r="L897" s="264"/>
      <c r="M897" s="264"/>
      <c r="N897" s="264"/>
      <c r="O897" s="264"/>
      <c r="P897" s="264"/>
      <c r="Q897" s="264"/>
      <c r="R897" s="264"/>
      <c r="S897" s="264"/>
      <c r="T897" s="264"/>
      <c r="U897" s="264"/>
      <c r="V897" s="264"/>
      <c r="W897" s="264"/>
      <c r="X897" s="264"/>
      <c r="Y897" s="265"/>
    </row>
    <row r="898" spans="1:25" x14ac:dyDescent="0.25">
      <c r="A898" s="263"/>
      <c r="B898" s="264"/>
      <c r="C898" s="264"/>
      <c r="D898" s="264"/>
      <c r="E898" s="264"/>
      <c r="F898" s="264"/>
      <c r="G898" s="264"/>
      <c r="H898" s="264"/>
      <c r="I898" s="264"/>
      <c r="J898" s="264"/>
      <c r="K898" s="264"/>
      <c r="L898" s="264"/>
      <c r="M898" s="264"/>
      <c r="N898" s="264"/>
      <c r="O898" s="264"/>
      <c r="P898" s="264"/>
      <c r="Q898" s="264"/>
      <c r="R898" s="264"/>
      <c r="S898" s="264"/>
      <c r="T898" s="264"/>
      <c r="U898" s="264"/>
      <c r="V898" s="264"/>
      <c r="W898" s="264"/>
      <c r="X898" s="264"/>
      <c r="Y898" s="265"/>
    </row>
    <row r="899" spans="1:25" x14ac:dyDescent="0.25">
      <c r="A899" s="263"/>
      <c r="B899" s="264"/>
      <c r="C899" s="264"/>
      <c r="D899" s="264"/>
      <c r="E899" s="264"/>
      <c r="F899" s="264"/>
      <c r="G899" s="264"/>
      <c r="H899" s="264"/>
      <c r="I899" s="264"/>
      <c r="J899" s="264"/>
      <c r="K899" s="264"/>
      <c r="L899" s="264"/>
      <c r="M899" s="264"/>
      <c r="N899" s="264"/>
      <c r="O899" s="264"/>
      <c r="P899" s="264"/>
      <c r="Q899" s="264"/>
      <c r="R899" s="264"/>
      <c r="S899" s="264"/>
      <c r="T899" s="264"/>
      <c r="U899" s="264"/>
      <c r="V899" s="264"/>
      <c r="W899" s="264"/>
      <c r="X899" s="264"/>
      <c r="Y899" s="265"/>
    </row>
    <row r="900" spans="1:25" x14ac:dyDescent="0.25">
      <c r="A900" s="263"/>
      <c r="B900" s="264"/>
      <c r="C900" s="264"/>
      <c r="D900" s="264"/>
      <c r="E900" s="264"/>
      <c r="F900" s="264"/>
      <c r="G900" s="264"/>
      <c r="H900" s="264"/>
      <c r="I900" s="264"/>
      <c r="J900" s="264"/>
      <c r="K900" s="264"/>
      <c r="L900" s="264"/>
      <c r="M900" s="264"/>
      <c r="N900" s="264"/>
      <c r="O900" s="264"/>
      <c r="P900" s="264"/>
      <c r="Q900" s="264"/>
      <c r="R900" s="264"/>
      <c r="S900" s="264"/>
      <c r="T900" s="264"/>
      <c r="U900" s="264"/>
      <c r="V900" s="264"/>
      <c r="W900" s="264"/>
      <c r="X900" s="264"/>
      <c r="Y900" s="265"/>
    </row>
    <row r="901" spans="1:25" x14ac:dyDescent="0.25">
      <c r="A901" s="263"/>
      <c r="B901" s="264"/>
      <c r="C901" s="264"/>
      <c r="D901" s="264"/>
      <c r="E901" s="264"/>
      <c r="F901" s="264"/>
      <c r="G901" s="264"/>
      <c r="H901" s="264"/>
      <c r="I901" s="264"/>
      <c r="J901" s="264"/>
      <c r="K901" s="264"/>
      <c r="L901" s="264"/>
      <c r="M901" s="264"/>
      <c r="N901" s="264"/>
      <c r="O901" s="264"/>
      <c r="P901" s="264"/>
      <c r="Q901" s="264"/>
      <c r="R901" s="264"/>
      <c r="S901" s="264"/>
      <c r="T901" s="264"/>
      <c r="U901" s="264"/>
      <c r="V901" s="264"/>
      <c r="W901" s="264"/>
      <c r="X901" s="264"/>
      <c r="Y901" s="265"/>
    </row>
    <row r="902" spans="1:25" x14ac:dyDescent="0.25">
      <c r="A902" s="263"/>
      <c r="B902" s="264"/>
      <c r="C902" s="264"/>
      <c r="D902" s="264"/>
      <c r="E902" s="264"/>
      <c r="F902" s="264"/>
      <c r="G902" s="264"/>
      <c r="H902" s="264"/>
      <c r="I902" s="264"/>
      <c r="J902" s="264"/>
      <c r="K902" s="264"/>
      <c r="L902" s="264"/>
      <c r="M902" s="264"/>
      <c r="N902" s="264"/>
      <c r="O902" s="264"/>
      <c r="P902" s="264"/>
      <c r="Q902" s="264"/>
      <c r="R902" s="264"/>
      <c r="S902" s="264"/>
      <c r="T902" s="264"/>
      <c r="U902" s="264"/>
      <c r="V902" s="264"/>
      <c r="W902" s="264"/>
      <c r="X902" s="264"/>
      <c r="Y902" s="265"/>
    </row>
    <row r="903" spans="1:25" x14ac:dyDescent="0.25">
      <c r="A903" s="263"/>
      <c r="B903" s="264"/>
      <c r="C903" s="264"/>
      <c r="D903" s="264"/>
      <c r="E903" s="264"/>
      <c r="F903" s="264"/>
      <c r="G903" s="264"/>
      <c r="H903" s="264"/>
      <c r="I903" s="264"/>
      <c r="J903" s="264"/>
      <c r="K903" s="264"/>
      <c r="L903" s="264"/>
      <c r="M903" s="264"/>
      <c r="N903" s="264"/>
      <c r="O903" s="264"/>
      <c r="P903" s="264"/>
      <c r="Q903" s="264"/>
      <c r="R903" s="264"/>
      <c r="S903" s="264"/>
      <c r="T903" s="264"/>
      <c r="U903" s="264"/>
      <c r="V903" s="264"/>
      <c r="W903" s="264"/>
      <c r="X903" s="264"/>
      <c r="Y903" s="265"/>
    </row>
    <row r="904" spans="1:25" x14ac:dyDescent="0.25">
      <c r="A904" s="263"/>
      <c r="B904" s="264"/>
      <c r="C904" s="264"/>
      <c r="D904" s="264"/>
      <c r="E904" s="264"/>
      <c r="F904" s="264"/>
      <c r="G904" s="264"/>
      <c r="H904" s="264"/>
      <c r="I904" s="264"/>
      <c r="J904" s="264"/>
      <c r="K904" s="264"/>
      <c r="L904" s="264"/>
      <c r="M904" s="264"/>
      <c r="N904" s="264"/>
      <c r="O904" s="264"/>
      <c r="P904" s="264"/>
      <c r="Q904" s="264"/>
      <c r="R904" s="264"/>
      <c r="S904" s="264"/>
      <c r="T904" s="264"/>
      <c r="U904" s="264"/>
      <c r="V904" s="264"/>
      <c r="W904" s="264"/>
      <c r="X904" s="264"/>
      <c r="Y904" s="265"/>
    </row>
    <row r="905" spans="1:25" x14ac:dyDescent="0.25">
      <c r="A905" s="263"/>
      <c r="B905" s="264"/>
      <c r="C905" s="264"/>
      <c r="D905" s="264"/>
      <c r="E905" s="264"/>
      <c r="F905" s="264"/>
      <c r="G905" s="264"/>
      <c r="H905" s="264"/>
      <c r="I905" s="264"/>
      <c r="J905" s="264"/>
      <c r="K905" s="264"/>
      <c r="L905" s="264"/>
      <c r="M905" s="264"/>
      <c r="N905" s="264"/>
      <c r="O905" s="264"/>
      <c r="P905" s="264"/>
      <c r="Q905" s="264"/>
      <c r="R905" s="264"/>
      <c r="S905" s="264"/>
      <c r="T905" s="264"/>
      <c r="U905" s="264"/>
      <c r="V905" s="264"/>
      <c r="W905" s="264"/>
      <c r="X905" s="264"/>
      <c r="Y905" s="265"/>
    </row>
    <row r="906" spans="1:25" x14ac:dyDescent="0.25">
      <c r="A906" s="263"/>
      <c r="B906" s="264"/>
      <c r="C906" s="264"/>
      <c r="D906" s="264"/>
      <c r="E906" s="264"/>
      <c r="F906" s="264"/>
      <c r="G906" s="264"/>
      <c r="H906" s="264"/>
      <c r="I906" s="264"/>
      <c r="J906" s="264"/>
      <c r="K906" s="264"/>
      <c r="L906" s="264"/>
      <c r="M906" s="264"/>
      <c r="N906" s="264"/>
      <c r="O906" s="264"/>
      <c r="P906" s="264"/>
      <c r="Q906" s="264"/>
      <c r="R906" s="264"/>
      <c r="S906" s="264"/>
      <c r="T906" s="264"/>
      <c r="U906" s="264"/>
      <c r="V906" s="264"/>
      <c r="W906" s="264"/>
      <c r="X906" s="264"/>
      <c r="Y906" s="265"/>
    </row>
    <row r="907" spans="1:25" ht="15.75" thickBot="1" x14ac:dyDescent="0.3">
      <c r="A907" s="266"/>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8"/>
    </row>
    <row r="909" spans="1:25" ht="15.75" thickBot="1" x14ac:dyDescent="0.3">
      <c r="A909" s="257" t="s">
        <v>29</v>
      </c>
      <c r="B909" s="257"/>
      <c r="C909" s="257"/>
      <c r="D909" s="257"/>
    </row>
    <row r="910" spans="1:25" x14ac:dyDescent="0.25">
      <c r="A910" s="260"/>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2"/>
    </row>
    <row r="911" spans="1:25" x14ac:dyDescent="0.25">
      <c r="A911" s="263"/>
      <c r="B911" s="264"/>
      <c r="C911" s="264"/>
      <c r="D911" s="264"/>
      <c r="E911" s="264"/>
      <c r="F911" s="264"/>
      <c r="G911" s="264"/>
      <c r="H911" s="264"/>
      <c r="I911" s="264"/>
      <c r="J911" s="264"/>
      <c r="K911" s="264"/>
      <c r="L911" s="264"/>
      <c r="M911" s="264"/>
      <c r="N911" s="264"/>
      <c r="O911" s="264"/>
      <c r="P911" s="264"/>
      <c r="Q911" s="264"/>
      <c r="R911" s="264"/>
      <c r="S911" s="264"/>
      <c r="T911" s="264"/>
      <c r="U911" s="264"/>
      <c r="V911" s="264"/>
      <c r="W911" s="264"/>
      <c r="X911" s="264"/>
      <c r="Y911" s="265"/>
    </row>
    <row r="912" spans="1:25" x14ac:dyDescent="0.25">
      <c r="A912" s="263"/>
      <c r="B912" s="264"/>
      <c r="C912" s="264"/>
      <c r="D912" s="264"/>
      <c r="E912" s="264"/>
      <c r="F912" s="264"/>
      <c r="G912" s="264"/>
      <c r="H912" s="264"/>
      <c r="I912" s="264"/>
      <c r="J912" s="264"/>
      <c r="K912" s="264"/>
      <c r="L912" s="264"/>
      <c r="M912" s="264"/>
      <c r="N912" s="264"/>
      <c r="O912" s="264"/>
      <c r="P912" s="264"/>
      <c r="Q912" s="264"/>
      <c r="R912" s="264"/>
      <c r="S912" s="264"/>
      <c r="T912" s="264"/>
      <c r="U912" s="264"/>
      <c r="V912" s="264"/>
      <c r="W912" s="264"/>
      <c r="X912" s="264"/>
      <c r="Y912" s="265"/>
    </row>
    <row r="913" spans="1:25" x14ac:dyDescent="0.25">
      <c r="A913" s="263"/>
      <c r="B913" s="264"/>
      <c r="C913" s="264"/>
      <c r="D913" s="264"/>
      <c r="E913" s="264"/>
      <c r="F913" s="264"/>
      <c r="G913" s="264"/>
      <c r="H913" s="264"/>
      <c r="I913" s="264"/>
      <c r="J913" s="264"/>
      <c r="K913" s="264"/>
      <c r="L913" s="264"/>
      <c r="M913" s="264"/>
      <c r="N913" s="264"/>
      <c r="O913" s="264"/>
      <c r="P913" s="264"/>
      <c r="Q913" s="264"/>
      <c r="R913" s="264"/>
      <c r="S913" s="264"/>
      <c r="T913" s="264"/>
      <c r="U913" s="264"/>
      <c r="V913" s="264"/>
      <c r="W913" s="264"/>
      <c r="X913" s="264"/>
      <c r="Y913" s="265"/>
    </row>
    <row r="914" spans="1:25" x14ac:dyDescent="0.25">
      <c r="A914" s="263"/>
      <c r="B914" s="264"/>
      <c r="C914" s="264"/>
      <c r="D914" s="264"/>
      <c r="E914" s="264"/>
      <c r="F914" s="264"/>
      <c r="G914" s="264"/>
      <c r="H914" s="264"/>
      <c r="I914" s="264"/>
      <c r="J914" s="264"/>
      <c r="K914" s="264"/>
      <c r="L914" s="264"/>
      <c r="M914" s="264"/>
      <c r="N914" s="264"/>
      <c r="O914" s="264"/>
      <c r="P914" s="264"/>
      <c r="Q914" s="264"/>
      <c r="R914" s="264"/>
      <c r="S914" s="264"/>
      <c r="T914" s="264"/>
      <c r="U914" s="264"/>
      <c r="V914" s="264"/>
      <c r="W914" s="264"/>
      <c r="X914" s="264"/>
      <c r="Y914" s="265"/>
    </row>
    <row r="915" spans="1:25" x14ac:dyDescent="0.25">
      <c r="A915" s="263"/>
      <c r="B915" s="264"/>
      <c r="C915" s="264"/>
      <c r="D915" s="264"/>
      <c r="E915" s="264"/>
      <c r="F915" s="264"/>
      <c r="G915" s="264"/>
      <c r="H915" s="264"/>
      <c r="I915" s="264"/>
      <c r="J915" s="264"/>
      <c r="K915" s="264"/>
      <c r="L915" s="264"/>
      <c r="M915" s="264"/>
      <c r="N915" s="264"/>
      <c r="O915" s="264"/>
      <c r="P915" s="264"/>
      <c r="Q915" s="264"/>
      <c r="R915" s="264"/>
      <c r="S915" s="264"/>
      <c r="T915" s="264"/>
      <c r="U915" s="264"/>
      <c r="V915" s="264"/>
      <c r="W915" s="264"/>
      <c r="X915" s="264"/>
      <c r="Y915" s="265"/>
    </row>
    <row r="916" spans="1:25" ht="15.75" thickBot="1" x14ac:dyDescent="0.3">
      <c r="A916" s="266"/>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8"/>
    </row>
    <row r="918" spans="1:25" ht="15.75" thickBot="1" x14ac:dyDescent="0.3">
      <c r="A918" s="257" t="s">
        <v>27</v>
      </c>
      <c r="B918" s="257"/>
      <c r="C918" s="257"/>
      <c r="D918" s="257"/>
      <c r="E918" s="257"/>
      <c r="F918" s="257"/>
      <c r="G918" s="257"/>
      <c r="H918" s="257"/>
    </row>
    <row r="919" spans="1:25" ht="15.75" thickBot="1" x14ac:dyDescent="0.3">
      <c r="A919" s="269"/>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c r="X919" s="270"/>
      <c r="Y919" s="271"/>
    </row>
    <row r="921" spans="1:25" ht="15.75" thickBot="1" x14ac:dyDescent="0.3">
      <c r="A921" s="257" t="s">
        <v>124</v>
      </c>
      <c r="B921" s="257"/>
      <c r="C921" s="257"/>
      <c r="E921" s="257" t="s">
        <v>125</v>
      </c>
      <c r="F921" s="257"/>
      <c r="G921" s="257"/>
    </row>
    <row r="922" spans="1:25" ht="15.75" thickBot="1" x14ac:dyDescent="0.3">
      <c r="A922" s="258"/>
      <c r="B922" s="259"/>
      <c r="E922" s="258"/>
      <c r="F922" s="259"/>
    </row>
    <row r="924" spans="1:25" s="12" customFormat="1" x14ac:dyDescent="0.25"/>
    <row r="926" spans="1:25" ht="19.5" thickBot="1" x14ac:dyDescent="0.35">
      <c r="A926" s="272" t="s">
        <v>100</v>
      </c>
      <c r="B926" s="272"/>
      <c r="C926" s="272"/>
      <c r="D926" s="272"/>
      <c r="E926" s="272"/>
      <c r="F926" s="272"/>
    </row>
    <row r="927" spans="1:25" x14ac:dyDescent="0.25">
      <c r="A927" s="260"/>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2"/>
    </row>
    <row r="928" spans="1:25" x14ac:dyDescent="0.25">
      <c r="A928" s="263"/>
      <c r="B928" s="264"/>
      <c r="C928" s="264"/>
      <c r="D928" s="264"/>
      <c r="E928" s="264"/>
      <c r="F928" s="264"/>
      <c r="G928" s="264"/>
      <c r="H928" s="264"/>
      <c r="I928" s="264"/>
      <c r="J928" s="264"/>
      <c r="K928" s="264"/>
      <c r="L928" s="264"/>
      <c r="M928" s="264"/>
      <c r="N928" s="264"/>
      <c r="O928" s="264"/>
      <c r="P928" s="264"/>
      <c r="Q928" s="264"/>
      <c r="R928" s="264"/>
      <c r="S928" s="264"/>
      <c r="T928" s="264"/>
      <c r="U928" s="264"/>
      <c r="V928" s="264"/>
      <c r="W928" s="264"/>
      <c r="X928" s="264"/>
      <c r="Y928" s="265"/>
    </row>
    <row r="929" spans="1:25" x14ac:dyDescent="0.25">
      <c r="A929" s="263"/>
      <c r="B929" s="264"/>
      <c r="C929" s="264"/>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5"/>
    </row>
    <row r="930" spans="1:25" x14ac:dyDescent="0.25">
      <c r="A930" s="263"/>
      <c r="B930" s="264"/>
      <c r="C930" s="264"/>
      <c r="D930" s="264"/>
      <c r="E930" s="264"/>
      <c r="F930" s="264"/>
      <c r="G930" s="264"/>
      <c r="H930" s="264"/>
      <c r="I930" s="264"/>
      <c r="J930" s="264"/>
      <c r="K930" s="264"/>
      <c r="L930" s="264"/>
      <c r="M930" s="264"/>
      <c r="N930" s="264"/>
      <c r="O930" s="264"/>
      <c r="P930" s="264"/>
      <c r="Q930" s="264"/>
      <c r="R930" s="264"/>
      <c r="S930" s="264"/>
      <c r="T930" s="264"/>
      <c r="U930" s="264"/>
      <c r="V930" s="264"/>
      <c r="W930" s="264"/>
      <c r="X930" s="264"/>
      <c r="Y930" s="265"/>
    </row>
    <row r="931" spans="1:25" x14ac:dyDescent="0.25">
      <c r="A931" s="263"/>
      <c r="B931" s="264"/>
      <c r="C931" s="264"/>
      <c r="D931" s="264"/>
      <c r="E931" s="264"/>
      <c r="F931" s="264"/>
      <c r="G931" s="264"/>
      <c r="H931" s="264"/>
      <c r="I931" s="264"/>
      <c r="J931" s="264"/>
      <c r="K931" s="264"/>
      <c r="L931" s="264"/>
      <c r="M931" s="264"/>
      <c r="N931" s="264"/>
      <c r="O931" s="264"/>
      <c r="P931" s="264"/>
      <c r="Q931" s="264"/>
      <c r="R931" s="264"/>
      <c r="S931" s="264"/>
      <c r="T931" s="264"/>
      <c r="U931" s="264"/>
      <c r="V931" s="264"/>
      <c r="W931" s="264"/>
      <c r="X931" s="264"/>
      <c r="Y931" s="265"/>
    </row>
    <row r="932" spans="1:25" x14ac:dyDescent="0.25">
      <c r="A932" s="263"/>
      <c r="B932" s="264"/>
      <c r="C932" s="264"/>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5"/>
    </row>
    <row r="933" spans="1:25" x14ac:dyDescent="0.25">
      <c r="A933" s="263"/>
      <c r="B933" s="264"/>
      <c r="C933" s="264"/>
      <c r="D933" s="264"/>
      <c r="E933" s="264"/>
      <c r="F933" s="264"/>
      <c r="G933" s="264"/>
      <c r="H933" s="264"/>
      <c r="I933" s="264"/>
      <c r="J933" s="264"/>
      <c r="K933" s="264"/>
      <c r="L933" s="264"/>
      <c r="M933" s="264"/>
      <c r="N933" s="264"/>
      <c r="O933" s="264"/>
      <c r="P933" s="264"/>
      <c r="Q933" s="264"/>
      <c r="R933" s="264"/>
      <c r="S933" s="264"/>
      <c r="T933" s="264"/>
      <c r="U933" s="264"/>
      <c r="V933" s="264"/>
      <c r="W933" s="264"/>
      <c r="X933" s="264"/>
      <c r="Y933" s="265"/>
    </row>
    <row r="934" spans="1:25" x14ac:dyDescent="0.25">
      <c r="A934" s="263"/>
      <c r="B934" s="264"/>
      <c r="C934" s="264"/>
      <c r="D934" s="264"/>
      <c r="E934" s="264"/>
      <c r="F934" s="264"/>
      <c r="G934" s="264"/>
      <c r="H934" s="264"/>
      <c r="I934" s="264"/>
      <c r="J934" s="264"/>
      <c r="K934" s="264"/>
      <c r="L934" s="264"/>
      <c r="M934" s="264"/>
      <c r="N934" s="264"/>
      <c r="O934" s="264"/>
      <c r="P934" s="264"/>
      <c r="Q934" s="264"/>
      <c r="R934" s="264"/>
      <c r="S934" s="264"/>
      <c r="T934" s="264"/>
      <c r="U934" s="264"/>
      <c r="V934" s="264"/>
      <c r="W934" s="264"/>
      <c r="X934" s="264"/>
      <c r="Y934" s="265"/>
    </row>
    <row r="935" spans="1:25" x14ac:dyDescent="0.25">
      <c r="A935" s="263"/>
      <c r="B935" s="264"/>
      <c r="C935" s="264"/>
      <c r="D935" s="264"/>
      <c r="E935" s="264"/>
      <c r="F935" s="264"/>
      <c r="G935" s="264"/>
      <c r="H935" s="264"/>
      <c r="I935" s="264"/>
      <c r="J935" s="264"/>
      <c r="K935" s="264"/>
      <c r="L935" s="264"/>
      <c r="M935" s="264"/>
      <c r="N935" s="264"/>
      <c r="O935" s="264"/>
      <c r="P935" s="264"/>
      <c r="Q935" s="264"/>
      <c r="R935" s="264"/>
      <c r="S935" s="264"/>
      <c r="T935" s="264"/>
      <c r="U935" s="264"/>
      <c r="V935" s="264"/>
      <c r="W935" s="264"/>
      <c r="X935" s="264"/>
      <c r="Y935" s="265"/>
    </row>
    <row r="936" spans="1:25" x14ac:dyDescent="0.25">
      <c r="A936" s="263"/>
      <c r="B936" s="264"/>
      <c r="C936" s="264"/>
      <c r="D936" s="264"/>
      <c r="E936" s="264"/>
      <c r="F936" s="264"/>
      <c r="G936" s="264"/>
      <c r="H936" s="264"/>
      <c r="I936" s="264"/>
      <c r="J936" s="264"/>
      <c r="K936" s="264"/>
      <c r="L936" s="264"/>
      <c r="M936" s="264"/>
      <c r="N936" s="264"/>
      <c r="O936" s="264"/>
      <c r="P936" s="264"/>
      <c r="Q936" s="264"/>
      <c r="R936" s="264"/>
      <c r="S936" s="264"/>
      <c r="T936" s="264"/>
      <c r="U936" s="264"/>
      <c r="V936" s="264"/>
      <c r="W936" s="264"/>
      <c r="X936" s="264"/>
      <c r="Y936" s="265"/>
    </row>
    <row r="937" spans="1:25" x14ac:dyDescent="0.25">
      <c r="A937" s="263"/>
      <c r="B937" s="264"/>
      <c r="C937" s="264"/>
      <c r="D937" s="264"/>
      <c r="E937" s="264"/>
      <c r="F937" s="264"/>
      <c r="G937" s="264"/>
      <c r="H937" s="264"/>
      <c r="I937" s="264"/>
      <c r="J937" s="264"/>
      <c r="K937" s="264"/>
      <c r="L937" s="264"/>
      <c r="M937" s="264"/>
      <c r="N937" s="264"/>
      <c r="O937" s="264"/>
      <c r="P937" s="264"/>
      <c r="Q937" s="264"/>
      <c r="R937" s="264"/>
      <c r="S937" s="264"/>
      <c r="T937" s="264"/>
      <c r="U937" s="264"/>
      <c r="V937" s="264"/>
      <c r="W937" s="264"/>
      <c r="X937" s="264"/>
      <c r="Y937" s="265"/>
    </row>
    <row r="938" spans="1:25" x14ac:dyDescent="0.25">
      <c r="A938" s="263"/>
      <c r="B938" s="264"/>
      <c r="C938" s="264"/>
      <c r="D938" s="264"/>
      <c r="E938" s="264"/>
      <c r="F938" s="264"/>
      <c r="G938" s="264"/>
      <c r="H938" s="264"/>
      <c r="I938" s="264"/>
      <c r="J938" s="264"/>
      <c r="K938" s="264"/>
      <c r="L938" s="264"/>
      <c r="M938" s="264"/>
      <c r="N938" s="264"/>
      <c r="O938" s="264"/>
      <c r="P938" s="264"/>
      <c r="Q938" s="264"/>
      <c r="R938" s="264"/>
      <c r="S938" s="264"/>
      <c r="T938" s="264"/>
      <c r="U938" s="264"/>
      <c r="V938" s="264"/>
      <c r="W938" s="264"/>
      <c r="X938" s="264"/>
      <c r="Y938" s="265"/>
    </row>
    <row r="939" spans="1:25" x14ac:dyDescent="0.25">
      <c r="A939" s="263"/>
      <c r="B939" s="264"/>
      <c r="C939" s="264"/>
      <c r="D939" s="264"/>
      <c r="E939" s="264"/>
      <c r="F939" s="264"/>
      <c r="G939" s="264"/>
      <c r="H939" s="264"/>
      <c r="I939" s="264"/>
      <c r="J939" s="264"/>
      <c r="K939" s="264"/>
      <c r="L939" s="264"/>
      <c r="M939" s="264"/>
      <c r="N939" s="264"/>
      <c r="O939" s="264"/>
      <c r="P939" s="264"/>
      <c r="Q939" s="264"/>
      <c r="R939" s="264"/>
      <c r="S939" s="264"/>
      <c r="T939" s="264"/>
      <c r="U939" s="264"/>
      <c r="V939" s="264"/>
      <c r="W939" s="264"/>
      <c r="X939" s="264"/>
      <c r="Y939" s="265"/>
    </row>
    <row r="940" spans="1:25" ht="15.75" thickBot="1" x14ac:dyDescent="0.3">
      <c r="A940" s="266"/>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8"/>
    </row>
    <row r="942" spans="1:25" ht="15.75" thickBot="1" x14ac:dyDescent="0.3">
      <c r="A942" s="257" t="s">
        <v>29</v>
      </c>
      <c r="B942" s="257"/>
      <c r="C942" s="257"/>
      <c r="D942" s="257"/>
    </row>
    <row r="943" spans="1:25" x14ac:dyDescent="0.25">
      <c r="A943" s="260"/>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2"/>
    </row>
    <row r="944" spans="1:25" x14ac:dyDescent="0.25">
      <c r="A944" s="263"/>
      <c r="B944" s="264"/>
      <c r="C944" s="264"/>
      <c r="D944" s="264"/>
      <c r="E944" s="264"/>
      <c r="F944" s="264"/>
      <c r="G944" s="264"/>
      <c r="H944" s="264"/>
      <c r="I944" s="264"/>
      <c r="J944" s="264"/>
      <c r="K944" s="264"/>
      <c r="L944" s="264"/>
      <c r="M944" s="264"/>
      <c r="N944" s="264"/>
      <c r="O944" s="264"/>
      <c r="P944" s="264"/>
      <c r="Q944" s="264"/>
      <c r="R944" s="264"/>
      <c r="S944" s="264"/>
      <c r="T944" s="264"/>
      <c r="U944" s="264"/>
      <c r="V944" s="264"/>
      <c r="W944" s="264"/>
      <c r="X944" s="264"/>
      <c r="Y944" s="265"/>
    </row>
    <row r="945" spans="1:25" x14ac:dyDescent="0.25">
      <c r="A945" s="263"/>
      <c r="B945" s="264"/>
      <c r="C945" s="264"/>
      <c r="D945" s="264"/>
      <c r="E945" s="264"/>
      <c r="F945" s="264"/>
      <c r="G945" s="264"/>
      <c r="H945" s="264"/>
      <c r="I945" s="264"/>
      <c r="J945" s="264"/>
      <c r="K945" s="264"/>
      <c r="L945" s="264"/>
      <c r="M945" s="264"/>
      <c r="N945" s="264"/>
      <c r="O945" s="264"/>
      <c r="P945" s="264"/>
      <c r="Q945" s="264"/>
      <c r="R945" s="264"/>
      <c r="S945" s="264"/>
      <c r="T945" s="264"/>
      <c r="U945" s="264"/>
      <c r="V945" s="264"/>
      <c r="W945" s="264"/>
      <c r="X945" s="264"/>
      <c r="Y945" s="265"/>
    </row>
    <row r="946" spans="1:25" x14ac:dyDescent="0.25">
      <c r="A946" s="263"/>
      <c r="B946" s="264"/>
      <c r="C946" s="264"/>
      <c r="D946" s="264"/>
      <c r="E946" s="264"/>
      <c r="F946" s="264"/>
      <c r="G946" s="264"/>
      <c r="H946" s="264"/>
      <c r="I946" s="264"/>
      <c r="J946" s="264"/>
      <c r="K946" s="264"/>
      <c r="L946" s="264"/>
      <c r="M946" s="264"/>
      <c r="N946" s="264"/>
      <c r="O946" s="264"/>
      <c r="P946" s="264"/>
      <c r="Q946" s="264"/>
      <c r="R946" s="264"/>
      <c r="S946" s="264"/>
      <c r="T946" s="264"/>
      <c r="U946" s="264"/>
      <c r="V946" s="264"/>
      <c r="W946" s="264"/>
      <c r="X946" s="264"/>
      <c r="Y946" s="265"/>
    </row>
    <row r="947" spans="1:25" x14ac:dyDescent="0.25">
      <c r="A947" s="263"/>
      <c r="B947" s="264"/>
      <c r="C947" s="264"/>
      <c r="D947" s="264"/>
      <c r="E947" s="264"/>
      <c r="F947" s="264"/>
      <c r="G947" s="264"/>
      <c r="H947" s="264"/>
      <c r="I947" s="264"/>
      <c r="J947" s="264"/>
      <c r="K947" s="264"/>
      <c r="L947" s="264"/>
      <c r="M947" s="264"/>
      <c r="N947" s="264"/>
      <c r="O947" s="264"/>
      <c r="P947" s="264"/>
      <c r="Q947" s="264"/>
      <c r="R947" s="264"/>
      <c r="S947" s="264"/>
      <c r="T947" s="264"/>
      <c r="U947" s="264"/>
      <c r="V947" s="264"/>
      <c r="W947" s="264"/>
      <c r="X947" s="264"/>
      <c r="Y947" s="265"/>
    </row>
    <row r="948" spans="1:25" x14ac:dyDescent="0.25">
      <c r="A948" s="263"/>
      <c r="B948" s="264"/>
      <c r="C948" s="264"/>
      <c r="D948" s="264"/>
      <c r="E948" s="264"/>
      <c r="F948" s="264"/>
      <c r="G948" s="264"/>
      <c r="H948" s="264"/>
      <c r="I948" s="264"/>
      <c r="J948" s="264"/>
      <c r="K948" s="264"/>
      <c r="L948" s="264"/>
      <c r="M948" s="264"/>
      <c r="N948" s="264"/>
      <c r="O948" s="264"/>
      <c r="P948" s="264"/>
      <c r="Q948" s="264"/>
      <c r="R948" s="264"/>
      <c r="S948" s="264"/>
      <c r="T948" s="264"/>
      <c r="U948" s="264"/>
      <c r="V948" s="264"/>
      <c r="W948" s="264"/>
      <c r="X948" s="264"/>
      <c r="Y948" s="265"/>
    </row>
    <row r="949" spans="1:25" ht="15.75" thickBot="1" x14ac:dyDescent="0.3">
      <c r="A949" s="266"/>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8"/>
    </row>
    <row r="951" spans="1:25" ht="15.75" thickBot="1" x14ac:dyDescent="0.3">
      <c r="A951" s="257" t="s">
        <v>27</v>
      </c>
      <c r="B951" s="257"/>
      <c r="C951" s="257"/>
      <c r="D951" s="257"/>
      <c r="E951" s="257"/>
      <c r="F951" s="257"/>
      <c r="G951" s="257"/>
      <c r="H951" s="257"/>
    </row>
    <row r="952" spans="1:25" ht="15.75" thickBot="1" x14ac:dyDescent="0.3">
      <c r="A952" s="269"/>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c r="X952" s="270"/>
      <c r="Y952" s="271"/>
    </row>
    <row r="954" spans="1:25" ht="15.75" thickBot="1" x14ac:dyDescent="0.3">
      <c r="A954" s="257" t="s">
        <v>124</v>
      </c>
      <c r="B954" s="257"/>
      <c r="C954" s="257"/>
      <c r="E954" s="257" t="s">
        <v>125</v>
      </c>
      <c r="F954" s="257"/>
      <c r="G954" s="257"/>
    </row>
    <row r="955" spans="1:25" ht="15.75" thickBot="1" x14ac:dyDescent="0.3">
      <c r="A955" s="258"/>
      <c r="B955" s="259"/>
      <c r="E955" s="258"/>
      <c r="F955" s="259"/>
    </row>
    <row r="957" spans="1:25" s="12" customFormat="1" x14ac:dyDescent="0.25"/>
    <row r="959" spans="1:25" ht="19.5" thickBot="1" x14ac:dyDescent="0.35">
      <c r="A959" s="272" t="s">
        <v>101</v>
      </c>
      <c r="B959" s="272"/>
      <c r="C959" s="272"/>
      <c r="D959" s="272"/>
      <c r="E959" s="272"/>
      <c r="F959" s="272"/>
    </row>
    <row r="960" spans="1:25" x14ac:dyDescent="0.25">
      <c r="A960" s="260"/>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2"/>
    </row>
    <row r="961" spans="1:25" x14ac:dyDescent="0.25">
      <c r="A961" s="263"/>
      <c r="B961" s="264"/>
      <c r="C961" s="264"/>
      <c r="D961" s="264"/>
      <c r="E961" s="264"/>
      <c r="F961" s="264"/>
      <c r="G961" s="264"/>
      <c r="H961" s="264"/>
      <c r="I961" s="264"/>
      <c r="J961" s="264"/>
      <c r="K961" s="264"/>
      <c r="L961" s="264"/>
      <c r="M961" s="264"/>
      <c r="N961" s="264"/>
      <c r="O961" s="264"/>
      <c r="P961" s="264"/>
      <c r="Q961" s="264"/>
      <c r="R961" s="264"/>
      <c r="S961" s="264"/>
      <c r="T961" s="264"/>
      <c r="U961" s="264"/>
      <c r="V961" s="264"/>
      <c r="W961" s="264"/>
      <c r="X961" s="264"/>
      <c r="Y961" s="265"/>
    </row>
    <row r="962" spans="1:25" x14ac:dyDescent="0.25">
      <c r="A962" s="263"/>
      <c r="B962" s="264"/>
      <c r="C962" s="264"/>
      <c r="D962" s="264"/>
      <c r="E962" s="264"/>
      <c r="F962" s="264"/>
      <c r="G962" s="264"/>
      <c r="H962" s="264"/>
      <c r="I962" s="264"/>
      <c r="J962" s="264"/>
      <c r="K962" s="264"/>
      <c r="L962" s="264"/>
      <c r="M962" s="264"/>
      <c r="N962" s="264"/>
      <c r="O962" s="264"/>
      <c r="P962" s="264"/>
      <c r="Q962" s="264"/>
      <c r="R962" s="264"/>
      <c r="S962" s="264"/>
      <c r="T962" s="264"/>
      <c r="U962" s="264"/>
      <c r="V962" s="264"/>
      <c r="W962" s="264"/>
      <c r="X962" s="264"/>
      <c r="Y962" s="265"/>
    </row>
    <row r="963" spans="1:25" x14ac:dyDescent="0.25">
      <c r="A963" s="263"/>
      <c r="B963" s="264"/>
      <c r="C963" s="264"/>
      <c r="D963" s="264"/>
      <c r="E963" s="264"/>
      <c r="F963" s="264"/>
      <c r="G963" s="264"/>
      <c r="H963" s="264"/>
      <c r="I963" s="264"/>
      <c r="J963" s="264"/>
      <c r="K963" s="264"/>
      <c r="L963" s="264"/>
      <c r="M963" s="264"/>
      <c r="N963" s="264"/>
      <c r="O963" s="264"/>
      <c r="P963" s="264"/>
      <c r="Q963" s="264"/>
      <c r="R963" s="264"/>
      <c r="S963" s="264"/>
      <c r="T963" s="264"/>
      <c r="U963" s="264"/>
      <c r="V963" s="264"/>
      <c r="W963" s="264"/>
      <c r="X963" s="264"/>
      <c r="Y963" s="265"/>
    </row>
    <row r="964" spans="1:25" x14ac:dyDescent="0.25">
      <c r="A964" s="263"/>
      <c r="B964" s="264"/>
      <c r="C964" s="264"/>
      <c r="D964" s="264"/>
      <c r="E964" s="264"/>
      <c r="F964" s="264"/>
      <c r="G964" s="264"/>
      <c r="H964" s="264"/>
      <c r="I964" s="264"/>
      <c r="J964" s="264"/>
      <c r="K964" s="264"/>
      <c r="L964" s="264"/>
      <c r="M964" s="264"/>
      <c r="N964" s="264"/>
      <c r="O964" s="264"/>
      <c r="P964" s="264"/>
      <c r="Q964" s="264"/>
      <c r="R964" s="264"/>
      <c r="S964" s="264"/>
      <c r="T964" s="264"/>
      <c r="U964" s="264"/>
      <c r="V964" s="264"/>
      <c r="W964" s="264"/>
      <c r="X964" s="264"/>
      <c r="Y964" s="265"/>
    </row>
    <row r="965" spans="1:25" x14ac:dyDescent="0.25">
      <c r="A965" s="263"/>
      <c r="B965" s="264"/>
      <c r="C965" s="264"/>
      <c r="D965" s="264"/>
      <c r="E965" s="264"/>
      <c r="F965" s="264"/>
      <c r="G965" s="264"/>
      <c r="H965" s="264"/>
      <c r="I965" s="264"/>
      <c r="J965" s="264"/>
      <c r="K965" s="264"/>
      <c r="L965" s="264"/>
      <c r="M965" s="264"/>
      <c r="N965" s="264"/>
      <c r="O965" s="264"/>
      <c r="P965" s="264"/>
      <c r="Q965" s="264"/>
      <c r="R965" s="264"/>
      <c r="S965" s="264"/>
      <c r="T965" s="264"/>
      <c r="U965" s="264"/>
      <c r="V965" s="264"/>
      <c r="W965" s="264"/>
      <c r="X965" s="264"/>
      <c r="Y965" s="265"/>
    </row>
    <row r="966" spans="1:25" x14ac:dyDescent="0.25">
      <c r="A966" s="263"/>
      <c r="B966" s="264"/>
      <c r="C966" s="264"/>
      <c r="D966" s="264"/>
      <c r="E966" s="264"/>
      <c r="F966" s="264"/>
      <c r="G966" s="264"/>
      <c r="H966" s="264"/>
      <c r="I966" s="264"/>
      <c r="J966" s="264"/>
      <c r="K966" s="264"/>
      <c r="L966" s="264"/>
      <c r="M966" s="264"/>
      <c r="N966" s="264"/>
      <c r="O966" s="264"/>
      <c r="P966" s="264"/>
      <c r="Q966" s="264"/>
      <c r="R966" s="264"/>
      <c r="S966" s="264"/>
      <c r="T966" s="264"/>
      <c r="U966" s="264"/>
      <c r="V966" s="264"/>
      <c r="W966" s="264"/>
      <c r="X966" s="264"/>
      <c r="Y966" s="265"/>
    </row>
    <row r="967" spans="1:25" x14ac:dyDescent="0.25">
      <c r="A967" s="263"/>
      <c r="B967" s="264"/>
      <c r="C967" s="264"/>
      <c r="D967" s="264"/>
      <c r="E967" s="264"/>
      <c r="F967" s="264"/>
      <c r="G967" s="264"/>
      <c r="H967" s="264"/>
      <c r="I967" s="264"/>
      <c r="J967" s="264"/>
      <c r="K967" s="264"/>
      <c r="L967" s="264"/>
      <c r="M967" s="264"/>
      <c r="N967" s="264"/>
      <c r="O967" s="264"/>
      <c r="P967" s="264"/>
      <c r="Q967" s="264"/>
      <c r="R967" s="264"/>
      <c r="S967" s="264"/>
      <c r="T967" s="264"/>
      <c r="U967" s="264"/>
      <c r="V967" s="264"/>
      <c r="W967" s="264"/>
      <c r="X967" s="264"/>
      <c r="Y967" s="265"/>
    </row>
    <row r="968" spans="1:25" x14ac:dyDescent="0.25">
      <c r="A968" s="263"/>
      <c r="B968" s="264"/>
      <c r="C968" s="264"/>
      <c r="D968" s="264"/>
      <c r="E968" s="264"/>
      <c r="F968" s="264"/>
      <c r="G968" s="264"/>
      <c r="H968" s="264"/>
      <c r="I968" s="264"/>
      <c r="J968" s="264"/>
      <c r="K968" s="264"/>
      <c r="L968" s="264"/>
      <c r="M968" s="264"/>
      <c r="N968" s="264"/>
      <c r="O968" s="264"/>
      <c r="P968" s="264"/>
      <c r="Q968" s="264"/>
      <c r="R968" s="264"/>
      <c r="S968" s="264"/>
      <c r="T968" s="264"/>
      <c r="U968" s="264"/>
      <c r="V968" s="264"/>
      <c r="W968" s="264"/>
      <c r="X968" s="264"/>
      <c r="Y968" s="265"/>
    </row>
    <row r="969" spans="1:25" x14ac:dyDescent="0.25">
      <c r="A969" s="263"/>
      <c r="B969" s="264"/>
      <c r="C969" s="264"/>
      <c r="D969" s="264"/>
      <c r="E969" s="264"/>
      <c r="F969" s="264"/>
      <c r="G969" s="264"/>
      <c r="H969" s="264"/>
      <c r="I969" s="264"/>
      <c r="J969" s="264"/>
      <c r="K969" s="264"/>
      <c r="L969" s="264"/>
      <c r="M969" s="264"/>
      <c r="N969" s="264"/>
      <c r="O969" s="264"/>
      <c r="P969" s="264"/>
      <c r="Q969" s="264"/>
      <c r="R969" s="264"/>
      <c r="S969" s="264"/>
      <c r="T969" s="264"/>
      <c r="U969" s="264"/>
      <c r="V969" s="264"/>
      <c r="W969" s="264"/>
      <c r="X969" s="264"/>
      <c r="Y969" s="265"/>
    </row>
    <row r="970" spans="1:25" x14ac:dyDescent="0.25">
      <c r="A970" s="263"/>
      <c r="B970" s="264"/>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5"/>
    </row>
    <row r="971" spans="1:25" x14ac:dyDescent="0.25">
      <c r="A971" s="263"/>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5"/>
    </row>
    <row r="972" spans="1:25" x14ac:dyDescent="0.25">
      <c r="A972" s="263"/>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5"/>
    </row>
    <row r="973" spans="1:25" ht="15.75" thickBot="1" x14ac:dyDescent="0.3">
      <c r="A973" s="266"/>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8"/>
    </row>
    <row r="975" spans="1:25" ht="15.75" thickBot="1" x14ac:dyDescent="0.3">
      <c r="A975" s="257" t="s">
        <v>29</v>
      </c>
      <c r="B975" s="257"/>
      <c r="C975" s="257"/>
      <c r="D975" s="257"/>
    </row>
    <row r="976" spans="1:25" x14ac:dyDescent="0.25">
      <c r="A976" s="260"/>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2"/>
    </row>
    <row r="977" spans="1:25" x14ac:dyDescent="0.25">
      <c r="A977" s="263"/>
      <c r="B977" s="264"/>
      <c r="C977" s="264"/>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5"/>
    </row>
    <row r="978" spans="1:25" x14ac:dyDescent="0.25">
      <c r="A978" s="263"/>
      <c r="B978" s="264"/>
      <c r="C978" s="264"/>
      <c r="D978" s="264"/>
      <c r="E978" s="264"/>
      <c r="F978" s="264"/>
      <c r="G978" s="264"/>
      <c r="H978" s="264"/>
      <c r="I978" s="264"/>
      <c r="J978" s="264"/>
      <c r="K978" s="264"/>
      <c r="L978" s="264"/>
      <c r="M978" s="264"/>
      <c r="N978" s="264"/>
      <c r="O978" s="264"/>
      <c r="P978" s="264"/>
      <c r="Q978" s="264"/>
      <c r="R978" s="264"/>
      <c r="S978" s="264"/>
      <c r="T978" s="264"/>
      <c r="U978" s="264"/>
      <c r="V978" s="264"/>
      <c r="W978" s="264"/>
      <c r="X978" s="264"/>
      <c r="Y978" s="265"/>
    </row>
    <row r="979" spans="1:25" x14ac:dyDescent="0.25">
      <c r="A979" s="263"/>
      <c r="B979" s="264"/>
      <c r="C979" s="264"/>
      <c r="D979" s="264"/>
      <c r="E979" s="264"/>
      <c r="F979" s="264"/>
      <c r="G979" s="264"/>
      <c r="H979" s="264"/>
      <c r="I979" s="264"/>
      <c r="J979" s="264"/>
      <c r="K979" s="264"/>
      <c r="L979" s="264"/>
      <c r="M979" s="264"/>
      <c r="N979" s="264"/>
      <c r="O979" s="264"/>
      <c r="P979" s="264"/>
      <c r="Q979" s="264"/>
      <c r="R979" s="264"/>
      <c r="S979" s="264"/>
      <c r="T979" s="264"/>
      <c r="U979" s="264"/>
      <c r="V979" s="264"/>
      <c r="W979" s="264"/>
      <c r="X979" s="264"/>
      <c r="Y979" s="265"/>
    </row>
    <row r="980" spans="1:25" x14ac:dyDescent="0.25">
      <c r="A980" s="263"/>
      <c r="B980" s="264"/>
      <c r="C980" s="264"/>
      <c r="D980" s="264"/>
      <c r="E980" s="264"/>
      <c r="F980" s="264"/>
      <c r="G980" s="264"/>
      <c r="H980" s="264"/>
      <c r="I980" s="264"/>
      <c r="J980" s="264"/>
      <c r="K980" s="264"/>
      <c r="L980" s="264"/>
      <c r="M980" s="264"/>
      <c r="N980" s="264"/>
      <c r="O980" s="264"/>
      <c r="P980" s="264"/>
      <c r="Q980" s="264"/>
      <c r="R980" s="264"/>
      <c r="S980" s="264"/>
      <c r="T980" s="264"/>
      <c r="U980" s="264"/>
      <c r="V980" s="264"/>
      <c r="W980" s="264"/>
      <c r="X980" s="264"/>
      <c r="Y980" s="265"/>
    </row>
    <row r="981" spans="1:25" x14ac:dyDescent="0.25">
      <c r="A981" s="263"/>
      <c r="B981" s="264"/>
      <c r="C981" s="264"/>
      <c r="D981" s="264"/>
      <c r="E981" s="264"/>
      <c r="F981" s="264"/>
      <c r="G981" s="264"/>
      <c r="H981" s="264"/>
      <c r="I981" s="264"/>
      <c r="J981" s="264"/>
      <c r="K981" s="264"/>
      <c r="L981" s="264"/>
      <c r="M981" s="264"/>
      <c r="N981" s="264"/>
      <c r="O981" s="264"/>
      <c r="P981" s="264"/>
      <c r="Q981" s="264"/>
      <c r="R981" s="264"/>
      <c r="S981" s="264"/>
      <c r="T981" s="264"/>
      <c r="U981" s="264"/>
      <c r="V981" s="264"/>
      <c r="W981" s="264"/>
      <c r="X981" s="264"/>
      <c r="Y981" s="265"/>
    </row>
    <row r="982" spans="1:25" ht="15.75" thickBot="1" x14ac:dyDescent="0.3">
      <c r="A982" s="266"/>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8"/>
    </row>
    <row r="984" spans="1:25" ht="15.75" thickBot="1" x14ac:dyDescent="0.3">
      <c r="A984" s="257" t="s">
        <v>27</v>
      </c>
      <c r="B984" s="257"/>
      <c r="C984" s="257"/>
      <c r="D984" s="257"/>
      <c r="E984" s="257"/>
      <c r="F984" s="257"/>
      <c r="G984" s="257"/>
      <c r="H984" s="257"/>
    </row>
    <row r="985" spans="1:25" ht="15.75" thickBot="1" x14ac:dyDescent="0.3">
      <c r="A985" s="269"/>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c r="X985" s="270"/>
      <c r="Y985" s="271"/>
    </row>
    <row r="987" spans="1:25" ht="15.75" thickBot="1" x14ac:dyDescent="0.3">
      <c r="A987" s="257" t="s">
        <v>124</v>
      </c>
      <c r="B987" s="257"/>
      <c r="C987" s="257"/>
      <c r="E987" s="257" t="s">
        <v>125</v>
      </c>
      <c r="F987" s="257"/>
      <c r="G987" s="257"/>
    </row>
    <row r="988" spans="1:25" ht="15.75" thickBot="1" x14ac:dyDescent="0.3">
      <c r="A988" s="258"/>
      <c r="B988" s="259"/>
      <c r="E988" s="258"/>
      <c r="F988" s="259"/>
    </row>
    <row r="990" spans="1:25" s="12" customFormat="1" x14ac:dyDescent="0.25"/>
    <row r="992" spans="1:25" ht="19.5" thickBot="1" x14ac:dyDescent="0.35">
      <c r="A992" s="272" t="s">
        <v>102</v>
      </c>
      <c r="B992" s="272"/>
      <c r="C992" s="272"/>
      <c r="D992" s="272"/>
      <c r="E992" s="272"/>
      <c r="F992" s="272"/>
    </row>
    <row r="993" spans="1:25" x14ac:dyDescent="0.25">
      <c r="A993" s="260"/>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2"/>
    </row>
    <row r="994" spans="1:25" x14ac:dyDescent="0.25">
      <c r="A994" s="263"/>
      <c r="B994" s="264"/>
      <c r="C994" s="264"/>
      <c r="D994" s="264"/>
      <c r="E994" s="264"/>
      <c r="F994" s="264"/>
      <c r="G994" s="264"/>
      <c r="H994" s="264"/>
      <c r="I994" s="264"/>
      <c r="J994" s="264"/>
      <c r="K994" s="264"/>
      <c r="L994" s="264"/>
      <c r="M994" s="264"/>
      <c r="N994" s="264"/>
      <c r="O994" s="264"/>
      <c r="P994" s="264"/>
      <c r="Q994" s="264"/>
      <c r="R994" s="264"/>
      <c r="S994" s="264"/>
      <c r="T994" s="264"/>
      <c r="U994" s="264"/>
      <c r="V994" s="264"/>
      <c r="W994" s="264"/>
      <c r="X994" s="264"/>
      <c r="Y994" s="265"/>
    </row>
    <row r="995" spans="1:25" x14ac:dyDescent="0.25">
      <c r="A995" s="263"/>
      <c r="B995" s="264"/>
      <c r="C995" s="264"/>
      <c r="D995" s="264"/>
      <c r="E995" s="264"/>
      <c r="F995" s="264"/>
      <c r="G995" s="264"/>
      <c r="H995" s="264"/>
      <c r="I995" s="264"/>
      <c r="J995" s="264"/>
      <c r="K995" s="264"/>
      <c r="L995" s="264"/>
      <c r="M995" s="264"/>
      <c r="N995" s="264"/>
      <c r="O995" s="264"/>
      <c r="P995" s="264"/>
      <c r="Q995" s="264"/>
      <c r="R995" s="264"/>
      <c r="S995" s="264"/>
      <c r="T995" s="264"/>
      <c r="U995" s="264"/>
      <c r="V995" s="264"/>
      <c r="W995" s="264"/>
      <c r="X995" s="264"/>
      <c r="Y995" s="265"/>
    </row>
    <row r="996" spans="1:25" x14ac:dyDescent="0.25">
      <c r="A996" s="263"/>
      <c r="B996" s="264"/>
      <c r="C996" s="264"/>
      <c r="D996" s="264"/>
      <c r="E996" s="264"/>
      <c r="F996" s="264"/>
      <c r="G996" s="264"/>
      <c r="H996" s="264"/>
      <c r="I996" s="264"/>
      <c r="J996" s="264"/>
      <c r="K996" s="264"/>
      <c r="L996" s="264"/>
      <c r="M996" s="264"/>
      <c r="N996" s="264"/>
      <c r="O996" s="264"/>
      <c r="P996" s="264"/>
      <c r="Q996" s="264"/>
      <c r="R996" s="264"/>
      <c r="S996" s="264"/>
      <c r="T996" s="264"/>
      <c r="U996" s="264"/>
      <c r="V996" s="264"/>
      <c r="W996" s="264"/>
      <c r="X996" s="264"/>
      <c r="Y996" s="265"/>
    </row>
    <row r="997" spans="1:25" x14ac:dyDescent="0.25">
      <c r="A997" s="263"/>
      <c r="B997" s="264"/>
      <c r="C997" s="264"/>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5"/>
    </row>
    <row r="998" spans="1:25" x14ac:dyDescent="0.25">
      <c r="A998" s="263"/>
      <c r="B998" s="264"/>
      <c r="C998" s="264"/>
      <c r="D998" s="264"/>
      <c r="E998" s="264"/>
      <c r="F998" s="264"/>
      <c r="G998" s="264"/>
      <c r="H998" s="264"/>
      <c r="I998" s="264"/>
      <c r="J998" s="264"/>
      <c r="K998" s="264"/>
      <c r="L998" s="264"/>
      <c r="M998" s="264"/>
      <c r="N998" s="264"/>
      <c r="O998" s="264"/>
      <c r="P998" s="264"/>
      <c r="Q998" s="264"/>
      <c r="R998" s="264"/>
      <c r="S998" s="264"/>
      <c r="T998" s="264"/>
      <c r="U998" s="264"/>
      <c r="V998" s="264"/>
      <c r="W998" s="264"/>
      <c r="X998" s="264"/>
      <c r="Y998" s="265"/>
    </row>
    <row r="999" spans="1:25" x14ac:dyDescent="0.25">
      <c r="A999" s="263"/>
      <c r="B999" s="264"/>
      <c r="C999" s="264"/>
      <c r="D999" s="264"/>
      <c r="E999" s="264"/>
      <c r="F999" s="264"/>
      <c r="G999" s="264"/>
      <c r="H999" s="264"/>
      <c r="I999" s="264"/>
      <c r="J999" s="264"/>
      <c r="K999" s="264"/>
      <c r="L999" s="264"/>
      <c r="M999" s="264"/>
      <c r="N999" s="264"/>
      <c r="O999" s="264"/>
      <c r="P999" s="264"/>
      <c r="Q999" s="264"/>
      <c r="R999" s="264"/>
      <c r="S999" s="264"/>
      <c r="T999" s="264"/>
      <c r="U999" s="264"/>
      <c r="V999" s="264"/>
      <c r="W999" s="264"/>
      <c r="X999" s="264"/>
      <c r="Y999" s="265"/>
    </row>
    <row r="1000" spans="1:25" x14ac:dyDescent="0.25">
      <c r="A1000" s="263"/>
      <c r="B1000" s="264"/>
      <c r="C1000" s="264"/>
      <c r="D1000" s="264"/>
      <c r="E1000" s="264"/>
      <c r="F1000" s="264"/>
      <c r="G1000" s="264"/>
      <c r="H1000" s="264"/>
      <c r="I1000" s="264"/>
      <c r="J1000" s="264"/>
      <c r="K1000" s="264"/>
      <c r="L1000" s="264"/>
      <c r="M1000" s="264"/>
      <c r="N1000" s="264"/>
      <c r="O1000" s="264"/>
      <c r="P1000" s="264"/>
      <c r="Q1000" s="264"/>
      <c r="R1000" s="264"/>
      <c r="S1000" s="264"/>
      <c r="T1000" s="264"/>
      <c r="U1000" s="264"/>
      <c r="V1000" s="264"/>
      <c r="W1000" s="264"/>
      <c r="X1000" s="264"/>
      <c r="Y1000" s="265"/>
    </row>
    <row r="1001" spans="1:25" x14ac:dyDescent="0.25">
      <c r="A1001" s="263"/>
      <c r="B1001" s="264"/>
      <c r="C1001" s="264"/>
      <c r="D1001" s="264"/>
      <c r="E1001" s="264"/>
      <c r="F1001" s="264"/>
      <c r="G1001" s="264"/>
      <c r="H1001" s="264"/>
      <c r="I1001" s="264"/>
      <c r="J1001" s="264"/>
      <c r="K1001" s="264"/>
      <c r="L1001" s="264"/>
      <c r="M1001" s="264"/>
      <c r="N1001" s="264"/>
      <c r="O1001" s="264"/>
      <c r="P1001" s="264"/>
      <c r="Q1001" s="264"/>
      <c r="R1001" s="264"/>
      <c r="S1001" s="264"/>
      <c r="T1001" s="264"/>
      <c r="U1001" s="264"/>
      <c r="V1001" s="264"/>
      <c r="W1001" s="264"/>
      <c r="X1001" s="264"/>
      <c r="Y1001" s="265"/>
    </row>
    <row r="1002" spans="1:25" x14ac:dyDescent="0.25">
      <c r="A1002" s="263"/>
      <c r="B1002" s="264"/>
      <c r="C1002" s="264"/>
      <c r="D1002" s="264"/>
      <c r="E1002" s="264"/>
      <c r="F1002" s="264"/>
      <c r="G1002" s="264"/>
      <c r="H1002" s="264"/>
      <c r="I1002" s="264"/>
      <c r="J1002" s="264"/>
      <c r="K1002" s="264"/>
      <c r="L1002" s="264"/>
      <c r="M1002" s="264"/>
      <c r="N1002" s="264"/>
      <c r="O1002" s="264"/>
      <c r="P1002" s="264"/>
      <c r="Q1002" s="264"/>
      <c r="R1002" s="264"/>
      <c r="S1002" s="264"/>
      <c r="T1002" s="264"/>
      <c r="U1002" s="264"/>
      <c r="V1002" s="264"/>
      <c r="W1002" s="264"/>
      <c r="X1002" s="264"/>
      <c r="Y1002" s="265"/>
    </row>
    <row r="1003" spans="1:25" x14ac:dyDescent="0.25">
      <c r="A1003" s="263"/>
      <c r="B1003" s="264"/>
      <c r="C1003" s="264"/>
      <c r="D1003" s="264"/>
      <c r="E1003" s="264"/>
      <c r="F1003" s="264"/>
      <c r="G1003" s="264"/>
      <c r="H1003" s="264"/>
      <c r="I1003" s="264"/>
      <c r="J1003" s="264"/>
      <c r="K1003" s="264"/>
      <c r="L1003" s="264"/>
      <c r="M1003" s="264"/>
      <c r="N1003" s="264"/>
      <c r="O1003" s="264"/>
      <c r="P1003" s="264"/>
      <c r="Q1003" s="264"/>
      <c r="R1003" s="264"/>
      <c r="S1003" s="264"/>
      <c r="T1003" s="264"/>
      <c r="U1003" s="264"/>
      <c r="V1003" s="264"/>
      <c r="W1003" s="264"/>
      <c r="X1003" s="264"/>
      <c r="Y1003" s="265"/>
    </row>
    <row r="1004" spans="1:25" x14ac:dyDescent="0.25">
      <c r="A1004" s="263"/>
      <c r="B1004" s="264"/>
      <c r="C1004" s="264"/>
      <c r="D1004" s="264"/>
      <c r="E1004" s="264"/>
      <c r="F1004" s="264"/>
      <c r="G1004" s="264"/>
      <c r="H1004" s="264"/>
      <c r="I1004" s="264"/>
      <c r="J1004" s="264"/>
      <c r="K1004" s="264"/>
      <c r="L1004" s="264"/>
      <c r="M1004" s="264"/>
      <c r="N1004" s="264"/>
      <c r="O1004" s="264"/>
      <c r="P1004" s="264"/>
      <c r="Q1004" s="264"/>
      <c r="R1004" s="264"/>
      <c r="S1004" s="264"/>
      <c r="T1004" s="264"/>
      <c r="U1004" s="264"/>
      <c r="V1004" s="264"/>
      <c r="W1004" s="264"/>
      <c r="X1004" s="264"/>
      <c r="Y1004" s="265"/>
    </row>
    <row r="1005" spans="1:25" x14ac:dyDescent="0.25">
      <c r="A1005" s="263"/>
      <c r="B1005" s="264"/>
      <c r="C1005" s="264"/>
      <c r="D1005" s="264"/>
      <c r="E1005" s="264"/>
      <c r="F1005" s="264"/>
      <c r="G1005" s="264"/>
      <c r="H1005" s="264"/>
      <c r="I1005" s="264"/>
      <c r="J1005" s="264"/>
      <c r="K1005" s="264"/>
      <c r="L1005" s="264"/>
      <c r="M1005" s="264"/>
      <c r="N1005" s="264"/>
      <c r="O1005" s="264"/>
      <c r="P1005" s="264"/>
      <c r="Q1005" s="264"/>
      <c r="R1005" s="264"/>
      <c r="S1005" s="264"/>
      <c r="T1005" s="264"/>
      <c r="U1005" s="264"/>
      <c r="V1005" s="264"/>
      <c r="W1005" s="264"/>
      <c r="X1005" s="264"/>
      <c r="Y1005" s="265"/>
    </row>
    <row r="1006" spans="1:25" ht="15.75" thickBot="1" x14ac:dyDescent="0.3">
      <c r="A1006" s="266"/>
      <c r="B1006" s="267"/>
      <c r="C1006" s="267"/>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268"/>
    </row>
    <row r="1008" spans="1:25" ht="15.75" thickBot="1" x14ac:dyDescent="0.3">
      <c r="A1008" s="257" t="s">
        <v>29</v>
      </c>
      <c r="B1008" s="257"/>
      <c r="C1008" s="257"/>
      <c r="D1008" s="257"/>
    </row>
    <row r="1009" spans="1:25" x14ac:dyDescent="0.25">
      <c r="A1009" s="260"/>
      <c r="B1009" s="261"/>
      <c r="C1009" s="261"/>
      <c r="D1009" s="261"/>
      <c r="E1009" s="261"/>
      <c r="F1009" s="261"/>
      <c r="G1009" s="261"/>
      <c r="H1009" s="261"/>
      <c r="I1009" s="261"/>
      <c r="J1009" s="261"/>
      <c r="K1009" s="261"/>
      <c r="L1009" s="261"/>
      <c r="M1009" s="261"/>
      <c r="N1009" s="261"/>
      <c r="O1009" s="261"/>
      <c r="P1009" s="261"/>
      <c r="Q1009" s="261"/>
      <c r="R1009" s="261"/>
      <c r="S1009" s="261"/>
      <c r="T1009" s="261"/>
      <c r="U1009" s="261"/>
      <c r="V1009" s="261"/>
      <c r="W1009" s="261"/>
      <c r="X1009" s="261"/>
      <c r="Y1009" s="262"/>
    </row>
    <row r="1010" spans="1:25" x14ac:dyDescent="0.25">
      <c r="A1010" s="263"/>
      <c r="B1010" s="264"/>
      <c r="C1010" s="264"/>
      <c r="D1010" s="264"/>
      <c r="E1010" s="264"/>
      <c r="F1010" s="264"/>
      <c r="G1010" s="264"/>
      <c r="H1010" s="264"/>
      <c r="I1010" s="264"/>
      <c r="J1010" s="264"/>
      <c r="K1010" s="264"/>
      <c r="L1010" s="264"/>
      <c r="M1010" s="264"/>
      <c r="N1010" s="264"/>
      <c r="O1010" s="264"/>
      <c r="P1010" s="264"/>
      <c r="Q1010" s="264"/>
      <c r="R1010" s="264"/>
      <c r="S1010" s="264"/>
      <c r="T1010" s="264"/>
      <c r="U1010" s="264"/>
      <c r="V1010" s="264"/>
      <c r="W1010" s="264"/>
      <c r="X1010" s="264"/>
      <c r="Y1010" s="265"/>
    </row>
    <row r="1011" spans="1:25" x14ac:dyDescent="0.25">
      <c r="A1011" s="263"/>
      <c r="B1011" s="264"/>
      <c r="C1011" s="264"/>
      <c r="D1011" s="264"/>
      <c r="E1011" s="264"/>
      <c r="F1011" s="264"/>
      <c r="G1011" s="264"/>
      <c r="H1011" s="264"/>
      <c r="I1011" s="264"/>
      <c r="J1011" s="264"/>
      <c r="K1011" s="264"/>
      <c r="L1011" s="264"/>
      <c r="M1011" s="264"/>
      <c r="N1011" s="264"/>
      <c r="O1011" s="264"/>
      <c r="P1011" s="264"/>
      <c r="Q1011" s="264"/>
      <c r="R1011" s="264"/>
      <c r="S1011" s="264"/>
      <c r="T1011" s="264"/>
      <c r="U1011" s="264"/>
      <c r="V1011" s="264"/>
      <c r="W1011" s="264"/>
      <c r="X1011" s="264"/>
      <c r="Y1011" s="265"/>
    </row>
    <row r="1012" spans="1:25" x14ac:dyDescent="0.25">
      <c r="A1012" s="263"/>
      <c r="B1012" s="264"/>
      <c r="C1012" s="264"/>
      <c r="D1012" s="264"/>
      <c r="E1012" s="264"/>
      <c r="F1012" s="264"/>
      <c r="G1012" s="264"/>
      <c r="H1012" s="264"/>
      <c r="I1012" s="264"/>
      <c r="J1012" s="264"/>
      <c r="K1012" s="264"/>
      <c r="L1012" s="264"/>
      <c r="M1012" s="264"/>
      <c r="N1012" s="264"/>
      <c r="O1012" s="264"/>
      <c r="P1012" s="264"/>
      <c r="Q1012" s="264"/>
      <c r="R1012" s="264"/>
      <c r="S1012" s="264"/>
      <c r="T1012" s="264"/>
      <c r="U1012" s="264"/>
      <c r="V1012" s="264"/>
      <c r="W1012" s="264"/>
      <c r="X1012" s="264"/>
      <c r="Y1012" s="265"/>
    </row>
    <row r="1013" spans="1:25" x14ac:dyDescent="0.25">
      <c r="A1013" s="263"/>
      <c r="B1013" s="264"/>
      <c r="C1013" s="264"/>
      <c r="D1013" s="264"/>
      <c r="E1013" s="264"/>
      <c r="F1013" s="264"/>
      <c r="G1013" s="264"/>
      <c r="H1013" s="264"/>
      <c r="I1013" s="264"/>
      <c r="J1013" s="264"/>
      <c r="K1013" s="264"/>
      <c r="L1013" s="264"/>
      <c r="M1013" s="264"/>
      <c r="N1013" s="264"/>
      <c r="O1013" s="264"/>
      <c r="P1013" s="264"/>
      <c r="Q1013" s="264"/>
      <c r="R1013" s="264"/>
      <c r="S1013" s="264"/>
      <c r="T1013" s="264"/>
      <c r="U1013" s="264"/>
      <c r="V1013" s="264"/>
      <c r="W1013" s="264"/>
      <c r="X1013" s="264"/>
      <c r="Y1013" s="265"/>
    </row>
    <row r="1014" spans="1:25" x14ac:dyDescent="0.25">
      <c r="A1014" s="263"/>
      <c r="B1014" s="264"/>
      <c r="C1014" s="264"/>
      <c r="D1014" s="264"/>
      <c r="E1014" s="264"/>
      <c r="F1014" s="264"/>
      <c r="G1014" s="264"/>
      <c r="H1014" s="264"/>
      <c r="I1014" s="264"/>
      <c r="J1014" s="264"/>
      <c r="K1014" s="264"/>
      <c r="L1014" s="264"/>
      <c r="M1014" s="264"/>
      <c r="N1014" s="264"/>
      <c r="O1014" s="264"/>
      <c r="P1014" s="264"/>
      <c r="Q1014" s="264"/>
      <c r="R1014" s="264"/>
      <c r="S1014" s="264"/>
      <c r="T1014" s="264"/>
      <c r="U1014" s="264"/>
      <c r="V1014" s="264"/>
      <c r="W1014" s="264"/>
      <c r="X1014" s="264"/>
      <c r="Y1014" s="265"/>
    </row>
    <row r="1015" spans="1:25" ht="15.75" thickBot="1" x14ac:dyDescent="0.3">
      <c r="A1015" s="266"/>
      <c r="B1015" s="267"/>
      <c r="C1015" s="267"/>
      <c r="D1015" s="267"/>
      <c r="E1015" s="267"/>
      <c r="F1015" s="267"/>
      <c r="G1015" s="267"/>
      <c r="H1015" s="267"/>
      <c r="I1015" s="267"/>
      <c r="J1015" s="267"/>
      <c r="K1015" s="267"/>
      <c r="L1015" s="267"/>
      <c r="M1015" s="267"/>
      <c r="N1015" s="267"/>
      <c r="O1015" s="267"/>
      <c r="P1015" s="267"/>
      <c r="Q1015" s="267"/>
      <c r="R1015" s="267"/>
      <c r="S1015" s="267"/>
      <c r="T1015" s="267"/>
      <c r="U1015" s="267"/>
      <c r="V1015" s="267"/>
      <c r="W1015" s="267"/>
      <c r="X1015" s="267"/>
      <c r="Y1015" s="268"/>
    </row>
    <row r="1017" spans="1:25" ht="15.75" thickBot="1" x14ac:dyDescent="0.3">
      <c r="A1017" s="257" t="s">
        <v>27</v>
      </c>
      <c r="B1017" s="257"/>
      <c r="C1017" s="257"/>
      <c r="D1017" s="257"/>
      <c r="E1017" s="257"/>
      <c r="F1017" s="257"/>
      <c r="G1017" s="257"/>
      <c r="H1017" s="257"/>
    </row>
    <row r="1018" spans="1:25" ht="15.75" thickBot="1" x14ac:dyDescent="0.3">
      <c r="A1018" s="269"/>
      <c r="B1018" s="270"/>
      <c r="C1018" s="270"/>
      <c r="D1018" s="270"/>
      <c r="E1018" s="270"/>
      <c r="F1018" s="270"/>
      <c r="G1018" s="270"/>
      <c r="H1018" s="270"/>
      <c r="I1018" s="270"/>
      <c r="J1018" s="270"/>
      <c r="K1018" s="270"/>
      <c r="L1018" s="270"/>
      <c r="M1018" s="270"/>
      <c r="N1018" s="270"/>
      <c r="O1018" s="270"/>
      <c r="P1018" s="270"/>
      <c r="Q1018" s="270"/>
      <c r="R1018" s="270"/>
      <c r="S1018" s="270"/>
      <c r="T1018" s="270"/>
      <c r="U1018" s="270"/>
      <c r="V1018" s="270"/>
      <c r="W1018" s="270"/>
      <c r="X1018" s="270"/>
      <c r="Y1018" s="271"/>
    </row>
    <row r="1020" spans="1:25" ht="15.75" thickBot="1" x14ac:dyDescent="0.3">
      <c r="A1020" s="257" t="s">
        <v>124</v>
      </c>
      <c r="B1020" s="257"/>
      <c r="C1020" s="257"/>
      <c r="E1020" s="257" t="s">
        <v>125</v>
      </c>
      <c r="F1020" s="257"/>
      <c r="G1020" s="257"/>
    </row>
    <row r="1021" spans="1:25" ht="15.75" thickBot="1" x14ac:dyDescent="0.3">
      <c r="A1021" s="258"/>
      <c r="B1021" s="259"/>
      <c r="E1021" s="258"/>
      <c r="F1021" s="259"/>
    </row>
    <row r="1023" spans="1:25" s="12" customFormat="1" x14ac:dyDescent="0.25"/>
    <row r="1025" spans="1:25" ht="19.5" thickBot="1" x14ac:dyDescent="0.35">
      <c r="A1025" s="272" t="s">
        <v>103</v>
      </c>
      <c r="B1025" s="272"/>
      <c r="C1025" s="272"/>
      <c r="D1025" s="272"/>
      <c r="E1025" s="272"/>
      <c r="F1025" s="272"/>
    </row>
    <row r="1026" spans="1:25" x14ac:dyDescent="0.25">
      <c r="A1026" s="260"/>
      <c r="B1026" s="261"/>
      <c r="C1026" s="261"/>
      <c r="D1026" s="261"/>
      <c r="E1026" s="261"/>
      <c r="F1026" s="261"/>
      <c r="G1026" s="261"/>
      <c r="H1026" s="261"/>
      <c r="I1026" s="261"/>
      <c r="J1026" s="261"/>
      <c r="K1026" s="261"/>
      <c r="L1026" s="261"/>
      <c r="M1026" s="261"/>
      <c r="N1026" s="261"/>
      <c r="O1026" s="261"/>
      <c r="P1026" s="261"/>
      <c r="Q1026" s="261"/>
      <c r="R1026" s="261"/>
      <c r="S1026" s="261"/>
      <c r="T1026" s="261"/>
      <c r="U1026" s="261"/>
      <c r="V1026" s="261"/>
      <c r="W1026" s="261"/>
      <c r="X1026" s="261"/>
      <c r="Y1026" s="262"/>
    </row>
    <row r="1027" spans="1:25" x14ac:dyDescent="0.25">
      <c r="A1027" s="263"/>
      <c r="B1027" s="264"/>
      <c r="C1027" s="264"/>
      <c r="D1027" s="264"/>
      <c r="E1027" s="264"/>
      <c r="F1027" s="264"/>
      <c r="G1027" s="264"/>
      <c r="H1027" s="264"/>
      <c r="I1027" s="264"/>
      <c r="J1027" s="264"/>
      <c r="K1027" s="264"/>
      <c r="L1027" s="264"/>
      <c r="M1027" s="264"/>
      <c r="N1027" s="264"/>
      <c r="O1027" s="264"/>
      <c r="P1027" s="264"/>
      <c r="Q1027" s="264"/>
      <c r="R1027" s="264"/>
      <c r="S1027" s="264"/>
      <c r="T1027" s="264"/>
      <c r="U1027" s="264"/>
      <c r="V1027" s="264"/>
      <c r="W1027" s="264"/>
      <c r="X1027" s="264"/>
      <c r="Y1027" s="265"/>
    </row>
    <row r="1028" spans="1:25" x14ac:dyDescent="0.25">
      <c r="A1028" s="263"/>
      <c r="B1028" s="264"/>
      <c r="C1028" s="264"/>
      <c r="D1028" s="264"/>
      <c r="E1028" s="264"/>
      <c r="F1028" s="264"/>
      <c r="G1028" s="264"/>
      <c r="H1028" s="264"/>
      <c r="I1028" s="264"/>
      <c r="J1028" s="264"/>
      <c r="K1028" s="264"/>
      <c r="L1028" s="264"/>
      <c r="M1028" s="264"/>
      <c r="N1028" s="264"/>
      <c r="O1028" s="264"/>
      <c r="P1028" s="264"/>
      <c r="Q1028" s="264"/>
      <c r="R1028" s="264"/>
      <c r="S1028" s="264"/>
      <c r="T1028" s="264"/>
      <c r="U1028" s="264"/>
      <c r="V1028" s="264"/>
      <c r="W1028" s="264"/>
      <c r="X1028" s="264"/>
      <c r="Y1028" s="265"/>
    </row>
    <row r="1029" spans="1:25" x14ac:dyDescent="0.25">
      <c r="A1029" s="263"/>
      <c r="B1029" s="264"/>
      <c r="C1029" s="264"/>
      <c r="D1029" s="264"/>
      <c r="E1029" s="264"/>
      <c r="F1029" s="264"/>
      <c r="G1029" s="264"/>
      <c r="H1029" s="264"/>
      <c r="I1029" s="264"/>
      <c r="J1029" s="264"/>
      <c r="K1029" s="264"/>
      <c r="L1029" s="264"/>
      <c r="M1029" s="264"/>
      <c r="N1029" s="264"/>
      <c r="O1029" s="264"/>
      <c r="P1029" s="264"/>
      <c r="Q1029" s="264"/>
      <c r="R1029" s="264"/>
      <c r="S1029" s="264"/>
      <c r="T1029" s="264"/>
      <c r="U1029" s="264"/>
      <c r="V1029" s="264"/>
      <c r="W1029" s="264"/>
      <c r="X1029" s="264"/>
      <c r="Y1029" s="265"/>
    </row>
    <row r="1030" spans="1:25" x14ac:dyDescent="0.25">
      <c r="A1030" s="263"/>
      <c r="B1030" s="264"/>
      <c r="C1030" s="264"/>
      <c r="D1030" s="264"/>
      <c r="E1030" s="264"/>
      <c r="F1030" s="264"/>
      <c r="G1030" s="264"/>
      <c r="H1030" s="264"/>
      <c r="I1030" s="264"/>
      <c r="J1030" s="264"/>
      <c r="K1030" s="264"/>
      <c r="L1030" s="264"/>
      <c r="M1030" s="264"/>
      <c r="N1030" s="264"/>
      <c r="O1030" s="264"/>
      <c r="P1030" s="264"/>
      <c r="Q1030" s="264"/>
      <c r="R1030" s="264"/>
      <c r="S1030" s="264"/>
      <c r="T1030" s="264"/>
      <c r="U1030" s="264"/>
      <c r="V1030" s="264"/>
      <c r="W1030" s="264"/>
      <c r="X1030" s="264"/>
      <c r="Y1030" s="265"/>
    </row>
    <row r="1031" spans="1:25" x14ac:dyDescent="0.25">
      <c r="A1031" s="263"/>
      <c r="B1031" s="264"/>
      <c r="C1031" s="264"/>
      <c r="D1031" s="264"/>
      <c r="E1031" s="264"/>
      <c r="F1031" s="264"/>
      <c r="G1031" s="264"/>
      <c r="H1031" s="264"/>
      <c r="I1031" s="264"/>
      <c r="J1031" s="264"/>
      <c r="K1031" s="264"/>
      <c r="L1031" s="264"/>
      <c r="M1031" s="264"/>
      <c r="N1031" s="264"/>
      <c r="O1031" s="264"/>
      <c r="P1031" s="264"/>
      <c r="Q1031" s="264"/>
      <c r="R1031" s="264"/>
      <c r="S1031" s="264"/>
      <c r="T1031" s="264"/>
      <c r="U1031" s="264"/>
      <c r="V1031" s="264"/>
      <c r="W1031" s="264"/>
      <c r="X1031" s="264"/>
      <c r="Y1031" s="265"/>
    </row>
    <row r="1032" spans="1:25" x14ac:dyDescent="0.25">
      <c r="A1032" s="263"/>
      <c r="B1032" s="264"/>
      <c r="C1032" s="264"/>
      <c r="D1032" s="264"/>
      <c r="E1032" s="264"/>
      <c r="F1032" s="264"/>
      <c r="G1032" s="264"/>
      <c r="H1032" s="264"/>
      <c r="I1032" s="264"/>
      <c r="J1032" s="264"/>
      <c r="K1032" s="264"/>
      <c r="L1032" s="264"/>
      <c r="M1032" s="264"/>
      <c r="N1032" s="264"/>
      <c r="O1032" s="264"/>
      <c r="P1032" s="264"/>
      <c r="Q1032" s="264"/>
      <c r="R1032" s="264"/>
      <c r="S1032" s="264"/>
      <c r="T1032" s="264"/>
      <c r="U1032" s="264"/>
      <c r="V1032" s="264"/>
      <c r="W1032" s="264"/>
      <c r="X1032" s="264"/>
      <c r="Y1032" s="265"/>
    </row>
    <row r="1033" spans="1:25" x14ac:dyDescent="0.25">
      <c r="A1033" s="263"/>
      <c r="B1033" s="264"/>
      <c r="C1033" s="264"/>
      <c r="D1033" s="264"/>
      <c r="E1033" s="264"/>
      <c r="F1033" s="264"/>
      <c r="G1033" s="264"/>
      <c r="H1033" s="264"/>
      <c r="I1033" s="264"/>
      <c r="J1033" s="264"/>
      <c r="K1033" s="264"/>
      <c r="L1033" s="264"/>
      <c r="M1033" s="264"/>
      <c r="N1033" s="264"/>
      <c r="O1033" s="264"/>
      <c r="P1033" s="264"/>
      <c r="Q1033" s="264"/>
      <c r="R1033" s="264"/>
      <c r="S1033" s="264"/>
      <c r="T1033" s="264"/>
      <c r="U1033" s="264"/>
      <c r="V1033" s="264"/>
      <c r="W1033" s="264"/>
      <c r="X1033" s="264"/>
      <c r="Y1033" s="265"/>
    </row>
    <row r="1034" spans="1:25" x14ac:dyDescent="0.25">
      <c r="A1034" s="263"/>
      <c r="B1034" s="264"/>
      <c r="C1034" s="264"/>
      <c r="D1034" s="264"/>
      <c r="E1034" s="264"/>
      <c r="F1034" s="264"/>
      <c r="G1034" s="264"/>
      <c r="H1034" s="264"/>
      <c r="I1034" s="264"/>
      <c r="J1034" s="264"/>
      <c r="K1034" s="264"/>
      <c r="L1034" s="264"/>
      <c r="M1034" s="264"/>
      <c r="N1034" s="264"/>
      <c r="O1034" s="264"/>
      <c r="P1034" s="264"/>
      <c r="Q1034" s="264"/>
      <c r="R1034" s="264"/>
      <c r="S1034" s="264"/>
      <c r="T1034" s="264"/>
      <c r="U1034" s="264"/>
      <c r="V1034" s="264"/>
      <c r="W1034" s="264"/>
      <c r="X1034" s="264"/>
      <c r="Y1034" s="265"/>
    </row>
    <row r="1035" spans="1:25" x14ac:dyDescent="0.25">
      <c r="A1035" s="263"/>
      <c r="B1035" s="264"/>
      <c r="C1035" s="264"/>
      <c r="D1035" s="264"/>
      <c r="E1035" s="264"/>
      <c r="F1035" s="264"/>
      <c r="G1035" s="264"/>
      <c r="H1035" s="264"/>
      <c r="I1035" s="264"/>
      <c r="J1035" s="264"/>
      <c r="K1035" s="264"/>
      <c r="L1035" s="264"/>
      <c r="M1035" s="264"/>
      <c r="N1035" s="264"/>
      <c r="O1035" s="264"/>
      <c r="P1035" s="264"/>
      <c r="Q1035" s="264"/>
      <c r="R1035" s="264"/>
      <c r="S1035" s="264"/>
      <c r="T1035" s="264"/>
      <c r="U1035" s="264"/>
      <c r="V1035" s="264"/>
      <c r="W1035" s="264"/>
      <c r="X1035" s="264"/>
      <c r="Y1035" s="265"/>
    </row>
    <row r="1036" spans="1:25" x14ac:dyDescent="0.25">
      <c r="A1036" s="263"/>
      <c r="B1036" s="264"/>
      <c r="C1036" s="264"/>
      <c r="D1036" s="264"/>
      <c r="E1036" s="264"/>
      <c r="F1036" s="264"/>
      <c r="G1036" s="264"/>
      <c r="H1036" s="264"/>
      <c r="I1036" s="264"/>
      <c r="J1036" s="264"/>
      <c r="K1036" s="264"/>
      <c r="L1036" s="264"/>
      <c r="M1036" s="264"/>
      <c r="N1036" s="264"/>
      <c r="O1036" s="264"/>
      <c r="P1036" s="264"/>
      <c r="Q1036" s="264"/>
      <c r="R1036" s="264"/>
      <c r="S1036" s="264"/>
      <c r="T1036" s="264"/>
      <c r="U1036" s="264"/>
      <c r="V1036" s="264"/>
      <c r="W1036" s="264"/>
      <c r="X1036" s="264"/>
      <c r="Y1036" s="265"/>
    </row>
    <row r="1037" spans="1:25" x14ac:dyDescent="0.25">
      <c r="A1037" s="263"/>
      <c r="B1037" s="264"/>
      <c r="C1037" s="264"/>
      <c r="D1037" s="264"/>
      <c r="E1037" s="264"/>
      <c r="F1037" s="264"/>
      <c r="G1037" s="264"/>
      <c r="H1037" s="264"/>
      <c r="I1037" s="264"/>
      <c r="J1037" s="264"/>
      <c r="K1037" s="264"/>
      <c r="L1037" s="264"/>
      <c r="M1037" s="264"/>
      <c r="N1037" s="264"/>
      <c r="O1037" s="264"/>
      <c r="P1037" s="264"/>
      <c r="Q1037" s="264"/>
      <c r="R1037" s="264"/>
      <c r="S1037" s="264"/>
      <c r="T1037" s="264"/>
      <c r="U1037" s="264"/>
      <c r="V1037" s="264"/>
      <c r="W1037" s="264"/>
      <c r="X1037" s="264"/>
      <c r="Y1037" s="265"/>
    </row>
    <row r="1038" spans="1:25" x14ac:dyDescent="0.25">
      <c r="A1038" s="263"/>
      <c r="B1038" s="264"/>
      <c r="C1038" s="264"/>
      <c r="D1038" s="264"/>
      <c r="E1038" s="264"/>
      <c r="F1038" s="264"/>
      <c r="G1038" s="264"/>
      <c r="H1038" s="264"/>
      <c r="I1038" s="264"/>
      <c r="J1038" s="264"/>
      <c r="K1038" s="264"/>
      <c r="L1038" s="264"/>
      <c r="M1038" s="264"/>
      <c r="N1038" s="264"/>
      <c r="O1038" s="264"/>
      <c r="P1038" s="264"/>
      <c r="Q1038" s="264"/>
      <c r="R1038" s="264"/>
      <c r="S1038" s="264"/>
      <c r="T1038" s="264"/>
      <c r="U1038" s="264"/>
      <c r="V1038" s="264"/>
      <c r="W1038" s="264"/>
      <c r="X1038" s="264"/>
      <c r="Y1038" s="265"/>
    </row>
    <row r="1039" spans="1:25" ht="15.75" thickBot="1" x14ac:dyDescent="0.3">
      <c r="A1039" s="266"/>
      <c r="B1039" s="267"/>
      <c r="C1039" s="267"/>
      <c r="D1039" s="267"/>
      <c r="E1039" s="267"/>
      <c r="F1039" s="267"/>
      <c r="G1039" s="267"/>
      <c r="H1039" s="267"/>
      <c r="I1039" s="267"/>
      <c r="J1039" s="267"/>
      <c r="K1039" s="267"/>
      <c r="L1039" s="267"/>
      <c r="M1039" s="267"/>
      <c r="N1039" s="267"/>
      <c r="O1039" s="267"/>
      <c r="P1039" s="267"/>
      <c r="Q1039" s="267"/>
      <c r="R1039" s="267"/>
      <c r="S1039" s="267"/>
      <c r="T1039" s="267"/>
      <c r="U1039" s="267"/>
      <c r="V1039" s="267"/>
      <c r="W1039" s="267"/>
      <c r="X1039" s="267"/>
      <c r="Y1039" s="268"/>
    </row>
    <row r="1041" spans="1:25" ht="15.75" thickBot="1" x14ac:dyDescent="0.3">
      <c r="A1041" s="257" t="s">
        <v>29</v>
      </c>
      <c r="B1041" s="257"/>
      <c r="C1041" s="257"/>
      <c r="D1041" s="257"/>
    </row>
    <row r="1042" spans="1:25" x14ac:dyDescent="0.25">
      <c r="A1042" s="260"/>
      <c r="B1042" s="261"/>
      <c r="C1042" s="261"/>
      <c r="D1042" s="261"/>
      <c r="E1042" s="261"/>
      <c r="F1042" s="261"/>
      <c r="G1042" s="261"/>
      <c r="H1042" s="261"/>
      <c r="I1042" s="261"/>
      <c r="J1042" s="261"/>
      <c r="K1042" s="261"/>
      <c r="L1042" s="261"/>
      <c r="M1042" s="261"/>
      <c r="N1042" s="261"/>
      <c r="O1042" s="261"/>
      <c r="P1042" s="261"/>
      <c r="Q1042" s="261"/>
      <c r="R1042" s="261"/>
      <c r="S1042" s="261"/>
      <c r="T1042" s="261"/>
      <c r="U1042" s="261"/>
      <c r="V1042" s="261"/>
      <c r="W1042" s="261"/>
      <c r="X1042" s="261"/>
      <c r="Y1042" s="262"/>
    </row>
    <row r="1043" spans="1:25" x14ac:dyDescent="0.25">
      <c r="A1043" s="263"/>
      <c r="B1043" s="264"/>
      <c r="C1043" s="264"/>
      <c r="D1043" s="264"/>
      <c r="E1043" s="264"/>
      <c r="F1043" s="264"/>
      <c r="G1043" s="264"/>
      <c r="H1043" s="264"/>
      <c r="I1043" s="264"/>
      <c r="J1043" s="264"/>
      <c r="K1043" s="264"/>
      <c r="L1043" s="264"/>
      <c r="M1043" s="264"/>
      <c r="N1043" s="264"/>
      <c r="O1043" s="264"/>
      <c r="P1043" s="264"/>
      <c r="Q1043" s="264"/>
      <c r="R1043" s="264"/>
      <c r="S1043" s="264"/>
      <c r="T1043" s="264"/>
      <c r="U1043" s="264"/>
      <c r="V1043" s="264"/>
      <c r="W1043" s="264"/>
      <c r="X1043" s="264"/>
      <c r="Y1043" s="265"/>
    </row>
    <row r="1044" spans="1:25" x14ac:dyDescent="0.25">
      <c r="A1044" s="263"/>
      <c r="B1044" s="264"/>
      <c r="C1044" s="264"/>
      <c r="D1044" s="264"/>
      <c r="E1044" s="264"/>
      <c r="F1044" s="264"/>
      <c r="G1044" s="264"/>
      <c r="H1044" s="264"/>
      <c r="I1044" s="264"/>
      <c r="J1044" s="264"/>
      <c r="K1044" s="264"/>
      <c r="L1044" s="264"/>
      <c r="M1044" s="264"/>
      <c r="N1044" s="264"/>
      <c r="O1044" s="264"/>
      <c r="P1044" s="264"/>
      <c r="Q1044" s="264"/>
      <c r="R1044" s="264"/>
      <c r="S1044" s="264"/>
      <c r="T1044" s="264"/>
      <c r="U1044" s="264"/>
      <c r="V1044" s="264"/>
      <c r="W1044" s="264"/>
      <c r="X1044" s="264"/>
      <c r="Y1044" s="265"/>
    </row>
    <row r="1045" spans="1:25" x14ac:dyDescent="0.25">
      <c r="A1045" s="263"/>
      <c r="B1045" s="264"/>
      <c r="C1045" s="264"/>
      <c r="D1045" s="264"/>
      <c r="E1045" s="264"/>
      <c r="F1045" s="264"/>
      <c r="G1045" s="264"/>
      <c r="H1045" s="264"/>
      <c r="I1045" s="264"/>
      <c r="J1045" s="264"/>
      <c r="K1045" s="264"/>
      <c r="L1045" s="264"/>
      <c r="M1045" s="264"/>
      <c r="N1045" s="264"/>
      <c r="O1045" s="264"/>
      <c r="P1045" s="264"/>
      <c r="Q1045" s="264"/>
      <c r="R1045" s="264"/>
      <c r="S1045" s="264"/>
      <c r="T1045" s="264"/>
      <c r="U1045" s="264"/>
      <c r="V1045" s="264"/>
      <c r="W1045" s="264"/>
      <c r="X1045" s="264"/>
      <c r="Y1045" s="265"/>
    </row>
    <row r="1046" spans="1:25" x14ac:dyDescent="0.25">
      <c r="A1046" s="263"/>
      <c r="B1046" s="264"/>
      <c r="C1046" s="264"/>
      <c r="D1046" s="264"/>
      <c r="E1046" s="264"/>
      <c r="F1046" s="264"/>
      <c r="G1046" s="264"/>
      <c r="H1046" s="264"/>
      <c r="I1046" s="264"/>
      <c r="J1046" s="264"/>
      <c r="K1046" s="264"/>
      <c r="L1046" s="264"/>
      <c r="M1046" s="264"/>
      <c r="N1046" s="264"/>
      <c r="O1046" s="264"/>
      <c r="P1046" s="264"/>
      <c r="Q1046" s="264"/>
      <c r="R1046" s="264"/>
      <c r="S1046" s="264"/>
      <c r="T1046" s="264"/>
      <c r="U1046" s="264"/>
      <c r="V1046" s="264"/>
      <c r="W1046" s="264"/>
      <c r="X1046" s="264"/>
      <c r="Y1046" s="265"/>
    </row>
    <row r="1047" spans="1:25" x14ac:dyDescent="0.25">
      <c r="A1047" s="263"/>
      <c r="B1047" s="264"/>
      <c r="C1047" s="264"/>
      <c r="D1047" s="264"/>
      <c r="E1047" s="264"/>
      <c r="F1047" s="264"/>
      <c r="G1047" s="264"/>
      <c r="H1047" s="264"/>
      <c r="I1047" s="264"/>
      <c r="J1047" s="264"/>
      <c r="K1047" s="264"/>
      <c r="L1047" s="264"/>
      <c r="M1047" s="264"/>
      <c r="N1047" s="264"/>
      <c r="O1047" s="264"/>
      <c r="P1047" s="264"/>
      <c r="Q1047" s="264"/>
      <c r="R1047" s="264"/>
      <c r="S1047" s="264"/>
      <c r="T1047" s="264"/>
      <c r="U1047" s="264"/>
      <c r="V1047" s="264"/>
      <c r="W1047" s="264"/>
      <c r="X1047" s="264"/>
      <c r="Y1047" s="265"/>
    </row>
    <row r="1048" spans="1:25" ht="15.75" thickBot="1" x14ac:dyDescent="0.3">
      <c r="A1048" s="266"/>
      <c r="B1048" s="267"/>
      <c r="C1048" s="267"/>
      <c r="D1048" s="267"/>
      <c r="E1048" s="267"/>
      <c r="F1048" s="267"/>
      <c r="G1048" s="267"/>
      <c r="H1048" s="267"/>
      <c r="I1048" s="267"/>
      <c r="J1048" s="267"/>
      <c r="K1048" s="267"/>
      <c r="L1048" s="267"/>
      <c r="M1048" s="267"/>
      <c r="N1048" s="267"/>
      <c r="O1048" s="267"/>
      <c r="P1048" s="267"/>
      <c r="Q1048" s="267"/>
      <c r="R1048" s="267"/>
      <c r="S1048" s="267"/>
      <c r="T1048" s="267"/>
      <c r="U1048" s="267"/>
      <c r="V1048" s="267"/>
      <c r="W1048" s="267"/>
      <c r="X1048" s="267"/>
      <c r="Y1048" s="268"/>
    </row>
    <row r="1050" spans="1:25" ht="15.75" thickBot="1" x14ac:dyDescent="0.3">
      <c r="A1050" s="257" t="s">
        <v>27</v>
      </c>
      <c r="B1050" s="257"/>
      <c r="C1050" s="257"/>
      <c r="D1050" s="257"/>
      <c r="E1050" s="257"/>
      <c r="F1050" s="257"/>
      <c r="G1050" s="257"/>
      <c r="H1050" s="257"/>
    </row>
    <row r="1051" spans="1:25" ht="15.75" thickBot="1" x14ac:dyDescent="0.3">
      <c r="A1051" s="269"/>
      <c r="B1051" s="270"/>
      <c r="C1051" s="270"/>
      <c r="D1051" s="270"/>
      <c r="E1051" s="270"/>
      <c r="F1051" s="270"/>
      <c r="G1051" s="270"/>
      <c r="H1051" s="270"/>
      <c r="I1051" s="270"/>
      <c r="J1051" s="270"/>
      <c r="K1051" s="270"/>
      <c r="L1051" s="270"/>
      <c r="M1051" s="270"/>
      <c r="N1051" s="270"/>
      <c r="O1051" s="270"/>
      <c r="P1051" s="270"/>
      <c r="Q1051" s="270"/>
      <c r="R1051" s="270"/>
      <c r="S1051" s="270"/>
      <c r="T1051" s="270"/>
      <c r="U1051" s="270"/>
      <c r="V1051" s="270"/>
      <c r="W1051" s="270"/>
      <c r="X1051" s="270"/>
      <c r="Y1051" s="271"/>
    </row>
    <row r="1053" spans="1:25" ht="15.75" thickBot="1" x14ac:dyDescent="0.3">
      <c r="A1053" s="257" t="s">
        <v>124</v>
      </c>
      <c r="B1053" s="257"/>
      <c r="C1053" s="257"/>
      <c r="E1053" s="257" t="s">
        <v>125</v>
      </c>
      <c r="F1053" s="257"/>
      <c r="G1053" s="257"/>
    </row>
    <row r="1054" spans="1:25" ht="15.75" thickBot="1" x14ac:dyDescent="0.3">
      <c r="A1054" s="258"/>
      <c r="B1054" s="259"/>
      <c r="E1054" s="258"/>
      <c r="F1054" s="259"/>
    </row>
    <row r="1056" spans="1:25" s="12" customFormat="1" x14ac:dyDescent="0.25"/>
    <row r="1058" spans="1:25" ht="19.5" thickBot="1" x14ac:dyDescent="0.35">
      <c r="A1058" s="272" t="s">
        <v>104</v>
      </c>
      <c r="B1058" s="272"/>
      <c r="C1058" s="272"/>
      <c r="D1058" s="272"/>
      <c r="E1058" s="272"/>
      <c r="F1058" s="272"/>
    </row>
    <row r="1059" spans="1:25" x14ac:dyDescent="0.25">
      <c r="A1059" s="260"/>
      <c r="B1059" s="261"/>
      <c r="C1059" s="261"/>
      <c r="D1059" s="261"/>
      <c r="E1059" s="261"/>
      <c r="F1059" s="261"/>
      <c r="G1059" s="261"/>
      <c r="H1059" s="261"/>
      <c r="I1059" s="261"/>
      <c r="J1059" s="261"/>
      <c r="K1059" s="261"/>
      <c r="L1059" s="261"/>
      <c r="M1059" s="261"/>
      <c r="N1059" s="261"/>
      <c r="O1059" s="261"/>
      <c r="P1059" s="261"/>
      <c r="Q1059" s="261"/>
      <c r="R1059" s="261"/>
      <c r="S1059" s="261"/>
      <c r="T1059" s="261"/>
      <c r="U1059" s="261"/>
      <c r="V1059" s="261"/>
      <c r="W1059" s="261"/>
      <c r="X1059" s="261"/>
      <c r="Y1059" s="262"/>
    </row>
    <row r="1060" spans="1:25" x14ac:dyDescent="0.25">
      <c r="A1060" s="263"/>
      <c r="B1060" s="264"/>
      <c r="C1060" s="264"/>
      <c r="D1060" s="264"/>
      <c r="E1060" s="264"/>
      <c r="F1060" s="264"/>
      <c r="G1060" s="264"/>
      <c r="H1060" s="264"/>
      <c r="I1060" s="264"/>
      <c r="J1060" s="264"/>
      <c r="K1060" s="264"/>
      <c r="L1060" s="264"/>
      <c r="M1060" s="264"/>
      <c r="N1060" s="264"/>
      <c r="O1060" s="264"/>
      <c r="P1060" s="264"/>
      <c r="Q1060" s="264"/>
      <c r="R1060" s="264"/>
      <c r="S1060" s="264"/>
      <c r="T1060" s="264"/>
      <c r="U1060" s="264"/>
      <c r="V1060" s="264"/>
      <c r="W1060" s="264"/>
      <c r="X1060" s="264"/>
      <c r="Y1060" s="265"/>
    </row>
    <row r="1061" spans="1:25" x14ac:dyDescent="0.25">
      <c r="A1061" s="263"/>
      <c r="B1061" s="264"/>
      <c r="C1061" s="264"/>
      <c r="D1061" s="264"/>
      <c r="E1061" s="264"/>
      <c r="F1061" s="264"/>
      <c r="G1061" s="264"/>
      <c r="H1061" s="264"/>
      <c r="I1061" s="264"/>
      <c r="J1061" s="264"/>
      <c r="K1061" s="264"/>
      <c r="L1061" s="264"/>
      <c r="M1061" s="264"/>
      <c r="N1061" s="264"/>
      <c r="O1061" s="264"/>
      <c r="P1061" s="264"/>
      <c r="Q1061" s="264"/>
      <c r="R1061" s="264"/>
      <c r="S1061" s="264"/>
      <c r="T1061" s="264"/>
      <c r="U1061" s="264"/>
      <c r="V1061" s="264"/>
      <c r="W1061" s="264"/>
      <c r="X1061" s="264"/>
      <c r="Y1061" s="265"/>
    </row>
    <row r="1062" spans="1:25" x14ac:dyDescent="0.25">
      <c r="A1062" s="263"/>
      <c r="B1062" s="264"/>
      <c r="C1062" s="264"/>
      <c r="D1062" s="264"/>
      <c r="E1062" s="264"/>
      <c r="F1062" s="264"/>
      <c r="G1062" s="264"/>
      <c r="H1062" s="264"/>
      <c r="I1062" s="264"/>
      <c r="J1062" s="264"/>
      <c r="K1062" s="264"/>
      <c r="L1062" s="264"/>
      <c r="M1062" s="264"/>
      <c r="N1062" s="264"/>
      <c r="O1062" s="264"/>
      <c r="P1062" s="264"/>
      <c r="Q1062" s="264"/>
      <c r="R1062" s="264"/>
      <c r="S1062" s="264"/>
      <c r="T1062" s="264"/>
      <c r="U1062" s="264"/>
      <c r="V1062" s="264"/>
      <c r="W1062" s="264"/>
      <c r="X1062" s="264"/>
      <c r="Y1062" s="265"/>
    </row>
    <row r="1063" spans="1:25" x14ac:dyDescent="0.25">
      <c r="A1063" s="263"/>
      <c r="B1063" s="264"/>
      <c r="C1063" s="264"/>
      <c r="D1063" s="264"/>
      <c r="E1063" s="264"/>
      <c r="F1063" s="264"/>
      <c r="G1063" s="264"/>
      <c r="H1063" s="264"/>
      <c r="I1063" s="264"/>
      <c r="J1063" s="264"/>
      <c r="K1063" s="264"/>
      <c r="L1063" s="264"/>
      <c r="M1063" s="264"/>
      <c r="N1063" s="264"/>
      <c r="O1063" s="264"/>
      <c r="P1063" s="264"/>
      <c r="Q1063" s="264"/>
      <c r="R1063" s="264"/>
      <c r="S1063" s="264"/>
      <c r="T1063" s="264"/>
      <c r="U1063" s="264"/>
      <c r="V1063" s="264"/>
      <c r="W1063" s="264"/>
      <c r="X1063" s="264"/>
      <c r="Y1063" s="265"/>
    </row>
    <row r="1064" spans="1:25" x14ac:dyDescent="0.25">
      <c r="A1064" s="263"/>
      <c r="B1064" s="264"/>
      <c r="C1064" s="264"/>
      <c r="D1064" s="264"/>
      <c r="E1064" s="264"/>
      <c r="F1064" s="264"/>
      <c r="G1064" s="264"/>
      <c r="H1064" s="264"/>
      <c r="I1064" s="264"/>
      <c r="J1064" s="264"/>
      <c r="K1064" s="264"/>
      <c r="L1064" s="264"/>
      <c r="M1064" s="264"/>
      <c r="N1064" s="264"/>
      <c r="O1064" s="264"/>
      <c r="P1064" s="264"/>
      <c r="Q1064" s="264"/>
      <c r="R1064" s="264"/>
      <c r="S1064" s="264"/>
      <c r="T1064" s="264"/>
      <c r="U1064" s="264"/>
      <c r="V1064" s="264"/>
      <c r="W1064" s="264"/>
      <c r="X1064" s="264"/>
      <c r="Y1064" s="265"/>
    </row>
    <row r="1065" spans="1:25" x14ac:dyDescent="0.25">
      <c r="A1065" s="263"/>
      <c r="B1065" s="264"/>
      <c r="C1065" s="264"/>
      <c r="D1065" s="264"/>
      <c r="E1065" s="264"/>
      <c r="F1065" s="264"/>
      <c r="G1065" s="264"/>
      <c r="H1065" s="264"/>
      <c r="I1065" s="264"/>
      <c r="J1065" s="264"/>
      <c r="K1065" s="264"/>
      <c r="L1065" s="264"/>
      <c r="M1065" s="264"/>
      <c r="N1065" s="264"/>
      <c r="O1065" s="264"/>
      <c r="P1065" s="264"/>
      <c r="Q1065" s="264"/>
      <c r="R1065" s="264"/>
      <c r="S1065" s="264"/>
      <c r="T1065" s="264"/>
      <c r="U1065" s="264"/>
      <c r="V1065" s="264"/>
      <c r="W1065" s="264"/>
      <c r="X1065" s="264"/>
      <c r="Y1065" s="265"/>
    </row>
    <row r="1066" spans="1:25" x14ac:dyDescent="0.25">
      <c r="A1066" s="263"/>
      <c r="B1066" s="264"/>
      <c r="C1066" s="264"/>
      <c r="D1066" s="264"/>
      <c r="E1066" s="264"/>
      <c r="F1066" s="264"/>
      <c r="G1066" s="264"/>
      <c r="H1066" s="264"/>
      <c r="I1066" s="264"/>
      <c r="J1066" s="264"/>
      <c r="K1066" s="264"/>
      <c r="L1066" s="264"/>
      <c r="M1066" s="264"/>
      <c r="N1066" s="264"/>
      <c r="O1066" s="264"/>
      <c r="P1066" s="264"/>
      <c r="Q1066" s="264"/>
      <c r="R1066" s="264"/>
      <c r="S1066" s="264"/>
      <c r="T1066" s="264"/>
      <c r="U1066" s="264"/>
      <c r="V1066" s="264"/>
      <c r="W1066" s="264"/>
      <c r="X1066" s="264"/>
      <c r="Y1066" s="265"/>
    </row>
    <row r="1067" spans="1:25" x14ac:dyDescent="0.25">
      <c r="A1067" s="263"/>
      <c r="B1067" s="264"/>
      <c r="C1067" s="264"/>
      <c r="D1067" s="264"/>
      <c r="E1067" s="264"/>
      <c r="F1067" s="264"/>
      <c r="G1067" s="264"/>
      <c r="H1067" s="264"/>
      <c r="I1067" s="264"/>
      <c r="J1067" s="264"/>
      <c r="K1067" s="264"/>
      <c r="L1067" s="264"/>
      <c r="M1067" s="264"/>
      <c r="N1067" s="264"/>
      <c r="O1067" s="264"/>
      <c r="P1067" s="264"/>
      <c r="Q1067" s="264"/>
      <c r="R1067" s="264"/>
      <c r="S1067" s="264"/>
      <c r="T1067" s="264"/>
      <c r="U1067" s="264"/>
      <c r="V1067" s="264"/>
      <c r="W1067" s="264"/>
      <c r="X1067" s="264"/>
      <c r="Y1067" s="265"/>
    </row>
    <row r="1068" spans="1:25" x14ac:dyDescent="0.25">
      <c r="A1068" s="263"/>
      <c r="B1068" s="264"/>
      <c r="C1068" s="264"/>
      <c r="D1068" s="264"/>
      <c r="E1068" s="264"/>
      <c r="F1068" s="264"/>
      <c r="G1068" s="264"/>
      <c r="H1068" s="264"/>
      <c r="I1068" s="264"/>
      <c r="J1068" s="264"/>
      <c r="K1068" s="264"/>
      <c r="L1068" s="264"/>
      <c r="M1068" s="264"/>
      <c r="N1068" s="264"/>
      <c r="O1068" s="264"/>
      <c r="P1068" s="264"/>
      <c r="Q1068" s="264"/>
      <c r="R1068" s="264"/>
      <c r="S1068" s="264"/>
      <c r="T1068" s="264"/>
      <c r="U1068" s="264"/>
      <c r="V1068" s="264"/>
      <c r="W1068" s="264"/>
      <c r="X1068" s="264"/>
      <c r="Y1068" s="265"/>
    </row>
    <row r="1069" spans="1:25" x14ac:dyDescent="0.25">
      <c r="A1069" s="263"/>
      <c r="B1069" s="264"/>
      <c r="C1069" s="264"/>
      <c r="D1069" s="264"/>
      <c r="E1069" s="264"/>
      <c r="F1069" s="264"/>
      <c r="G1069" s="264"/>
      <c r="H1069" s="264"/>
      <c r="I1069" s="264"/>
      <c r="J1069" s="264"/>
      <c r="K1069" s="264"/>
      <c r="L1069" s="264"/>
      <c r="M1069" s="264"/>
      <c r="N1069" s="264"/>
      <c r="O1069" s="264"/>
      <c r="P1069" s="264"/>
      <c r="Q1069" s="264"/>
      <c r="R1069" s="264"/>
      <c r="S1069" s="264"/>
      <c r="T1069" s="264"/>
      <c r="U1069" s="264"/>
      <c r="V1069" s="264"/>
      <c r="W1069" s="264"/>
      <c r="X1069" s="264"/>
      <c r="Y1069" s="265"/>
    </row>
    <row r="1070" spans="1:25" x14ac:dyDescent="0.25">
      <c r="A1070" s="263"/>
      <c r="B1070" s="264"/>
      <c r="C1070" s="264"/>
      <c r="D1070" s="264"/>
      <c r="E1070" s="264"/>
      <c r="F1070" s="264"/>
      <c r="G1070" s="264"/>
      <c r="H1070" s="264"/>
      <c r="I1070" s="264"/>
      <c r="J1070" s="264"/>
      <c r="K1070" s="264"/>
      <c r="L1070" s="264"/>
      <c r="M1070" s="264"/>
      <c r="N1070" s="264"/>
      <c r="O1070" s="264"/>
      <c r="P1070" s="264"/>
      <c r="Q1070" s="264"/>
      <c r="R1070" s="264"/>
      <c r="S1070" s="264"/>
      <c r="T1070" s="264"/>
      <c r="U1070" s="264"/>
      <c r="V1070" s="264"/>
      <c r="W1070" s="264"/>
      <c r="X1070" s="264"/>
      <c r="Y1070" s="265"/>
    </row>
    <row r="1071" spans="1:25" x14ac:dyDescent="0.25">
      <c r="A1071" s="263"/>
      <c r="B1071" s="264"/>
      <c r="C1071" s="264"/>
      <c r="D1071" s="264"/>
      <c r="E1071" s="264"/>
      <c r="F1071" s="264"/>
      <c r="G1071" s="264"/>
      <c r="H1071" s="264"/>
      <c r="I1071" s="264"/>
      <c r="J1071" s="264"/>
      <c r="K1071" s="264"/>
      <c r="L1071" s="264"/>
      <c r="M1071" s="264"/>
      <c r="N1071" s="264"/>
      <c r="O1071" s="264"/>
      <c r="P1071" s="264"/>
      <c r="Q1071" s="264"/>
      <c r="R1071" s="264"/>
      <c r="S1071" s="264"/>
      <c r="T1071" s="264"/>
      <c r="U1071" s="264"/>
      <c r="V1071" s="264"/>
      <c r="W1071" s="264"/>
      <c r="X1071" s="264"/>
      <c r="Y1071" s="265"/>
    </row>
    <row r="1072" spans="1:25" ht="15.75" thickBot="1" x14ac:dyDescent="0.3">
      <c r="A1072" s="266"/>
      <c r="B1072" s="267"/>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268"/>
    </row>
    <row r="1074" spans="1:25" ht="15.75" thickBot="1" x14ac:dyDescent="0.3">
      <c r="A1074" s="257" t="s">
        <v>29</v>
      </c>
      <c r="B1074" s="257"/>
      <c r="C1074" s="257"/>
      <c r="D1074" s="257"/>
    </row>
    <row r="1075" spans="1:25" x14ac:dyDescent="0.25">
      <c r="A1075" s="260"/>
      <c r="B1075" s="261"/>
      <c r="C1075" s="261"/>
      <c r="D1075" s="261"/>
      <c r="E1075" s="261"/>
      <c r="F1075" s="261"/>
      <c r="G1075" s="261"/>
      <c r="H1075" s="261"/>
      <c r="I1075" s="261"/>
      <c r="J1075" s="261"/>
      <c r="K1075" s="261"/>
      <c r="L1075" s="261"/>
      <c r="M1075" s="261"/>
      <c r="N1075" s="261"/>
      <c r="O1075" s="261"/>
      <c r="P1075" s="261"/>
      <c r="Q1075" s="261"/>
      <c r="R1075" s="261"/>
      <c r="S1075" s="261"/>
      <c r="T1075" s="261"/>
      <c r="U1075" s="261"/>
      <c r="V1075" s="261"/>
      <c r="W1075" s="261"/>
      <c r="X1075" s="261"/>
      <c r="Y1075" s="262"/>
    </row>
    <row r="1076" spans="1:25" x14ac:dyDescent="0.25">
      <c r="A1076" s="263"/>
      <c r="B1076" s="264"/>
      <c r="C1076" s="264"/>
      <c r="D1076" s="264"/>
      <c r="E1076" s="264"/>
      <c r="F1076" s="264"/>
      <c r="G1076" s="264"/>
      <c r="H1076" s="264"/>
      <c r="I1076" s="264"/>
      <c r="J1076" s="264"/>
      <c r="K1076" s="264"/>
      <c r="L1076" s="264"/>
      <c r="M1076" s="264"/>
      <c r="N1076" s="264"/>
      <c r="O1076" s="264"/>
      <c r="P1076" s="264"/>
      <c r="Q1076" s="264"/>
      <c r="R1076" s="264"/>
      <c r="S1076" s="264"/>
      <c r="T1076" s="264"/>
      <c r="U1076" s="264"/>
      <c r="V1076" s="264"/>
      <c r="W1076" s="264"/>
      <c r="X1076" s="264"/>
      <c r="Y1076" s="265"/>
    </row>
    <row r="1077" spans="1:25" x14ac:dyDescent="0.25">
      <c r="A1077" s="263"/>
      <c r="B1077" s="264"/>
      <c r="C1077" s="264"/>
      <c r="D1077" s="264"/>
      <c r="E1077" s="264"/>
      <c r="F1077" s="264"/>
      <c r="G1077" s="264"/>
      <c r="H1077" s="264"/>
      <c r="I1077" s="264"/>
      <c r="J1077" s="264"/>
      <c r="K1077" s="264"/>
      <c r="L1077" s="264"/>
      <c r="M1077" s="264"/>
      <c r="N1077" s="264"/>
      <c r="O1077" s="264"/>
      <c r="P1077" s="264"/>
      <c r="Q1077" s="264"/>
      <c r="R1077" s="264"/>
      <c r="S1077" s="264"/>
      <c r="T1077" s="264"/>
      <c r="U1077" s="264"/>
      <c r="V1077" s="264"/>
      <c r="W1077" s="264"/>
      <c r="X1077" s="264"/>
      <c r="Y1077" s="265"/>
    </row>
    <row r="1078" spans="1:25" x14ac:dyDescent="0.25">
      <c r="A1078" s="263"/>
      <c r="B1078" s="264"/>
      <c r="C1078" s="264"/>
      <c r="D1078" s="264"/>
      <c r="E1078" s="264"/>
      <c r="F1078" s="264"/>
      <c r="G1078" s="264"/>
      <c r="H1078" s="264"/>
      <c r="I1078" s="264"/>
      <c r="J1078" s="264"/>
      <c r="K1078" s="264"/>
      <c r="L1078" s="264"/>
      <c r="M1078" s="264"/>
      <c r="N1078" s="264"/>
      <c r="O1078" s="264"/>
      <c r="P1078" s="264"/>
      <c r="Q1078" s="264"/>
      <c r="R1078" s="264"/>
      <c r="S1078" s="264"/>
      <c r="T1078" s="264"/>
      <c r="U1078" s="264"/>
      <c r="V1078" s="264"/>
      <c r="W1078" s="264"/>
      <c r="X1078" s="264"/>
      <c r="Y1078" s="265"/>
    </row>
    <row r="1079" spans="1:25" x14ac:dyDescent="0.25">
      <c r="A1079" s="263"/>
      <c r="B1079" s="264"/>
      <c r="C1079" s="264"/>
      <c r="D1079" s="264"/>
      <c r="E1079" s="264"/>
      <c r="F1079" s="264"/>
      <c r="G1079" s="264"/>
      <c r="H1079" s="264"/>
      <c r="I1079" s="264"/>
      <c r="J1079" s="264"/>
      <c r="K1079" s="264"/>
      <c r="L1079" s="264"/>
      <c r="M1079" s="264"/>
      <c r="N1079" s="264"/>
      <c r="O1079" s="264"/>
      <c r="P1079" s="264"/>
      <c r="Q1079" s="264"/>
      <c r="R1079" s="264"/>
      <c r="S1079" s="264"/>
      <c r="T1079" s="264"/>
      <c r="U1079" s="264"/>
      <c r="V1079" s="264"/>
      <c r="W1079" s="264"/>
      <c r="X1079" s="264"/>
      <c r="Y1079" s="265"/>
    </row>
    <row r="1080" spans="1:25" x14ac:dyDescent="0.25">
      <c r="A1080" s="263"/>
      <c r="B1080" s="264"/>
      <c r="C1080" s="264"/>
      <c r="D1080" s="264"/>
      <c r="E1080" s="264"/>
      <c r="F1080" s="264"/>
      <c r="G1080" s="264"/>
      <c r="H1080" s="264"/>
      <c r="I1080" s="264"/>
      <c r="J1080" s="264"/>
      <c r="K1080" s="264"/>
      <c r="L1080" s="264"/>
      <c r="M1080" s="264"/>
      <c r="N1080" s="264"/>
      <c r="O1080" s="264"/>
      <c r="P1080" s="264"/>
      <c r="Q1080" s="264"/>
      <c r="R1080" s="264"/>
      <c r="S1080" s="264"/>
      <c r="T1080" s="264"/>
      <c r="U1080" s="264"/>
      <c r="V1080" s="264"/>
      <c r="W1080" s="264"/>
      <c r="X1080" s="264"/>
      <c r="Y1080" s="265"/>
    </row>
    <row r="1081" spans="1:25" ht="15.75" thickBot="1" x14ac:dyDescent="0.3">
      <c r="A1081" s="266"/>
      <c r="B1081" s="267"/>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268"/>
    </row>
    <row r="1083" spans="1:25" ht="15.75" thickBot="1" x14ac:dyDescent="0.3">
      <c r="A1083" s="257" t="s">
        <v>27</v>
      </c>
      <c r="B1083" s="257"/>
      <c r="C1083" s="257"/>
      <c r="D1083" s="257"/>
      <c r="E1083" s="257"/>
      <c r="F1083" s="257"/>
      <c r="G1083" s="257"/>
      <c r="H1083" s="257"/>
    </row>
    <row r="1084" spans="1:25" ht="15.75" thickBot="1" x14ac:dyDescent="0.3">
      <c r="A1084" s="269"/>
      <c r="B1084" s="270"/>
      <c r="C1084" s="270"/>
      <c r="D1084" s="270"/>
      <c r="E1084" s="270"/>
      <c r="F1084" s="270"/>
      <c r="G1084" s="270"/>
      <c r="H1084" s="270"/>
      <c r="I1084" s="270"/>
      <c r="J1084" s="270"/>
      <c r="K1084" s="270"/>
      <c r="L1084" s="270"/>
      <c r="M1084" s="270"/>
      <c r="N1084" s="270"/>
      <c r="O1084" s="270"/>
      <c r="P1084" s="270"/>
      <c r="Q1084" s="270"/>
      <c r="R1084" s="270"/>
      <c r="S1084" s="270"/>
      <c r="T1084" s="270"/>
      <c r="U1084" s="270"/>
      <c r="V1084" s="270"/>
      <c r="W1084" s="270"/>
      <c r="X1084" s="270"/>
      <c r="Y1084" s="271"/>
    </row>
    <row r="1086" spans="1:25" ht="15.75" thickBot="1" x14ac:dyDescent="0.3">
      <c r="A1086" s="257" t="s">
        <v>124</v>
      </c>
      <c r="B1086" s="257"/>
      <c r="C1086" s="257"/>
      <c r="E1086" s="257" t="s">
        <v>125</v>
      </c>
      <c r="F1086" s="257"/>
      <c r="G1086" s="257"/>
    </row>
    <row r="1087" spans="1:25" ht="15.75" thickBot="1" x14ac:dyDescent="0.3">
      <c r="A1087" s="258"/>
      <c r="B1087" s="259"/>
      <c r="E1087" s="258"/>
      <c r="F1087" s="259"/>
    </row>
    <row r="1089" spans="1:25" s="12" customFormat="1" x14ac:dyDescent="0.25"/>
    <row r="1091" spans="1:25" ht="19.5" thickBot="1" x14ac:dyDescent="0.35">
      <c r="A1091" s="272" t="s">
        <v>105</v>
      </c>
      <c r="B1091" s="272"/>
      <c r="C1091" s="272"/>
      <c r="D1091" s="272"/>
      <c r="E1091" s="272"/>
      <c r="F1091" s="272"/>
    </row>
    <row r="1092" spans="1:25" x14ac:dyDescent="0.25">
      <c r="A1092" s="260"/>
      <c r="B1092" s="261"/>
      <c r="C1092" s="261"/>
      <c r="D1092" s="261"/>
      <c r="E1092" s="261"/>
      <c r="F1092" s="261"/>
      <c r="G1092" s="261"/>
      <c r="H1092" s="261"/>
      <c r="I1092" s="261"/>
      <c r="J1092" s="261"/>
      <c r="K1092" s="261"/>
      <c r="L1092" s="261"/>
      <c r="M1092" s="261"/>
      <c r="N1092" s="261"/>
      <c r="O1092" s="261"/>
      <c r="P1092" s="261"/>
      <c r="Q1092" s="261"/>
      <c r="R1092" s="261"/>
      <c r="S1092" s="261"/>
      <c r="T1092" s="261"/>
      <c r="U1092" s="261"/>
      <c r="V1092" s="261"/>
      <c r="W1092" s="261"/>
      <c r="X1092" s="261"/>
      <c r="Y1092" s="262"/>
    </row>
    <row r="1093" spans="1:25" x14ac:dyDescent="0.25">
      <c r="A1093" s="263"/>
      <c r="B1093" s="264"/>
      <c r="C1093" s="264"/>
      <c r="D1093" s="264"/>
      <c r="E1093" s="264"/>
      <c r="F1093" s="264"/>
      <c r="G1093" s="264"/>
      <c r="H1093" s="264"/>
      <c r="I1093" s="264"/>
      <c r="J1093" s="264"/>
      <c r="K1093" s="264"/>
      <c r="L1093" s="264"/>
      <c r="M1093" s="264"/>
      <c r="N1093" s="264"/>
      <c r="O1093" s="264"/>
      <c r="P1093" s="264"/>
      <c r="Q1093" s="264"/>
      <c r="R1093" s="264"/>
      <c r="S1093" s="264"/>
      <c r="T1093" s="264"/>
      <c r="U1093" s="264"/>
      <c r="V1093" s="264"/>
      <c r="W1093" s="264"/>
      <c r="X1093" s="264"/>
      <c r="Y1093" s="265"/>
    </row>
    <row r="1094" spans="1:25" x14ac:dyDescent="0.25">
      <c r="A1094" s="263"/>
      <c r="B1094" s="264"/>
      <c r="C1094" s="264"/>
      <c r="D1094" s="264"/>
      <c r="E1094" s="264"/>
      <c r="F1094" s="264"/>
      <c r="G1094" s="264"/>
      <c r="H1094" s="264"/>
      <c r="I1094" s="264"/>
      <c r="J1094" s="264"/>
      <c r="K1094" s="264"/>
      <c r="L1094" s="264"/>
      <c r="M1094" s="264"/>
      <c r="N1094" s="264"/>
      <c r="O1094" s="264"/>
      <c r="P1094" s="264"/>
      <c r="Q1094" s="264"/>
      <c r="R1094" s="264"/>
      <c r="S1094" s="264"/>
      <c r="T1094" s="264"/>
      <c r="U1094" s="264"/>
      <c r="V1094" s="264"/>
      <c r="W1094" s="264"/>
      <c r="X1094" s="264"/>
      <c r="Y1094" s="265"/>
    </row>
    <row r="1095" spans="1:25" x14ac:dyDescent="0.25">
      <c r="A1095" s="263"/>
      <c r="B1095" s="264"/>
      <c r="C1095" s="264"/>
      <c r="D1095" s="264"/>
      <c r="E1095" s="264"/>
      <c r="F1095" s="264"/>
      <c r="G1095" s="264"/>
      <c r="H1095" s="264"/>
      <c r="I1095" s="264"/>
      <c r="J1095" s="264"/>
      <c r="K1095" s="264"/>
      <c r="L1095" s="264"/>
      <c r="M1095" s="264"/>
      <c r="N1095" s="264"/>
      <c r="O1095" s="264"/>
      <c r="P1095" s="264"/>
      <c r="Q1095" s="264"/>
      <c r="R1095" s="264"/>
      <c r="S1095" s="264"/>
      <c r="T1095" s="264"/>
      <c r="U1095" s="264"/>
      <c r="V1095" s="264"/>
      <c r="W1095" s="264"/>
      <c r="X1095" s="264"/>
      <c r="Y1095" s="265"/>
    </row>
    <row r="1096" spans="1:25" x14ac:dyDescent="0.25">
      <c r="A1096" s="263"/>
      <c r="B1096" s="264"/>
      <c r="C1096" s="264"/>
      <c r="D1096" s="264"/>
      <c r="E1096" s="264"/>
      <c r="F1096" s="264"/>
      <c r="G1096" s="264"/>
      <c r="H1096" s="264"/>
      <c r="I1096" s="264"/>
      <c r="J1096" s="264"/>
      <c r="K1096" s="264"/>
      <c r="L1096" s="264"/>
      <c r="M1096" s="264"/>
      <c r="N1096" s="264"/>
      <c r="O1096" s="264"/>
      <c r="P1096" s="264"/>
      <c r="Q1096" s="264"/>
      <c r="R1096" s="264"/>
      <c r="S1096" s="264"/>
      <c r="T1096" s="264"/>
      <c r="U1096" s="264"/>
      <c r="V1096" s="264"/>
      <c r="W1096" s="264"/>
      <c r="X1096" s="264"/>
      <c r="Y1096" s="265"/>
    </row>
    <row r="1097" spans="1:25" x14ac:dyDescent="0.25">
      <c r="A1097" s="263"/>
      <c r="B1097" s="264"/>
      <c r="C1097" s="264"/>
      <c r="D1097" s="264"/>
      <c r="E1097" s="264"/>
      <c r="F1097" s="264"/>
      <c r="G1097" s="264"/>
      <c r="H1097" s="264"/>
      <c r="I1097" s="264"/>
      <c r="J1097" s="264"/>
      <c r="K1097" s="264"/>
      <c r="L1097" s="264"/>
      <c r="M1097" s="264"/>
      <c r="N1097" s="264"/>
      <c r="O1097" s="264"/>
      <c r="P1097" s="264"/>
      <c r="Q1097" s="264"/>
      <c r="R1097" s="264"/>
      <c r="S1097" s="264"/>
      <c r="T1097" s="264"/>
      <c r="U1097" s="264"/>
      <c r="V1097" s="264"/>
      <c r="W1097" s="264"/>
      <c r="X1097" s="264"/>
      <c r="Y1097" s="265"/>
    </row>
    <row r="1098" spans="1:25" x14ac:dyDescent="0.25">
      <c r="A1098" s="263"/>
      <c r="B1098" s="264"/>
      <c r="C1098" s="264"/>
      <c r="D1098" s="264"/>
      <c r="E1098" s="264"/>
      <c r="F1098" s="264"/>
      <c r="G1098" s="264"/>
      <c r="H1098" s="264"/>
      <c r="I1098" s="264"/>
      <c r="J1098" s="264"/>
      <c r="K1098" s="264"/>
      <c r="L1098" s="264"/>
      <c r="M1098" s="264"/>
      <c r="N1098" s="264"/>
      <c r="O1098" s="264"/>
      <c r="P1098" s="264"/>
      <c r="Q1098" s="264"/>
      <c r="R1098" s="264"/>
      <c r="S1098" s="264"/>
      <c r="T1098" s="264"/>
      <c r="U1098" s="264"/>
      <c r="V1098" s="264"/>
      <c r="W1098" s="264"/>
      <c r="X1098" s="264"/>
      <c r="Y1098" s="265"/>
    </row>
    <row r="1099" spans="1:25" x14ac:dyDescent="0.25">
      <c r="A1099" s="263"/>
      <c r="B1099" s="264"/>
      <c r="C1099" s="264"/>
      <c r="D1099" s="264"/>
      <c r="E1099" s="264"/>
      <c r="F1099" s="264"/>
      <c r="G1099" s="264"/>
      <c r="H1099" s="264"/>
      <c r="I1099" s="264"/>
      <c r="J1099" s="264"/>
      <c r="K1099" s="264"/>
      <c r="L1099" s="264"/>
      <c r="M1099" s="264"/>
      <c r="N1099" s="264"/>
      <c r="O1099" s="264"/>
      <c r="P1099" s="264"/>
      <c r="Q1099" s="264"/>
      <c r="R1099" s="264"/>
      <c r="S1099" s="264"/>
      <c r="T1099" s="264"/>
      <c r="U1099" s="264"/>
      <c r="V1099" s="264"/>
      <c r="W1099" s="264"/>
      <c r="X1099" s="264"/>
      <c r="Y1099" s="265"/>
    </row>
    <row r="1100" spans="1:25" x14ac:dyDescent="0.2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5"/>
    </row>
    <row r="1101" spans="1:25" x14ac:dyDescent="0.25">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5"/>
    </row>
    <row r="1102" spans="1:25" x14ac:dyDescent="0.25">
      <c r="A1102" s="263"/>
      <c r="B1102" s="264"/>
      <c r="C1102" s="264"/>
      <c r="D1102" s="264"/>
      <c r="E1102" s="264"/>
      <c r="F1102" s="264"/>
      <c r="G1102" s="264"/>
      <c r="H1102" s="264"/>
      <c r="I1102" s="264"/>
      <c r="J1102" s="264"/>
      <c r="K1102" s="264"/>
      <c r="L1102" s="264"/>
      <c r="M1102" s="264"/>
      <c r="N1102" s="264"/>
      <c r="O1102" s="264"/>
      <c r="P1102" s="264"/>
      <c r="Q1102" s="264"/>
      <c r="R1102" s="264"/>
      <c r="S1102" s="264"/>
      <c r="T1102" s="264"/>
      <c r="U1102" s="264"/>
      <c r="V1102" s="264"/>
      <c r="W1102" s="264"/>
      <c r="X1102" s="264"/>
      <c r="Y1102" s="265"/>
    </row>
    <row r="1103" spans="1:25" x14ac:dyDescent="0.25">
      <c r="A1103" s="263"/>
      <c r="B1103" s="264"/>
      <c r="C1103" s="264"/>
      <c r="D1103" s="264"/>
      <c r="E1103" s="264"/>
      <c r="F1103" s="264"/>
      <c r="G1103" s="264"/>
      <c r="H1103" s="264"/>
      <c r="I1103" s="264"/>
      <c r="J1103" s="264"/>
      <c r="K1103" s="264"/>
      <c r="L1103" s="264"/>
      <c r="M1103" s="264"/>
      <c r="N1103" s="264"/>
      <c r="O1103" s="264"/>
      <c r="P1103" s="264"/>
      <c r="Q1103" s="264"/>
      <c r="R1103" s="264"/>
      <c r="S1103" s="264"/>
      <c r="T1103" s="264"/>
      <c r="U1103" s="264"/>
      <c r="V1103" s="264"/>
      <c r="W1103" s="264"/>
      <c r="X1103" s="264"/>
      <c r="Y1103" s="265"/>
    </row>
    <row r="1104" spans="1:25" x14ac:dyDescent="0.25">
      <c r="A1104" s="263"/>
      <c r="B1104" s="264"/>
      <c r="C1104" s="264"/>
      <c r="D1104" s="264"/>
      <c r="E1104" s="264"/>
      <c r="F1104" s="264"/>
      <c r="G1104" s="264"/>
      <c r="H1104" s="264"/>
      <c r="I1104" s="264"/>
      <c r="J1104" s="264"/>
      <c r="K1104" s="264"/>
      <c r="L1104" s="264"/>
      <c r="M1104" s="264"/>
      <c r="N1104" s="264"/>
      <c r="O1104" s="264"/>
      <c r="P1104" s="264"/>
      <c r="Q1104" s="264"/>
      <c r="R1104" s="264"/>
      <c r="S1104" s="264"/>
      <c r="T1104" s="264"/>
      <c r="U1104" s="264"/>
      <c r="V1104" s="264"/>
      <c r="W1104" s="264"/>
      <c r="X1104" s="264"/>
      <c r="Y1104" s="265"/>
    </row>
    <row r="1105" spans="1:25" ht="15.75" thickBot="1" x14ac:dyDescent="0.3">
      <c r="A1105" s="266"/>
      <c r="B1105" s="267"/>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68"/>
    </row>
    <row r="1107" spans="1:25" ht="15.75" thickBot="1" x14ac:dyDescent="0.3">
      <c r="A1107" s="257" t="s">
        <v>29</v>
      </c>
      <c r="B1107" s="257"/>
      <c r="C1107" s="257"/>
      <c r="D1107" s="257"/>
    </row>
    <row r="1108" spans="1:25" x14ac:dyDescent="0.25">
      <c r="A1108" s="260"/>
      <c r="B1108" s="261"/>
      <c r="C1108" s="261"/>
      <c r="D1108" s="261"/>
      <c r="E1108" s="261"/>
      <c r="F1108" s="261"/>
      <c r="G1108" s="261"/>
      <c r="H1108" s="261"/>
      <c r="I1108" s="261"/>
      <c r="J1108" s="261"/>
      <c r="K1108" s="261"/>
      <c r="L1108" s="261"/>
      <c r="M1108" s="261"/>
      <c r="N1108" s="261"/>
      <c r="O1108" s="261"/>
      <c r="P1108" s="261"/>
      <c r="Q1108" s="261"/>
      <c r="R1108" s="261"/>
      <c r="S1108" s="261"/>
      <c r="T1108" s="261"/>
      <c r="U1108" s="261"/>
      <c r="V1108" s="261"/>
      <c r="W1108" s="261"/>
      <c r="X1108" s="261"/>
      <c r="Y1108" s="262"/>
    </row>
    <row r="1109" spans="1:25" x14ac:dyDescent="0.25">
      <c r="A1109" s="263"/>
      <c r="B1109" s="264"/>
      <c r="C1109" s="264"/>
      <c r="D1109" s="264"/>
      <c r="E1109" s="264"/>
      <c r="F1109" s="264"/>
      <c r="G1109" s="264"/>
      <c r="H1109" s="264"/>
      <c r="I1109" s="264"/>
      <c r="J1109" s="264"/>
      <c r="K1109" s="264"/>
      <c r="L1109" s="264"/>
      <c r="M1109" s="264"/>
      <c r="N1109" s="264"/>
      <c r="O1109" s="264"/>
      <c r="P1109" s="264"/>
      <c r="Q1109" s="264"/>
      <c r="R1109" s="264"/>
      <c r="S1109" s="264"/>
      <c r="T1109" s="264"/>
      <c r="U1109" s="264"/>
      <c r="V1109" s="264"/>
      <c r="W1109" s="264"/>
      <c r="X1109" s="264"/>
      <c r="Y1109" s="265"/>
    </row>
    <row r="1110" spans="1:25" x14ac:dyDescent="0.25">
      <c r="A1110" s="263"/>
      <c r="B1110" s="264"/>
      <c r="C1110" s="264"/>
      <c r="D1110" s="264"/>
      <c r="E1110" s="264"/>
      <c r="F1110" s="264"/>
      <c r="G1110" s="264"/>
      <c r="H1110" s="264"/>
      <c r="I1110" s="264"/>
      <c r="J1110" s="264"/>
      <c r="K1110" s="264"/>
      <c r="L1110" s="264"/>
      <c r="M1110" s="264"/>
      <c r="N1110" s="264"/>
      <c r="O1110" s="264"/>
      <c r="P1110" s="264"/>
      <c r="Q1110" s="264"/>
      <c r="R1110" s="264"/>
      <c r="S1110" s="264"/>
      <c r="T1110" s="264"/>
      <c r="U1110" s="264"/>
      <c r="V1110" s="264"/>
      <c r="W1110" s="264"/>
      <c r="X1110" s="264"/>
      <c r="Y1110" s="265"/>
    </row>
    <row r="1111" spans="1:25" x14ac:dyDescent="0.25">
      <c r="A1111" s="263"/>
      <c r="B1111" s="264"/>
      <c r="C1111" s="264"/>
      <c r="D1111" s="264"/>
      <c r="E1111" s="264"/>
      <c r="F1111" s="264"/>
      <c r="G1111" s="264"/>
      <c r="H1111" s="264"/>
      <c r="I1111" s="264"/>
      <c r="J1111" s="264"/>
      <c r="K1111" s="264"/>
      <c r="L1111" s="264"/>
      <c r="M1111" s="264"/>
      <c r="N1111" s="264"/>
      <c r="O1111" s="264"/>
      <c r="P1111" s="264"/>
      <c r="Q1111" s="264"/>
      <c r="R1111" s="264"/>
      <c r="S1111" s="264"/>
      <c r="T1111" s="264"/>
      <c r="U1111" s="264"/>
      <c r="V1111" s="264"/>
      <c r="W1111" s="264"/>
      <c r="X1111" s="264"/>
      <c r="Y1111" s="265"/>
    </row>
    <row r="1112" spans="1:25" x14ac:dyDescent="0.25">
      <c r="A1112" s="263"/>
      <c r="B1112" s="264"/>
      <c r="C1112" s="264"/>
      <c r="D1112" s="264"/>
      <c r="E1112" s="264"/>
      <c r="F1112" s="264"/>
      <c r="G1112" s="264"/>
      <c r="H1112" s="264"/>
      <c r="I1112" s="264"/>
      <c r="J1112" s="264"/>
      <c r="K1112" s="264"/>
      <c r="L1112" s="264"/>
      <c r="M1112" s="264"/>
      <c r="N1112" s="264"/>
      <c r="O1112" s="264"/>
      <c r="P1112" s="264"/>
      <c r="Q1112" s="264"/>
      <c r="R1112" s="264"/>
      <c r="S1112" s="264"/>
      <c r="T1112" s="264"/>
      <c r="U1112" s="264"/>
      <c r="V1112" s="264"/>
      <c r="W1112" s="264"/>
      <c r="X1112" s="264"/>
      <c r="Y1112" s="265"/>
    </row>
    <row r="1113" spans="1:25" x14ac:dyDescent="0.25">
      <c r="A1113" s="263"/>
      <c r="B1113" s="264"/>
      <c r="C1113" s="264"/>
      <c r="D1113" s="264"/>
      <c r="E1113" s="264"/>
      <c r="F1113" s="264"/>
      <c r="G1113" s="264"/>
      <c r="H1113" s="264"/>
      <c r="I1113" s="264"/>
      <c r="J1113" s="264"/>
      <c r="K1113" s="264"/>
      <c r="L1113" s="264"/>
      <c r="M1113" s="264"/>
      <c r="N1113" s="264"/>
      <c r="O1113" s="264"/>
      <c r="P1113" s="264"/>
      <c r="Q1113" s="264"/>
      <c r="R1113" s="264"/>
      <c r="S1113" s="264"/>
      <c r="T1113" s="264"/>
      <c r="U1113" s="264"/>
      <c r="V1113" s="264"/>
      <c r="W1113" s="264"/>
      <c r="X1113" s="264"/>
      <c r="Y1113" s="265"/>
    </row>
    <row r="1114" spans="1:25" ht="15.75" thickBot="1" x14ac:dyDescent="0.3">
      <c r="A1114" s="266"/>
      <c r="B1114" s="267"/>
      <c r="C1114" s="267"/>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68"/>
    </row>
    <row r="1116" spans="1:25" ht="15.75" thickBot="1" x14ac:dyDescent="0.3">
      <c r="A1116" s="257" t="s">
        <v>27</v>
      </c>
      <c r="B1116" s="257"/>
      <c r="C1116" s="257"/>
      <c r="D1116" s="257"/>
      <c r="E1116" s="257"/>
      <c r="F1116" s="257"/>
      <c r="G1116" s="257"/>
      <c r="H1116" s="257"/>
    </row>
    <row r="1117" spans="1:25" ht="15.75" thickBot="1" x14ac:dyDescent="0.3">
      <c r="A1117" s="269"/>
      <c r="B1117" s="270"/>
      <c r="C1117" s="270"/>
      <c r="D1117" s="270"/>
      <c r="E1117" s="270"/>
      <c r="F1117" s="270"/>
      <c r="G1117" s="270"/>
      <c r="H1117" s="270"/>
      <c r="I1117" s="270"/>
      <c r="J1117" s="270"/>
      <c r="K1117" s="270"/>
      <c r="L1117" s="270"/>
      <c r="M1117" s="270"/>
      <c r="N1117" s="270"/>
      <c r="O1117" s="270"/>
      <c r="P1117" s="270"/>
      <c r="Q1117" s="270"/>
      <c r="R1117" s="270"/>
      <c r="S1117" s="270"/>
      <c r="T1117" s="270"/>
      <c r="U1117" s="270"/>
      <c r="V1117" s="270"/>
      <c r="W1117" s="270"/>
      <c r="X1117" s="270"/>
      <c r="Y1117" s="271"/>
    </row>
    <row r="1119" spans="1:25" ht="15.75" thickBot="1" x14ac:dyDescent="0.3">
      <c r="A1119" s="257" t="s">
        <v>124</v>
      </c>
      <c r="B1119" s="257"/>
      <c r="C1119" s="257"/>
      <c r="E1119" s="257" t="s">
        <v>125</v>
      </c>
      <c r="F1119" s="257"/>
      <c r="G1119" s="257"/>
    </row>
    <row r="1120" spans="1:25" ht="15.75" thickBot="1" x14ac:dyDescent="0.3">
      <c r="A1120" s="258"/>
      <c r="B1120" s="259"/>
      <c r="E1120" s="258"/>
      <c r="F1120" s="259"/>
    </row>
    <row r="1122" spans="1:25" s="12" customFormat="1" x14ac:dyDescent="0.25"/>
    <row r="1124" spans="1:25" ht="19.5" thickBot="1" x14ac:dyDescent="0.35">
      <c r="A1124" s="272" t="s">
        <v>106</v>
      </c>
      <c r="B1124" s="272"/>
      <c r="C1124" s="272"/>
      <c r="D1124" s="272"/>
      <c r="E1124" s="272"/>
      <c r="F1124" s="272"/>
    </row>
    <row r="1125" spans="1:25" x14ac:dyDescent="0.25">
      <c r="A1125" s="260"/>
      <c r="B1125" s="261"/>
      <c r="C1125" s="261"/>
      <c r="D1125" s="261"/>
      <c r="E1125" s="261"/>
      <c r="F1125" s="261"/>
      <c r="G1125" s="261"/>
      <c r="H1125" s="261"/>
      <c r="I1125" s="261"/>
      <c r="J1125" s="261"/>
      <c r="K1125" s="261"/>
      <c r="L1125" s="261"/>
      <c r="M1125" s="261"/>
      <c r="N1125" s="261"/>
      <c r="O1125" s="261"/>
      <c r="P1125" s="261"/>
      <c r="Q1125" s="261"/>
      <c r="R1125" s="261"/>
      <c r="S1125" s="261"/>
      <c r="T1125" s="261"/>
      <c r="U1125" s="261"/>
      <c r="V1125" s="261"/>
      <c r="W1125" s="261"/>
      <c r="X1125" s="261"/>
      <c r="Y1125" s="262"/>
    </row>
    <row r="1126" spans="1:25" x14ac:dyDescent="0.25">
      <c r="A1126" s="263"/>
      <c r="B1126" s="264"/>
      <c r="C1126" s="264"/>
      <c r="D1126" s="264"/>
      <c r="E1126" s="264"/>
      <c r="F1126" s="264"/>
      <c r="G1126" s="264"/>
      <c r="H1126" s="264"/>
      <c r="I1126" s="264"/>
      <c r="J1126" s="264"/>
      <c r="K1126" s="264"/>
      <c r="L1126" s="264"/>
      <c r="M1126" s="264"/>
      <c r="N1126" s="264"/>
      <c r="O1126" s="264"/>
      <c r="P1126" s="264"/>
      <c r="Q1126" s="264"/>
      <c r="R1126" s="264"/>
      <c r="S1126" s="264"/>
      <c r="T1126" s="264"/>
      <c r="U1126" s="264"/>
      <c r="V1126" s="264"/>
      <c r="W1126" s="264"/>
      <c r="X1126" s="264"/>
      <c r="Y1126" s="265"/>
    </row>
    <row r="1127" spans="1:25" x14ac:dyDescent="0.25">
      <c r="A1127" s="263"/>
      <c r="B1127" s="264"/>
      <c r="C1127" s="264"/>
      <c r="D1127" s="264"/>
      <c r="E1127" s="264"/>
      <c r="F1127" s="264"/>
      <c r="G1127" s="264"/>
      <c r="H1127" s="264"/>
      <c r="I1127" s="264"/>
      <c r="J1127" s="264"/>
      <c r="K1127" s="264"/>
      <c r="L1127" s="264"/>
      <c r="M1127" s="264"/>
      <c r="N1127" s="264"/>
      <c r="O1127" s="264"/>
      <c r="P1127" s="264"/>
      <c r="Q1127" s="264"/>
      <c r="R1127" s="264"/>
      <c r="S1127" s="264"/>
      <c r="T1127" s="264"/>
      <c r="U1127" s="264"/>
      <c r="V1127" s="264"/>
      <c r="W1127" s="264"/>
      <c r="X1127" s="264"/>
      <c r="Y1127" s="265"/>
    </row>
    <row r="1128" spans="1:25" x14ac:dyDescent="0.2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5"/>
    </row>
    <row r="1129" spans="1:25"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5"/>
    </row>
    <row r="1130" spans="1:25" x14ac:dyDescent="0.25">
      <c r="A1130" s="263"/>
      <c r="B1130" s="264"/>
      <c r="C1130" s="264"/>
      <c r="D1130" s="264"/>
      <c r="E1130" s="264"/>
      <c r="F1130" s="264"/>
      <c r="G1130" s="264"/>
      <c r="H1130" s="264"/>
      <c r="I1130" s="264"/>
      <c r="J1130" s="264"/>
      <c r="K1130" s="264"/>
      <c r="L1130" s="264"/>
      <c r="M1130" s="264"/>
      <c r="N1130" s="264"/>
      <c r="O1130" s="264"/>
      <c r="P1130" s="264"/>
      <c r="Q1130" s="264"/>
      <c r="R1130" s="264"/>
      <c r="S1130" s="264"/>
      <c r="T1130" s="264"/>
      <c r="U1130" s="264"/>
      <c r="V1130" s="264"/>
      <c r="W1130" s="264"/>
      <c r="X1130" s="264"/>
      <c r="Y1130" s="265"/>
    </row>
    <row r="1131" spans="1:25" x14ac:dyDescent="0.25">
      <c r="A1131" s="263"/>
      <c r="B1131" s="264"/>
      <c r="C1131" s="264"/>
      <c r="D1131" s="264"/>
      <c r="E1131" s="264"/>
      <c r="F1131" s="264"/>
      <c r="G1131" s="264"/>
      <c r="H1131" s="264"/>
      <c r="I1131" s="264"/>
      <c r="J1131" s="264"/>
      <c r="K1131" s="264"/>
      <c r="L1131" s="264"/>
      <c r="M1131" s="264"/>
      <c r="N1131" s="264"/>
      <c r="O1131" s="264"/>
      <c r="P1131" s="264"/>
      <c r="Q1131" s="264"/>
      <c r="R1131" s="264"/>
      <c r="S1131" s="264"/>
      <c r="T1131" s="264"/>
      <c r="U1131" s="264"/>
      <c r="V1131" s="264"/>
      <c r="W1131" s="264"/>
      <c r="X1131" s="264"/>
      <c r="Y1131" s="265"/>
    </row>
    <row r="1132" spans="1:25" x14ac:dyDescent="0.25">
      <c r="A1132" s="263"/>
      <c r="B1132" s="264"/>
      <c r="C1132" s="264"/>
      <c r="D1132" s="264"/>
      <c r="E1132" s="264"/>
      <c r="F1132" s="264"/>
      <c r="G1132" s="264"/>
      <c r="H1132" s="264"/>
      <c r="I1132" s="264"/>
      <c r="J1132" s="264"/>
      <c r="K1132" s="264"/>
      <c r="L1132" s="264"/>
      <c r="M1132" s="264"/>
      <c r="N1132" s="264"/>
      <c r="O1132" s="264"/>
      <c r="P1132" s="264"/>
      <c r="Q1132" s="264"/>
      <c r="R1132" s="264"/>
      <c r="S1132" s="264"/>
      <c r="T1132" s="264"/>
      <c r="U1132" s="264"/>
      <c r="V1132" s="264"/>
      <c r="W1132" s="264"/>
      <c r="X1132" s="264"/>
      <c r="Y1132" s="265"/>
    </row>
    <row r="1133" spans="1:25" x14ac:dyDescent="0.25">
      <c r="A1133" s="263"/>
      <c r="B1133" s="264"/>
      <c r="C1133" s="264"/>
      <c r="D1133" s="264"/>
      <c r="E1133" s="264"/>
      <c r="F1133" s="264"/>
      <c r="G1133" s="264"/>
      <c r="H1133" s="264"/>
      <c r="I1133" s="264"/>
      <c r="J1133" s="264"/>
      <c r="K1133" s="264"/>
      <c r="L1133" s="264"/>
      <c r="M1133" s="264"/>
      <c r="N1133" s="264"/>
      <c r="O1133" s="264"/>
      <c r="P1133" s="264"/>
      <c r="Q1133" s="264"/>
      <c r="R1133" s="264"/>
      <c r="S1133" s="264"/>
      <c r="T1133" s="264"/>
      <c r="U1133" s="264"/>
      <c r="V1133" s="264"/>
      <c r="W1133" s="264"/>
      <c r="X1133" s="264"/>
      <c r="Y1133" s="265"/>
    </row>
    <row r="1134" spans="1:25" x14ac:dyDescent="0.25">
      <c r="A1134" s="263"/>
      <c r="B1134" s="264"/>
      <c r="C1134" s="264"/>
      <c r="D1134" s="264"/>
      <c r="E1134" s="264"/>
      <c r="F1134" s="264"/>
      <c r="G1134" s="264"/>
      <c r="H1134" s="264"/>
      <c r="I1134" s="264"/>
      <c r="J1134" s="264"/>
      <c r="K1134" s="264"/>
      <c r="L1134" s="264"/>
      <c r="M1134" s="264"/>
      <c r="N1134" s="264"/>
      <c r="O1134" s="264"/>
      <c r="P1134" s="264"/>
      <c r="Q1134" s="264"/>
      <c r="R1134" s="264"/>
      <c r="S1134" s="264"/>
      <c r="T1134" s="264"/>
      <c r="U1134" s="264"/>
      <c r="V1134" s="264"/>
      <c r="W1134" s="264"/>
      <c r="X1134" s="264"/>
      <c r="Y1134" s="265"/>
    </row>
    <row r="1135" spans="1:25" x14ac:dyDescent="0.25">
      <c r="A1135" s="263"/>
      <c r="B1135" s="264"/>
      <c r="C1135" s="264"/>
      <c r="D1135" s="264"/>
      <c r="E1135" s="264"/>
      <c r="F1135" s="264"/>
      <c r="G1135" s="264"/>
      <c r="H1135" s="264"/>
      <c r="I1135" s="264"/>
      <c r="J1135" s="264"/>
      <c r="K1135" s="264"/>
      <c r="L1135" s="264"/>
      <c r="M1135" s="264"/>
      <c r="N1135" s="264"/>
      <c r="O1135" s="264"/>
      <c r="P1135" s="264"/>
      <c r="Q1135" s="264"/>
      <c r="R1135" s="264"/>
      <c r="S1135" s="264"/>
      <c r="T1135" s="264"/>
      <c r="U1135" s="264"/>
      <c r="V1135" s="264"/>
      <c r="W1135" s="264"/>
      <c r="X1135" s="264"/>
      <c r="Y1135" s="265"/>
    </row>
    <row r="1136" spans="1:25" x14ac:dyDescent="0.25">
      <c r="A1136" s="263"/>
      <c r="B1136" s="264"/>
      <c r="C1136" s="264"/>
      <c r="D1136" s="264"/>
      <c r="E1136" s="264"/>
      <c r="F1136" s="264"/>
      <c r="G1136" s="264"/>
      <c r="H1136" s="264"/>
      <c r="I1136" s="264"/>
      <c r="J1136" s="264"/>
      <c r="K1136" s="264"/>
      <c r="L1136" s="264"/>
      <c r="M1136" s="264"/>
      <c r="N1136" s="264"/>
      <c r="O1136" s="264"/>
      <c r="P1136" s="264"/>
      <c r="Q1136" s="264"/>
      <c r="R1136" s="264"/>
      <c r="S1136" s="264"/>
      <c r="T1136" s="264"/>
      <c r="U1136" s="264"/>
      <c r="V1136" s="264"/>
      <c r="W1136" s="264"/>
      <c r="X1136" s="264"/>
      <c r="Y1136" s="265"/>
    </row>
    <row r="1137" spans="1:25" x14ac:dyDescent="0.25">
      <c r="A1137" s="263"/>
      <c r="B1137" s="264"/>
      <c r="C1137" s="264"/>
      <c r="D1137" s="264"/>
      <c r="E1137" s="264"/>
      <c r="F1137" s="264"/>
      <c r="G1137" s="264"/>
      <c r="H1137" s="264"/>
      <c r="I1137" s="264"/>
      <c r="J1137" s="264"/>
      <c r="K1137" s="264"/>
      <c r="L1137" s="264"/>
      <c r="M1137" s="264"/>
      <c r="N1137" s="264"/>
      <c r="O1137" s="264"/>
      <c r="P1137" s="264"/>
      <c r="Q1137" s="264"/>
      <c r="R1137" s="264"/>
      <c r="S1137" s="264"/>
      <c r="T1137" s="264"/>
      <c r="U1137" s="264"/>
      <c r="V1137" s="264"/>
      <c r="W1137" s="264"/>
      <c r="X1137" s="264"/>
      <c r="Y1137" s="265"/>
    </row>
    <row r="1138" spans="1:25" ht="15.75" thickBot="1" x14ac:dyDescent="0.3">
      <c r="A1138" s="266"/>
      <c r="B1138" s="267"/>
      <c r="C1138" s="267"/>
      <c r="D1138" s="267"/>
      <c r="E1138" s="267"/>
      <c r="F1138" s="267"/>
      <c r="G1138" s="267"/>
      <c r="H1138" s="267"/>
      <c r="I1138" s="267"/>
      <c r="J1138" s="267"/>
      <c r="K1138" s="267"/>
      <c r="L1138" s="267"/>
      <c r="M1138" s="267"/>
      <c r="N1138" s="267"/>
      <c r="O1138" s="267"/>
      <c r="P1138" s="267"/>
      <c r="Q1138" s="267"/>
      <c r="R1138" s="267"/>
      <c r="S1138" s="267"/>
      <c r="T1138" s="267"/>
      <c r="U1138" s="267"/>
      <c r="V1138" s="267"/>
      <c r="W1138" s="267"/>
      <c r="X1138" s="267"/>
      <c r="Y1138" s="268"/>
    </row>
    <row r="1140" spans="1:25" ht="15.75" thickBot="1" x14ac:dyDescent="0.3">
      <c r="A1140" s="257" t="s">
        <v>29</v>
      </c>
      <c r="B1140" s="257"/>
      <c r="C1140" s="257"/>
      <c r="D1140" s="257"/>
    </row>
    <row r="1141" spans="1:25" x14ac:dyDescent="0.25">
      <c r="A1141" s="260"/>
      <c r="B1141" s="261"/>
      <c r="C1141" s="261"/>
      <c r="D1141" s="261"/>
      <c r="E1141" s="261"/>
      <c r="F1141" s="261"/>
      <c r="G1141" s="261"/>
      <c r="H1141" s="261"/>
      <c r="I1141" s="261"/>
      <c r="J1141" s="261"/>
      <c r="K1141" s="261"/>
      <c r="L1141" s="261"/>
      <c r="M1141" s="261"/>
      <c r="N1141" s="261"/>
      <c r="O1141" s="261"/>
      <c r="P1141" s="261"/>
      <c r="Q1141" s="261"/>
      <c r="R1141" s="261"/>
      <c r="S1141" s="261"/>
      <c r="T1141" s="261"/>
      <c r="U1141" s="261"/>
      <c r="V1141" s="261"/>
      <c r="W1141" s="261"/>
      <c r="X1141" s="261"/>
      <c r="Y1141" s="262"/>
    </row>
    <row r="1142" spans="1:25" x14ac:dyDescent="0.25">
      <c r="A1142" s="263"/>
      <c r="B1142" s="264"/>
      <c r="C1142" s="264"/>
      <c r="D1142" s="264"/>
      <c r="E1142" s="264"/>
      <c r="F1142" s="264"/>
      <c r="G1142" s="264"/>
      <c r="H1142" s="264"/>
      <c r="I1142" s="264"/>
      <c r="J1142" s="264"/>
      <c r="K1142" s="264"/>
      <c r="L1142" s="264"/>
      <c r="M1142" s="264"/>
      <c r="N1142" s="264"/>
      <c r="O1142" s="264"/>
      <c r="P1142" s="264"/>
      <c r="Q1142" s="264"/>
      <c r="R1142" s="264"/>
      <c r="S1142" s="264"/>
      <c r="T1142" s="264"/>
      <c r="U1142" s="264"/>
      <c r="V1142" s="264"/>
      <c r="W1142" s="264"/>
      <c r="X1142" s="264"/>
      <c r="Y1142" s="265"/>
    </row>
    <row r="1143" spans="1:25" x14ac:dyDescent="0.25">
      <c r="A1143" s="263"/>
      <c r="B1143" s="264"/>
      <c r="C1143" s="264"/>
      <c r="D1143" s="264"/>
      <c r="E1143" s="264"/>
      <c r="F1143" s="264"/>
      <c r="G1143" s="264"/>
      <c r="H1143" s="264"/>
      <c r="I1143" s="264"/>
      <c r="J1143" s="264"/>
      <c r="K1143" s="264"/>
      <c r="L1143" s="264"/>
      <c r="M1143" s="264"/>
      <c r="N1143" s="264"/>
      <c r="O1143" s="264"/>
      <c r="P1143" s="264"/>
      <c r="Q1143" s="264"/>
      <c r="R1143" s="264"/>
      <c r="S1143" s="264"/>
      <c r="T1143" s="264"/>
      <c r="U1143" s="264"/>
      <c r="V1143" s="264"/>
      <c r="W1143" s="264"/>
      <c r="X1143" s="264"/>
      <c r="Y1143" s="265"/>
    </row>
    <row r="1144" spans="1:25" x14ac:dyDescent="0.25">
      <c r="A1144" s="263"/>
      <c r="B1144" s="264"/>
      <c r="C1144" s="264"/>
      <c r="D1144" s="264"/>
      <c r="E1144" s="264"/>
      <c r="F1144" s="264"/>
      <c r="G1144" s="264"/>
      <c r="H1144" s="264"/>
      <c r="I1144" s="264"/>
      <c r="J1144" s="264"/>
      <c r="K1144" s="264"/>
      <c r="L1144" s="264"/>
      <c r="M1144" s="264"/>
      <c r="N1144" s="264"/>
      <c r="O1144" s="264"/>
      <c r="P1144" s="264"/>
      <c r="Q1144" s="264"/>
      <c r="R1144" s="264"/>
      <c r="S1144" s="264"/>
      <c r="T1144" s="264"/>
      <c r="U1144" s="264"/>
      <c r="V1144" s="264"/>
      <c r="W1144" s="264"/>
      <c r="X1144" s="264"/>
      <c r="Y1144" s="265"/>
    </row>
    <row r="1145" spans="1:25" x14ac:dyDescent="0.25">
      <c r="A1145" s="263"/>
      <c r="B1145" s="264"/>
      <c r="C1145" s="264"/>
      <c r="D1145" s="264"/>
      <c r="E1145" s="264"/>
      <c r="F1145" s="264"/>
      <c r="G1145" s="264"/>
      <c r="H1145" s="264"/>
      <c r="I1145" s="264"/>
      <c r="J1145" s="264"/>
      <c r="K1145" s="264"/>
      <c r="L1145" s="264"/>
      <c r="M1145" s="264"/>
      <c r="N1145" s="264"/>
      <c r="O1145" s="264"/>
      <c r="P1145" s="264"/>
      <c r="Q1145" s="264"/>
      <c r="R1145" s="264"/>
      <c r="S1145" s="264"/>
      <c r="T1145" s="264"/>
      <c r="U1145" s="264"/>
      <c r="V1145" s="264"/>
      <c r="W1145" s="264"/>
      <c r="X1145" s="264"/>
      <c r="Y1145" s="265"/>
    </row>
    <row r="1146" spans="1:25" x14ac:dyDescent="0.25">
      <c r="A1146" s="263"/>
      <c r="B1146" s="264"/>
      <c r="C1146" s="264"/>
      <c r="D1146" s="264"/>
      <c r="E1146" s="264"/>
      <c r="F1146" s="264"/>
      <c r="G1146" s="264"/>
      <c r="H1146" s="264"/>
      <c r="I1146" s="264"/>
      <c r="J1146" s="264"/>
      <c r="K1146" s="264"/>
      <c r="L1146" s="264"/>
      <c r="M1146" s="264"/>
      <c r="N1146" s="264"/>
      <c r="O1146" s="264"/>
      <c r="P1146" s="264"/>
      <c r="Q1146" s="264"/>
      <c r="R1146" s="264"/>
      <c r="S1146" s="264"/>
      <c r="T1146" s="264"/>
      <c r="U1146" s="264"/>
      <c r="V1146" s="264"/>
      <c r="W1146" s="264"/>
      <c r="X1146" s="264"/>
      <c r="Y1146" s="265"/>
    </row>
    <row r="1147" spans="1:25" ht="15.75" thickBot="1" x14ac:dyDescent="0.3">
      <c r="A1147" s="266"/>
      <c r="B1147" s="267"/>
      <c r="C1147" s="267"/>
      <c r="D1147" s="267"/>
      <c r="E1147" s="267"/>
      <c r="F1147" s="267"/>
      <c r="G1147" s="267"/>
      <c r="H1147" s="267"/>
      <c r="I1147" s="267"/>
      <c r="J1147" s="267"/>
      <c r="K1147" s="267"/>
      <c r="L1147" s="267"/>
      <c r="M1147" s="267"/>
      <c r="N1147" s="267"/>
      <c r="O1147" s="267"/>
      <c r="P1147" s="267"/>
      <c r="Q1147" s="267"/>
      <c r="R1147" s="267"/>
      <c r="S1147" s="267"/>
      <c r="T1147" s="267"/>
      <c r="U1147" s="267"/>
      <c r="V1147" s="267"/>
      <c r="W1147" s="267"/>
      <c r="X1147" s="267"/>
      <c r="Y1147" s="268"/>
    </row>
    <row r="1149" spans="1:25" ht="15.75" thickBot="1" x14ac:dyDescent="0.3">
      <c r="A1149" s="257" t="s">
        <v>27</v>
      </c>
      <c r="B1149" s="257"/>
      <c r="C1149" s="257"/>
      <c r="D1149" s="257"/>
      <c r="E1149" s="257"/>
      <c r="F1149" s="257"/>
      <c r="G1149" s="257"/>
      <c r="H1149" s="257"/>
    </row>
    <row r="1150" spans="1:25" ht="15.75" thickBot="1" x14ac:dyDescent="0.3">
      <c r="A1150" s="269"/>
      <c r="B1150" s="270"/>
      <c r="C1150" s="270"/>
      <c r="D1150" s="270"/>
      <c r="E1150" s="270"/>
      <c r="F1150" s="270"/>
      <c r="G1150" s="270"/>
      <c r="H1150" s="270"/>
      <c r="I1150" s="270"/>
      <c r="J1150" s="270"/>
      <c r="K1150" s="270"/>
      <c r="L1150" s="270"/>
      <c r="M1150" s="270"/>
      <c r="N1150" s="270"/>
      <c r="O1150" s="270"/>
      <c r="P1150" s="270"/>
      <c r="Q1150" s="270"/>
      <c r="R1150" s="270"/>
      <c r="S1150" s="270"/>
      <c r="T1150" s="270"/>
      <c r="U1150" s="270"/>
      <c r="V1150" s="270"/>
      <c r="W1150" s="270"/>
      <c r="X1150" s="270"/>
      <c r="Y1150" s="271"/>
    </row>
    <row r="1152" spans="1:25" ht="15.75" thickBot="1" x14ac:dyDescent="0.3">
      <c r="A1152" s="257" t="s">
        <v>124</v>
      </c>
      <c r="B1152" s="257"/>
      <c r="C1152" s="257"/>
      <c r="E1152" s="257" t="s">
        <v>125</v>
      </c>
      <c r="F1152" s="257"/>
      <c r="G1152" s="257"/>
    </row>
    <row r="1153" spans="1:25" ht="15.75" thickBot="1" x14ac:dyDescent="0.3">
      <c r="A1153" s="258"/>
      <c r="B1153" s="259"/>
      <c r="E1153" s="258"/>
      <c r="F1153" s="259"/>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paperSize="5" scale="55" fitToHeight="0" orientation="landscape"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1"/>
  <sheetViews>
    <sheetView tabSelected="1" topLeftCell="A130" zoomScaleNormal="100" workbookViewId="0">
      <selection activeCell="I19" sqref="I19"/>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0.42578125" customWidth="1"/>
    <col min="14" max="14" width="11.7109375" customWidth="1"/>
    <col min="15" max="15" width="22" customWidth="1"/>
    <col min="16" max="16" width="14.7109375" customWidth="1"/>
    <col min="17" max="17" width="35.5703125" style="58"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4" t="s">
        <v>128</v>
      </c>
      <c r="B1" s="54"/>
      <c r="C1" s="54"/>
      <c r="D1" s="295">
        <v>174968.52</v>
      </c>
      <c r="E1" s="296"/>
    </row>
    <row r="3" spans="1:25" ht="18.75" x14ac:dyDescent="0.3">
      <c r="A3" s="57" t="s">
        <v>30</v>
      </c>
      <c r="B3" s="57"/>
      <c r="C3" s="57"/>
      <c r="D3" s="57"/>
      <c r="E3" s="14"/>
      <c r="F3" s="14"/>
      <c r="G3" s="14"/>
      <c r="H3" s="14"/>
      <c r="I3" s="14"/>
      <c r="J3" s="14"/>
      <c r="K3" s="14"/>
      <c r="L3" s="14"/>
      <c r="M3" s="14"/>
      <c r="N3" s="14"/>
      <c r="O3" s="14"/>
      <c r="P3" s="14"/>
      <c r="Q3" s="14"/>
      <c r="R3" s="14"/>
      <c r="S3" s="14"/>
      <c r="T3" s="73"/>
      <c r="U3" s="14"/>
      <c r="V3" s="14"/>
      <c r="W3" s="14"/>
      <c r="X3" s="14"/>
      <c r="Y3" s="14"/>
    </row>
    <row r="4" spans="1:25" ht="15" customHeight="1" x14ac:dyDescent="0.25">
      <c r="A4" s="50" t="s">
        <v>26</v>
      </c>
      <c r="B4" s="55"/>
      <c r="C4" s="55"/>
      <c r="D4" s="55"/>
      <c r="E4" s="55"/>
      <c r="F4" s="55"/>
      <c r="G4" s="11"/>
      <c r="H4" s="11"/>
      <c r="Q4"/>
      <c r="R4"/>
      <c r="S4"/>
      <c r="U4"/>
    </row>
    <row r="5" spans="1:25" ht="15.75" thickBot="1" x14ac:dyDescent="0.3">
      <c r="A5" s="55"/>
      <c r="B5" s="55"/>
      <c r="C5" s="55"/>
      <c r="D5" s="55"/>
      <c r="E5" s="55"/>
      <c r="F5" s="55"/>
      <c r="G5" s="11"/>
      <c r="H5" s="11"/>
      <c r="Q5"/>
      <c r="R5"/>
      <c r="S5"/>
      <c r="U5"/>
    </row>
    <row r="6" spans="1:25" ht="15" customHeight="1" thickBot="1" x14ac:dyDescent="0.3">
      <c r="A6" s="50" t="s">
        <v>129</v>
      </c>
      <c r="B6" s="55"/>
      <c r="C6" s="55"/>
      <c r="D6" s="55"/>
      <c r="E6" s="55"/>
      <c r="F6" s="239">
        <f>D1*0.05</f>
        <v>8748.4259999999995</v>
      </c>
      <c r="G6" s="11"/>
      <c r="H6" s="11"/>
      <c r="Q6"/>
      <c r="R6"/>
      <c r="S6"/>
      <c r="U6"/>
    </row>
    <row r="7" spans="1:25" ht="15.75" thickBot="1" x14ac:dyDescent="0.3">
      <c r="A7" s="55"/>
      <c r="B7" s="55"/>
      <c r="C7" s="55"/>
      <c r="D7" s="55"/>
      <c r="E7" s="55"/>
      <c r="F7" s="55"/>
      <c r="G7" s="55"/>
      <c r="H7" s="55"/>
      <c r="Q7"/>
      <c r="R7"/>
      <c r="S7"/>
      <c r="U7"/>
    </row>
    <row r="8" spans="1:25" ht="15" customHeight="1" thickBot="1" x14ac:dyDescent="0.3">
      <c r="A8" s="64" t="s">
        <v>28</v>
      </c>
      <c r="B8" s="64"/>
      <c r="C8" s="64"/>
      <c r="D8" s="64"/>
      <c r="E8" s="64"/>
      <c r="F8" s="64"/>
      <c r="G8" s="58"/>
      <c r="H8" s="338" t="s">
        <v>31</v>
      </c>
      <c r="I8" s="16"/>
      <c r="K8" s="55"/>
      <c r="L8" s="68" t="s">
        <v>41</v>
      </c>
      <c r="M8" s="55"/>
      <c r="N8" s="55"/>
      <c r="O8" s="55"/>
      <c r="P8" s="55"/>
      <c r="Q8"/>
      <c r="R8"/>
      <c r="S8"/>
      <c r="U8"/>
    </row>
    <row r="9" spans="1:25" x14ac:dyDescent="0.25">
      <c r="A9" s="55"/>
      <c r="B9" s="55"/>
      <c r="C9" s="55"/>
      <c r="D9" s="55"/>
      <c r="E9" s="55"/>
      <c r="F9" s="55"/>
      <c r="G9" s="55"/>
      <c r="H9" s="55"/>
      <c r="Q9"/>
      <c r="R9"/>
      <c r="S9"/>
      <c r="U9"/>
    </row>
    <row r="10" spans="1:25" ht="15.75" thickBot="1" x14ac:dyDescent="0.3">
      <c r="A10" s="56" t="s">
        <v>107</v>
      </c>
      <c r="B10" s="56"/>
      <c r="C10" s="56"/>
      <c r="D10" s="56"/>
      <c r="E10" s="56"/>
      <c r="F10" s="56"/>
      <c r="G10" s="56"/>
      <c r="H10" s="56"/>
      <c r="I10" s="56"/>
      <c r="J10" s="56"/>
      <c r="K10" s="56"/>
      <c r="Q10"/>
      <c r="R10"/>
      <c r="S10"/>
      <c r="U10"/>
    </row>
    <row r="11" spans="1:25" x14ac:dyDescent="0.25">
      <c r="A11" s="339" t="s">
        <v>324</v>
      </c>
      <c r="B11" s="340"/>
      <c r="C11" s="340"/>
      <c r="D11" s="340"/>
      <c r="E11" s="340"/>
      <c r="F11" s="340"/>
      <c r="G11" s="340"/>
      <c r="H11" s="340"/>
      <c r="I11" s="340"/>
      <c r="J11" s="340"/>
      <c r="K11" s="340"/>
      <c r="L11" s="340"/>
      <c r="M11" s="340"/>
      <c r="N11" s="340"/>
      <c r="O11" s="340"/>
      <c r="P11" s="340"/>
      <c r="Q11" s="341"/>
      <c r="R11" s="15"/>
      <c r="S11" s="15"/>
      <c r="T11" s="67"/>
      <c r="U11" s="15"/>
      <c r="V11" s="15"/>
      <c r="W11" s="15"/>
      <c r="X11" s="15"/>
      <c r="Y11" s="15"/>
    </row>
    <row r="12" spans="1:25" x14ac:dyDescent="0.25">
      <c r="A12" s="342"/>
      <c r="B12" s="343"/>
      <c r="C12" s="343"/>
      <c r="D12" s="343"/>
      <c r="E12" s="343"/>
      <c r="F12" s="343"/>
      <c r="G12" s="343"/>
      <c r="H12" s="343"/>
      <c r="I12" s="343"/>
      <c r="J12" s="343"/>
      <c r="K12" s="343"/>
      <c r="L12" s="343"/>
      <c r="M12" s="343"/>
      <c r="N12" s="343"/>
      <c r="O12" s="343"/>
      <c r="P12" s="343"/>
      <c r="Q12" s="344"/>
      <c r="R12" s="15"/>
      <c r="S12" s="15"/>
      <c r="T12" s="67"/>
      <c r="U12" s="15"/>
      <c r="V12" s="15"/>
      <c r="W12" s="15"/>
      <c r="X12" s="15"/>
      <c r="Y12" s="15"/>
    </row>
    <row r="13" spans="1:25" x14ac:dyDescent="0.25">
      <c r="A13" s="342"/>
      <c r="B13" s="343"/>
      <c r="C13" s="343"/>
      <c r="D13" s="343"/>
      <c r="E13" s="343"/>
      <c r="F13" s="343"/>
      <c r="G13" s="343"/>
      <c r="H13" s="343"/>
      <c r="I13" s="343"/>
      <c r="J13" s="343"/>
      <c r="K13" s="343"/>
      <c r="L13" s="343"/>
      <c r="M13" s="343"/>
      <c r="N13" s="343"/>
      <c r="O13" s="343"/>
      <c r="P13" s="343"/>
      <c r="Q13" s="344"/>
      <c r="R13" s="15"/>
      <c r="S13" s="15"/>
      <c r="T13" s="67"/>
      <c r="U13" s="15"/>
      <c r="V13" s="15"/>
      <c r="W13" s="15"/>
      <c r="X13" s="15"/>
      <c r="Y13" s="15"/>
    </row>
    <row r="14" spans="1:25" x14ac:dyDescent="0.25">
      <c r="A14" s="342"/>
      <c r="B14" s="343"/>
      <c r="C14" s="343"/>
      <c r="D14" s="343"/>
      <c r="E14" s="343"/>
      <c r="F14" s="343"/>
      <c r="G14" s="343"/>
      <c r="H14" s="343"/>
      <c r="I14" s="343"/>
      <c r="J14" s="343"/>
      <c r="K14" s="343"/>
      <c r="L14" s="343"/>
      <c r="M14" s="343"/>
      <c r="N14" s="343"/>
      <c r="O14" s="343"/>
      <c r="P14" s="343"/>
      <c r="Q14" s="344"/>
      <c r="R14" s="15"/>
      <c r="S14" s="15"/>
      <c r="T14" s="67"/>
      <c r="U14" s="15"/>
      <c r="V14" s="15"/>
      <c r="W14" s="15"/>
      <c r="X14" s="15"/>
      <c r="Y14" s="15"/>
    </row>
    <row r="15" spans="1:25" ht="15.75" thickBot="1" x14ac:dyDescent="0.3">
      <c r="A15" s="345"/>
      <c r="B15" s="346"/>
      <c r="C15" s="346"/>
      <c r="D15" s="346"/>
      <c r="E15" s="346"/>
      <c r="F15" s="346"/>
      <c r="G15" s="346"/>
      <c r="H15" s="346"/>
      <c r="I15" s="346"/>
      <c r="J15" s="346"/>
      <c r="K15" s="346"/>
      <c r="L15" s="346"/>
      <c r="M15" s="346"/>
      <c r="N15" s="346"/>
      <c r="O15" s="346"/>
      <c r="P15" s="346"/>
      <c r="Q15" s="347"/>
      <c r="R15" s="15"/>
      <c r="S15" s="15"/>
      <c r="T15" s="67"/>
      <c r="U15" s="15"/>
      <c r="V15" s="15"/>
      <c r="W15" s="15"/>
      <c r="X15" s="15"/>
      <c r="Y15" s="15"/>
    </row>
    <row r="20" spans="1:21" ht="23.25" x14ac:dyDescent="0.35">
      <c r="A20" s="294" t="s">
        <v>131</v>
      </c>
      <c r="B20" s="294"/>
      <c r="C20" s="294"/>
      <c r="D20" s="294"/>
      <c r="E20" s="41"/>
      <c r="F20" s="41"/>
      <c r="G20" s="41"/>
      <c r="H20" s="41"/>
      <c r="I20" s="41"/>
      <c r="J20" s="41"/>
      <c r="K20" s="41"/>
      <c r="L20" s="41"/>
    </row>
    <row r="21" spans="1:21" s="189" customFormat="1" ht="37.5" customHeight="1" x14ac:dyDescent="0.25">
      <c r="A21" s="190" t="s">
        <v>130</v>
      </c>
      <c r="B21" s="191"/>
      <c r="C21" s="191"/>
      <c r="D21" s="191"/>
      <c r="E21" s="191"/>
      <c r="F21" s="191"/>
      <c r="G21" s="191"/>
      <c r="H21" s="191"/>
      <c r="I21" s="191"/>
      <c r="J21" s="191"/>
      <c r="K21" s="191"/>
      <c r="L21" s="191"/>
      <c r="M21" s="191"/>
      <c r="N21" s="192"/>
      <c r="O21" s="193" t="s">
        <v>126</v>
      </c>
      <c r="P21" s="193" t="s">
        <v>38</v>
      </c>
      <c r="Q21" s="194" t="s">
        <v>127</v>
      </c>
      <c r="R21" s="193" t="s">
        <v>39</v>
      </c>
      <c r="S21" s="194" t="s">
        <v>127</v>
      </c>
      <c r="T21" s="193" t="s">
        <v>40</v>
      </c>
      <c r="U21" s="194" t="s">
        <v>127</v>
      </c>
    </row>
    <row r="22" spans="1:21" x14ac:dyDescent="0.25">
      <c r="A22" s="59" t="s">
        <v>116</v>
      </c>
      <c r="B22" s="60"/>
      <c r="C22" s="28" t="s">
        <v>111</v>
      </c>
      <c r="D22" s="28" t="s">
        <v>110</v>
      </c>
      <c r="E22" s="65" t="s">
        <v>33</v>
      </c>
      <c r="F22" s="59" t="s">
        <v>34</v>
      </c>
      <c r="G22" s="61"/>
      <c r="H22" s="61"/>
      <c r="I22" s="61"/>
      <c r="J22" s="61"/>
      <c r="K22" s="61"/>
      <c r="L22" s="61"/>
      <c r="M22" s="61"/>
      <c r="N22" s="60"/>
      <c r="O22" s="23" t="s">
        <v>35</v>
      </c>
      <c r="P22" s="23" t="s">
        <v>35</v>
      </c>
      <c r="Q22" s="31"/>
      <c r="R22" s="7" t="s">
        <v>35</v>
      </c>
      <c r="S22" s="32"/>
      <c r="T22" s="7" t="s">
        <v>35</v>
      </c>
      <c r="U22" s="32"/>
    </row>
    <row r="23" spans="1:21" s="89" customFormat="1" ht="70.5" customHeight="1" x14ac:dyDescent="0.25">
      <c r="A23" s="80">
        <v>1</v>
      </c>
      <c r="B23" s="81"/>
      <c r="C23" s="82" t="s">
        <v>65</v>
      </c>
      <c r="D23" s="80" t="s">
        <v>68</v>
      </c>
      <c r="E23" s="83" t="s">
        <v>1</v>
      </c>
      <c r="F23" s="282" t="s">
        <v>303</v>
      </c>
      <c r="G23" s="283"/>
      <c r="H23" s="283"/>
      <c r="I23" s="283"/>
      <c r="J23" s="283"/>
      <c r="K23" s="283"/>
      <c r="L23" s="283"/>
      <c r="M23" s="283"/>
      <c r="N23" s="284"/>
      <c r="O23" s="84">
        <v>12436.5</v>
      </c>
      <c r="P23" s="85"/>
      <c r="Q23" s="86"/>
      <c r="R23" s="87"/>
      <c r="S23" s="88"/>
      <c r="T23" s="87"/>
      <c r="U23" s="88"/>
    </row>
    <row r="24" spans="1:21" s="89" customFormat="1" ht="100.5" customHeight="1" x14ac:dyDescent="0.25">
      <c r="A24" s="80">
        <v>2</v>
      </c>
      <c r="B24" s="81"/>
      <c r="C24" s="82" t="s">
        <v>65</v>
      </c>
      <c r="D24" s="80" t="s">
        <v>68</v>
      </c>
      <c r="E24" s="83" t="s">
        <v>1</v>
      </c>
      <c r="F24" s="282" t="s">
        <v>313</v>
      </c>
      <c r="G24" s="283"/>
      <c r="H24" s="283"/>
      <c r="I24" s="283"/>
      <c r="J24" s="283"/>
      <c r="K24" s="283"/>
      <c r="L24" s="283"/>
      <c r="M24" s="283"/>
      <c r="N24" s="284"/>
      <c r="O24" s="84">
        <v>29701.5</v>
      </c>
      <c r="P24" s="85"/>
      <c r="Q24" s="240"/>
      <c r="R24" s="87"/>
      <c r="S24" s="88"/>
      <c r="T24" s="87"/>
      <c r="U24" s="88"/>
    </row>
    <row r="25" spans="1:21" s="89" customFormat="1" ht="84.75" customHeight="1" x14ac:dyDescent="0.25">
      <c r="A25" s="80">
        <v>3</v>
      </c>
      <c r="B25" s="81"/>
      <c r="C25" s="82" t="s">
        <v>65</v>
      </c>
      <c r="D25" s="80" t="s">
        <v>68</v>
      </c>
      <c r="E25" s="83" t="s">
        <v>3</v>
      </c>
      <c r="F25" s="282" t="s">
        <v>304</v>
      </c>
      <c r="G25" s="283"/>
      <c r="H25" s="283"/>
      <c r="I25" s="283"/>
      <c r="J25" s="283"/>
      <c r="K25" s="283"/>
      <c r="L25" s="283"/>
      <c r="M25" s="283"/>
      <c r="N25" s="284"/>
      <c r="O25" s="84">
        <v>21600</v>
      </c>
      <c r="P25" s="85"/>
      <c r="Q25" s="240"/>
      <c r="R25" s="87"/>
      <c r="S25" s="88"/>
      <c r="T25" s="87"/>
      <c r="U25" s="88"/>
    </row>
    <row r="26" spans="1:21" s="89" customFormat="1" ht="57.75" customHeight="1" x14ac:dyDescent="0.25">
      <c r="A26" s="80">
        <v>5</v>
      </c>
      <c r="B26" s="81"/>
      <c r="C26" s="82" t="s">
        <v>65</v>
      </c>
      <c r="D26" s="80" t="s">
        <v>68</v>
      </c>
      <c r="E26" s="83" t="s">
        <v>3</v>
      </c>
      <c r="F26" s="282" t="s">
        <v>294</v>
      </c>
      <c r="G26" s="283"/>
      <c r="H26" s="283"/>
      <c r="I26" s="283"/>
      <c r="J26" s="283"/>
      <c r="K26" s="283"/>
      <c r="L26" s="283"/>
      <c r="M26" s="283"/>
      <c r="N26" s="284"/>
      <c r="O26" s="84">
        <v>1200</v>
      </c>
      <c r="P26" s="85"/>
      <c r="Q26" s="86"/>
      <c r="R26" s="87"/>
      <c r="S26" s="88"/>
      <c r="T26" s="87"/>
      <c r="U26" s="88"/>
    </row>
    <row r="27" spans="1:21" s="89" customFormat="1" ht="45" customHeight="1" x14ac:dyDescent="0.25">
      <c r="A27" s="80">
        <v>1</v>
      </c>
      <c r="B27" s="81"/>
      <c r="C27" s="82" t="s">
        <v>65</v>
      </c>
      <c r="D27" s="80" t="s">
        <v>68</v>
      </c>
      <c r="E27" s="83" t="s">
        <v>3</v>
      </c>
      <c r="F27" s="282" t="s">
        <v>295</v>
      </c>
      <c r="G27" s="283"/>
      <c r="H27" s="283"/>
      <c r="I27" s="283"/>
      <c r="J27" s="283"/>
      <c r="K27" s="283"/>
      <c r="L27" s="283"/>
      <c r="M27" s="283"/>
      <c r="N27" s="284"/>
      <c r="O27" s="84">
        <v>7000</v>
      </c>
      <c r="P27" s="85"/>
      <c r="Q27" s="240"/>
      <c r="R27" s="87"/>
      <c r="S27" s="88"/>
      <c r="T27" s="87"/>
      <c r="U27" s="88"/>
    </row>
    <row r="28" spans="1:21" s="89" customFormat="1" ht="96" customHeight="1" x14ac:dyDescent="0.25">
      <c r="A28" s="80">
        <v>8</v>
      </c>
      <c r="B28" s="81"/>
      <c r="C28" s="82" t="s">
        <v>65</v>
      </c>
      <c r="D28" s="80" t="s">
        <v>65</v>
      </c>
      <c r="E28" s="83" t="s">
        <v>1</v>
      </c>
      <c r="F28" s="282" t="s">
        <v>322</v>
      </c>
      <c r="G28" s="283"/>
      <c r="H28" s="283"/>
      <c r="I28" s="283"/>
      <c r="J28" s="283"/>
      <c r="K28" s="283"/>
      <c r="L28" s="283"/>
      <c r="M28" s="283"/>
      <c r="N28" s="284"/>
      <c r="O28" s="84">
        <v>3200</v>
      </c>
      <c r="P28" s="85"/>
      <c r="Q28" s="86"/>
      <c r="R28" s="87"/>
      <c r="S28" s="88"/>
      <c r="T28" s="87"/>
      <c r="U28" s="88"/>
    </row>
    <row r="29" spans="1:21" s="89" customFormat="1" ht="36" customHeight="1" x14ac:dyDescent="0.25">
      <c r="A29" s="80"/>
      <c r="B29" s="81"/>
      <c r="C29" s="82"/>
      <c r="D29" s="80"/>
      <c r="E29" s="83"/>
      <c r="F29" s="282"/>
      <c r="G29" s="283"/>
      <c r="H29" s="283"/>
      <c r="I29" s="283"/>
      <c r="J29" s="283"/>
      <c r="K29" s="283"/>
      <c r="L29" s="283"/>
      <c r="M29" s="283"/>
      <c r="N29" s="284"/>
      <c r="O29" s="84"/>
      <c r="P29" s="85"/>
      <c r="Q29" s="86"/>
      <c r="R29" s="87"/>
      <c r="S29" s="88"/>
      <c r="T29" s="87"/>
      <c r="U29" s="88"/>
    </row>
    <row r="30" spans="1:21" s="89" customFormat="1" ht="36" customHeight="1" x14ac:dyDescent="0.25">
      <c r="A30" s="80"/>
      <c r="B30" s="81"/>
      <c r="C30" s="82"/>
      <c r="D30" s="80"/>
      <c r="E30" s="83"/>
      <c r="F30" s="282"/>
      <c r="G30" s="283"/>
      <c r="H30" s="283"/>
      <c r="I30" s="283"/>
      <c r="J30" s="283"/>
      <c r="K30" s="283"/>
      <c r="L30" s="283"/>
      <c r="M30" s="283"/>
      <c r="N30" s="284"/>
      <c r="O30" s="84"/>
      <c r="P30" s="85"/>
      <c r="Q30" s="86"/>
      <c r="R30" s="87"/>
      <c r="S30" s="88"/>
      <c r="T30" s="87"/>
      <c r="U30" s="88"/>
    </row>
    <row r="31" spans="1:21" s="89" customFormat="1" ht="36" customHeight="1" x14ac:dyDescent="0.25">
      <c r="A31" s="80"/>
      <c r="B31" s="81"/>
      <c r="C31" s="82"/>
      <c r="D31" s="80"/>
      <c r="E31" s="83"/>
      <c r="F31" s="282"/>
      <c r="G31" s="283"/>
      <c r="H31" s="283"/>
      <c r="I31" s="283"/>
      <c r="J31" s="283"/>
      <c r="K31" s="283"/>
      <c r="L31" s="283"/>
      <c r="M31" s="283"/>
      <c r="N31" s="284"/>
      <c r="O31" s="84"/>
      <c r="P31" s="85"/>
      <c r="Q31" s="86"/>
      <c r="R31" s="87"/>
      <c r="S31" s="88"/>
      <c r="T31" s="87"/>
      <c r="U31" s="88"/>
    </row>
    <row r="32" spans="1:21" s="89" customFormat="1" ht="36" customHeight="1" x14ac:dyDescent="0.25">
      <c r="A32" s="80"/>
      <c r="B32" s="81"/>
      <c r="C32" s="82"/>
      <c r="D32" s="80"/>
      <c r="E32" s="83"/>
      <c r="F32" s="282"/>
      <c r="G32" s="283"/>
      <c r="H32" s="283"/>
      <c r="I32" s="283"/>
      <c r="J32" s="283"/>
      <c r="K32" s="283"/>
      <c r="L32" s="283"/>
      <c r="M32" s="283"/>
      <c r="N32" s="284"/>
      <c r="O32" s="84"/>
      <c r="P32" s="85"/>
      <c r="Q32" s="86"/>
      <c r="R32" s="87"/>
      <c r="S32" s="88"/>
      <c r="T32" s="87"/>
      <c r="U32" s="88"/>
    </row>
    <row r="33" spans="1:21" s="89" customFormat="1" ht="36" customHeight="1" x14ac:dyDescent="0.25">
      <c r="A33" s="80"/>
      <c r="B33" s="81"/>
      <c r="C33" s="82"/>
      <c r="D33" s="80"/>
      <c r="E33" s="83"/>
      <c r="F33" s="282"/>
      <c r="G33" s="283"/>
      <c r="H33" s="283"/>
      <c r="I33" s="283"/>
      <c r="J33" s="283"/>
      <c r="K33" s="283"/>
      <c r="L33" s="283"/>
      <c r="M33" s="283"/>
      <c r="N33" s="284"/>
      <c r="O33" s="84"/>
      <c r="P33" s="85"/>
      <c r="Q33" s="86"/>
      <c r="R33" s="87"/>
      <c r="S33" s="88"/>
      <c r="T33" s="87"/>
      <c r="U33" s="88"/>
    </row>
    <row r="34" spans="1:21" s="1" customFormat="1" x14ac:dyDescent="0.25">
      <c r="L34" s="35" t="s">
        <v>132</v>
      </c>
      <c r="N34" s="34"/>
      <c r="O34" s="35">
        <f>SUM(O23:O33)</f>
        <v>75138</v>
      </c>
      <c r="P34" s="35">
        <f>SUM(P23:P33)</f>
        <v>0</v>
      </c>
      <c r="Q34" s="27"/>
      <c r="R34" s="36">
        <f>SUM(R23:R33)</f>
        <v>0</v>
      </c>
      <c r="S34" s="27"/>
      <c r="T34" s="36">
        <f>SUM(T23:T33)</f>
        <v>0</v>
      </c>
      <c r="U34" s="27"/>
    </row>
    <row r="36" spans="1:21" s="189" customFormat="1" ht="37.5" customHeight="1" x14ac:dyDescent="0.25">
      <c r="A36" s="190" t="s">
        <v>133</v>
      </c>
      <c r="B36" s="191"/>
      <c r="C36" s="191"/>
      <c r="D36" s="191"/>
      <c r="E36" s="191"/>
      <c r="F36" s="191"/>
      <c r="G36" s="191"/>
      <c r="H36" s="191"/>
      <c r="I36" s="191"/>
      <c r="J36" s="191"/>
      <c r="K36" s="191"/>
      <c r="L36" s="191"/>
      <c r="M36" s="191"/>
      <c r="N36" s="192"/>
      <c r="O36" s="193" t="s">
        <v>126</v>
      </c>
      <c r="P36" s="193" t="s">
        <v>38</v>
      </c>
      <c r="Q36" s="194" t="s">
        <v>127</v>
      </c>
      <c r="R36" s="193" t="s">
        <v>39</v>
      </c>
      <c r="S36" s="194" t="s">
        <v>127</v>
      </c>
      <c r="T36" s="193" t="s">
        <v>40</v>
      </c>
      <c r="U36" s="194" t="s">
        <v>127</v>
      </c>
    </row>
    <row r="37" spans="1:21" x14ac:dyDescent="0.25">
      <c r="A37" s="59" t="s">
        <v>116</v>
      </c>
      <c r="B37" s="60"/>
      <c r="C37" s="28" t="s">
        <v>111</v>
      </c>
      <c r="D37" s="28" t="s">
        <v>110</v>
      </c>
      <c r="E37" s="65" t="s">
        <v>33</v>
      </c>
      <c r="F37" s="59" t="s">
        <v>34</v>
      </c>
      <c r="G37" s="61"/>
      <c r="H37" s="61"/>
      <c r="I37" s="61"/>
      <c r="J37" s="61"/>
      <c r="K37" s="61"/>
      <c r="L37" s="61"/>
      <c r="M37" s="61"/>
      <c r="N37" s="60"/>
      <c r="O37" s="23" t="s">
        <v>35</v>
      </c>
      <c r="P37" s="23" t="s">
        <v>35</v>
      </c>
      <c r="Q37" s="31"/>
      <c r="R37" s="7" t="s">
        <v>35</v>
      </c>
      <c r="S37" s="32"/>
      <c r="T37" s="7" t="s">
        <v>35</v>
      </c>
      <c r="U37" s="32"/>
    </row>
    <row r="38" spans="1:21" s="89" customFormat="1" ht="61.5" customHeight="1" x14ac:dyDescent="0.25">
      <c r="A38" s="80"/>
      <c r="B38" s="81"/>
      <c r="C38" s="82"/>
      <c r="D38" s="80"/>
      <c r="E38" s="90" t="s">
        <v>4</v>
      </c>
      <c r="F38" s="282" t="s">
        <v>305</v>
      </c>
      <c r="G38" s="283"/>
      <c r="H38" s="283"/>
      <c r="I38" s="283"/>
      <c r="J38" s="283"/>
      <c r="K38" s="283"/>
      <c r="L38" s="283"/>
      <c r="M38" s="283"/>
      <c r="N38" s="284"/>
      <c r="O38" s="84">
        <v>2418.4</v>
      </c>
      <c r="P38" s="85"/>
      <c r="Q38" s="240"/>
      <c r="R38" s="87"/>
      <c r="S38" s="88"/>
      <c r="T38" s="87"/>
      <c r="U38" s="88"/>
    </row>
    <row r="39" spans="1:21" s="89" customFormat="1" ht="81.75" customHeight="1" x14ac:dyDescent="0.25">
      <c r="A39" s="80"/>
      <c r="B39" s="81"/>
      <c r="C39" s="82"/>
      <c r="D39" s="80"/>
      <c r="E39" s="90" t="s">
        <v>4</v>
      </c>
      <c r="F39" s="282" t="s">
        <v>323</v>
      </c>
      <c r="G39" s="283"/>
      <c r="H39" s="283"/>
      <c r="I39" s="283"/>
      <c r="J39" s="283"/>
      <c r="K39" s="283"/>
      <c r="L39" s="283"/>
      <c r="M39" s="283"/>
      <c r="N39" s="284"/>
      <c r="O39" s="84">
        <v>7425.38</v>
      </c>
      <c r="P39" s="85"/>
      <c r="R39" s="87"/>
      <c r="S39" s="88"/>
      <c r="T39" s="87"/>
      <c r="U39" s="88"/>
    </row>
    <row r="40" spans="1:21" s="89" customFormat="1" ht="36" customHeight="1" x14ac:dyDescent="0.25">
      <c r="A40" s="80"/>
      <c r="B40" s="81"/>
      <c r="C40" s="82"/>
      <c r="D40" s="80"/>
      <c r="E40" s="90" t="s">
        <v>4</v>
      </c>
      <c r="F40" s="282" t="s">
        <v>306</v>
      </c>
      <c r="G40" s="283"/>
      <c r="H40" s="283"/>
      <c r="I40" s="283"/>
      <c r="J40" s="283"/>
      <c r="K40" s="283"/>
      <c r="L40" s="283"/>
      <c r="M40" s="283"/>
      <c r="N40" s="284"/>
      <c r="O40" s="84">
        <v>647.08000000000004</v>
      </c>
      <c r="P40" s="85"/>
      <c r="Q40" s="86"/>
      <c r="R40" s="87"/>
      <c r="S40" s="88"/>
      <c r="T40" s="87"/>
      <c r="U40" s="88"/>
    </row>
    <row r="41" spans="1:21" s="89" customFormat="1" ht="36" customHeight="1" x14ac:dyDescent="0.25">
      <c r="A41" s="80"/>
      <c r="B41" s="81"/>
      <c r="C41" s="82"/>
      <c r="D41" s="80"/>
      <c r="E41" s="90" t="s">
        <v>4</v>
      </c>
      <c r="F41" s="282" t="s">
        <v>307</v>
      </c>
      <c r="G41" s="283"/>
      <c r="H41" s="283"/>
      <c r="I41" s="283"/>
      <c r="J41" s="283"/>
      <c r="K41" s="283"/>
      <c r="L41" s="283"/>
      <c r="M41" s="283"/>
      <c r="N41" s="284"/>
      <c r="O41" s="84">
        <v>97.14</v>
      </c>
      <c r="P41" s="85"/>
      <c r="Q41" s="86"/>
      <c r="R41" s="87"/>
      <c r="S41" s="88"/>
      <c r="T41" s="87"/>
      <c r="U41" s="88"/>
    </row>
    <row r="42" spans="1:21" s="89" customFormat="1" ht="36" customHeight="1" x14ac:dyDescent="0.25">
      <c r="A42" s="80"/>
      <c r="B42" s="81"/>
      <c r="C42" s="82"/>
      <c r="D42" s="80"/>
      <c r="E42" s="90" t="s">
        <v>4</v>
      </c>
      <c r="F42" s="282" t="s">
        <v>308</v>
      </c>
      <c r="G42" s="283"/>
      <c r="H42" s="283"/>
      <c r="I42" s="283"/>
      <c r="J42" s="283"/>
      <c r="K42" s="283"/>
      <c r="L42" s="283"/>
      <c r="M42" s="283"/>
      <c r="N42" s="284"/>
      <c r="O42" s="84">
        <v>1933.2</v>
      </c>
      <c r="P42" s="85"/>
      <c r="Q42" s="86"/>
      <c r="R42" s="87"/>
      <c r="S42" s="88"/>
      <c r="T42" s="87"/>
      <c r="U42" s="88"/>
    </row>
    <row r="43" spans="1:21" s="89" customFormat="1" ht="36" customHeight="1" x14ac:dyDescent="0.25">
      <c r="A43" s="80"/>
      <c r="B43" s="81"/>
      <c r="C43" s="82"/>
      <c r="D43" s="80"/>
      <c r="E43" s="90" t="s">
        <v>4</v>
      </c>
      <c r="F43" s="282" t="s">
        <v>320</v>
      </c>
      <c r="G43" s="283"/>
      <c r="H43" s="283"/>
      <c r="I43" s="283"/>
      <c r="J43" s="283"/>
      <c r="K43" s="283"/>
      <c r="L43" s="283"/>
      <c r="M43" s="283"/>
      <c r="N43" s="284"/>
      <c r="O43" s="84">
        <v>135.12</v>
      </c>
      <c r="P43" s="85"/>
      <c r="Q43" s="86"/>
      <c r="R43" s="87"/>
      <c r="S43" s="88"/>
      <c r="T43" s="87"/>
      <c r="U43" s="88"/>
    </row>
    <row r="44" spans="1:21" s="89" customFormat="1" ht="36" customHeight="1" x14ac:dyDescent="0.25">
      <c r="A44" s="80"/>
      <c r="B44" s="81"/>
      <c r="C44" s="82"/>
      <c r="D44" s="80"/>
      <c r="E44" s="90" t="s">
        <v>4</v>
      </c>
      <c r="F44" s="282"/>
      <c r="G44" s="283"/>
      <c r="H44" s="283"/>
      <c r="I44" s="283"/>
      <c r="J44" s="283"/>
      <c r="K44" s="283"/>
      <c r="L44" s="283"/>
      <c r="M44" s="283"/>
      <c r="N44" s="284"/>
      <c r="O44" s="84"/>
      <c r="P44" s="85"/>
      <c r="Q44" s="86"/>
      <c r="R44" s="87"/>
      <c r="S44" s="88"/>
      <c r="T44" s="87"/>
      <c r="U44" s="88"/>
    </row>
    <row r="45" spans="1:21" s="89" customFormat="1" ht="36" customHeight="1" x14ac:dyDescent="0.25">
      <c r="A45" s="80"/>
      <c r="B45" s="81"/>
      <c r="C45" s="82"/>
      <c r="D45" s="80"/>
      <c r="E45" s="90" t="s">
        <v>4</v>
      </c>
      <c r="F45" s="282"/>
      <c r="G45" s="283"/>
      <c r="H45" s="283"/>
      <c r="I45" s="283"/>
      <c r="J45" s="283"/>
      <c r="K45" s="283"/>
      <c r="L45" s="283"/>
      <c r="M45" s="283"/>
      <c r="N45" s="284"/>
      <c r="O45" s="84"/>
      <c r="P45" s="85"/>
      <c r="Q45" s="86"/>
      <c r="R45" s="87"/>
      <c r="S45" s="88"/>
      <c r="T45" s="87"/>
      <c r="U45" s="88"/>
    </row>
    <row r="46" spans="1:21" s="89" customFormat="1" ht="36" customHeight="1" x14ac:dyDescent="0.25">
      <c r="A46" s="80"/>
      <c r="B46" s="81"/>
      <c r="C46" s="82"/>
      <c r="D46" s="80"/>
      <c r="E46" s="90" t="s">
        <v>4</v>
      </c>
      <c r="F46" s="282"/>
      <c r="G46" s="283"/>
      <c r="H46" s="283"/>
      <c r="I46" s="283"/>
      <c r="J46" s="283"/>
      <c r="K46" s="283"/>
      <c r="L46" s="283"/>
      <c r="M46" s="283"/>
      <c r="N46" s="284"/>
      <c r="O46" s="84"/>
      <c r="P46" s="85"/>
      <c r="Q46" s="86"/>
      <c r="R46" s="87"/>
      <c r="S46" s="88"/>
      <c r="T46" s="87"/>
      <c r="U46" s="88"/>
    </row>
    <row r="47" spans="1:21" s="1" customFormat="1" x14ac:dyDescent="0.25">
      <c r="L47" s="35" t="s">
        <v>134</v>
      </c>
      <c r="N47" s="34"/>
      <c r="O47" s="35">
        <f>SUM(O38:O46)</f>
        <v>12656.320000000002</v>
      </c>
      <c r="P47" s="35">
        <f>SUM(P38:P46)</f>
        <v>0</v>
      </c>
      <c r="Q47" s="27"/>
      <c r="R47" s="36">
        <f>SUM(R38:R46)</f>
        <v>0</v>
      </c>
      <c r="S47" s="27"/>
      <c r="T47" s="36">
        <f>SUM(T38:T46)</f>
        <v>0</v>
      </c>
      <c r="U47" s="27"/>
    </row>
    <row r="49" spans="1:21" s="198" customFormat="1" ht="37.5" customHeight="1" x14ac:dyDescent="0.25">
      <c r="A49" s="190" t="s">
        <v>135</v>
      </c>
      <c r="B49" s="191"/>
      <c r="C49" s="191"/>
      <c r="D49" s="191"/>
      <c r="E49" s="191"/>
      <c r="F49" s="191"/>
      <c r="G49" s="191"/>
      <c r="H49" s="191"/>
      <c r="I49" s="191"/>
      <c r="J49" s="191"/>
      <c r="K49" s="191"/>
      <c r="L49" s="191"/>
      <c r="M49" s="191"/>
      <c r="N49" s="195"/>
      <c r="O49" s="196" t="s">
        <v>126</v>
      </c>
      <c r="P49" s="196" t="s">
        <v>38</v>
      </c>
      <c r="Q49" s="197" t="s">
        <v>127</v>
      </c>
      <c r="R49" s="196" t="s">
        <v>39</v>
      </c>
      <c r="S49" s="197" t="s">
        <v>127</v>
      </c>
      <c r="T49" s="196" t="s">
        <v>40</v>
      </c>
      <c r="U49" s="197" t="s">
        <v>127</v>
      </c>
    </row>
    <row r="50" spans="1:21" x14ac:dyDescent="0.25">
      <c r="A50" s="59" t="s">
        <v>116</v>
      </c>
      <c r="B50" s="60"/>
      <c r="C50" s="28" t="s">
        <v>111</v>
      </c>
      <c r="D50" s="28" t="s">
        <v>110</v>
      </c>
      <c r="E50" s="65" t="s">
        <v>33</v>
      </c>
      <c r="F50" s="59" t="s">
        <v>34</v>
      </c>
      <c r="G50" s="61"/>
      <c r="H50" s="61"/>
      <c r="I50" s="61"/>
      <c r="J50" s="61"/>
      <c r="K50" s="61"/>
      <c r="L50" s="61"/>
      <c r="M50" s="61"/>
      <c r="N50" s="60"/>
      <c r="O50" s="23" t="s">
        <v>35</v>
      </c>
      <c r="P50" s="23" t="s">
        <v>35</v>
      </c>
      <c r="Q50" s="31"/>
      <c r="R50" s="7" t="s">
        <v>35</v>
      </c>
      <c r="S50" s="32"/>
      <c r="T50" s="7" t="s">
        <v>35</v>
      </c>
      <c r="U50" s="32"/>
    </row>
    <row r="51" spans="1:21" s="89" customFormat="1" ht="27.75" customHeight="1" x14ac:dyDescent="0.25">
      <c r="A51" s="80"/>
      <c r="B51" s="81"/>
      <c r="C51" s="82"/>
      <c r="D51" s="80"/>
      <c r="E51" s="90" t="s">
        <v>4</v>
      </c>
      <c r="F51" s="291" t="s">
        <v>296</v>
      </c>
      <c r="G51" s="292"/>
      <c r="H51" s="292"/>
      <c r="I51" s="292"/>
      <c r="J51" s="292"/>
      <c r="K51" s="292"/>
      <c r="L51" s="292"/>
      <c r="M51" s="292"/>
      <c r="N51" s="293"/>
      <c r="O51" s="84">
        <v>3162</v>
      </c>
      <c r="P51" s="85"/>
      <c r="Q51" s="86"/>
      <c r="R51" s="87"/>
      <c r="S51" s="88"/>
      <c r="T51" s="87"/>
      <c r="U51" s="88"/>
    </row>
    <row r="52" spans="1:21" s="89" customFormat="1" ht="37.5" customHeight="1" x14ac:dyDescent="0.25">
      <c r="A52" s="80"/>
      <c r="B52" s="81"/>
      <c r="C52" s="82"/>
      <c r="D52" s="80"/>
      <c r="E52" s="90" t="s">
        <v>4</v>
      </c>
      <c r="F52" s="291" t="s">
        <v>309</v>
      </c>
      <c r="G52" s="292"/>
      <c r="H52" s="292"/>
      <c r="I52" s="292"/>
      <c r="J52" s="292"/>
      <c r="K52" s="292"/>
      <c r="L52" s="292"/>
      <c r="M52" s="292"/>
      <c r="N52" s="293"/>
      <c r="O52" s="84">
        <v>9846</v>
      </c>
      <c r="P52" s="85"/>
      <c r="Q52" s="240"/>
      <c r="R52" s="87"/>
      <c r="S52" s="88"/>
      <c r="T52" s="87"/>
      <c r="U52" s="88"/>
    </row>
    <row r="53" spans="1:21" s="89" customFormat="1" ht="69.75" customHeight="1" x14ac:dyDescent="0.25">
      <c r="A53" s="80"/>
      <c r="B53" s="81"/>
      <c r="C53" s="82"/>
      <c r="D53" s="80"/>
      <c r="E53" s="90" t="s">
        <v>4</v>
      </c>
      <c r="F53" s="291"/>
      <c r="G53" s="292"/>
      <c r="H53" s="292"/>
      <c r="I53" s="292"/>
      <c r="J53" s="292"/>
      <c r="K53" s="292"/>
      <c r="L53" s="292"/>
      <c r="M53" s="292"/>
      <c r="N53" s="293"/>
      <c r="O53" s="84"/>
      <c r="P53" s="85"/>
      <c r="Q53" s="240"/>
      <c r="R53" s="87"/>
      <c r="S53" s="88"/>
      <c r="T53" s="87"/>
      <c r="U53" s="88"/>
    </row>
    <row r="54" spans="1:21" s="89" customFormat="1" ht="72.75" customHeight="1" x14ac:dyDescent="0.25">
      <c r="A54" s="80"/>
      <c r="B54" s="81"/>
      <c r="C54" s="82"/>
      <c r="D54" s="80"/>
      <c r="E54" s="90" t="s">
        <v>4</v>
      </c>
      <c r="F54" s="282"/>
      <c r="G54" s="283"/>
      <c r="H54" s="283"/>
      <c r="I54" s="283"/>
      <c r="J54" s="283"/>
      <c r="K54" s="283"/>
      <c r="L54" s="283"/>
      <c r="M54" s="283"/>
      <c r="N54" s="284"/>
      <c r="O54" s="84"/>
      <c r="P54" s="85"/>
      <c r="Q54" s="240"/>
      <c r="R54" s="87"/>
      <c r="S54" s="88"/>
      <c r="T54" s="87"/>
      <c r="U54" s="88"/>
    </row>
    <row r="55" spans="1:21" s="89" customFormat="1" ht="37.5" customHeight="1" x14ac:dyDescent="0.25">
      <c r="A55" s="80"/>
      <c r="B55" s="81"/>
      <c r="C55" s="82"/>
      <c r="D55" s="80"/>
      <c r="E55" s="90" t="s">
        <v>4</v>
      </c>
      <c r="F55" s="282"/>
      <c r="G55" s="283"/>
      <c r="H55" s="283"/>
      <c r="I55" s="283"/>
      <c r="J55" s="283"/>
      <c r="K55" s="283"/>
      <c r="L55" s="283"/>
      <c r="M55" s="283"/>
      <c r="N55" s="284"/>
      <c r="O55" s="84"/>
      <c r="P55" s="85"/>
      <c r="Q55" s="240"/>
      <c r="R55" s="87"/>
      <c r="S55" s="88"/>
      <c r="T55" s="87"/>
      <c r="U55" s="88"/>
    </row>
    <row r="56" spans="1:21" s="89" customFormat="1" ht="37.5" customHeight="1" x14ac:dyDescent="0.25">
      <c r="A56" s="80"/>
      <c r="B56" s="81"/>
      <c r="C56" s="82"/>
      <c r="D56" s="80"/>
      <c r="E56" s="90" t="s">
        <v>4</v>
      </c>
      <c r="F56" s="282"/>
      <c r="G56" s="283"/>
      <c r="H56" s="283"/>
      <c r="I56" s="283"/>
      <c r="J56" s="283"/>
      <c r="K56" s="283"/>
      <c r="L56" s="283"/>
      <c r="M56" s="283"/>
      <c r="N56" s="284"/>
      <c r="O56" s="84"/>
      <c r="P56" s="85"/>
      <c r="Q56" s="86"/>
      <c r="R56" s="87"/>
      <c r="S56" s="88"/>
      <c r="T56" s="87"/>
      <c r="U56" s="88"/>
    </row>
    <row r="57" spans="1:21" s="1" customFormat="1" x14ac:dyDescent="0.25">
      <c r="L57" s="1" t="s">
        <v>136</v>
      </c>
      <c r="O57" s="35">
        <f>SUM(O51:O56)</f>
        <v>13008</v>
      </c>
      <c r="P57" s="35">
        <f>SUM(P51:P56)</f>
        <v>0</v>
      </c>
      <c r="Q57" s="27"/>
      <c r="R57" s="36">
        <f>SUM(R51:R56)</f>
        <v>0</v>
      </c>
      <c r="S57" s="27"/>
      <c r="T57" s="36">
        <f>SUM(T51:T56)</f>
        <v>0</v>
      </c>
      <c r="U57" s="27"/>
    </row>
    <row r="58" spans="1:21" s="1" customFormat="1" x14ac:dyDescent="0.25">
      <c r="O58" s="35"/>
      <c r="P58" s="35"/>
      <c r="Q58" s="27"/>
      <c r="R58" s="36"/>
      <c r="S58" s="27"/>
      <c r="T58" s="36"/>
      <c r="U58" s="27"/>
    </row>
    <row r="59" spans="1:21" s="1" customFormat="1" ht="15.75" thickBot="1" x14ac:dyDescent="0.3">
      <c r="O59" s="35"/>
      <c r="P59" s="35"/>
      <c r="Q59" s="27"/>
      <c r="R59" s="36"/>
      <c r="S59" s="27"/>
      <c r="T59" s="36"/>
      <c r="U59" s="27"/>
    </row>
    <row r="60" spans="1:21" s="1" customFormat="1" ht="19.5" thickBot="1" x14ac:dyDescent="0.35">
      <c r="K60" s="285" t="s">
        <v>112</v>
      </c>
      <c r="L60" s="286"/>
      <c r="M60" s="286"/>
      <c r="N60" s="287"/>
      <c r="O60" s="35">
        <f>SUM(O34,O47,O57)</f>
        <v>100802.32</v>
      </c>
      <c r="P60" s="35">
        <f>SUM(P34,P47,P57)</f>
        <v>0</v>
      </c>
      <c r="Q60" s="35"/>
      <c r="R60" s="35">
        <f>SUM(R34,R47,R57)</f>
        <v>0</v>
      </c>
      <c r="S60" s="35"/>
      <c r="T60" s="36">
        <f>SUM(T34,T47,T57)</f>
        <v>0</v>
      </c>
      <c r="U60" s="27"/>
    </row>
    <row r="61" spans="1:21" ht="23.25" x14ac:dyDescent="0.35">
      <c r="A61" s="294" t="s">
        <v>143</v>
      </c>
      <c r="B61" s="294"/>
      <c r="C61" s="294"/>
      <c r="D61" s="294"/>
    </row>
    <row r="62" spans="1:21" s="189" customFormat="1" ht="34.5" customHeight="1" x14ac:dyDescent="0.25">
      <c r="A62" s="199" t="s">
        <v>147</v>
      </c>
      <c r="B62" s="200"/>
      <c r="C62" s="200"/>
      <c r="D62" s="200"/>
      <c r="E62" s="201"/>
      <c r="F62" s="201"/>
      <c r="G62" s="201"/>
      <c r="H62" s="201"/>
      <c r="I62" s="201"/>
      <c r="J62" s="201"/>
      <c r="K62" s="201"/>
      <c r="L62" s="201"/>
      <c r="M62" s="201"/>
      <c r="N62" s="202"/>
      <c r="O62" s="203" t="s">
        <v>126</v>
      </c>
      <c r="P62" s="203" t="s">
        <v>38</v>
      </c>
      <c r="Q62" s="204" t="s">
        <v>127</v>
      </c>
      <c r="R62" s="203" t="s">
        <v>39</v>
      </c>
      <c r="S62" s="204" t="s">
        <v>127</v>
      </c>
      <c r="T62" s="203" t="s">
        <v>40</v>
      </c>
      <c r="U62" s="204" t="s">
        <v>127</v>
      </c>
    </row>
    <row r="63" spans="1:21" x14ac:dyDescent="0.25">
      <c r="A63" s="62" t="s">
        <v>116</v>
      </c>
      <c r="B63" s="63"/>
      <c r="C63" s="28" t="s">
        <v>111</v>
      </c>
      <c r="D63" s="28" t="s">
        <v>110</v>
      </c>
      <c r="E63" s="66" t="s">
        <v>33</v>
      </c>
      <c r="F63" s="33" t="s">
        <v>34</v>
      </c>
      <c r="G63" s="51"/>
      <c r="H63" s="51"/>
      <c r="I63" s="51"/>
      <c r="J63" s="51"/>
      <c r="K63" s="51"/>
      <c r="L63" s="51"/>
      <c r="M63" s="51"/>
      <c r="N63" s="51"/>
      <c r="O63" s="23" t="s">
        <v>35</v>
      </c>
      <c r="P63" s="23" t="s">
        <v>35</v>
      </c>
      <c r="Q63" s="31"/>
      <c r="R63" s="23" t="s">
        <v>35</v>
      </c>
      <c r="S63" s="32"/>
      <c r="T63" s="7" t="s">
        <v>35</v>
      </c>
      <c r="U63" s="32"/>
    </row>
    <row r="64" spans="1:21" s="89" customFormat="1" ht="40.5" customHeight="1" x14ac:dyDescent="0.25">
      <c r="A64" s="80"/>
      <c r="B64" s="81"/>
      <c r="C64" s="82"/>
      <c r="D64" s="80"/>
      <c r="E64" s="83"/>
      <c r="F64" s="282"/>
      <c r="G64" s="283"/>
      <c r="H64" s="283"/>
      <c r="I64" s="283"/>
      <c r="J64" s="283"/>
      <c r="K64" s="283"/>
      <c r="L64" s="283"/>
      <c r="M64" s="283"/>
      <c r="N64" s="284"/>
      <c r="O64" s="85"/>
      <c r="P64" s="85"/>
      <c r="Q64" s="86"/>
      <c r="R64" s="85"/>
      <c r="S64" s="88"/>
      <c r="T64" s="87"/>
      <c r="U64" s="88"/>
    </row>
    <row r="65" spans="1:21" s="89" customFormat="1" ht="40.5" customHeight="1" x14ac:dyDescent="0.25">
      <c r="A65" s="80"/>
      <c r="B65" s="81"/>
      <c r="C65" s="82"/>
      <c r="D65" s="80"/>
      <c r="E65" s="83"/>
      <c r="F65" s="282"/>
      <c r="G65" s="283"/>
      <c r="H65" s="283"/>
      <c r="I65" s="283"/>
      <c r="J65" s="283"/>
      <c r="K65" s="283"/>
      <c r="L65" s="283"/>
      <c r="M65" s="283"/>
      <c r="N65" s="284"/>
      <c r="O65" s="85"/>
      <c r="P65" s="85"/>
      <c r="Q65" s="86"/>
      <c r="R65" s="85"/>
      <c r="S65" s="88"/>
      <c r="T65" s="87"/>
      <c r="U65" s="88"/>
    </row>
    <row r="66" spans="1:21" s="89" customFormat="1" ht="40.5" customHeight="1" x14ac:dyDescent="0.25">
      <c r="A66" s="80"/>
      <c r="B66" s="81"/>
      <c r="C66" s="82"/>
      <c r="D66" s="80"/>
      <c r="E66" s="83"/>
      <c r="F66" s="282"/>
      <c r="G66" s="283"/>
      <c r="H66" s="283"/>
      <c r="I66" s="283"/>
      <c r="J66" s="283"/>
      <c r="K66" s="283"/>
      <c r="L66" s="283"/>
      <c r="M66" s="283"/>
      <c r="N66" s="284"/>
      <c r="O66" s="85"/>
      <c r="P66" s="85"/>
      <c r="Q66" s="86"/>
      <c r="R66" s="85"/>
      <c r="S66" s="88"/>
      <c r="T66" s="87"/>
      <c r="U66" s="88"/>
    </row>
    <row r="67" spans="1:21" s="89" customFormat="1" ht="40.5" customHeight="1" x14ac:dyDescent="0.25">
      <c r="A67" s="80"/>
      <c r="B67" s="81"/>
      <c r="C67" s="82"/>
      <c r="D67" s="80"/>
      <c r="E67" s="83"/>
      <c r="F67" s="282"/>
      <c r="G67" s="283"/>
      <c r="H67" s="283"/>
      <c r="I67" s="283"/>
      <c r="J67" s="283"/>
      <c r="K67" s="283"/>
      <c r="L67" s="283"/>
      <c r="M67" s="283"/>
      <c r="N67" s="284"/>
      <c r="O67" s="85"/>
      <c r="P67" s="85"/>
      <c r="Q67" s="86"/>
      <c r="R67" s="85"/>
      <c r="S67" s="88"/>
      <c r="T67" s="87"/>
      <c r="U67" s="88"/>
    </row>
    <row r="68" spans="1:21" s="89" customFormat="1" ht="40.5" customHeight="1" x14ac:dyDescent="0.25">
      <c r="A68" s="80"/>
      <c r="B68" s="81"/>
      <c r="C68" s="82"/>
      <c r="D68" s="80"/>
      <c r="E68" s="83"/>
      <c r="F68" s="282"/>
      <c r="G68" s="283"/>
      <c r="H68" s="283"/>
      <c r="I68" s="283"/>
      <c r="J68" s="283"/>
      <c r="K68" s="283"/>
      <c r="L68" s="283"/>
      <c r="M68" s="283"/>
      <c r="N68" s="284"/>
      <c r="O68" s="85"/>
      <c r="P68" s="85"/>
      <c r="Q68" s="86"/>
      <c r="R68" s="85"/>
      <c r="S68" s="88"/>
      <c r="T68" s="87"/>
      <c r="U68" s="88"/>
    </row>
    <row r="69" spans="1:21" s="89" customFormat="1" ht="40.5" customHeight="1" x14ac:dyDescent="0.25">
      <c r="A69" s="80"/>
      <c r="B69" s="81"/>
      <c r="C69" s="82"/>
      <c r="D69" s="80"/>
      <c r="E69" s="83"/>
      <c r="F69" s="282"/>
      <c r="G69" s="283"/>
      <c r="H69" s="283"/>
      <c r="I69" s="283"/>
      <c r="J69" s="283"/>
      <c r="K69" s="283"/>
      <c r="L69" s="283"/>
      <c r="M69" s="283"/>
      <c r="N69" s="284"/>
      <c r="O69" s="85"/>
      <c r="P69" s="85"/>
      <c r="Q69" s="86"/>
      <c r="R69" s="85"/>
      <c r="S69" s="88"/>
      <c r="T69" s="87"/>
      <c r="U69" s="88"/>
    </row>
    <row r="70" spans="1:21" s="89" customFormat="1" ht="40.5" customHeight="1" x14ac:dyDescent="0.25">
      <c r="A70" s="80"/>
      <c r="B70" s="81"/>
      <c r="C70" s="82"/>
      <c r="D70" s="80"/>
      <c r="E70" s="83"/>
      <c r="F70" s="282"/>
      <c r="G70" s="283"/>
      <c r="H70" s="283"/>
      <c r="I70" s="283"/>
      <c r="J70" s="283"/>
      <c r="K70" s="283"/>
      <c r="L70" s="283"/>
      <c r="M70" s="283"/>
      <c r="N70" s="284"/>
      <c r="O70" s="85"/>
      <c r="P70" s="85"/>
      <c r="Q70" s="86"/>
      <c r="R70" s="85"/>
      <c r="S70" s="88"/>
      <c r="T70" s="87"/>
      <c r="U70" s="88"/>
    </row>
    <row r="71" spans="1:21" s="89" customFormat="1" ht="40.5" customHeight="1" x14ac:dyDescent="0.25">
      <c r="A71" s="91"/>
      <c r="B71" s="92"/>
      <c r="C71" s="93"/>
      <c r="D71" s="91"/>
      <c r="E71" s="94"/>
      <c r="F71" s="282"/>
      <c r="G71" s="283"/>
      <c r="H71" s="283"/>
      <c r="I71" s="283"/>
      <c r="J71" s="283"/>
      <c r="K71" s="283"/>
      <c r="L71" s="283"/>
      <c r="M71" s="283"/>
      <c r="N71" s="284"/>
      <c r="O71" s="95"/>
      <c r="P71" s="95"/>
      <c r="Q71" s="96"/>
      <c r="R71" s="95"/>
      <c r="S71" s="97"/>
      <c r="T71" s="98"/>
      <c r="U71" s="97"/>
    </row>
    <row r="72" spans="1:21" s="39" customFormat="1" x14ac:dyDescent="0.25">
      <c r="M72" s="39" t="s">
        <v>140</v>
      </c>
      <c r="N72" s="34"/>
      <c r="O72" s="40">
        <f>SUM(O64:O71)</f>
        <v>0</v>
      </c>
      <c r="P72" s="34">
        <f>SUM(P64:P71)</f>
        <v>0</v>
      </c>
      <c r="Q72" s="37"/>
      <c r="R72" s="34">
        <f>SUM(R64:R71)</f>
        <v>0</v>
      </c>
      <c r="S72" s="37"/>
      <c r="T72" s="74">
        <f>SUM(T64:T71)</f>
        <v>0</v>
      </c>
      <c r="U72" s="37"/>
    </row>
    <row r="73" spans="1:21" s="1" customFormat="1" x14ac:dyDescent="0.25">
      <c r="N73" s="38"/>
      <c r="O73" s="38"/>
      <c r="P73" s="38"/>
      <c r="Q73" s="27"/>
      <c r="R73" s="38"/>
      <c r="S73" s="27"/>
      <c r="T73" s="75"/>
      <c r="U73" s="27"/>
    </row>
    <row r="74" spans="1:21" s="211" customFormat="1" ht="34.5" customHeight="1" x14ac:dyDescent="0.25">
      <c r="A74" s="205" t="s">
        <v>137</v>
      </c>
      <c r="B74" s="206"/>
      <c r="C74" s="206"/>
      <c r="D74" s="206"/>
      <c r="E74" s="207"/>
      <c r="F74" s="207"/>
      <c r="G74" s="207"/>
      <c r="H74" s="207"/>
      <c r="I74" s="207"/>
      <c r="J74" s="207"/>
      <c r="K74" s="207"/>
      <c r="L74" s="207"/>
      <c r="M74" s="207"/>
      <c r="N74" s="208"/>
      <c r="O74" s="209" t="s">
        <v>126</v>
      </c>
      <c r="P74" s="209" t="s">
        <v>38</v>
      </c>
      <c r="Q74" s="210" t="s">
        <v>127</v>
      </c>
      <c r="R74" s="209" t="s">
        <v>39</v>
      </c>
      <c r="S74" s="210" t="s">
        <v>127</v>
      </c>
      <c r="T74" s="209" t="s">
        <v>40</v>
      </c>
      <c r="U74" s="210" t="s">
        <v>127</v>
      </c>
    </row>
    <row r="75" spans="1:21" x14ac:dyDescent="0.25">
      <c r="A75" s="62" t="s">
        <v>116</v>
      </c>
      <c r="B75" s="63"/>
      <c r="C75" s="28" t="s">
        <v>111</v>
      </c>
      <c r="D75" s="28" t="s">
        <v>110</v>
      </c>
      <c r="E75" s="66" t="s">
        <v>33</v>
      </c>
      <c r="F75" s="33" t="s">
        <v>34</v>
      </c>
      <c r="G75" s="51"/>
      <c r="H75" s="51"/>
      <c r="I75" s="51"/>
      <c r="J75" s="51"/>
      <c r="K75" s="51"/>
      <c r="L75" s="51"/>
      <c r="M75" s="51"/>
      <c r="N75" s="51"/>
      <c r="O75" s="23" t="s">
        <v>35</v>
      </c>
      <c r="P75" s="23" t="s">
        <v>35</v>
      </c>
      <c r="Q75" s="31"/>
      <c r="R75" s="23" t="s">
        <v>35</v>
      </c>
      <c r="S75" s="32"/>
      <c r="T75" s="7" t="s">
        <v>35</v>
      </c>
      <c r="U75" s="32"/>
    </row>
    <row r="76" spans="1:21" s="89" customFormat="1" ht="37.5" customHeight="1" x14ac:dyDescent="0.25">
      <c r="A76" s="80">
        <v>4</v>
      </c>
      <c r="B76" s="81"/>
      <c r="C76" s="82" t="s">
        <v>66</v>
      </c>
      <c r="D76" s="80" t="s">
        <v>68</v>
      </c>
      <c r="E76" s="83" t="s">
        <v>11</v>
      </c>
      <c r="F76" s="282" t="s">
        <v>310</v>
      </c>
      <c r="G76" s="283"/>
      <c r="H76" s="283"/>
      <c r="I76" s="283"/>
      <c r="J76" s="283"/>
      <c r="K76" s="283"/>
      <c r="L76" s="283"/>
      <c r="M76" s="283"/>
      <c r="N76" s="284"/>
      <c r="O76" s="85">
        <v>3000</v>
      </c>
      <c r="P76" s="85"/>
      <c r="Q76" s="86"/>
      <c r="R76" s="85"/>
      <c r="S76" s="88"/>
      <c r="T76" s="87"/>
      <c r="U76" s="88"/>
    </row>
    <row r="77" spans="1:21" s="89" customFormat="1" ht="37.5" customHeight="1" x14ac:dyDescent="0.25">
      <c r="A77" s="80">
        <v>4</v>
      </c>
      <c r="B77" s="81"/>
      <c r="C77" s="82" t="s">
        <v>66</v>
      </c>
      <c r="D77" s="80" t="s">
        <v>68</v>
      </c>
      <c r="E77" s="83" t="s">
        <v>11</v>
      </c>
      <c r="F77" s="282" t="s">
        <v>311</v>
      </c>
      <c r="G77" s="283"/>
      <c r="H77" s="283"/>
      <c r="I77" s="283"/>
      <c r="J77" s="283"/>
      <c r="K77" s="283"/>
      <c r="L77" s="283"/>
      <c r="M77" s="283"/>
      <c r="N77" s="284"/>
      <c r="O77" s="85">
        <v>600</v>
      </c>
      <c r="P77" s="85"/>
      <c r="Q77" s="86"/>
      <c r="R77" s="85"/>
      <c r="S77" s="88"/>
      <c r="T77" s="87"/>
      <c r="U77" s="88"/>
    </row>
    <row r="78" spans="1:21" s="89" customFormat="1" ht="86.25" customHeight="1" x14ac:dyDescent="0.25">
      <c r="A78" s="80">
        <v>7</v>
      </c>
      <c r="B78" s="81"/>
      <c r="C78" s="82" t="s">
        <v>67</v>
      </c>
      <c r="D78" s="80" t="s">
        <v>67</v>
      </c>
      <c r="E78" s="83" t="s">
        <v>13</v>
      </c>
      <c r="F78" s="282" t="s">
        <v>312</v>
      </c>
      <c r="G78" s="283"/>
      <c r="H78" s="283"/>
      <c r="I78" s="283"/>
      <c r="J78" s="283"/>
      <c r="K78" s="283"/>
      <c r="L78" s="283"/>
      <c r="M78" s="283"/>
      <c r="N78" s="284"/>
      <c r="O78" s="85">
        <v>500</v>
      </c>
      <c r="P78" s="85"/>
      <c r="Q78" s="240"/>
      <c r="R78" s="85"/>
      <c r="S78" s="88"/>
      <c r="T78" s="87"/>
      <c r="U78" s="88"/>
    </row>
    <row r="79" spans="1:21" s="89" customFormat="1" ht="37.5" customHeight="1" x14ac:dyDescent="0.25">
      <c r="A79" s="80"/>
      <c r="B79" s="81"/>
      <c r="C79" s="82"/>
      <c r="D79" s="80"/>
      <c r="E79" s="83"/>
      <c r="F79" s="282"/>
      <c r="G79" s="283"/>
      <c r="H79" s="283"/>
      <c r="I79" s="283"/>
      <c r="J79" s="283"/>
      <c r="K79" s="283"/>
      <c r="L79" s="283"/>
      <c r="M79" s="283"/>
      <c r="N79" s="284"/>
      <c r="O79" s="85"/>
      <c r="P79" s="85"/>
      <c r="Q79" s="86"/>
      <c r="R79" s="85"/>
      <c r="S79" s="88"/>
      <c r="T79" s="87"/>
      <c r="U79" s="88"/>
    </row>
    <row r="80" spans="1:21" s="89" customFormat="1" ht="37.5" customHeight="1" x14ac:dyDescent="0.25">
      <c r="A80" s="80"/>
      <c r="B80" s="81"/>
      <c r="C80" s="82"/>
      <c r="D80" s="80"/>
      <c r="E80" s="83"/>
      <c r="F80" s="282"/>
      <c r="G80" s="283"/>
      <c r="H80" s="283"/>
      <c r="I80" s="283"/>
      <c r="J80" s="283"/>
      <c r="K80" s="283"/>
      <c r="L80" s="283"/>
      <c r="M80" s="283"/>
      <c r="N80" s="284"/>
      <c r="O80" s="85"/>
      <c r="P80" s="85"/>
      <c r="Q80" s="86"/>
      <c r="R80" s="85"/>
      <c r="S80" s="88"/>
      <c r="T80" s="87"/>
      <c r="U80" s="88"/>
    </row>
    <row r="81" spans="1:21" s="89" customFormat="1" ht="37.5" customHeight="1" x14ac:dyDescent="0.25">
      <c r="A81" s="80"/>
      <c r="B81" s="81"/>
      <c r="C81" s="82"/>
      <c r="D81" s="80"/>
      <c r="E81" s="83"/>
      <c r="F81" s="282"/>
      <c r="G81" s="283"/>
      <c r="H81" s="283"/>
      <c r="I81" s="283"/>
      <c r="J81" s="283"/>
      <c r="K81" s="283"/>
      <c r="L81" s="283"/>
      <c r="M81" s="283"/>
      <c r="N81" s="284"/>
      <c r="O81" s="85"/>
      <c r="P81" s="85"/>
      <c r="Q81" s="86"/>
      <c r="R81" s="85"/>
      <c r="S81" s="88"/>
      <c r="T81" s="87"/>
      <c r="U81" s="88"/>
    </row>
    <row r="82" spans="1:21" s="89" customFormat="1" ht="37.5" customHeight="1" x14ac:dyDescent="0.25">
      <c r="A82" s="80"/>
      <c r="B82" s="81"/>
      <c r="C82" s="82"/>
      <c r="D82" s="80"/>
      <c r="E82" s="83"/>
      <c r="F82" s="282"/>
      <c r="G82" s="283"/>
      <c r="H82" s="283"/>
      <c r="I82" s="283"/>
      <c r="J82" s="283"/>
      <c r="K82" s="283"/>
      <c r="L82" s="283"/>
      <c r="M82" s="283"/>
      <c r="N82" s="284"/>
      <c r="O82" s="85"/>
      <c r="P82" s="85"/>
      <c r="Q82" s="86"/>
      <c r="R82" s="85"/>
      <c r="S82" s="88"/>
      <c r="T82" s="87"/>
      <c r="U82" s="88"/>
    </row>
    <row r="83" spans="1:21" s="89" customFormat="1" ht="37.5" customHeight="1" x14ac:dyDescent="0.25">
      <c r="A83" s="80"/>
      <c r="B83" s="81"/>
      <c r="C83" s="82"/>
      <c r="D83" s="80"/>
      <c r="E83" s="83"/>
      <c r="F83" s="282"/>
      <c r="G83" s="283"/>
      <c r="H83" s="283"/>
      <c r="I83" s="283"/>
      <c r="J83" s="283"/>
      <c r="K83" s="283"/>
      <c r="L83" s="283"/>
      <c r="M83" s="283"/>
      <c r="N83" s="284"/>
      <c r="O83" s="85"/>
      <c r="P83" s="85"/>
      <c r="Q83" s="86"/>
      <c r="R83" s="85"/>
      <c r="S83" s="88"/>
      <c r="T83" s="87"/>
      <c r="U83" s="88"/>
    </row>
    <row r="84" spans="1:21" s="89" customFormat="1" ht="37.5" customHeight="1" x14ac:dyDescent="0.25">
      <c r="A84" s="80"/>
      <c r="B84" s="81"/>
      <c r="C84" s="82"/>
      <c r="D84" s="80"/>
      <c r="E84" s="83"/>
      <c r="F84" s="282"/>
      <c r="G84" s="283"/>
      <c r="H84" s="283"/>
      <c r="I84" s="283"/>
      <c r="J84" s="283"/>
      <c r="K84" s="283"/>
      <c r="L84" s="283"/>
      <c r="M84" s="283"/>
      <c r="N84" s="284"/>
      <c r="O84" s="85"/>
      <c r="P84" s="85"/>
      <c r="Q84" s="86"/>
      <c r="R84" s="85"/>
      <c r="S84" s="88"/>
      <c r="T84" s="87"/>
      <c r="U84" s="88"/>
    </row>
    <row r="85" spans="1:21" s="89" customFormat="1" ht="37.5" customHeight="1" x14ac:dyDescent="0.25">
      <c r="A85" s="80"/>
      <c r="B85" s="81"/>
      <c r="C85" s="82"/>
      <c r="D85" s="80"/>
      <c r="E85" s="83"/>
      <c r="F85" s="282"/>
      <c r="G85" s="283"/>
      <c r="H85" s="283"/>
      <c r="I85" s="283"/>
      <c r="J85" s="283"/>
      <c r="K85" s="283"/>
      <c r="L85" s="283"/>
      <c r="M85" s="283"/>
      <c r="N85" s="284"/>
      <c r="O85" s="85"/>
      <c r="P85" s="85"/>
      <c r="Q85" s="86"/>
      <c r="R85" s="85"/>
      <c r="S85" s="88"/>
      <c r="T85" s="87"/>
      <c r="U85" s="88"/>
    </row>
    <row r="86" spans="1:21" s="89" customFormat="1" ht="37.5" customHeight="1" x14ac:dyDescent="0.25">
      <c r="A86" s="80"/>
      <c r="B86" s="81"/>
      <c r="C86" s="82"/>
      <c r="D86" s="80"/>
      <c r="E86" s="83"/>
      <c r="F86" s="282"/>
      <c r="G86" s="283"/>
      <c r="H86" s="283"/>
      <c r="I86" s="283"/>
      <c r="J86" s="283"/>
      <c r="K86" s="283"/>
      <c r="L86" s="283"/>
      <c r="M86" s="283"/>
      <c r="N86" s="284"/>
      <c r="O86" s="85"/>
      <c r="P86" s="85"/>
      <c r="Q86" s="86"/>
      <c r="R86" s="85"/>
      <c r="S86" s="88"/>
      <c r="T86" s="87"/>
      <c r="U86" s="88"/>
    </row>
    <row r="87" spans="1:21" s="1" customFormat="1" x14ac:dyDescent="0.25">
      <c r="L87" s="53" t="s">
        <v>141</v>
      </c>
      <c r="M87" s="53"/>
      <c r="N87" s="53"/>
      <c r="O87" s="35">
        <f>SUM(O76:O86)</f>
        <v>4100</v>
      </c>
      <c r="P87" s="35">
        <f>SUM(P76:P86)</f>
        <v>0</v>
      </c>
      <c r="Q87" s="35"/>
      <c r="R87" s="35">
        <f>SUM(R76:R86)</f>
        <v>0</v>
      </c>
      <c r="S87" s="35"/>
      <c r="T87" s="36">
        <f>SUM(T76:T86)</f>
        <v>0</v>
      </c>
      <c r="U87" s="35"/>
    </row>
    <row r="89" spans="1:21" s="189" customFormat="1" ht="37.5" customHeight="1" x14ac:dyDescent="0.25">
      <c r="A89" s="212" t="s">
        <v>37</v>
      </c>
      <c r="B89" s="213"/>
      <c r="C89" s="213"/>
      <c r="D89" s="213"/>
      <c r="E89" s="213"/>
      <c r="F89" s="213"/>
      <c r="G89" s="213"/>
      <c r="H89" s="213"/>
      <c r="I89" s="213"/>
      <c r="J89" s="213"/>
      <c r="K89" s="213"/>
      <c r="L89" s="213"/>
      <c r="M89" s="213"/>
      <c r="N89" s="214"/>
      <c r="O89" s="215" t="s">
        <v>126</v>
      </c>
      <c r="P89" s="215" t="s">
        <v>38</v>
      </c>
      <c r="Q89" s="216" t="s">
        <v>127</v>
      </c>
      <c r="R89" s="215" t="s">
        <v>39</v>
      </c>
      <c r="S89" s="216" t="s">
        <v>127</v>
      </c>
      <c r="T89" s="215" t="s">
        <v>40</v>
      </c>
      <c r="U89" s="216" t="s">
        <v>127</v>
      </c>
    </row>
    <row r="90" spans="1:21" x14ac:dyDescent="0.25">
      <c r="A90" s="62" t="s">
        <v>116</v>
      </c>
      <c r="B90" s="63"/>
      <c r="C90" s="28" t="s">
        <v>111</v>
      </c>
      <c r="D90" s="28" t="s">
        <v>110</v>
      </c>
      <c r="E90" s="66" t="s">
        <v>33</v>
      </c>
      <c r="F90" s="51" t="s">
        <v>34</v>
      </c>
      <c r="G90" s="51"/>
      <c r="H90" s="51"/>
      <c r="I90" s="51"/>
      <c r="J90" s="51"/>
      <c r="K90" s="51"/>
      <c r="L90" s="51"/>
      <c r="M90" s="51"/>
      <c r="N90" s="51"/>
      <c r="O90" s="23" t="s">
        <v>35</v>
      </c>
      <c r="P90" s="33" t="s">
        <v>35</v>
      </c>
      <c r="Q90" s="31"/>
      <c r="R90" s="33" t="s">
        <v>35</v>
      </c>
      <c r="S90" s="32"/>
      <c r="T90" s="76" t="s">
        <v>35</v>
      </c>
      <c r="U90" s="32"/>
    </row>
    <row r="91" spans="1:21" s="89" customFormat="1" ht="36" customHeight="1" x14ac:dyDescent="0.25">
      <c r="A91" s="80"/>
      <c r="B91" s="81"/>
      <c r="C91" s="82"/>
      <c r="D91" s="82"/>
      <c r="E91" s="83"/>
      <c r="F91" s="282"/>
      <c r="G91" s="283"/>
      <c r="H91" s="283"/>
      <c r="I91" s="283"/>
      <c r="J91" s="283"/>
      <c r="K91" s="283"/>
      <c r="L91" s="283"/>
      <c r="M91" s="283"/>
      <c r="N91" s="284"/>
      <c r="O91" s="85"/>
      <c r="P91" s="84"/>
      <c r="Q91" s="86"/>
      <c r="R91" s="84"/>
      <c r="S91" s="88"/>
      <c r="T91" s="99"/>
      <c r="U91" s="88"/>
    </row>
    <row r="92" spans="1:21" s="89" customFormat="1" ht="36" customHeight="1" x14ac:dyDescent="0.25">
      <c r="A92" s="80"/>
      <c r="B92" s="81"/>
      <c r="C92" s="82"/>
      <c r="D92" s="82"/>
      <c r="E92" s="83"/>
      <c r="F92" s="282"/>
      <c r="G92" s="283"/>
      <c r="H92" s="283"/>
      <c r="I92" s="283"/>
      <c r="J92" s="283"/>
      <c r="K92" s="283"/>
      <c r="L92" s="283"/>
      <c r="M92" s="283"/>
      <c r="N92" s="284"/>
      <c r="O92" s="85"/>
      <c r="P92" s="84"/>
      <c r="Q92" s="86"/>
      <c r="R92" s="84"/>
      <c r="S92" s="88"/>
      <c r="T92" s="99"/>
      <c r="U92" s="88"/>
    </row>
    <row r="93" spans="1:21" s="89" customFormat="1" ht="36" customHeight="1" x14ac:dyDescent="0.25">
      <c r="A93" s="80"/>
      <c r="B93" s="81"/>
      <c r="C93" s="82"/>
      <c r="D93" s="82"/>
      <c r="E93" s="83"/>
      <c r="F93" s="282"/>
      <c r="G93" s="283"/>
      <c r="H93" s="283"/>
      <c r="I93" s="283"/>
      <c r="J93" s="283"/>
      <c r="K93" s="283"/>
      <c r="L93" s="283"/>
      <c r="M93" s="283"/>
      <c r="N93" s="284"/>
      <c r="O93" s="85"/>
      <c r="P93" s="84"/>
      <c r="Q93" s="86"/>
      <c r="R93" s="84"/>
      <c r="S93" s="88"/>
      <c r="T93" s="99"/>
      <c r="U93" s="88"/>
    </row>
    <row r="94" spans="1:21" s="89" customFormat="1" ht="36" customHeight="1" x14ac:dyDescent="0.25">
      <c r="A94" s="80"/>
      <c r="B94" s="81"/>
      <c r="C94" s="82"/>
      <c r="D94" s="82"/>
      <c r="E94" s="83"/>
      <c r="F94" s="282"/>
      <c r="G94" s="283"/>
      <c r="H94" s="283"/>
      <c r="I94" s="283"/>
      <c r="J94" s="283"/>
      <c r="K94" s="283"/>
      <c r="L94" s="283"/>
      <c r="M94" s="283"/>
      <c r="N94" s="284"/>
      <c r="O94" s="85"/>
      <c r="P94" s="84"/>
      <c r="Q94" s="86"/>
      <c r="R94" s="84"/>
      <c r="S94" s="88"/>
      <c r="T94" s="99"/>
      <c r="U94" s="88"/>
    </row>
    <row r="95" spans="1:21" s="89" customFormat="1" ht="36" customHeight="1" x14ac:dyDescent="0.25">
      <c r="A95" s="80"/>
      <c r="B95" s="81"/>
      <c r="C95" s="82"/>
      <c r="D95" s="82"/>
      <c r="E95" s="83"/>
      <c r="F95" s="282"/>
      <c r="G95" s="283"/>
      <c r="H95" s="283"/>
      <c r="I95" s="283"/>
      <c r="J95" s="283"/>
      <c r="K95" s="283"/>
      <c r="L95" s="283"/>
      <c r="M95" s="283"/>
      <c r="N95" s="284"/>
      <c r="O95" s="85"/>
      <c r="P95" s="84"/>
      <c r="Q95" s="86"/>
      <c r="R95" s="84"/>
      <c r="S95" s="88"/>
      <c r="T95" s="99"/>
      <c r="U95" s="88"/>
    </row>
    <row r="96" spans="1:21" s="89" customFormat="1" ht="36" customHeight="1" x14ac:dyDescent="0.25">
      <c r="A96" s="80"/>
      <c r="B96" s="81"/>
      <c r="C96" s="82"/>
      <c r="D96" s="82"/>
      <c r="E96" s="83"/>
      <c r="F96" s="282"/>
      <c r="G96" s="283"/>
      <c r="H96" s="283"/>
      <c r="I96" s="283"/>
      <c r="J96" s="283"/>
      <c r="K96" s="283"/>
      <c r="L96" s="283"/>
      <c r="M96" s="283"/>
      <c r="N96" s="284"/>
      <c r="O96" s="85"/>
      <c r="P96" s="84"/>
      <c r="Q96" s="86"/>
      <c r="R96" s="84"/>
      <c r="S96" s="88"/>
      <c r="T96" s="99"/>
      <c r="U96" s="88"/>
    </row>
    <row r="97" spans="1:21" s="89" customFormat="1" ht="36" customHeight="1" x14ac:dyDescent="0.25">
      <c r="A97" s="80"/>
      <c r="B97" s="81"/>
      <c r="C97" s="82"/>
      <c r="D97" s="82"/>
      <c r="E97" s="83"/>
      <c r="F97" s="282"/>
      <c r="G97" s="283"/>
      <c r="H97" s="283"/>
      <c r="I97" s="283"/>
      <c r="J97" s="283"/>
      <c r="K97" s="283"/>
      <c r="L97" s="283"/>
      <c r="M97" s="283"/>
      <c r="N97" s="284"/>
      <c r="O97" s="85"/>
      <c r="P97" s="84"/>
      <c r="Q97" s="86"/>
      <c r="R97" s="84"/>
      <c r="S97" s="88"/>
      <c r="T97" s="99"/>
      <c r="U97" s="88"/>
    </row>
    <row r="98" spans="1:21" s="89" customFormat="1" ht="36" customHeight="1" x14ac:dyDescent="0.25">
      <c r="A98" s="80"/>
      <c r="B98" s="81"/>
      <c r="C98" s="82"/>
      <c r="D98" s="82"/>
      <c r="E98" s="83"/>
      <c r="F98" s="282"/>
      <c r="G98" s="283"/>
      <c r="H98" s="283"/>
      <c r="I98" s="283"/>
      <c r="J98" s="283"/>
      <c r="K98" s="283"/>
      <c r="L98" s="283"/>
      <c r="M98" s="283"/>
      <c r="N98" s="284"/>
      <c r="O98" s="85"/>
      <c r="P98" s="84"/>
      <c r="Q98" s="86"/>
      <c r="R98" s="84"/>
      <c r="S98" s="88"/>
      <c r="T98" s="99"/>
      <c r="U98" s="88"/>
    </row>
    <row r="99" spans="1:21" s="89" customFormat="1" ht="36" customHeight="1" x14ac:dyDescent="0.25">
      <c r="A99" s="80"/>
      <c r="B99" s="81"/>
      <c r="C99" s="82"/>
      <c r="D99" s="82"/>
      <c r="E99" s="83"/>
      <c r="F99" s="282"/>
      <c r="G99" s="283"/>
      <c r="H99" s="283"/>
      <c r="I99" s="283"/>
      <c r="J99" s="283"/>
      <c r="K99" s="283"/>
      <c r="L99" s="283"/>
      <c r="M99" s="283"/>
      <c r="N99" s="284"/>
      <c r="O99" s="85"/>
      <c r="P99" s="84"/>
      <c r="Q99" s="86"/>
      <c r="R99" s="84"/>
      <c r="S99" s="88"/>
      <c r="T99" s="99"/>
      <c r="U99" s="88"/>
    </row>
    <row r="100" spans="1:21" s="89" customFormat="1" ht="36" customHeight="1" x14ac:dyDescent="0.25">
      <c r="A100" s="80"/>
      <c r="B100" s="81"/>
      <c r="C100" s="82"/>
      <c r="D100" s="82"/>
      <c r="E100" s="83"/>
      <c r="F100" s="282"/>
      <c r="G100" s="283"/>
      <c r="H100" s="283"/>
      <c r="I100" s="283"/>
      <c r="J100" s="283"/>
      <c r="K100" s="283"/>
      <c r="L100" s="283"/>
      <c r="M100" s="283"/>
      <c r="N100" s="284"/>
      <c r="O100" s="85"/>
      <c r="P100" s="84"/>
      <c r="Q100" s="86"/>
      <c r="R100" s="84"/>
      <c r="S100" s="88"/>
      <c r="T100" s="99"/>
      <c r="U100" s="88"/>
    </row>
    <row r="101" spans="1:21" s="89" customFormat="1" ht="36" customHeight="1" x14ac:dyDescent="0.25">
      <c r="A101" s="80"/>
      <c r="B101" s="81"/>
      <c r="C101" s="82"/>
      <c r="D101" s="82"/>
      <c r="E101" s="83"/>
      <c r="F101" s="282"/>
      <c r="G101" s="283"/>
      <c r="H101" s="283"/>
      <c r="I101" s="283"/>
      <c r="J101" s="283"/>
      <c r="K101" s="283"/>
      <c r="L101" s="283"/>
      <c r="M101" s="283"/>
      <c r="N101" s="284"/>
      <c r="O101" s="85"/>
      <c r="P101" s="84"/>
      <c r="Q101" s="96"/>
      <c r="R101" s="84"/>
      <c r="S101" s="97"/>
      <c r="T101" s="99"/>
      <c r="U101" s="88"/>
    </row>
    <row r="102" spans="1:21" s="1" customFormat="1" x14ac:dyDescent="0.25">
      <c r="L102" s="53" t="s">
        <v>113</v>
      </c>
      <c r="M102" s="53"/>
      <c r="N102" s="53"/>
      <c r="O102" s="35">
        <f>SUM(O91:O101)</f>
        <v>0</v>
      </c>
      <c r="P102" s="35">
        <f>SUM(P91:P101)</f>
        <v>0</v>
      </c>
      <c r="Q102" s="37"/>
      <c r="R102" s="35">
        <f>SUM(R91:R101)</f>
        <v>0</v>
      </c>
      <c r="S102" s="37"/>
      <c r="T102" s="36">
        <f>SUM(T91:T101)</f>
        <v>0</v>
      </c>
      <c r="U102" s="31"/>
    </row>
    <row r="104" spans="1:21" s="189" customFormat="1" ht="37.5" customHeight="1" x14ac:dyDescent="0.25">
      <c r="A104" s="217" t="s">
        <v>138</v>
      </c>
      <c r="B104" s="218"/>
      <c r="C104" s="218"/>
      <c r="D104" s="218"/>
      <c r="E104" s="218"/>
      <c r="F104" s="218"/>
      <c r="G104" s="218"/>
      <c r="H104" s="218"/>
      <c r="I104" s="218"/>
      <c r="J104" s="218"/>
      <c r="K104" s="218"/>
      <c r="L104" s="218"/>
      <c r="M104" s="218"/>
      <c r="N104" s="219"/>
      <c r="O104" s="220" t="s">
        <v>126</v>
      </c>
      <c r="P104" s="220" t="s">
        <v>38</v>
      </c>
      <c r="Q104" s="221" t="s">
        <v>127</v>
      </c>
      <c r="R104" s="220" t="s">
        <v>39</v>
      </c>
      <c r="S104" s="221" t="s">
        <v>127</v>
      </c>
      <c r="T104" s="220" t="s">
        <v>40</v>
      </c>
      <c r="U104" s="221" t="s">
        <v>127</v>
      </c>
    </row>
    <row r="105" spans="1:21" x14ac:dyDescent="0.25">
      <c r="A105" s="62" t="s">
        <v>116</v>
      </c>
      <c r="B105" s="63"/>
      <c r="C105" s="28" t="s">
        <v>111</v>
      </c>
      <c r="D105" s="28" t="s">
        <v>110</v>
      </c>
      <c r="E105" s="66" t="s">
        <v>33</v>
      </c>
      <c r="F105" s="51" t="s">
        <v>34</v>
      </c>
      <c r="G105" s="51"/>
      <c r="H105" s="51"/>
      <c r="I105" s="51"/>
      <c r="J105" s="51"/>
      <c r="K105" s="51"/>
      <c r="L105" s="51"/>
      <c r="M105" s="51"/>
      <c r="N105" s="51"/>
      <c r="O105" s="23" t="s">
        <v>35</v>
      </c>
      <c r="P105" s="23" t="s">
        <v>35</v>
      </c>
      <c r="Q105" s="31"/>
      <c r="R105" s="23" t="s">
        <v>35</v>
      </c>
      <c r="S105" s="32"/>
      <c r="T105" s="7" t="s">
        <v>35</v>
      </c>
      <c r="U105" s="32"/>
    </row>
    <row r="106" spans="1:21" s="89" customFormat="1" ht="64.5" customHeight="1" x14ac:dyDescent="0.25">
      <c r="A106" s="80">
        <v>6</v>
      </c>
      <c r="B106" s="81"/>
      <c r="C106" s="82" t="s">
        <v>66</v>
      </c>
      <c r="D106" s="82" t="s">
        <v>66</v>
      </c>
      <c r="E106" s="90" t="s">
        <v>15</v>
      </c>
      <c r="F106" s="282" t="s">
        <v>315</v>
      </c>
      <c r="G106" s="283"/>
      <c r="H106" s="283"/>
      <c r="I106" s="283"/>
      <c r="J106" s="283"/>
      <c r="K106" s="283"/>
      <c r="L106" s="283"/>
      <c r="M106" s="283"/>
      <c r="N106" s="284"/>
      <c r="O106" s="85">
        <v>2448.66</v>
      </c>
      <c r="P106" s="85"/>
      <c r="Q106" s="241" t="s">
        <v>314</v>
      </c>
      <c r="R106" s="85"/>
      <c r="S106" s="88"/>
      <c r="T106" s="87"/>
      <c r="U106" s="88"/>
    </row>
    <row r="107" spans="1:21" s="89" customFormat="1" ht="73.5" customHeight="1" x14ac:dyDescent="0.25">
      <c r="A107" s="80">
        <v>6</v>
      </c>
      <c r="B107" s="81"/>
      <c r="C107" s="82" t="s">
        <v>66</v>
      </c>
      <c r="D107" s="82" t="s">
        <v>66</v>
      </c>
      <c r="E107" s="90" t="s">
        <v>15</v>
      </c>
      <c r="F107" s="282" t="s">
        <v>316</v>
      </c>
      <c r="G107" s="283"/>
      <c r="H107" s="283"/>
      <c r="I107" s="283"/>
      <c r="J107" s="283"/>
      <c r="K107" s="283"/>
      <c r="L107" s="283"/>
      <c r="M107" s="283"/>
      <c r="N107" s="284"/>
      <c r="O107" s="85">
        <v>1912</v>
      </c>
      <c r="P107" s="85"/>
      <c r="Q107" s="241" t="s">
        <v>314</v>
      </c>
      <c r="R107" s="85"/>
      <c r="S107" s="88"/>
      <c r="T107" s="87"/>
      <c r="U107" s="88"/>
    </row>
    <row r="108" spans="1:21" s="89" customFormat="1" ht="33.75" customHeight="1" x14ac:dyDescent="0.25">
      <c r="A108" s="80"/>
      <c r="B108" s="81"/>
      <c r="C108" s="82"/>
      <c r="D108" s="82"/>
      <c r="E108" s="90"/>
      <c r="F108" s="282"/>
      <c r="G108" s="283"/>
      <c r="H108" s="283"/>
      <c r="I108" s="283"/>
      <c r="J108" s="283"/>
      <c r="K108" s="283"/>
      <c r="L108" s="283"/>
      <c r="M108" s="283"/>
      <c r="N108" s="284"/>
      <c r="O108" s="85"/>
      <c r="P108" s="85"/>
      <c r="Q108" s="86"/>
      <c r="R108" s="85"/>
      <c r="S108" s="88"/>
      <c r="T108" s="87"/>
      <c r="U108" s="88"/>
    </row>
    <row r="109" spans="1:21" s="89" customFormat="1" ht="33.75" customHeight="1" x14ac:dyDescent="0.25">
      <c r="A109" s="80"/>
      <c r="B109" s="81"/>
      <c r="C109" s="82"/>
      <c r="D109" s="82"/>
      <c r="E109" s="90" t="s">
        <v>15</v>
      </c>
      <c r="F109" s="282"/>
      <c r="G109" s="283"/>
      <c r="H109" s="283"/>
      <c r="I109" s="283"/>
      <c r="J109" s="283"/>
      <c r="K109" s="283"/>
      <c r="L109" s="283"/>
      <c r="M109" s="283"/>
      <c r="N109" s="284"/>
      <c r="O109" s="85"/>
      <c r="P109" s="85"/>
      <c r="Q109" s="86"/>
      <c r="R109" s="85"/>
      <c r="S109" s="88"/>
      <c r="T109" s="87"/>
      <c r="U109" s="88"/>
    </row>
    <row r="110" spans="1:21" s="89" customFormat="1" ht="33.75" customHeight="1" x14ac:dyDescent="0.25">
      <c r="A110" s="80"/>
      <c r="B110" s="81"/>
      <c r="C110" s="82"/>
      <c r="D110" s="82"/>
      <c r="E110" s="90" t="s">
        <v>15</v>
      </c>
      <c r="F110" s="282"/>
      <c r="G110" s="283"/>
      <c r="H110" s="283"/>
      <c r="I110" s="283"/>
      <c r="J110" s="283"/>
      <c r="K110" s="283"/>
      <c r="L110" s="283"/>
      <c r="M110" s="283"/>
      <c r="N110" s="284"/>
      <c r="O110" s="85"/>
      <c r="P110" s="85"/>
      <c r="Q110" s="86"/>
      <c r="R110" s="85"/>
      <c r="S110" s="88"/>
      <c r="T110" s="87"/>
      <c r="U110" s="88"/>
    </row>
    <row r="111" spans="1:21" s="89" customFormat="1" ht="33.75" customHeight="1" x14ac:dyDescent="0.25">
      <c r="A111" s="80"/>
      <c r="B111" s="81"/>
      <c r="C111" s="82"/>
      <c r="D111" s="82"/>
      <c r="E111" s="90" t="s">
        <v>15</v>
      </c>
      <c r="F111" s="282"/>
      <c r="G111" s="283"/>
      <c r="H111" s="283"/>
      <c r="I111" s="283"/>
      <c r="J111" s="283"/>
      <c r="K111" s="283"/>
      <c r="L111" s="283"/>
      <c r="M111" s="283"/>
      <c r="N111" s="284"/>
      <c r="O111" s="85"/>
      <c r="P111" s="85"/>
      <c r="Q111" s="86"/>
      <c r="R111" s="85"/>
      <c r="S111" s="88"/>
      <c r="T111" s="87"/>
      <c r="U111" s="88"/>
    </row>
    <row r="112" spans="1:21" s="89" customFormat="1" ht="33.75" customHeight="1" x14ac:dyDescent="0.25">
      <c r="A112" s="80"/>
      <c r="B112" s="81"/>
      <c r="C112" s="82"/>
      <c r="D112" s="82"/>
      <c r="E112" s="90" t="s">
        <v>15</v>
      </c>
      <c r="F112" s="282"/>
      <c r="G112" s="283"/>
      <c r="H112" s="283"/>
      <c r="I112" s="283"/>
      <c r="J112" s="283"/>
      <c r="K112" s="283"/>
      <c r="L112" s="283"/>
      <c r="M112" s="283"/>
      <c r="N112" s="284"/>
      <c r="O112" s="85"/>
      <c r="P112" s="85"/>
      <c r="Q112" s="86"/>
      <c r="R112" s="85"/>
      <c r="S112" s="88"/>
      <c r="T112" s="87"/>
      <c r="U112" s="88"/>
    </row>
    <row r="113" spans="1:21" s="89" customFormat="1" ht="33.75" customHeight="1" x14ac:dyDescent="0.25">
      <c r="A113" s="80"/>
      <c r="B113" s="81"/>
      <c r="C113" s="82"/>
      <c r="D113" s="82"/>
      <c r="E113" s="90" t="s">
        <v>15</v>
      </c>
      <c r="F113" s="282"/>
      <c r="G113" s="283"/>
      <c r="H113" s="283"/>
      <c r="I113" s="283"/>
      <c r="J113" s="283"/>
      <c r="K113" s="283"/>
      <c r="L113" s="283"/>
      <c r="M113" s="283"/>
      <c r="N113" s="284"/>
      <c r="O113" s="85"/>
      <c r="P113" s="85"/>
      <c r="Q113" s="86"/>
      <c r="R113" s="85"/>
      <c r="S113" s="88"/>
      <c r="T113" s="87"/>
      <c r="U113" s="88"/>
    </row>
    <row r="114" spans="1:21" s="89" customFormat="1" ht="33.75" customHeight="1" x14ac:dyDescent="0.25">
      <c r="A114" s="80"/>
      <c r="B114" s="81"/>
      <c r="C114" s="82"/>
      <c r="D114" s="82"/>
      <c r="E114" s="90" t="s">
        <v>15</v>
      </c>
      <c r="F114" s="282"/>
      <c r="G114" s="283"/>
      <c r="H114" s="283"/>
      <c r="I114" s="283"/>
      <c r="J114" s="283"/>
      <c r="K114" s="283"/>
      <c r="L114" s="283"/>
      <c r="M114" s="283"/>
      <c r="N114" s="284"/>
      <c r="O114" s="85"/>
      <c r="P114" s="85"/>
      <c r="Q114" s="86"/>
      <c r="R114" s="85"/>
      <c r="S114" s="88"/>
      <c r="T114" s="87"/>
      <c r="U114" s="88"/>
    </row>
    <row r="115" spans="1:21" s="89" customFormat="1" ht="33.75" customHeight="1" x14ac:dyDescent="0.25">
      <c r="A115" s="80"/>
      <c r="B115" s="81"/>
      <c r="C115" s="82"/>
      <c r="D115" s="82"/>
      <c r="E115" s="90" t="s">
        <v>15</v>
      </c>
      <c r="F115" s="282"/>
      <c r="G115" s="283"/>
      <c r="H115" s="283"/>
      <c r="I115" s="283"/>
      <c r="J115" s="283"/>
      <c r="K115" s="283"/>
      <c r="L115" s="283"/>
      <c r="M115" s="283"/>
      <c r="N115" s="284"/>
      <c r="O115" s="85"/>
      <c r="P115" s="85"/>
      <c r="Q115" s="86"/>
      <c r="R115" s="85"/>
      <c r="S115" s="88"/>
      <c r="T115" s="87"/>
      <c r="U115" s="88"/>
    </row>
    <row r="116" spans="1:21" s="89" customFormat="1" ht="33.75" customHeight="1" x14ac:dyDescent="0.25">
      <c r="A116" s="80"/>
      <c r="B116" s="81"/>
      <c r="C116" s="82"/>
      <c r="D116" s="82"/>
      <c r="E116" s="90" t="s">
        <v>15</v>
      </c>
      <c r="F116" s="282"/>
      <c r="G116" s="283"/>
      <c r="H116" s="283"/>
      <c r="I116" s="283"/>
      <c r="J116" s="283"/>
      <c r="K116" s="283"/>
      <c r="L116" s="283"/>
      <c r="M116" s="283"/>
      <c r="N116" s="284"/>
      <c r="O116" s="85"/>
      <c r="P116" s="85"/>
      <c r="Q116" s="86"/>
      <c r="R116" s="85"/>
      <c r="S116" s="88"/>
      <c r="T116" s="87"/>
      <c r="U116" s="88"/>
    </row>
    <row r="117" spans="1:21" s="89" customFormat="1" ht="33.75" customHeight="1" x14ac:dyDescent="0.25">
      <c r="A117" s="80"/>
      <c r="B117" s="81"/>
      <c r="C117" s="82"/>
      <c r="D117" s="82"/>
      <c r="E117" s="90" t="s">
        <v>15</v>
      </c>
      <c r="F117" s="282"/>
      <c r="G117" s="283"/>
      <c r="H117" s="283"/>
      <c r="I117" s="283"/>
      <c r="J117" s="283"/>
      <c r="K117" s="283"/>
      <c r="L117" s="283"/>
      <c r="M117" s="283"/>
      <c r="N117" s="284"/>
      <c r="O117" s="85"/>
      <c r="P117" s="85"/>
      <c r="Q117" s="86"/>
      <c r="R117" s="85"/>
      <c r="S117" s="88"/>
      <c r="T117" s="87"/>
      <c r="U117" s="88"/>
    </row>
    <row r="118" spans="1:21" s="89" customFormat="1" ht="33.75" customHeight="1" x14ac:dyDescent="0.25">
      <c r="A118" s="80"/>
      <c r="B118" s="81"/>
      <c r="C118" s="82"/>
      <c r="D118" s="82"/>
      <c r="E118" s="90" t="s">
        <v>15</v>
      </c>
      <c r="F118" s="282"/>
      <c r="G118" s="283"/>
      <c r="H118" s="283"/>
      <c r="I118" s="283"/>
      <c r="J118" s="283"/>
      <c r="K118" s="283"/>
      <c r="L118" s="283"/>
      <c r="M118" s="283"/>
      <c r="N118" s="284"/>
      <c r="O118" s="85"/>
      <c r="P118" s="85"/>
      <c r="Q118" s="86"/>
      <c r="R118" s="85"/>
      <c r="S118" s="88"/>
      <c r="T118" s="87"/>
      <c r="U118" s="88"/>
    </row>
    <row r="119" spans="1:21" s="89" customFormat="1" ht="33.75" customHeight="1" x14ac:dyDescent="0.25">
      <c r="A119" s="80"/>
      <c r="B119" s="81"/>
      <c r="C119" s="82"/>
      <c r="D119" s="82"/>
      <c r="E119" s="90" t="s">
        <v>15</v>
      </c>
      <c r="F119" s="282"/>
      <c r="G119" s="283"/>
      <c r="H119" s="283"/>
      <c r="I119" s="283"/>
      <c r="J119" s="283"/>
      <c r="K119" s="283"/>
      <c r="L119" s="283"/>
      <c r="M119" s="283"/>
      <c r="N119" s="284"/>
      <c r="O119" s="85"/>
      <c r="P119" s="85"/>
      <c r="Q119" s="86"/>
      <c r="R119" s="85"/>
      <c r="S119" s="88"/>
      <c r="T119" s="87"/>
      <c r="U119" s="88"/>
    </row>
    <row r="120" spans="1:21" s="1" customFormat="1" x14ac:dyDescent="0.25">
      <c r="M120" s="53" t="s">
        <v>114</v>
      </c>
      <c r="N120" s="53"/>
      <c r="O120" s="35">
        <f>SUM(O106:O119)</f>
        <v>4360.66</v>
      </c>
      <c r="P120" s="35">
        <f>SUM(P106:P119)</f>
        <v>0</v>
      </c>
      <c r="Q120" s="27"/>
      <c r="R120" s="35">
        <f>SUM(R106:R119)</f>
        <v>0</v>
      </c>
      <c r="S120" s="27"/>
      <c r="T120" s="36">
        <f>SUM(T106:T119)</f>
        <v>0</v>
      </c>
      <c r="U120" s="27"/>
    </row>
    <row r="122" spans="1:21" s="189" customFormat="1" ht="37.5" customHeight="1" x14ac:dyDescent="0.25">
      <c r="A122" s="222" t="s">
        <v>139</v>
      </c>
      <c r="B122" s="223"/>
      <c r="C122" s="223"/>
      <c r="D122" s="223"/>
      <c r="E122" s="223"/>
      <c r="F122" s="223"/>
      <c r="G122" s="223"/>
      <c r="H122" s="223"/>
      <c r="I122" s="223"/>
      <c r="J122" s="223"/>
      <c r="K122" s="223"/>
      <c r="L122" s="223"/>
      <c r="M122" s="223"/>
      <c r="N122" s="224"/>
      <c r="O122" s="225" t="s">
        <v>126</v>
      </c>
      <c r="P122" s="225" t="s">
        <v>38</v>
      </c>
      <c r="Q122" s="226" t="s">
        <v>127</v>
      </c>
      <c r="R122" s="225" t="s">
        <v>39</v>
      </c>
      <c r="S122" s="226" t="s">
        <v>127</v>
      </c>
      <c r="T122" s="225" t="s">
        <v>40</v>
      </c>
      <c r="U122" s="226" t="s">
        <v>127</v>
      </c>
    </row>
    <row r="123" spans="1:21" x14ac:dyDescent="0.25">
      <c r="A123" s="62" t="s">
        <v>116</v>
      </c>
      <c r="B123" s="63"/>
      <c r="C123" s="28" t="s">
        <v>111</v>
      </c>
      <c r="D123" s="28" t="s">
        <v>110</v>
      </c>
      <c r="E123" s="66" t="s">
        <v>33</v>
      </c>
      <c r="F123" s="51" t="s">
        <v>34</v>
      </c>
      <c r="G123" s="51"/>
      <c r="H123" s="51"/>
      <c r="I123" s="51"/>
      <c r="J123" s="51"/>
      <c r="K123" s="51"/>
      <c r="L123" s="51"/>
      <c r="M123" s="51"/>
      <c r="N123" s="51"/>
      <c r="O123" s="23" t="s">
        <v>35</v>
      </c>
      <c r="P123" s="23" t="s">
        <v>35</v>
      </c>
      <c r="Q123" s="31"/>
      <c r="R123" s="23" t="s">
        <v>35</v>
      </c>
      <c r="S123" s="32"/>
      <c r="T123" s="7" t="s">
        <v>35</v>
      </c>
      <c r="U123" s="32"/>
    </row>
    <row r="124" spans="1:21" s="89" customFormat="1" ht="35.25" customHeight="1" x14ac:dyDescent="0.25">
      <c r="A124" s="80">
        <v>6</v>
      </c>
      <c r="B124" s="81"/>
      <c r="C124" s="82" t="s">
        <v>66</v>
      </c>
      <c r="D124" s="82" t="s">
        <v>66</v>
      </c>
      <c r="E124" s="83" t="s">
        <v>20</v>
      </c>
      <c r="F124" s="279" t="s">
        <v>297</v>
      </c>
      <c r="G124" s="280"/>
      <c r="H124" s="280"/>
      <c r="I124" s="280"/>
      <c r="J124" s="280"/>
      <c r="K124" s="280"/>
      <c r="L124" s="280"/>
      <c r="M124" s="280"/>
      <c r="N124" s="281"/>
      <c r="O124" s="85">
        <v>1500</v>
      </c>
      <c r="P124" s="85"/>
      <c r="Q124" s="240"/>
      <c r="R124" s="85"/>
      <c r="S124" s="88"/>
      <c r="T124" s="87"/>
      <c r="U124" s="88"/>
    </row>
    <row r="125" spans="1:21" s="89" customFormat="1" ht="35.25" customHeight="1" x14ac:dyDescent="0.25">
      <c r="A125" s="80">
        <v>6</v>
      </c>
      <c r="B125" s="81"/>
      <c r="C125" s="82" t="s">
        <v>66</v>
      </c>
      <c r="D125" s="82" t="s">
        <v>66</v>
      </c>
      <c r="E125" s="83" t="s">
        <v>20</v>
      </c>
      <c r="F125" s="279" t="s">
        <v>298</v>
      </c>
      <c r="G125" s="280"/>
      <c r="H125" s="280"/>
      <c r="I125" s="280"/>
      <c r="J125" s="280"/>
      <c r="K125" s="280"/>
      <c r="L125" s="280"/>
      <c r="M125" s="280"/>
      <c r="N125" s="281"/>
      <c r="O125" s="85">
        <v>1190</v>
      </c>
      <c r="P125" s="85"/>
      <c r="Q125" s="86"/>
      <c r="R125" s="85"/>
      <c r="S125" s="88"/>
      <c r="T125" s="87"/>
      <c r="U125" s="88"/>
    </row>
    <row r="126" spans="1:21" s="89" customFormat="1" ht="35.25" customHeight="1" x14ac:dyDescent="0.25">
      <c r="A126" s="80"/>
      <c r="B126" s="81"/>
      <c r="C126" s="82"/>
      <c r="D126" s="82"/>
      <c r="E126" s="83"/>
      <c r="F126" s="279"/>
      <c r="G126" s="280"/>
      <c r="H126" s="280"/>
      <c r="I126" s="280"/>
      <c r="J126" s="280"/>
      <c r="K126" s="280"/>
      <c r="L126" s="280"/>
      <c r="M126" s="280"/>
      <c r="N126" s="281"/>
      <c r="O126" s="85"/>
      <c r="P126" s="85"/>
      <c r="Q126" s="86"/>
      <c r="R126" s="85"/>
      <c r="S126" s="88"/>
      <c r="T126" s="87"/>
      <c r="U126" s="88"/>
    </row>
    <row r="127" spans="1:21" s="89" customFormat="1" ht="35.25" customHeight="1" x14ac:dyDescent="0.25">
      <c r="A127" s="80"/>
      <c r="B127" s="81"/>
      <c r="C127" s="82"/>
      <c r="D127" s="82"/>
      <c r="E127" s="83"/>
      <c r="F127" s="279"/>
      <c r="G127" s="280"/>
      <c r="H127" s="280"/>
      <c r="I127" s="280"/>
      <c r="J127" s="280"/>
      <c r="K127" s="280"/>
      <c r="L127" s="280"/>
      <c r="M127" s="280"/>
      <c r="N127" s="281"/>
      <c r="O127" s="85"/>
      <c r="P127" s="85"/>
      <c r="Q127" s="86"/>
      <c r="R127" s="85"/>
      <c r="S127" s="88"/>
      <c r="T127" s="87"/>
      <c r="U127" s="88"/>
    </row>
    <row r="128" spans="1:21" s="89" customFormat="1" ht="35.25" customHeight="1" x14ac:dyDescent="0.25">
      <c r="A128" s="80"/>
      <c r="B128" s="81"/>
      <c r="C128" s="82"/>
      <c r="D128" s="82"/>
      <c r="E128" s="83"/>
      <c r="F128" s="279"/>
      <c r="G128" s="280"/>
      <c r="H128" s="280"/>
      <c r="I128" s="280"/>
      <c r="J128" s="280"/>
      <c r="K128" s="280"/>
      <c r="L128" s="280"/>
      <c r="M128" s="280"/>
      <c r="N128" s="281"/>
      <c r="O128" s="85"/>
      <c r="P128" s="85"/>
      <c r="Q128" s="86"/>
      <c r="R128" s="85"/>
      <c r="S128" s="88"/>
      <c r="T128" s="87"/>
      <c r="U128" s="88"/>
    </row>
    <row r="129" spans="1:21" s="89" customFormat="1" ht="35.25" customHeight="1" x14ac:dyDescent="0.25">
      <c r="A129" s="80"/>
      <c r="B129" s="81"/>
      <c r="C129" s="82"/>
      <c r="D129" s="82"/>
      <c r="E129" s="83"/>
      <c r="F129" s="279"/>
      <c r="G129" s="280"/>
      <c r="H129" s="280"/>
      <c r="I129" s="280"/>
      <c r="J129" s="280"/>
      <c r="K129" s="280"/>
      <c r="L129" s="280"/>
      <c r="M129" s="280"/>
      <c r="N129" s="281"/>
      <c r="O129" s="85"/>
      <c r="P129" s="85"/>
      <c r="Q129" s="86"/>
      <c r="R129" s="85"/>
      <c r="S129" s="88"/>
      <c r="T129" s="87"/>
      <c r="U129" s="88"/>
    </row>
    <row r="130" spans="1:21" s="89" customFormat="1" ht="35.25" customHeight="1" x14ac:dyDescent="0.25">
      <c r="A130" s="80"/>
      <c r="B130" s="81"/>
      <c r="C130" s="82"/>
      <c r="D130" s="82"/>
      <c r="E130" s="83"/>
      <c r="F130" s="279"/>
      <c r="G130" s="280"/>
      <c r="H130" s="280"/>
      <c r="I130" s="280"/>
      <c r="J130" s="280"/>
      <c r="K130" s="280"/>
      <c r="L130" s="280"/>
      <c r="M130" s="280"/>
      <c r="N130" s="281"/>
      <c r="O130" s="85"/>
      <c r="P130" s="85"/>
      <c r="Q130" s="86"/>
      <c r="R130" s="85"/>
      <c r="S130" s="88"/>
      <c r="T130" s="87"/>
      <c r="U130" s="88"/>
    </row>
    <row r="131" spans="1:21" s="89" customFormat="1" ht="35.25" customHeight="1" x14ac:dyDescent="0.25">
      <c r="A131" s="80"/>
      <c r="B131" s="81"/>
      <c r="C131" s="82"/>
      <c r="D131" s="82"/>
      <c r="E131" s="83"/>
      <c r="F131" s="279"/>
      <c r="G131" s="280"/>
      <c r="H131" s="280"/>
      <c r="I131" s="280"/>
      <c r="J131" s="280"/>
      <c r="K131" s="280"/>
      <c r="L131" s="280"/>
      <c r="M131" s="280"/>
      <c r="N131" s="281"/>
      <c r="O131" s="85"/>
      <c r="P131" s="85"/>
      <c r="Q131" s="86"/>
      <c r="R131" s="85"/>
      <c r="S131" s="88"/>
      <c r="T131" s="87"/>
      <c r="U131" s="88"/>
    </row>
    <row r="132" spans="1:21" s="89" customFormat="1" ht="35.25" customHeight="1" x14ac:dyDescent="0.25">
      <c r="A132" s="80"/>
      <c r="B132" s="81"/>
      <c r="C132" s="82"/>
      <c r="D132" s="82"/>
      <c r="E132" s="83"/>
      <c r="F132" s="279"/>
      <c r="G132" s="280"/>
      <c r="H132" s="280"/>
      <c r="I132" s="280"/>
      <c r="J132" s="280"/>
      <c r="K132" s="280"/>
      <c r="L132" s="280"/>
      <c r="M132" s="280"/>
      <c r="N132" s="281"/>
      <c r="O132" s="85"/>
      <c r="P132" s="85"/>
      <c r="Q132" s="86"/>
      <c r="R132" s="85"/>
      <c r="S132" s="88"/>
      <c r="T132" s="87"/>
      <c r="U132" s="88"/>
    </row>
    <row r="133" spans="1:21" s="1" customFormat="1" x14ac:dyDescent="0.25">
      <c r="L133" s="53" t="s">
        <v>142</v>
      </c>
      <c r="M133" s="53"/>
      <c r="N133" s="53"/>
      <c r="O133" s="35">
        <f>SUM(O124:O132)</f>
        <v>2690</v>
      </c>
      <c r="P133" s="35">
        <f t="shared" ref="P133:T133" si="0">SUM(P124:P132)</f>
        <v>0</v>
      </c>
      <c r="Q133" s="35"/>
      <c r="R133" s="35">
        <f t="shared" si="0"/>
        <v>0</v>
      </c>
      <c r="S133" s="35"/>
      <c r="T133" s="36">
        <f t="shared" si="0"/>
        <v>0</v>
      </c>
      <c r="U133" s="35"/>
    </row>
    <row r="134" spans="1:21" s="1" customFormat="1" x14ac:dyDescent="0.25">
      <c r="N134" s="38"/>
      <c r="O134" s="35"/>
      <c r="P134" s="35"/>
      <c r="Q134" s="27"/>
      <c r="R134" s="35"/>
      <c r="S134" s="27"/>
      <c r="T134" s="36"/>
      <c r="U134" s="27"/>
    </row>
    <row r="135" spans="1:21" s="1" customFormat="1" ht="15.75" thickBot="1" x14ac:dyDescent="0.3">
      <c r="N135" s="38"/>
      <c r="O135" s="35"/>
      <c r="P135" s="35"/>
      <c r="Q135" s="27"/>
      <c r="R135" s="35"/>
      <c r="S135" s="27"/>
      <c r="T135" s="36"/>
      <c r="U135" s="27"/>
    </row>
    <row r="136" spans="1:21" s="1" customFormat="1" ht="21.75" thickBot="1" x14ac:dyDescent="0.4">
      <c r="E136" s="273" t="s">
        <v>145</v>
      </c>
      <c r="F136" s="274"/>
      <c r="G136" s="274"/>
      <c r="H136" s="274"/>
      <c r="I136" s="274"/>
      <c r="J136" s="274"/>
      <c r="K136" s="274"/>
      <c r="L136" s="274"/>
      <c r="M136" s="274"/>
      <c r="N136" s="275"/>
      <c r="O136" s="45">
        <f>SUM(O120,O102,O133,O87,O72,O60)</f>
        <v>111952.98000000001</v>
      </c>
      <c r="P136" s="45">
        <f>SUM(P120,P102,P133,P87,P72,P60)</f>
        <v>0</v>
      </c>
      <c r="Q136" s="35"/>
      <c r="R136" s="45">
        <f>SUM(R120,R102,R133,R87,R72,R60)</f>
        <v>0</v>
      </c>
      <c r="S136" s="35"/>
      <c r="T136" s="77">
        <f>SUM(T120,T102,T133,T87,T72,T60)</f>
        <v>0</v>
      </c>
      <c r="U136" s="35"/>
    </row>
    <row r="137" spans="1:21" s="42" customFormat="1" ht="15.75" customHeight="1" x14ac:dyDescent="0.35">
      <c r="G137" s="43"/>
      <c r="H137" s="43"/>
      <c r="I137" s="43"/>
      <c r="J137" s="43"/>
      <c r="K137" s="43"/>
      <c r="L137" s="43"/>
      <c r="M137" s="43"/>
      <c r="N137" s="43"/>
      <c r="O137" s="44"/>
      <c r="P137" s="44"/>
      <c r="Q137" s="44"/>
      <c r="R137" s="44"/>
      <c r="S137" s="44"/>
      <c r="T137" s="78"/>
      <c r="U137" s="44"/>
    </row>
    <row r="139" spans="1:21" s="189" customFormat="1" ht="37.5" customHeight="1" x14ac:dyDescent="0.25">
      <c r="A139" s="227" t="s">
        <v>36</v>
      </c>
      <c r="B139" s="228"/>
      <c r="C139" s="228"/>
      <c r="D139" s="229"/>
      <c r="E139" s="230"/>
      <c r="F139" s="230"/>
      <c r="G139" s="230"/>
      <c r="H139" s="230"/>
      <c r="I139" s="230"/>
      <c r="J139" s="230"/>
      <c r="K139" s="230"/>
      <c r="L139" s="230"/>
      <c r="M139" s="230"/>
      <c r="N139" s="231"/>
      <c r="O139" s="232" t="s">
        <v>126</v>
      </c>
      <c r="P139" s="232" t="s">
        <v>38</v>
      </c>
      <c r="Q139" s="233" t="s">
        <v>127</v>
      </c>
      <c r="R139" s="232" t="s">
        <v>39</v>
      </c>
      <c r="S139" s="233" t="s">
        <v>127</v>
      </c>
      <c r="T139" s="232" t="s">
        <v>40</v>
      </c>
      <c r="U139" s="233" t="s">
        <v>127</v>
      </c>
    </row>
    <row r="140" spans="1:21" x14ac:dyDescent="0.25">
      <c r="A140" s="62" t="s">
        <v>116</v>
      </c>
      <c r="B140" s="63"/>
      <c r="C140" s="28" t="s">
        <v>111</v>
      </c>
      <c r="D140" s="28" t="s">
        <v>110</v>
      </c>
      <c r="E140" s="66" t="s">
        <v>33</v>
      </c>
      <c r="F140" s="51" t="s">
        <v>34</v>
      </c>
      <c r="G140" s="51"/>
      <c r="H140" s="51"/>
      <c r="I140" s="51"/>
      <c r="J140" s="51"/>
      <c r="K140" s="51"/>
      <c r="L140" s="51"/>
      <c r="M140" s="51"/>
      <c r="N140" s="51"/>
      <c r="O140" s="23" t="s">
        <v>35</v>
      </c>
      <c r="P140" s="23" t="s">
        <v>35</v>
      </c>
      <c r="Q140" s="31"/>
      <c r="R140" s="23" t="s">
        <v>35</v>
      </c>
      <c r="S140" s="32"/>
      <c r="T140" s="7" t="s">
        <v>35</v>
      </c>
      <c r="U140" s="32"/>
    </row>
    <row r="141" spans="1:21" s="89" customFormat="1" ht="30.75" customHeight="1" x14ac:dyDescent="0.25">
      <c r="A141" s="80">
        <v>4</v>
      </c>
      <c r="B141" s="81"/>
      <c r="C141" s="82" t="s">
        <v>66</v>
      </c>
      <c r="D141" s="82" t="s">
        <v>66</v>
      </c>
      <c r="E141" s="90" t="s">
        <v>70</v>
      </c>
      <c r="F141" s="288" t="s">
        <v>299</v>
      </c>
      <c r="G141" s="289"/>
      <c r="H141" s="289"/>
      <c r="I141" s="289"/>
      <c r="J141" s="289"/>
      <c r="K141" s="289"/>
      <c r="L141" s="289"/>
      <c r="M141" s="289"/>
      <c r="N141" s="290"/>
      <c r="O141" s="85">
        <v>14700</v>
      </c>
      <c r="P141" s="85"/>
      <c r="Q141" s="86"/>
      <c r="R141" s="85"/>
      <c r="S141" s="88"/>
      <c r="T141" s="87"/>
      <c r="U141" s="88"/>
    </row>
    <row r="142" spans="1:21" s="89" customFormat="1" ht="37.5" customHeight="1" x14ac:dyDescent="0.25">
      <c r="A142" s="80">
        <v>4</v>
      </c>
      <c r="B142" s="81"/>
      <c r="C142" s="82" t="s">
        <v>66</v>
      </c>
      <c r="D142" s="82" t="s">
        <v>66</v>
      </c>
      <c r="E142" s="90" t="s">
        <v>70</v>
      </c>
      <c r="F142" s="291" t="s">
        <v>300</v>
      </c>
      <c r="G142" s="292"/>
      <c r="H142" s="292"/>
      <c r="I142" s="292"/>
      <c r="J142" s="292"/>
      <c r="K142" s="292"/>
      <c r="L142" s="292"/>
      <c r="M142" s="292"/>
      <c r="N142" s="293"/>
      <c r="O142" s="85">
        <v>8350.3700000000008</v>
      </c>
      <c r="P142" s="85"/>
      <c r="Q142" s="86"/>
      <c r="R142" s="85"/>
      <c r="S142" s="100"/>
      <c r="T142" s="87"/>
      <c r="U142" s="100"/>
    </row>
    <row r="143" spans="1:21" s="89" customFormat="1" ht="37.5" customHeight="1" x14ac:dyDescent="0.25">
      <c r="A143" s="80">
        <v>4</v>
      </c>
      <c r="B143" s="81"/>
      <c r="C143" s="82" t="s">
        <v>66</v>
      </c>
      <c r="D143" s="82" t="s">
        <v>66</v>
      </c>
      <c r="E143" s="90" t="s">
        <v>70</v>
      </c>
      <c r="F143" s="288" t="s">
        <v>301</v>
      </c>
      <c r="G143" s="289"/>
      <c r="H143" s="289"/>
      <c r="I143" s="289"/>
      <c r="J143" s="289"/>
      <c r="K143" s="289"/>
      <c r="L143" s="289"/>
      <c r="M143" s="289"/>
      <c r="N143" s="290"/>
      <c r="O143" s="85">
        <v>37485</v>
      </c>
      <c r="P143" s="85"/>
      <c r="Q143" s="86"/>
      <c r="R143" s="85"/>
      <c r="S143" s="88"/>
      <c r="T143" s="87"/>
      <c r="U143" s="88"/>
    </row>
    <row r="144" spans="1:21" s="89" customFormat="1" ht="37.5" customHeight="1" x14ac:dyDescent="0.25">
      <c r="A144" s="80"/>
      <c r="B144" s="81"/>
      <c r="C144" s="82"/>
      <c r="D144" s="82"/>
      <c r="E144" s="90" t="s">
        <v>70</v>
      </c>
      <c r="F144" s="282"/>
      <c r="G144" s="283"/>
      <c r="H144" s="283"/>
      <c r="I144" s="283"/>
      <c r="J144" s="283"/>
      <c r="K144" s="283"/>
      <c r="L144" s="283"/>
      <c r="M144" s="283"/>
      <c r="N144" s="284"/>
      <c r="O144" s="85"/>
      <c r="P144" s="85"/>
      <c r="Q144" s="86"/>
      <c r="R144" s="85"/>
      <c r="S144" s="88"/>
      <c r="T144" s="87"/>
      <c r="U144" s="88"/>
    </row>
    <row r="145" spans="1:21" s="89" customFormat="1" ht="37.5" customHeight="1" x14ac:dyDescent="0.25">
      <c r="A145" s="80"/>
      <c r="B145" s="81"/>
      <c r="C145" s="82"/>
      <c r="D145" s="82"/>
      <c r="E145" s="90" t="s">
        <v>70</v>
      </c>
      <c r="F145" s="282"/>
      <c r="G145" s="283"/>
      <c r="H145" s="283"/>
      <c r="I145" s="283"/>
      <c r="J145" s="283"/>
      <c r="K145" s="283"/>
      <c r="L145" s="283"/>
      <c r="M145" s="283"/>
      <c r="N145" s="284"/>
      <c r="O145" s="85"/>
      <c r="P145" s="85"/>
      <c r="Q145" s="86"/>
      <c r="R145" s="85"/>
      <c r="S145" s="88"/>
      <c r="T145" s="87"/>
      <c r="U145" s="88"/>
    </row>
    <row r="146" spans="1:21" s="89" customFormat="1" ht="37.5" customHeight="1" x14ac:dyDescent="0.25">
      <c r="A146" s="80"/>
      <c r="B146" s="81"/>
      <c r="C146" s="82"/>
      <c r="D146" s="82"/>
      <c r="E146" s="90" t="s">
        <v>70</v>
      </c>
      <c r="F146" s="282"/>
      <c r="G146" s="283"/>
      <c r="H146" s="283"/>
      <c r="I146" s="283"/>
      <c r="J146" s="283"/>
      <c r="K146" s="283"/>
      <c r="L146" s="283"/>
      <c r="M146" s="283"/>
      <c r="N146" s="284"/>
      <c r="O146" s="85"/>
      <c r="P146" s="85"/>
      <c r="Q146" s="86"/>
      <c r="R146" s="85"/>
      <c r="S146" s="88"/>
      <c r="T146" s="87"/>
      <c r="U146" s="88"/>
    </row>
    <row r="147" spans="1:21" s="89" customFormat="1" ht="37.5" customHeight="1" x14ac:dyDescent="0.25">
      <c r="A147" s="80"/>
      <c r="B147" s="81"/>
      <c r="C147" s="82"/>
      <c r="D147" s="82"/>
      <c r="E147" s="90" t="s">
        <v>70</v>
      </c>
      <c r="F147" s="282"/>
      <c r="G147" s="283"/>
      <c r="H147" s="283"/>
      <c r="I147" s="283"/>
      <c r="J147" s="283"/>
      <c r="K147" s="283"/>
      <c r="L147" s="283"/>
      <c r="M147" s="283"/>
      <c r="N147" s="284"/>
      <c r="O147" s="85"/>
      <c r="P147" s="85"/>
      <c r="Q147" s="86"/>
      <c r="R147" s="85"/>
      <c r="S147" s="88"/>
      <c r="T147" s="87"/>
      <c r="U147" s="88"/>
    </row>
    <row r="148" spans="1:21" s="89" customFormat="1" ht="37.5" customHeight="1" x14ac:dyDescent="0.25">
      <c r="A148" s="80"/>
      <c r="B148" s="81"/>
      <c r="C148" s="82"/>
      <c r="D148" s="82"/>
      <c r="E148" s="90" t="s">
        <v>70</v>
      </c>
      <c r="F148" s="282"/>
      <c r="G148" s="283"/>
      <c r="H148" s="283"/>
      <c r="I148" s="283"/>
      <c r="J148" s="283"/>
      <c r="K148" s="283"/>
      <c r="L148" s="283"/>
      <c r="M148" s="283"/>
      <c r="N148" s="284"/>
      <c r="O148" s="85"/>
      <c r="P148" s="85"/>
      <c r="Q148" s="86"/>
      <c r="R148" s="85"/>
      <c r="S148" s="88"/>
      <c r="T148" s="87"/>
      <c r="U148" s="88"/>
    </row>
    <row r="149" spans="1:21" s="89" customFormat="1" ht="37.5" customHeight="1" x14ac:dyDescent="0.25">
      <c r="A149" s="80"/>
      <c r="B149" s="81"/>
      <c r="C149" s="82"/>
      <c r="D149" s="82"/>
      <c r="E149" s="90" t="s">
        <v>70</v>
      </c>
      <c r="F149" s="282"/>
      <c r="G149" s="283"/>
      <c r="H149" s="283"/>
      <c r="I149" s="283"/>
      <c r="J149" s="283"/>
      <c r="K149" s="283"/>
      <c r="L149" s="283"/>
      <c r="M149" s="283"/>
      <c r="N149" s="284"/>
      <c r="O149" s="85"/>
      <c r="P149" s="85"/>
      <c r="Q149" s="86"/>
      <c r="R149" s="85"/>
      <c r="S149" s="88"/>
      <c r="T149" s="87"/>
      <c r="U149" s="88"/>
    </row>
    <row r="150" spans="1:21" s="89" customFormat="1" ht="37.5" customHeight="1" x14ac:dyDescent="0.25">
      <c r="A150" s="80"/>
      <c r="B150" s="81"/>
      <c r="C150" s="82"/>
      <c r="D150" s="82"/>
      <c r="E150" s="90" t="s">
        <v>70</v>
      </c>
      <c r="F150" s="282"/>
      <c r="G150" s="283"/>
      <c r="H150" s="283"/>
      <c r="I150" s="283"/>
      <c r="J150" s="283"/>
      <c r="K150" s="283"/>
      <c r="L150" s="283"/>
      <c r="M150" s="283"/>
      <c r="N150" s="284"/>
      <c r="O150" s="85"/>
      <c r="P150" s="85"/>
      <c r="Q150" s="86"/>
      <c r="R150" s="85"/>
      <c r="S150" s="88"/>
      <c r="T150" s="87"/>
      <c r="U150" s="88"/>
    </row>
    <row r="151" spans="1:21" s="89" customFormat="1" ht="37.5" customHeight="1" x14ac:dyDescent="0.25">
      <c r="A151" s="80"/>
      <c r="B151" s="81"/>
      <c r="C151" s="82"/>
      <c r="D151" s="82"/>
      <c r="E151" s="90" t="s">
        <v>70</v>
      </c>
      <c r="F151" s="282"/>
      <c r="G151" s="283"/>
      <c r="H151" s="283"/>
      <c r="I151" s="283"/>
      <c r="J151" s="283"/>
      <c r="K151" s="283"/>
      <c r="L151" s="283"/>
      <c r="M151" s="283"/>
      <c r="N151" s="284"/>
      <c r="O151" s="85"/>
      <c r="P151" s="85"/>
      <c r="Q151" s="86"/>
      <c r="R151" s="85"/>
      <c r="S151" s="88"/>
      <c r="T151" s="87"/>
      <c r="U151" s="88"/>
    </row>
    <row r="152" spans="1:21" s="1" customFormat="1" ht="15.75" x14ac:dyDescent="0.25">
      <c r="L152" s="52" t="s">
        <v>115</v>
      </c>
      <c r="M152" s="52"/>
      <c r="N152" s="52"/>
      <c r="O152" s="35">
        <f>SUM(O141:O151)</f>
        <v>60535.37</v>
      </c>
      <c r="P152" s="35">
        <f>SUM(P141:P151)</f>
        <v>0</v>
      </c>
      <c r="Q152" s="27"/>
      <c r="R152" s="35">
        <f>SUM(R141:R151)</f>
        <v>0</v>
      </c>
      <c r="S152" s="27"/>
      <c r="T152" s="36">
        <f>SUM(T141:T151)</f>
        <v>0</v>
      </c>
      <c r="U152" s="27"/>
    </row>
    <row r="155" spans="1:21" ht="15.75" thickBot="1" x14ac:dyDescent="0.3"/>
    <row r="156" spans="1:21" s="1" customFormat="1" ht="21.75" thickBot="1" x14ac:dyDescent="0.4">
      <c r="G156" s="69"/>
      <c r="H156" s="273" t="s">
        <v>144</v>
      </c>
      <c r="I156" s="274"/>
      <c r="J156" s="274"/>
      <c r="K156" s="274"/>
      <c r="L156" s="274"/>
      <c r="M156" s="274"/>
      <c r="N156" s="275"/>
      <c r="O156" s="101">
        <v>2480.17</v>
      </c>
      <c r="P156" s="101">
        <v>0</v>
      </c>
      <c r="Q156" s="101"/>
      <c r="R156" s="101">
        <v>0</v>
      </c>
      <c r="S156" s="101"/>
      <c r="T156" s="102">
        <v>0</v>
      </c>
      <c r="U156" s="35"/>
    </row>
    <row r="158" spans="1:21" ht="15.75" thickBot="1" x14ac:dyDescent="0.3"/>
    <row r="159" spans="1:21" s="46" customFormat="1" ht="24" thickBot="1" x14ac:dyDescent="0.4">
      <c r="E159" s="276" t="s">
        <v>146</v>
      </c>
      <c r="F159" s="277"/>
      <c r="G159" s="277"/>
      <c r="H159" s="277"/>
      <c r="I159" s="277"/>
      <c r="J159" s="277"/>
      <c r="K159" s="277"/>
      <c r="L159" s="277"/>
      <c r="M159" s="277"/>
      <c r="N159" s="278"/>
      <c r="O159" s="48">
        <f>SUM(O156,O152,O136)</f>
        <v>174968.52000000002</v>
      </c>
      <c r="P159" s="48">
        <f t="shared" ref="P159:T159" si="1">SUM(P156,P152,P136)</f>
        <v>0</v>
      </c>
      <c r="Q159" s="48"/>
      <c r="R159" s="48">
        <f t="shared" si="1"/>
        <v>0</v>
      </c>
      <c r="S159" s="48"/>
      <c r="T159" s="79">
        <f t="shared" si="1"/>
        <v>0</v>
      </c>
      <c r="U159" s="47"/>
    </row>
    <row r="161" spans="5:5" x14ac:dyDescent="0.25">
      <c r="E161" t="s">
        <v>302</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51:N51"/>
    <mergeCell ref="F52:N52"/>
    <mergeCell ref="F45:N45"/>
    <mergeCell ref="F46:N46"/>
    <mergeCell ref="F38:N38"/>
    <mergeCell ref="F28:N28"/>
    <mergeCell ref="F29:N29"/>
    <mergeCell ref="F30:N30"/>
    <mergeCell ref="F31:N31"/>
    <mergeCell ref="F32:N32"/>
    <mergeCell ref="F33:N33"/>
    <mergeCell ref="F39:N39"/>
    <mergeCell ref="F40:N40"/>
    <mergeCell ref="F41:N41"/>
    <mergeCell ref="F42:N42"/>
    <mergeCell ref="F98:N98"/>
    <mergeCell ref="F99:N99"/>
    <mergeCell ref="F100:N100"/>
    <mergeCell ref="F101:N101"/>
    <mergeCell ref="F106:N106"/>
    <mergeCell ref="F107:N107"/>
    <mergeCell ref="F108:N108"/>
    <mergeCell ref="F109:N109"/>
    <mergeCell ref="A20:D20"/>
    <mergeCell ref="A61:D61"/>
    <mergeCell ref="F53:N53"/>
    <mergeCell ref="F54:N54"/>
    <mergeCell ref="F55:N55"/>
    <mergeCell ref="F56:N56"/>
    <mergeCell ref="F94:N94"/>
    <mergeCell ref="F95:N95"/>
    <mergeCell ref="F96:N96"/>
    <mergeCell ref="F97:N97"/>
    <mergeCell ref="F64:N64"/>
    <mergeCell ref="F65:N65"/>
    <mergeCell ref="F69:N69"/>
    <mergeCell ref="F70:N70"/>
    <mergeCell ref="F71:N71"/>
    <mergeCell ref="F91:N91"/>
    <mergeCell ref="F92:N92"/>
    <mergeCell ref="F93:N93"/>
    <mergeCell ref="F83:N83"/>
    <mergeCell ref="F84:N84"/>
    <mergeCell ref="F85:N85"/>
    <mergeCell ref="F86:N86"/>
    <mergeCell ref="F43:N43"/>
    <mergeCell ref="F44:N44"/>
    <mergeCell ref="F66:N66"/>
    <mergeCell ref="F67:N67"/>
    <mergeCell ref="F68:N68"/>
    <mergeCell ref="F110:N110"/>
    <mergeCell ref="F141:N141"/>
    <mergeCell ref="F142:N142"/>
    <mergeCell ref="F143:N143"/>
    <mergeCell ref="F144:N144"/>
    <mergeCell ref="F129:N129"/>
    <mergeCell ref="F111:N111"/>
    <mergeCell ref="F112:N112"/>
    <mergeCell ref="E136:N136"/>
    <mergeCell ref="F132:N132"/>
    <mergeCell ref="F145:N145"/>
    <mergeCell ref="F146:N146"/>
    <mergeCell ref="F147:N147"/>
    <mergeCell ref="F148:N148"/>
    <mergeCell ref="F113:N113"/>
    <mergeCell ref="F114:N114"/>
    <mergeCell ref="F115:N115"/>
    <mergeCell ref="F116:N116"/>
    <mergeCell ref="F117:N117"/>
    <mergeCell ref="F118:N118"/>
    <mergeCell ref="F119:N119"/>
    <mergeCell ref="F124:N124"/>
    <mergeCell ref="F125:N125"/>
    <mergeCell ref="F130:N130"/>
    <mergeCell ref="F131:N131"/>
    <mergeCell ref="F126:N126"/>
    <mergeCell ref="H156:N156"/>
    <mergeCell ref="E159:N159"/>
    <mergeCell ref="A11:Q15"/>
    <mergeCell ref="F127:N127"/>
    <mergeCell ref="F128:N128"/>
    <mergeCell ref="F149:N149"/>
    <mergeCell ref="F150:N150"/>
    <mergeCell ref="F151:N151"/>
    <mergeCell ref="K60:N60"/>
    <mergeCell ref="F76:N76"/>
    <mergeCell ref="F77:N77"/>
    <mergeCell ref="F78:N78"/>
    <mergeCell ref="F79:N79"/>
    <mergeCell ref="F80:N80"/>
    <mergeCell ref="F81:N81"/>
    <mergeCell ref="F82:N82"/>
  </mergeCells>
  <dataValidations count="10">
    <dataValidation type="list" allowBlank="1" showInputMessage="1" showErrorMessage="1" sqref="C23:D33 C91:D101 C106:D119 C124:D132 C51:D56 C141:D151 C64:D71 C38:D46 C76:D86">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1:E101">
      <formula1>Telephone</formula1>
    </dataValidation>
    <dataValidation type="list" allowBlank="1" showInputMessage="1" showErrorMessage="1" sqref="E141:E151">
      <formula1>Salaries</formula1>
    </dataValidation>
    <dataValidation type="list" allowBlank="1" showInputMessage="1" showErrorMessage="1" sqref="H8">
      <formula1>YesNo</formula1>
    </dataValidation>
    <dataValidation type="list" allowBlank="1" showInputMessage="1" showErrorMessage="1" sqref="E124:E132">
      <formula1>Other</formula1>
    </dataValidation>
    <dataValidation allowBlank="1" showInputMessage="1" showErrorMessage="1" error="Please select from the drop down menu" sqref="E51:E56 E38:E46"/>
    <dataValidation type="list" allowBlank="1" showInputMessage="1" showErrorMessage="1" error="Please Select from the Drop Down Menu" sqref="E64:E71">
      <formula1>ContractedServices</formula1>
    </dataValidation>
    <dataValidation allowBlank="1" showInputMessage="1" showErrorMessage="1" error="Please Select from the Drop Down Menu" sqref="E106:E119"/>
    <dataValidation type="list" allowBlank="1" showInputMessage="1" showErrorMessage="1" error="Please Select from the Drop Down Menu" sqref="E76:E86">
      <formula1>Supplies</formula1>
    </dataValidation>
  </dataValidations>
  <pageMargins left="0.7" right="0.7" top="0.75" bottom="0.75" header="0.3" footer="0.3"/>
  <pageSetup paperSize="5" scale="45"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F38" sqref="F38"/>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297" t="s">
        <v>42</v>
      </c>
      <c r="B1" s="297"/>
      <c r="C1" s="297"/>
      <c r="E1" s="297" t="s">
        <v>38</v>
      </c>
      <c r="F1" s="297"/>
      <c r="G1" s="297"/>
      <c r="I1" s="297" t="s">
        <v>39</v>
      </c>
      <c r="J1" s="297"/>
      <c r="K1" s="297"/>
      <c r="M1" s="297" t="s">
        <v>40</v>
      </c>
      <c r="N1" s="297"/>
      <c r="O1" s="297"/>
    </row>
    <row r="2" spans="1:15" x14ac:dyDescent="0.25">
      <c r="A2" s="257" t="s">
        <v>2</v>
      </c>
      <c r="B2" s="257"/>
      <c r="C2" s="1" t="s">
        <v>0</v>
      </c>
      <c r="E2" s="257" t="s">
        <v>2</v>
      </c>
      <c r="F2" s="257"/>
      <c r="G2" s="1" t="s">
        <v>0</v>
      </c>
      <c r="I2" s="257" t="s">
        <v>2</v>
      </c>
      <c r="J2" s="257"/>
      <c r="K2" s="1" t="s">
        <v>0</v>
      </c>
      <c r="M2" s="257" t="s">
        <v>2</v>
      </c>
      <c r="N2" s="257"/>
      <c r="O2" s="1" t="s">
        <v>0</v>
      </c>
    </row>
    <row r="3" spans="1:15" x14ac:dyDescent="0.25">
      <c r="A3" s="298" t="s">
        <v>5</v>
      </c>
      <c r="B3" s="299"/>
      <c r="C3" s="70"/>
      <c r="E3" s="298" t="s">
        <v>5</v>
      </c>
      <c r="F3" s="299"/>
      <c r="G3" s="70"/>
      <c r="I3" s="298" t="s">
        <v>5</v>
      </c>
      <c r="J3" s="299"/>
      <c r="K3" s="70"/>
      <c r="M3" s="298" t="s">
        <v>5</v>
      </c>
      <c r="N3" s="299"/>
      <c r="O3" s="70"/>
    </row>
    <row r="4" spans="1:15" x14ac:dyDescent="0.25">
      <c r="A4" s="5">
        <v>1</v>
      </c>
      <c r="B4" s="6" t="s">
        <v>1</v>
      </c>
      <c r="C4" s="70">
        <f>SUMIF('Budget Detail &amp; Amendments'!E23:E33, B4, 'Budget Detail &amp; Amendments'!O23:O33)</f>
        <v>45338</v>
      </c>
      <c r="E4" s="5">
        <v>1</v>
      </c>
      <c r="F4" s="6" t="s">
        <v>1</v>
      </c>
      <c r="G4" s="70">
        <f>SUMIF('Budget Detail &amp; Amendments'!E23:E33, 'Budget Roll-Up'!F4, 'Budget Detail &amp; Amendments'!P23:P33)</f>
        <v>0</v>
      </c>
      <c r="I4" s="5">
        <v>1</v>
      </c>
      <c r="J4" s="6" t="s">
        <v>1</v>
      </c>
      <c r="K4" s="70">
        <f>SUMIF('Budget Detail &amp; Amendments'!E23:E33, 'Budget Roll-Up'!J4, 'Budget Detail &amp; Amendments'!R23:R33)</f>
        <v>0</v>
      </c>
      <c r="M4" s="5">
        <v>1</v>
      </c>
      <c r="N4" s="6" t="s">
        <v>1</v>
      </c>
      <c r="O4" s="70">
        <f>SUMIF('Budget Detail &amp; Amendments'!E23:E33, 'Budget Roll-Up'!N4, 'Budget Detail &amp; Amendments'!T23:T33)</f>
        <v>0</v>
      </c>
    </row>
    <row r="5" spans="1:15" x14ac:dyDescent="0.25">
      <c r="A5" s="5">
        <v>2</v>
      </c>
      <c r="B5" s="6" t="s">
        <v>3</v>
      </c>
      <c r="C5" s="70">
        <f>SUMIF('Budget Detail &amp; Amendments'!E23:E33, B5, 'Budget Detail &amp; Amendments'!O23:O33)</f>
        <v>29800</v>
      </c>
      <c r="E5" s="5">
        <v>2</v>
      </c>
      <c r="F5" s="6" t="s">
        <v>3</v>
      </c>
      <c r="G5" s="70">
        <f>SUMIF('Budget Detail &amp; Amendments'!E23:E33, 'Budget Roll-Up'!F5, 'Budget Detail &amp; Amendments'!P23:P33)</f>
        <v>0</v>
      </c>
      <c r="I5" s="5">
        <v>2</v>
      </c>
      <c r="J5" s="6" t="s">
        <v>3</v>
      </c>
      <c r="K5" s="70">
        <f>SUMIF('Budget Detail &amp; Amendments'!E23:E33, 'Budget Roll-Up'!J5, 'Budget Detail &amp; Amendments'!R23:R33)</f>
        <v>0</v>
      </c>
      <c r="M5" s="5">
        <v>2</v>
      </c>
      <c r="N5" s="6" t="s">
        <v>3</v>
      </c>
      <c r="O5" s="70">
        <f>SUMIF('Budget Detail &amp; Amendments'!E23:E33, 'Budget Roll-Up'!N5, 'Budget Detail &amp; Amendments'!T23:T33)</f>
        <v>0</v>
      </c>
    </row>
    <row r="6" spans="1:15" x14ac:dyDescent="0.25">
      <c r="A6" s="5">
        <v>3</v>
      </c>
      <c r="B6" s="6" t="s">
        <v>4</v>
      </c>
      <c r="C6" s="70">
        <f>SUM('Budget Detail &amp; Amendments'!O47,'Budget Detail &amp; Amendments'!O57)</f>
        <v>25664.32</v>
      </c>
      <c r="E6" s="5">
        <v>3</v>
      </c>
      <c r="F6" s="6" t="s">
        <v>4</v>
      </c>
      <c r="G6" s="70">
        <f>SUM('Budget Detail &amp; Amendments'!P47,'Budget Detail &amp; Amendments'!P57)</f>
        <v>0</v>
      </c>
      <c r="I6" s="5">
        <v>3</v>
      </c>
      <c r="J6" s="6" t="s">
        <v>4</v>
      </c>
      <c r="K6" s="70">
        <f>SUM('Budget Detail &amp; Amendments'!R47,'Budget Detail &amp; Amendments'!R57)</f>
        <v>0</v>
      </c>
      <c r="M6" s="5">
        <v>3</v>
      </c>
      <c r="N6" s="6" t="s">
        <v>4</v>
      </c>
      <c r="O6" s="70">
        <f>SUM('Budget Detail &amp; Amendments'!T47,'Budget Detail &amp; Amendments'!T57)</f>
        <v>0</v>
      </c>
    </row>
    <row r="7" spans="1:15" x14ac:dyDescent="0.25">
      <c r="A7" s="7">
        <v>4</v>
      </c>
      <c r="B7" s="8" t="s">
        <v>6</v>
      </c>
      <c r="C7" s="71">
        <f>SUM(C4:C6)</f>
        <v>100802.32</v>
      </c>
      <c r="E7" s="7">
        <v>4</v>
      </c>
      <c r="F7" s="8" t="s">
        <v>6</v>
      </c>
      <c r="G7" s="71">
        <f>SUM(G4:G6)</f>
        <v>0</v>
      </c>
      <c r="I7" s="7">
        <v>4</v>
      </c>
      <c r="J7" s="8" t="s">
        <v>6</v>
      </c>
      <c r="K7" s="71">
        <f>SUM(K4:K6)</f>
        <v>0</v>
      </c>
      <c r="M7" s="7">
        <v>4</v>
      </c>
      <c r="N7" s="8" t="s">
        <v>6</v>
      </c>
      <c r="O7" s="71">
        <f>SUM(O4:O6)</f>
        <v>0</v>
      </c>
    </row>
    <row r="8" spans="1:15" x14ac:dyDescent="0.25">
      <c r="G8" s="72"/>
      <c r="K8" s="72"/>
      <c r="O8" s="72"/>
    </row>
    <row r="9" spans="1:15" x14ac:dyDescent="0.25">
      <c r="A9" s="257" t="s">
        <v>7</v>
      </c>
      <c r="B9" s="257"/>
      <c r="E9" s="257" t="s">
        <v>7</v>
      </c>
      <c r="F9" s="257"/>
      <c r="G9" s="72"/>
      <c r="I9" s="257" t="s">
        <v>7</v>
      </c>
      <c r="J9" s="257"/>
      <c r="K9" s="72"/>
      <c r="M9" s="257" t="s">
        <v>7</v>
      </c>
      <c r="N9" s="257"/>
      <c r="O9" s="72"/>
    </row>
    <row r="10" spans="1:15" x14ac:dyDescent="0.25">
      <c r="A10" s="5">
        <v>5</v>
      </c>
      <c r="B10" s="6" t="s">
        <v>8</v>
      </c>
      <c r="C10" s="70">
        <f>SUMIF('Budget Detail &amp; Amendments'!E64:E71, B10, 'Budget Detail &amp; Amendments'!O64:O71)</f>
        <v>0</v>
      </c>
      <c r="E10" s="5">
        <v>5</v>
      </c>
      <c r="F10" s="6" t="s">
        <v>8</v>
      </c>
      <c r="G10" s="70">
        <f>SUMIF('Budget Detail &amp; Amendments'!E64:E71, 'Budget Roll-Up'!F10, 'Budget Detail &amp; Amendments'!P64:P71)</f>
        <v>0</v>
      </c>
      <c r="I10" s="5">
        <v>5</v>
      </c>
      <c r="J10" s="6" t="s">
        <v>8</v>
      </c>
      <c r="K10" s="70">
        <f>SUMIF('Budget Detail &amp; Amendments'!E64:E71, 'Budget Roll-Up'!J10, 'Budget Detail &amp; Amendments'!R64:R71)</f>
        <v>0</v>
      </c>
      <c r="M10" s="5">
        <v>5</v>
      </c>
      <c r="N10" s="6" t="s">
        <v>8</v>
      </c>
      <c r="O10" s="70">
        <f>SUMIF('Budget Detail &amp; Amendments'!E64:E71, 'Budget Roll-Up'!N10, 'Budget Detail &amp; Amendments'!T64:T71)</f>
        <v>0</v>
      </c>
    </row>
    <row r="11" spans="1:15" x14ac:dyDescent="0.25">
      <c r="A11" s="5">
        <v>6</v>
      </c>
      <c r="B11" s="6" t="s">
        <v>9</v>
      </c>
      <c r="C11" s="70"/>
      <c r="E11" s="5">
        <v>6</v>
      </c>
      <c r="F11" s="6" t="s">
        <v>9</v>
      </c>
      <c r="G11" s="70"/>
      <c r="I11" s="5">
        <v>6</v>
      </c>
      <c r="J11" s="6" t="s">
        <v>9</v>
      </c>
      <c r="K11" s="70"/>
      <c r="M11" s="5">
        <v>6</v>
      </c>
      <c r="N11" s="6" t="s">
        <v>9</v>
      </c>
      <c r="O11" s="70"/>
    </row>
    <row r="12" spans="1:15" x14ac:dyDescent="0.25">
      <c r="A12" s="5">
        <v>7</v>
      </c>
      <c r="B12" s="6" t="s">
        <v>10</v>
      </c>
      <c r="C12" s="70">
        <f>SUMIF('Budget Detail &amp; Amendments'!E64:E71, 'Budget Roll-Up'!B12, 'Budget Detail &amp; Amendments'!O64:O71)</f>
        <v>0</v>
      </c>
      <c r="E12" s="5">
        <v>7</v>
      </c>
      <c r="F12" s="6" t="s">
        <v>10</v>
      </c>
      <c r="G12" s="70">
        <f>SUMIF('Budget Detail &amp; Amendments'!E64:E71, 'Budget Roll-Up'!F12, 'Budget Detail &amp; Amendments'!P64:P71)</f>
        <v>0</v>
      </c>
      <c r="I12" s="5">
        <v>7</v>
      </c>
      <c r="J12" s="6" t="s">
        <v>10</v>
      </c>
      <c r="K12" s="70">
        <f>SUMIF('Budget Detail &amp; Amendments'!E64:E71, 'Budget Roll-Up'!J12, 'Budget Detail &amp; Amendments'!R64:R71)</f>
        <v>0</v>
      </c>
      <c r="M12" s="5">
        <v>7</v>
      </c>
      <c r="N12" s="6" t="s">
        <v>10</v>
      </c>
      <c r="O12" s="70">
        <f>SUMIF('Budget Detail &amp; Amendments'!E64:E71, 'Budget Roll-Up'!N12, 'Budget Detail &amp; Amendments'!T64:T71)</f>
        <v>0</v>
      </c>
    </row>
    <row r="13" spans="1:15" x14ac:dyDescent="0.25">
      <c r="A13" s="5">
        <v>8</v>
      </c>
      <c r="B13" s="6" t="s">
        <v>13</v>
      </c>
      <c r="C13" s="70">
        <f>SUMIF('Budget Detail &amp; Amendments'!E76:E86, 'Budget Roll-Up'!B13, 'Budget Detail &amp; Amendments'!O76:O86)</f>
        <v>500</v>
      </c>
      <c r="E13" s="5">
        <v>8</v>
      </c>
      <c r="F13" s="6" t="s">
        <v>13</v>
      </c>
      <c r="G13" s="70">
        <f>SUMIF('Budget Detail &amp; Amendments'!E76:E86, 'Budget Roll-Up'!F13, 'Budget Detail &amp; Amendments'!P76:P86)</f>
        <v>0</v>
      </c>
      <c r="I13" s="5">
        <v>8</v>
      </c>
      <c r="J13" s="6" t="s">
        <v>13</v>
      </c>
      <c r="K13" s="70">
        <f>SUMIF('Budget Detail &amp; Amendments'!E76:E86, 'Budget Roll-Up'!J13, 'Budget Detail &amp; Amendments'!R76:R86)</f>
        <v>0</v>
      </c>
      <c r="M13" s="5">
        <v>8</v>
      </c>
      <c r="N13" s="6" t="s">
        <v>13</v>
      </c>
      <c r="O13" s="70">
        <f>SUMIF('Budget Detail &amp; Amendments'!E76:E86, 'Budget Roll-Up'!N13, 'Budget Detail &amp; Amendments'!T76:T86)</f>
        <v>0</v>
      </c>
    </row>
    <row r="14" spans="1:15" x14ac:dyDescent="0.25">
      <c r="A14" s="5">
        <v>9</v>
      </c>
      <c r="B14" s="6" t="s">
        <v>11</v>
      </c>
      <c r="C14" s="70">
        <f>SUMIF('Budget Detail &amp; Amendments'!E76:E86, 'Budget Roll-Up'!B14, 'Budget Detail &amp; Amendments'!O76:O86)</f>
        <v>3600</v>
      </c>
      <c r="E14" s="5">
        <v>9</v>
      </c>
      <c r="F14" s="6" t="s">
        <v>11</v>
      </c>
      <c r="G14" s="70">
        <f>SUMIF('Budget Detail &amp; Amendments'!E76:E86, 'Budget Roll-Up'!F14, 'Budget Detail &amp; Amendments'!P76:P86)</f>
        <v>0</v>
      </c>
      <c r="I14" s="5">
        <v>9</v>
      </c>
      <c r="J14" s="6" t="s">
        <v>11</v>
      </c>
      <c r="K14" s="70">
        <f>SUMIF('Budget Detail &amp; Amendments'!E76:E86, 'Budget Roll-Up'!J14, 'Budget Detail &amp; Amendments'!R76:R86)</f>
        <v>0</v>
      </c>
      <c r="M14" s="5">
        <v>9</v>
      </c>
      <c r="N14" s="6" t="s">
        <v>11</v>
      </c>
      <c r="O14" s="70">
        <f>SUMIF('Budget Detail &amp; Amendments'!E76:E86, 'Budget Roll-Up'!N14, 'Budget Detail &amp; Amendments'!T76:T86)</f>
        <v>0</v>
      </c>
    </row>
    <row r="15" spans="1:15" x14ac:dyDescent="0.25">
      <c r="A15" s="5">
        <v>10</v>
      </c>
      <c r="B15" s="6" t="s">
        <v>12</v>
      </c>
      <c r="C15" s="70">
        <f>SUMIF('Budget Detail &amp; Amendments'!E91:E101, 'Budget Roll-Up'!B15, 'Budget Detail &amp; Amendments'!O91:O101)</f>
        <v>0</v>
      </c>
      <c r="E15" s="5">
        <v>10</v>
      </c>
      <c r="F15" s="6" t="s">
        <v>12</v>
      </c>
      <c r="G15" s="70">
        <f>SUMIF('Budget Detail &amp; Amendments'!E91:E101, 'Budget Roll-Up'!F15, 'Budget Detail &amp; Amendments'!P91:P101)</f>
        <v>0</v>
      </c>
      <c r="I15" s="5">
        <v>10</v>
      </c>
      <c r="J15" s="6" t="s">
        <v>12</v>
      </c>
      <c r="K15" s="70">
        <f>SUMIF('Budget Detail &amp; Amendments'!E91:E101, 'Budget Roll-Up'!J15, 'Budget Detail &amp; Amendments'!R91:R101)</f>
        <v>0</v>
      </c>
      <c r="M15" s="5">
        <v>10</v>
      </c>
      <c r="N15" s="6" t="s">
        <v>12</v>
      </c>
      <c r="O15" s="70">
        <f>SUMIF('Budget Detail &amp; Amendments'!E91:E101, 'Budget Roll-Up'!N15, 'Budget Detail &amp; Amendments'!T91:T101)</f>
        <v>0</v>
      </c>
    </row>
    <row r="16" spans="1:15" x14ac:dyDescent="0.25">
      <c r="A16" s="5">
        <v>11</v>
      </c>
      <c r="B16" s="6" t="s">
        <v>14</v>
      </c>
      <c r="C16" s="70">
        <f>SUMIF('Budget Detail &amp; Amendments'!E91:E101, 'Budget Roll-Up'!B16, 'Budget Detail &amp; Amendments'!O91:O101)</f>
        <v>0</v>
      </c>
      <c r="E16" s="5">
        <v>11</v>
      </c>
      <c r="F16" s="6" t="s">
        <v>14</v>
      </c>
      <c r="G16" s="70">
        <f>SUMIF('Budget Detail &amp; Amendments'!E91:E101, 'Budget Roll-Up'!F16, 'Budget Detail &amp; Amendments'!P91:P101)</f>
        <v>0</v>
      </c>
      <c r="I16" s="5">
        <v>11</v>
      </c>
      <c r="J16" s="6" t="s">
        <v>14</v>
      </c>
      <c r="K16" s="70">
        <f>SUMIF('Budget Detail &amp; Amendments'!E91:E101, 'Budget Roll-Up'!J16, 'Budget Detail &amp; Amendments'!R91:R101)</f>
        <v>0</v>
      </c>
      <c r="M16" s="5">
        <v>11</v>
      </c>
      <c r="N16" s="6" t="s">
        <v>14</v>
      </c>
      <c r="O16" s="70">
        <f>SUMIF('Budget Detail &amp; Amendments'!E91:E101, 'Budget Roll-Up'!N16, 'Budget Detail &amp; Amendments'!T91:T101)</f>
        <v>0</v>
      </c>
    </row>
    <row r="17" spans="1:15" x14ac:dyDescent="0.25">
      <c r="A17" s="5">
        <v>12</v>
      </c>
      <c r="B17" s="9" t="s">
        <v>15</v>
      </c>
      <c r="C17" s="70">
        <f>'Budget Detail &amp; Amendments'!O120</f>
        <v>4360.66</v>
      </c>
      <c r="E17" s="5">
        <v>12</v>
      </c>
      <c r="F17" s="9" t="s">
        <v>15</v>
      </c>
      <c r="G17" s="70">
        <f>SUM('Budget Detail &amp; Amendments'!P120)</f>
        <v>0</v>
      </c>
      <c r="I17" s="5">
        <v>12</v>
      </c>
      <c r="J17" s="9" t="s">
        <v>15</v>
      </c>
      <c r="K17" s="70">
        <f>SUM('Budget Detail &amp; Amendments'!R120)</f>
        <v>0</v>
      </c>
      <c r="M17" s="5">
        <v>12</v>
      </c>
      <c r="N17" s="9" t="s">
        <v>15</v>
      </c>
      <c r="O17" s="70">
        <f>SUM('Budget Detail &amp; Amendments'!T120)</f>
        <v>0</v>
      </c>
    </row>
    <row r="18" spans="1:15" x14ac:dyDescent="0.25">
      <c r="A18" s="5">
        <v>13</v>
      </c>
      <c r="B18" s="9" t="s">
        <v>16</v>
      </c>
      <c r="C18" s="70"/>
      <c r="E18" s="5">
        <v>13</v>
      </c>
      <c r="F18" s="9" t="s">
        <v>16</v>
      </c>
      <c r="G18" s="70"/>
      <c r="I18" s="5">
        <v>13</v>
      </c>
      <c r="J18" s="9" t="s">
        <v>16</v>
      </c>
      <c r="K18" s="70"/>
      <c r="M18" s="5">
        <v>13</v>
      </c>
      <c r="N18" s="9" t="s">
        <v>16</v>
      </c>
      <c r="O18" s="70"/>
    </row>
    <row r="19" spans="1:15" x14ac:dyDescent="0.25">
      <c r="A19" s="5">
        <v>14</v>
      </c>
      <c r="B19" s="9" t="s">
        <v>17</v>
      </c>
      <c r="C19" s="70"/>
      <c r="E19" s="5">
        <v>14</v>
      </c>
      <c r="F19" s="9" t="s">
        <v>17</v>
      </c>
      <c r="G19" s="70"/>
      <c r="I19" s="5">
        <v>14</v>
      </c>
      <c r="J19" s="9" t="s">
        <v>17</v>
      </c>
      <c r="K19" s="70"/>
      <c r="M19" s="5">
        <v>14</v>
      </c>
      <c r="N19" s="9" t="s">
        <v>17</v>
      </c>
      <c r="O19" s="70"/>
    </row>
    <row r="20" spans="1:15" x14ac:dyDescent="0.25">
      <c r="A20" s="5">
        <v>15</v>
      </c>
      <c r="B20" s="9" t="s">
        <v>18</v>
      </c>
      <c r="C20" s="70"/>
      <c r="E20" s="5">
        <v>15</v>
      </c>
      <c r="F20" s="9" t="s">
        <v>18</v>
      </c>
      <c r="G20" s="70"/>
      <c r="I20" s="5">
        <v>15</v>
      </c>
      <c r="J20" s="9" t="s">
        <v>18</v>
      </c>
      <c r="K20" s="70"/>
      <c r="M20" s="5">
        <v>15</v>
      </c>
      <c r="N20" s="9" t="s">
        <v>18</v>
      </c>
      <c r="O20" s="70"/>
    </row>
    <row r="21" spans="1:15" x14ac:dyDescent="0.25">
      <c r="A21" s="5">
        <v>16</v>
      </c>
      <c r="B21" s="9" t="s">
        <v>19</v>
      </c>
      <c r="C21" s="70">
        <f>SUMIF('Budget Detail &amp; Amendments'!E124:E132, 'Budget Roll-Up'!B21, 'Budget Detail &amp; Amendments'!O124:O132)</f>
        <v>0</v>
      </c>
      <c r="E21" s="5">
        <v>16</v>
      </c>
      <c r="F21" s="9" t="s">
        <v>19</v>
      </c>
      <c r="G21" s="70">
        <f>SUMIF('Budget Detail &amp; Amendments'!E124:E132, 'Budget Roll-Up'!F21, 'Budget Detail &amp; Amendments'!P124:P132)</f>
        <v>0</v>
      </c>
      <c r="I21" s="5">
        <v>16</v>
      </c>
      <c r="J21" s="9" t="s">
        <v>19</v>
      </c>
      <c r="K21" s="70">
        <f>SUMIF('Budget Detail &amp; Amendments'!E124:E132, 'Budget Roll-Up'!J21, 'Budget Detail &amp; Amendments'!R124:R132)</f>
        <v>0</v>
      </c>
      <c r="M21" s="5">
        <v>16</v>
      </c>
      <c r="N21" s="9" t="s">
        <v>19</v>
      </c>
      <c r="O21" s="70">
        <f>SUMIF('Budget Detail &amp; Amendments'!E124:E132, 'Budget Roll-Up'!N21, 'Budget Detail &amp; Amendments'!T124:T132)</f>
        <v>0</v>
      </c>
    </row>
    <row r="22" spans="1:15" x14ac:dyDescent="0.25">
      <c r="A22" s="5">
        <v>17</v>
      </c>
      <c r="B22" s="9" t="s">
        <v>20</v>
      </c>
      <c r="C22" s="70">
        <f>SUMIF('Budget Detail &amp; Amendments'!E124:E132, 'Budget Roll-Up'!B22, 'Budget Detail &amp; Amendments'!O124:O132)</f>
        <v>2690</v>
      </c>
      <c r="E22" s="5">
        <v>17</v>
      </c>
      <c r="F22" s="9" t="s">
        <v>20</v>
      </c>
      <c r="G22" s="70">
        <f>SUMIF('Budget Detail &amp; Amendments'!E124:E132, 'Budget Roll-Up'!F22, 'Budget Detail &amp; Amendments'!P124:P132)</f>
        <v>0</v>
      </c>
      <c r="I22" s="5">
        <v>17</v>
      </c>
      <c r="J22" s="9" t="s">
        <v>20</v>
      </c>
      <c r="K22" s="70">
        <f>SUMIF('Budget Detail &amp; Amendments'!E124:E132, 'Budget Roll-Up'!J22, 'Budget Detail &amp; Amendments'!R124:R132)</f>
        <v>0</v>
      </c>
      <c r="M22" s="5">
        <v>17</v>
      </c>
      <c r="N22" s="9" t="s">
        <v>20</v>
      </c>
      <c r="O22" s="70">
        <f>SUMIF('Budget Detail &amp; Amendments'!E124:E132, 'Budget Roll-Up'!N22, 'Budget Detail &amp; Amendments'!T124:T132)</f>
        <v>0</v>
      </c>
    </row>
    <row r="23" spans="1:15" x14ac:dyDescent="0.25">
      <c r="A23" s="5">
        <v>18</v>
      </c>
      <c r="B23" s="9" t="s">
        <v>21</v>
      </c>
      <c r="C23" s="70">
        <f>SUMIF('Budget Detail &amp; Amendments'!E124:E132, 'Budget Roll-Up'!B23, 'Budget Detail &amp; Amendments'!O124:O132)</f>
        <v>0</v>
      </c>
      <c r="E23" s="5">
        <v>18</v>
      </c>
      <c r="F23" s="9" t="s">
        <v>21</v>
      </c>
      <c r="G23" s="70">
        <f>SUMIF('Budget Detail &amp; Amendments'!E124:E132, 'Budget Roll-Up'!F23, 'Budget Detail &amp; Amendments'!P124:P132)</f>
        <v>0</v>
      </c>
      <c r="I23" s="5">
        <v>18</v>
      </c>
      <c r="J23" s="9" t="s">
        <v>21</v>
      </c>
      <c r="K23" s="70">
        <f>SUMIF('Budget Detail &amp; Amendments'!E124:E132, 'Budget Roll-Up'!J23, 'Budget Detail &amp; Amendments'!R124:R132)</f>
        <v>0</v>
      </c>
      <c r="M23" s="5">
        <v>18</v>
      </c>
      <c r="N23" s="9" t="s">
        <v>21</v>
      </c>
      <c r="O23" s="70">
        <f>SUMIF('Budget Detail &amp; Amendments'!E124:E132, 'Budget Roll-Up'!N23, 'Budget Detail &amp; Amendments'!T124:T132)</f>
        <v>0</v>
      </c>
    </row>
    <row r="24" spans="1:15" x14ac:dyDescent="0.25">
      <c r="A24" s="7">
        <v>19</v>
      </c>
      <c r="B24" s="8" t="s">
        <v>22</v>
      </c>
      <c r="C24" s="70">
        <f>SUM(C10:C23)</f>
        <v>11150.66</v>
      </c>
      <c r="E24" s="7">
        <v>19</v>
      </c>
      <c r="F24" s="8" t="s">
        <v>22</v>
      </c>
      <c r="G24" s="70">
        <f>SUM(G10:G23)</f>
        <v>0</v>
      </c>
      <c r="I24" s="7">
        <v>19</v>
      </c>
      <c r="J24" s="8" t="s">
        <v>22</v>
      </c>
      <c r="K24" s="70">
        <f>SUM(K10:K23)</f>
        <v>0</v>
      </c>
      <c r="M24" s="7">
        <v>19</v>
      </c>
      <c r="N24" s="8" t="s">
        <v>22</v>
      </c>
      <c r="O24" s="70">
        <f>SUM(O10:O23)</f>
        <v>0</v>
      </c>
    </row>
    <row r="25" spans="1:15" x14ac:dyDescent="0.25">
      <c r="C25" s="72"/>
      <c r="G25" s="72"/>
      <c r="K25" s="72"/>
      <c r="O25" s="72"/>
    </row>
    <row r="26" spans="1:15" x14ac:dyDescent="0.25">
      <c r="A26" s="10">
        <v>20</v>
      </c>
      <c r="B26" s="8" t="s">
        <v>23</v>
      </c>
      <c r="C26" s="70">
        <f>'Budget Detail &amp; Amendments'!O156</f>
        <v>2480.17</v>
      </c>
      <c r="E26" s="10">
        <v>20</v>
      </c>
      <c r="F26" s="8" t="s">
        <v>23</v>
      </c>
      <c r="G26" s="70">
        <f>'Budget Detail &amp; Amendments'!P156</f>
        <v>0</v>
      </c>
      <c r="I26" s="10">
        <v>20</v>
      </c>
      <c r="J26" s="8" t="s">
        <v>23</v>
      </c>
      <c r="K26" s="70">
        <f>SUM('Budget Detail &amp; Amendments'!R156)</f>
        <v>0</v>
      </c>
      <c r="M26" s="10">
        <v>20</v>
      </c>
      <c r="N26" s="8" t="s">
        <v>23</v>
      </c>
      <c r="O26" s="70">
        <f>SUM('Budget Detail &amp; Amendments'!T156)</f>
        <v>0</v>
      </c>
    </row>
    <row r="27" spans="1:15" x14ac:dyDescent="0.25">
      <c r="A27" s="1"/>
      <c r="B27" s="1"/>
      <c r="C27" s="72"/>
      <c r="E27" s="1"/>
      <c r="F27" s="1"/>
      <c r="G27" s="72"/>
      <c r="I27" s="1"/>
      <c r="J27" s="1"/>
      <c r="K27" s="72"/>
      <c r="M27" s="1"/>
      <c r="N27" s="1"/>
      <c r="O27" s="72"/>
    </row>
    <row r="28" spans="1:15" x14ac:dyDescent="0.25">
      <c r="A28" s="7">
        <v>21</v>
      </c>
      <c r="B28" s="8" t="s">
        <v>24</v>
      </c>
      <c r="C28" s="70">
        <f>'Budget Detail &amp; Amendments'!O152</f>
        <v>60535.37</v>
      </c>
      <c r="E28" s="7">
        <v>21</v>
      </c>
      <c r="F28" s="8" t="s">
        <v>24</v>
      </c>
      <c r="G28" s="70">
        <f>SUM('Budget Detail &amp; Amendments'!P152)</f>
        <v>0</v>
      </c>
      <c r="I28" s="7">
        <v>21</v>
      </c>
      <c r="J28" s="8" t="s">
        <v>24</v>
      </c>
      <c r="K28" s="70">
        <f>SUM('Budget Detail &amp; Amendments'!R152)</f>
        <v>0</v>
      </c>
      <c r="M28" s="7">
        <v>21</v>
      </c>
      <c r="N28" s="8" t="s">
        <v>24</v>
      </c>
      <c r="O28" s="70">
        <f>SUM('Budget Detail &amp; Amendments'!T152)</f>
        <v>0</v>
      </c>
    </row>
    <row r="29" spans="1:15" x14ac:dyDescent="0.25">
      <c r="A29" s="2"/>
      <c r="B29" s="1"/>
      <c r="C29" s="72"/>
      <c r="E29" s="2"/>
      <c r="F29" s="1"/>
      <c r="G29" s="72"/>
      <c r="I29" s="2"/>
      <c r="J29" s="1"/>
      <c r="K29" s="72"/>
      <c r="M29" s="2"/>
      <c r="N29" s="1"/>
      <c r="O29" s="72"/>
    </row>
    <row r="30" spans="1:15" x14ac:dyDescent="0.25">
      <c r="A30" s="7">
        <v>22</v>
      </c>
      <c r="B30" s="8" t="s">
        <v>25</v>
      </c>
      <c r="C30" s="70">
        <f>SUM(C7,C24,C26,C28)</f>
        <v>174968.52000000002</v>
      </c>
      <c r="E30" s="7">
        <v>22</v>
      </c>
      <c r="F30" s="8" t="s">
        <v>25</v>
      </c>
      <c r="G30" s="70">
        <f>SUM(G7,G24,G26,G28)</f>
        <v>0</v>
      </c>
      <c r="I30" s="7">
        <v>22</v>
      </c>
      <c r="J30" s="8" t="s">
        <v>25</v>
      </c>
      <c r="K30" s="70">
        <f>SUM(K7,K24,K26,K28)</f>
        <v>0</v>
      </c>
      <c r="M30" s="7">
        <v>22</v>
      </c>
      <c r="N30" s="8" t="s">
        <v>25</v>
      </c>
      <c r="O30" s="70">
        <f>SUM(O7,O24,O26,O28)</f>
        <v>0</v>
      </c>
    </row>
    <row r="33" spans="1:7" ht="15.75" thickBot="1" x14ac:dyDescent="0.3"/>
    <row r="34" spans="1:7" ht="15" customHeight="1" thickBot="1" x14ac:dyDescent="0.3">
      <c r="A34" s="300" t="s">
        <v>117</v>
      </c>
      <c r="B34" s="301"/>
      <c r="C34" s="301"/>
      <c r="D34" s="301"/>
      <c r="E34" s="301"/>
      <c r="F34" s="301"/>
      <c r="G34" s="302"/>
    </row>
    <row r="35" spans="1:7" x14ac:dyDescent="0.25">
      <c r="A35" s="29"/>
      <c r="B35" s="16"/>
      <c r="C35" s="29"/>
      <c r="D35" s="29"/>
      <c r="E35" s="29"/>
      <c r="F35" s="29"/>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N14" sqref="N14"/>
    </sheetView>
  </sheetViews>
  <sheetFormatPr defaultRowHeight="15.75" x14ac:dyDescent="0.25"/>
  <cols>
    <col min="1" max="1" width="9.140625" style="186"/>
    <col min="4" max="4" width="17.42578125" style="187" customWidth="1"/>
    <col min="6" max="6" width="18.140625" style="188" customWidth="1"/>
    <col min="8" max="8" width="17.85546875" style="187" customWidth="1"/>
    <col min="10" max="10" width="18.28515625" style="187" customWidth="1"/>
  </cols>
  <sheetData>
    <row r="1" spans="1:10" s="235" customFormat="1" ht="18.75" x14ac:dyDescent="0.3">
      <c r="A1" s="234"/>
      <c r="D1" s="236" t="s">
        <v>236</v>
      </c>
      <c r="E1" s="237"/>
      <c r="F1" s="238" t="s">
        <v>38</v>
      </c>
      <c r="G1" s="237"/>
      <c r="H1" s="236" t="s">
        <v>39</v>
      </c>
      <c r="I1" s="237"/>
      <c r="J1" s="236" t="s">
        <v>40</v>
      </c>
    </row>
    <row r="3" spans="1:10" x14ac:dyDescent="0.25">
      <c r="A3" s="186" t="s">
        <v>201</v>
      </c>
      <c r="D3" s="187">
        <f ca="1">SUMIF('Budget Detail &amp; Amendments'!A:Q, 1, 'Budget Detail &amp; Amendments'!O:O)</f>
        <v>19436.5</v>
      </c>
      <c r="F3" s="188">
        <f ca="1">SUMIF('Budget Detail &amp; Amendments'!A:Q, 1, 'Budget Detail &amp; Amendments'!P:P)</f>
        <v>0</v>
      </c>
      <c r="H3" s="187">
        <f ca="1">SUMIF('Budget Detail &amp; Amendments'!A:Q, 1, 'Budget Detail &amp; Amendments'!R:R)</f>
        <v>0</v>
      </c>
      <c r="J3" s="187">
        <f ca="1">SUMIF('Budget Detail &amp; Amendments'!A:Q, 1, 'Budget Detail &amp; Amendments'!T:T)</f>
        <v>0</v>
      </c>
    </row>
    <row r="5" spans="1:10" x14ac:dyDescent="0.25">
      <c r="A5" s="186" t="s">
        <v>202</v>
      </c>
      <c r="D5" s="187">
        <f ca="1">SUMIF('Budget Detail &amp; Amendments'!A:Q, 2, 'Budget Detail &amp; Amendments'!O:O)</f>
        <v>29701.5</v>
      </c>
      <c r="F5" s="188">
        <f ca="1">SUMIF('Budget Detail &amp; Amendments'!A:Q, 2, 'Budget Detail &amp; Amendments'!P:P)</f>
        <v>0</v>
      </c>
      <c r="H5" s="187">
        <f ca="1">SUMIF('Budget Detail &amp; Amendments'!A:Q, 2, 'Budget Detail &amp; Amendments'!R:R)</f>
        <v>0</v>
      </c>
      <c r="J5" s="187">
        <f ca="1">SUMIF('Budget Detail &amp; Amendments'!A:Q, 2, 'Budget Detail &amp; Amendments'!T:T)</f>
        <v>0</v>
      </c>
    </row>
    <row r="7" spans="1:10" x14ac:dyDescent="0.25">
      <c r="A7" s="186" t="s">
        <v>203</v>
      </c>
      <c r="D7" s="187">
        <f ca="1">SUMIF('Budget Detail &amp; Amendments'!A:Q, 3, 'Budget Detail &amp; Amendments'!O:O)</f>
        <v>21600</v>
      </c>
      <c r="F7" s="188">
        <f ca="1">SUMIF('Budget Detail &amp; Amendments'!A:Q, 3, 'Budget Detail &amp; Amendments'!P:P)</f>
        <v>0</v>
      </c>
      <c r="H7" s="187">
        <f ca="1">SUMIF('Budget Detail &amp; Amendments'!A:Q, 3, 'Budget Detail &amp; Amendments'!R:R)</f>
        <v>0</v>
      </c>
      <c r="J7" s="187">
        <f ca="1">SUMIF('Budget Detail &amp; Amendments'!A:Q, 3, 'Budget Detail &amp; Amendments'!T:T)</f>
        <v>0</v>
      </c>
    </row>
    <row r="9" spans="1:10" x14ac:dyDescent="0.25">
      <c r="A9" s="186" t="s">
        <v>204</v>
      </c>
      <c r="D9" s="187">
        <f ca="1">SUMIF('Budget Detail &amp; Amendments'!A:Q, 4, 'Budget Detail &amp; Amendments'!O:O)</f>
        <v>64135.37</v>
      </c>
      <c r="F9" s="188">
        <f ca="1">SUMIF('Budget Detail &amp; Amendments'!A:Q, 4, 'Budget Detail &amp; Amendments'!P:P)</f>
        <v>0</v>
      </c>
      <c r="H9" s="187">
        <f ca="1">SUMIF('Budget Detail &amp; Amendments'!A:Q, 4, 'Budget Detail &amp; Amendments'!R:R)</f>
        <v>0</v>
      </c>
      <c r="J9" s="187">
        <f ca="1">SUMIF('Budget Detail &amp; Amendments'!A:Q, 4, 'Budget Detail &amp; Amendments'!T:T)</f>
        <v>0</v>
      </c>
    </row>
    <row r="11" spans="1:10" x14ac:dyDescent="0.25">
      <c r="A11" s="186" t="s">
        <v>205</v>
      </c>
      <c r="D11" s="187">
        <f ca="1">SUMIF('Budget Detail &amp; Amendments'!A:Q, 5, 'Budget Detail &amp; Amendments'!O:O)</f>
        <v>1200</v>
      </c>
      <c r="F11" s="188">
        <f ca="1">SUMIF('Budget Detail &amp; Amendments'!A:Q, 5, 'Budget Detail &amp; Amendments'!P:P)</f>
        <v>0</v>
      </c>
      <c r="H11" s="187">
        <f ca="1">SUMIF('Budget Detail &amp; Amendments'!A:Q, 5, 'Budget Detail &amp; Amendments'!R:R)</f>
        <v>0</v>
      </c>
      <c r="J11" s="187">
        <f ca="1">SUMIF('Budget Detail &amp; Amendments'!A:Q, 5, 'Budget Detail &amp; Amendments'!T:T)</f>
        <v>0</v>
      </c>
    </row>
    <row r="13" spans="1:10" x14ac:dyDescent="0.25">
      <c r="A13" s="186" t="s">
        <v>206</v>
      </c>
      <c r="D13" s="187">
        <f ca="1">SUMIF('Budget Detail &amp; Amendments'!A:Q, 6, 'Budget Detail &amp; Amendments'!O:O)</f>
        <v>7050.66</v>
      </c>
      <c r="F13" s="188">
        <f ca="1">SUMIF('Budget Detail &amp; Amendments'!A:Q, 6, 'Budget Detail &amp; Amendments'!P:P)</f>
        <v>0</v>
      </c>
      <c r="H13" s="187">
        <f ca="1">SUMIF('Budget Detail &amp; Amendments'!A:Q, 6, 'Budget Detail &amp; Amendments'!R:R)</f>
        <v>0</v>
      </c>
      <c r="J13" s="187">
        <f ca="1">SUMIF('Budget Detail &amp; Amendments'!A:Q, 6, 'Budget Detail &amp; Amendments'!T:T)</f>
        <v>0</v>
      </c>
    </row>
    <row r="15" spans="1:10" x14ac:dyDescent="0.25">
      <c r="A15" s="186" t="s">
        <v>207</v>
      </c>
      <c r="D15" s="187">
        <f ca="1">SUMIF('Budget Detail &amp; Amendments'!A:Q, 7, 'Budget Detail &amp; Amendments'!O:O)</f>
        <v>500</v>
      </c>
      <c r="F15" s="188">
        <f ca="1">SUMIF('Budget Detail &amp; Amendments'!A:Q, 7, 'Budget Detail &amp; Amendments'!P:P)</f>
        <v>0</v>
      </c>
      <c r="H15" s="187">
        <f ca="1">SUMIF('Budget Detail &amp; Amendments'!A:Q, 7, 'Budget Detail &amp; Amendments'!R:R)</f>
        <v>0</v>
      </c>
      <c r="J15" s="187">
        <f ca="1">SUMIF('Budget Detail &amp; Amendments'!A:Q, 7, 'Budget Detail &amp; Amendments'!T:T)</f>
        <v>0</v>
      </c>
    </row>
    <row r="17" spans="1:10" x14ac:dyDescent="0.25">
      <c r="A17" s="186" t="s">
        <v>208</v>
      </c>
      <c r="D17" s="187">
        <f ca="1">SUMIF('Budget Detail &amp; Amendments'!A:Q, 8, 'Budget Detail &amp; Amendments'!O:O)</f>
        <v>3200</v>
      </c>
      <c r="F17" s="188">
        <f ca="1">SUMIF('Budget Detail &amp; Amendments'!A:Q, 8, 'Budget Detail &amp; Amendments'!P:P)</f>
        <v>0</v>
      </c>
      <c r="H17" s="187">
        <f ca="1">SUMIF('Budget Detail &amp; Amendments'!A:Q, 8, 'Budget Detail &amp; Amendments'!R:R)</f>
        <v>0</v>
      </c>
      <c r="J17" s="187">
        <f ca="1">SUMIF('Budget Detail &amp; Amendments'!A:Q, 8, 'Budget Detail &amp; Amendments'!T:T)</f>
        <v>0</v>
      </c>
    </row>
    <row r="19" spans="1:10" x14ac:dyDescent="0.25">
      <c r="A19" s="186" t="s">
        <v>209</v>
      </c>
      <c r="D19" s="187">
        <f ca="1">SUMIF('Budget Detail &amp; Amendments'!A:Q, 9, 'Budget Detail &amp; Amendments'!O:O)</f>
        <v>0</v>
      </c>
      <c r="F19" s="188">
        <f ca="1">SUMIF('Budget Detail &amp; Amendments'!A:Q, 9, 'Budget Detail &amp; Amendments'!P:P)</f>
        <v>0</v>
      </c>
      <c r="H19" s="187">
        <f ca="1">SUMIF('Budget Detail &amp; Amendments'!A:Q, 9, 'Budget Detail &amp; Amendments'!R:R)</f>
        <v>0</v>
      </c>
      <c r="J19" s="187">
        <f ca="1">SUMIF('Budget Detail &amp; Amendments'!A:Q, 9, 'Budget Detail &amp; Amendments'!T:T)</f>
        <v>0</v>
      </c>
    </row>
    <row r="21" spans="1:10" x14ac:dyDescent="0.25">
      <c r="A21" s="186" t="s">
        <v>210</v>
      </c>
      <c r="D21" s="187">
        <f ca="1">SUMIF('Budget Detail &amp; Amendments'!A:Q, 10, 'Budget Detail &amp; Amendments'!O:O)</f>
        <v>0</v>
      </c>
      <c r="F21" s="188">
        <f ca="1">SUMIF('Budget Detail &amp; Amendments'!A:Q, 10, 'Budget Detail &amp; Amendments'!P:P)</f>
        <v>0</v>
      </c>
      <c r="H21" s="187">
        <f ca="1">SUMIF('Budget Detail &amp; Amendments'!A:Q, 10, 'Budget Detail &amp; Amendments'!R:R)</f>
        <v>0</v>
      </c>
      <c r="J21" s="187">
        <f ca="1">SUMIF('Budget Detail &amp; Amendments'!A:Q, 10, 'Budget Detail &amp; Amendments'!T:T)</f>
        <v>0</v>
      </c>
    </row>
    <row r="23" spans="1:10" x14ac:dyDescent="0.25">
      <c r="A23" s="186" t="s">
        <v>211</v>
      </c>
      <c r="D23" s="187">
        <f ca="1">SUMIF('Budget Detail &amp; Amendments'!A:Q, 11, 'Budget Detail &amp; Amendments'!O:O)</f>
        <v>0</v>
      </c>
      <c r="F23" s="188">
        <f ca="1">SUMIF('Budget Detail &amp; Amendments'!A:Q, 11, 'Budget Detail &amp; Amendments'!P:P)</f>
        <v>0</v>
      </c>
      <c r="H23" s="187">
        <f ca="1">SUMIF('Budget Detail &amp; Amendments'!A:Q, 11, 'Budget Detail &amp; Amendments'!R:R)</f>
        <v>0</v>
      </c>
      <c r="J23" s="187">
        <f ca="1">SUMIF('Budget Detail &amp; Amendments'!A:Q, 11, 'Budget Detail &amp; Amendments'!T:T)</f>
        <v>0</v>
      </c>
    </row>
    <row r="25" spans="1:10" x14ac:dyDescent="0.25">
      <c r="A25" s="186" t="s">
        <v>212</v>
      </c>
      <c r="D25" s="187">
        <f ca="1">SUMIF('Budget Detail &amp; Amendments'!A:Q, 12, 'Budget Detail &amp; Amendments'!O:O)</f>
        <v>0</v>
      </c>
      <c r="F25" s="188">
        <f ca="1">SUMIF('Budget Detail &amp; Amendments'!A:Q, 12, 'Budget Detail &amp; Amendments'!P:P)</f>
        <v>0</v>
      </c>
      <c r="H25" s="187">
        <f ca="1">SUMIF('Budget Detail &amp; Amendments'!A:Q, 12, 'Budget Detail &amp; Amendments'!R:R)</f>
        <v>0</v>
      </c>
      <c r="J25" s="187">
        <f ca="1">SUMIF('Budget Detail &amp; Amendments'!A:Q, 12, 'Budget Detail &amp; Amendments'!T:T)</f>
        <v>0</v>
      </c>
    </row>
    <row r="27" spans="1:10" x14ac:dyDescent="0.25">
      <c r="A27" s="186" t="s">
        <v>213</v>
      </c>
      <c r="D27" s="187">
        <f ca="1">SUMIF('Budget Detail &amp; Amendments'!A:Q, 13, 'Budget Detail &amp; Amendments'!O:O)</f>
        <v>0</v>
      </c>
      <c r="F27" s="188">
        <f ca="1">SUMIF('Budget Detail &amp; Amendments'!A:Q, 13, 'Budget Detail &amp; Amendments'!P:P)</f>
        <v>0</v>
      </c>
      <c r="H27" s="187">
        <f ca="1">SUMIF('Budget Detail &amp; Amendments'!A:Q, 13, 'Budget Detail &amp; Amendments'!R:R)</f>
        <v>0</v>
      </c>
      <c r="J27" s="187">
        <f ca="1">SUMIF('Budget Detail &amp; Amendments'!A:Q, 13, 'Budget Detail &amp; Amendments'!T:T)</f>
        <v>0</v>
      </c>
    </row>
    <row r="29" spans="1:10" x14ac:dyDescent="0.25">
      <c r="A29" s="186" t="s">
        <v>214</v>
      </c>
      <c r="D29" s="187">
        <f ca="1">SUMIF('Budget Detail &amp; Amendments'!A:Q, 14, 'Budget Detail &amp; Amendments'!O:O)</f>
        <v>0</v>
      </c>
      <c r="F29" s="188">
        <f ca="1">SUMIF('Budget Detail &amp; Amendments'!A:Q, 14, 'Budget Detail &amp; Amendments'!P:P)</f>
        <v>0</v>
      </c>
      <c r="H29" s="187">
        <f ca="1">SUMIF('Budget Detail &amp; Amendments'!A:Q, 14, 'Budget Detail &amp; Amendments'!R:R)</f>
        <v>0</v>
      </c>
      <c r="J29" s="187">
        <f ca="1">SUMIF('Budget Detail &amp; Amendments'!A:Q, 14, 'Budget Detail &amp; Amendments'!T:T)</f>
        <v>0</v>
      </c>
    </row>
    <row r="31" spans="1:10" x14ac:dyDescent="0.25">
      <c r="A31" s="186" t="s">
        <v>215</v>
      </c>
      <c r="D31" s="187">
        <f ca="1">SUMIF('Budget Detail &amp; Amendments'!A:Q, 15, 'Budget Detail &amp; Amendments'!O:O)</f>
        <v>0</v>
      </c>
      <c r="F31" s="188">
        <f ca="1">SUMIF('Budget Detail &amp; Amendments'!A:Q, 15, 'Budget Detail &amp; Amendments'!P:P)</f>
        <v>0</v>
      </c>
      <c r="H31" s="187">
        <f ca="1">SUMIF('Budget Detail &amp; Amendments'!A:Q, 15, 'Budget Detail &amp; Amendments'!R:R)</f>
        <v>0</v>
      </c>
      <c r="J31" s="187">
        <f ca="1">SUMIF('Budget Detail &amp; Amendments'!A:Q, 15, 'Budget Detail &amp; Amendments'!T:T)</f>
        <v>0</v>
      </c>
    </row>
    <row r="33" spans="1:10" x14ac:dyDescent="0.25">
      <c r="A33" s="186" t="s">
        <v>216</v>
      </c>
      <c r="D33" s="187">
        <f ca="1">SUMIF('Budget Detail &amp; Amendments'!A:Q, 16, 'Budget Detail &amp; Amendments'!O:O)</f>
        <v>0</v>
      </c>
      <c r="F33" s="188">
        <f ca="1">SUMIF('Budget Detail &amp; Amendments'!A:Q, 16, 'Budget Detail &amp; Amendments'!P:P)</f>
        <v>0</v>
      </c>
      <c r="H33" s="187">
        <f ca="1">SUMIF('Budget Detail &amp; Amendments'!A:Q, 16, 'Budget Detail &amp; Amendments'!R:R)</f>
        <v>0</v>
      </c>
      <c r="J33" s="187">
        <f ca="1">SUMIF('Budget Detail &amp; Amendments'!A:Q, 16, 'Budget Detail &amp; Amendments'!T:T)</f>
        <v>0</v>
      </c>
    </row>
    <row r="35" spans="1:10" x14ac:dyDescent="0.25">
      <c r="A35" s="186" t="s">
        <v>217</v>
      </c>
      <c r="D35" s="187">
        <f ca="1">SUMIF('Budget Detail &amp; Amendments'!A:Q, 17, 'Budget Detail &amp; Amendments'!O:O)</f>
        <v>0</v>
      </c>
      <c r="F35" s="188">
        <f ca="1">SUMIF('Budget Detail &amp; Amendments'!A:Q, 17, 'Budget Detail &amp; Amendments'!P:P)</f>
        <v>0</v>
      </c>
      <c r="H35" s="187">
        <f ca="1">SUMIF('Budget Detail &amp; Amendments'!A:Q, 17, 'Budget Detail &amp; Amendments'!R:R)</f>
        <v>0</v>
      </c>
      <c r="J35" s="187">
        <f ca="1">SUMIF('Budget Detail &amp; Amendments'!A:Q, 17, 'Budget Detail &amp; Amendments'!T:T)</f>
        <v>0</v>
      </c>
    </row>
    <row r="37" spans="1:10" x14ac:dyDescent="0.25">
      <c r="A37" s="186" t="s">
        <v>218</v>
      </c>
      <c r="D37" s="187">
        <f ca="1">SUMIF('Budget Detail &amp; Amendments'!A:Q, 18, 'Budget Detail &amp; Amendments'!O:O)</f>
        <v>0</v>
      </c>
      <c r="F37" s="188">
        <f ca="1">SUMIF('Budget Detail &amp; Amendments'!A:Q, 18, 'Budget Detail &amp; Amendments'!P:P)</f>
        <v>0</v>
      </c>
      <c r="H37" s="187">
        <f ca="1">SUMIF('Budget Detail &amp; Amendments'!A:Q, 18, 'Budget Detail &amp; Amendments'!R:R)</f>
        <v>0</v>
      </c>
      <c r="J37" s="187">
        <f ca="1">SUMIF('Budget Detail &amp; Amendments'!A:Q, 18, 'Budget Detail &amp; Amendments'!T:T)</f>
        <v>0</v>
      </c>
    </row>
    <row r="39" spans="1:10" x14ac:dyDescent="0.25">
      <c r="A39" s="186" t="s">
        <v>219</v>
      </c>
      <c r="D39" s="187">
        <f ca="1">SUMIF('Budget Detail &amp; Amendments'!A:Q, 19, 'Budget Detail &amp; Amendments'!O:O)</f>
        <v>0</v>
      </c>
      <c r="F39" s="188">
        <f ca="1">SUMIF('Budget Detail &amp; Amendments'!A:Q, 19, 'Budget Detail &amp; Amendments'!P:P)</f>
        <v>0</v>
      </c>
      <c r="H39" s="187">
        <f ca="1">SUMIF('Budget Detail &amp; Amendments'!A:Q, 19, 'Budget Detail &amp; Amendments'!R:R)</f>
        <v>0</v>
      </c>
      <c r="J39" s="187">
        <f ca="1">SUMIF('Budget Detail &amp; Amendments'!A:Q, 19, 'Budget Detail &amp; Amendments'!T:T)</f>
        <v>0</v>
      </c>
    </row>
    <row r="41" spans="1:10" x14ac:dyDescent="0.25">
      <c r="A41" s="186" t="s">
        <v>220</v>
      </c>
      <c r="D41" s="187">
        <f ca="1">SUMIF('Budget Detail &amp; Amendments'!A:Q, 20, 'Budget Detail &amp; Amendments'!O:O)</f>
        <v>0</v>
      </c>
      <c r="F41" s="188">
        <f ca="1">SUMIF('Budget Detail &amp; Amendments'!A:Q, 20, 'Budget Detail &amp; Amendments'!P:P)</f>
        <v>0</v>
      </c>
      <c r="H41" s="187">
        <f ca="1">SUMIF('Budget Detail &amp; Amendments'!A:Q, 20, 'Budget Detail &amp; Amendments'!R:R)</f>
        <v>0</v>
      </c>
      <c r="J41" s="187">
        <f ca="1">SUMIF('Budget Detail &amp; Amendments'!A:Q, 20, 'Budget Detail &amp; Amendments'!T:T)</f>
        <v>0</v>
      </c>
    </row>
    <row r="43" spans="1:10" x14ac:dyDescent="0.25">
      <c r="A43" s="186" t="s">
        <v>221</v>
      </c>
      <c r="D43" s="187">
        <f ca="1">SUMIF('Budget Detail &amp; Amendments'!A:Q, 21, 'Budget Detail &amp; Amendments'!O:O)</f>
        <v>0</v>
      </c>
      <c r="F43" s="188">
        <f ca="1">SUMIF('Budget Detail &amp; Amendments'!A:Q, 21, 'Budget Detail &amp; Amendments'!P:P)</f>
        <v>0</v>
      </c>
      <c r="H43" s="187">
        <f ca="1">SUMIF('Budget Detail &amp; Amendments'!A:Q, 21, 'Budget Detail &amp; Amendments'!R:R)</f>
        <v>0</v>
      </c>
      <c r="J43" s="187">
        <f ca="1">SUMIF('Budget Detail &amp; Amendments'!A:Q, 21, 'Budget Detail &amp; Amendments'!T:T)</f>
        <v>0</v>
      </c>
    </row>
    <row r="45" spans="1:10" x14ac:dyDescent="0.25">
      <c r="A45" s="186" t="s">
        <v>222</v>
      </c>
      <c r="D45" s="187">
        <f ca="1">SUMIF('Budget Detail &amp; Amendments'!A:Q, 22, 'Budget Detail &amp; Amendments'!O:O)</f>
        <v>0</v>
      </c>
      <c r="F45" s="188">
        <f ca="1">SUMIF('Budget Detail &amp; Amendments'!A:Q, 22, 'Budget Detail &amp; Amendments'!P:P)</f>
        <v>0</v>
      </c>
      <c r="H45" s="187">
        <f ca="1">SUMIF('Budget Detail &amp; Amendments'!A:Q, 22, 'Budget Detail &amp; Amendments'!R:R)</f>
        <v>0</v>
      </c>
      <c r="J45" s="187">
        <f ca="1">SUMIF('Budget Detail &amp; Amendments'!A:Q, 22, 'Budget Detail &amp; Amendments'!T:T)</f>
        <v>0</v>
      </c>
    </row>
    <row r="47" spans="1:10" x14ac:dyDescent="0.25">
      <c r="A47" s="186" t="s">
        <v>223</v>
      </c>
      <c r="D47" s="187">
        <f ca="1">SUMIF('Budget Detail &amp; Amendments'!A:Q, 23, 'Budget Detail &amp; Amendments'!O:O)</f>
        <v>0</v>
      </c>
      <c r="F47" s="188">
        <f ca="1">SUMIF('Budget Detail &amp; Amendments'!A:Q, 23, 'Budget Detail &amp; Amendments'!P:P)</f>
        <v>0</v>
      </c>
      <c r="H47" s="187">
        <f ca="1">SUMIF('Budget Detail &amp; Amendments'!A:Q, 23, 'Budget Detail &amp; Amendments'!R:R)</f>
        <v>0</v>
      </c>
      <c r="J47" s="187">
        <f ca="1">SUMIF('Budget Detail &amp; Amendments'!A:Q, 23, 'Budget Detail &amp; Amendments'!T:T)</f>
        <v>0</v>
      </c>
    </row>
    <row r="49" spans="1:10" x14ac:dyDescent="0.25">
      <c r="A49" s="186" t="s">
        <v>224</v>
      </c>
      <c r="D49" s="187">
        <f ca="1">SUMIF('Budget Detail &amp; Amendments'!A:Q, 24, 'Budget Detail &amp; Amendments'!O:O)</f>
        <v>0</v>
      </c>
      <c r="F49" s="188">
        <f ca="1">SUMIF('Budget Detail &amp; Amendments'!A:Q, 24, 'Budget Detail &amp; Amendments'!P:P)</f>
        <v>0</v>
      </c>
      <c r="H49" s="187">
        <f ca="1">SUMIF('Budget Detail &amp; Amendments'!A:Q, 24, 'Budget Detail &amp; Amendments'!R:R)</f>
        <v>0</v>
      </c>
      <c r="J49" s="187">
        <f ca="1">SUMIF('Budget Detail &amp; Amendments'!A:Q, 24, 'Budget Detail &amp; Amendments'!T:T)</f>
        <v>0</v>
      </c>
    </row>
    <row r="51" spans="1:10" x14ac:dyDescent="0.25">
      <c r="A51" s="186" t="s">
        <v>225</v>
      </c>
      <c r="D51" s="187">
        <f ca="1">SUMIF('Budget Detail &amp; Amendments'!A:Q, 25, 'Budget Detail &amp; Amendments'!O:O)</f>
        <v>0</v>
      </c>
      <c r="F51" s="188">
        <f ca="1">SUMIF('Budget Detail &amp; Amendments'!A:Q, 25, 'Budget Detail &amp; Amendments'!P:P)</f>
        <v>0</v>
      </c>
      <c r="H51" s="187">
        <f ca="1">SUMIF('Budget Detail &amp; Amendments'!A:Q, 25, 'Budget Detail &amp; Amendments'!R:R)</f>
        <v>0</v>
      </c>
      <c r="J51" s="187">
        <f ca="1">SUMIF('Budget Detail &amp; Amendments'!A:Q, 25, 'Budget Detail &amp; Amendments'!T:T)</f>
        <v>0</v>
      </c>
    </row>
    <row r="53" spans="1:10" x14ac:dyDescent="0.25">
      <c r="A53" s="186" t="s">
        <v>226</v>
      </c>
      <c r="D53" s="187">
        <f ca="1">SUMIF('Budget Detail &amp; Amendments'!A:Q, 26, 'Budget Detail &amp; Amendments'!O:O)</f>
        <v>0</v>
      </c>
      <c r="F53" s="188">
        <f ca="1">SUMIF('Budget Detail &amp; Amendments'!A:Q, 26, 'Budget Detail &amp; Amendments'!P:P)</f>
        <v>0</v>
      </c>
      <c r="H53" s="187">
        <f ca="1">SUMIF('Budget Detail &amp; Amendments'!A:Q, 26, 'Budget Detail &amp; Amendments'!R:R)</f>
        <v>0</v>
      </c>
      <c r="J53" s="187">
        <f ca="1">SUMIF('Budget Detail &amp; Amendments'!A:Q, 26, 'Budget Detail &amp; Amendments'!T:T)</f>
        <v>0</v>
      </c>
    </row>
    <row r="55" spans="1:10" x14ac:dyDescent="0.25">
      <c r="A55" s="186" t="s">
        <v>227</v>
      </c>
      <c r="D55" s="187">
        <f ca="1">SUMIF('Budget Detail &amp; Amendments'!A:Q, 27, 'Budget Detail &amp; Amendments'!O:O)</f>
        <v>0</v>
      </c>
      <c r="F55" s="188">
        <f ca="1">SUMIF('Budget Detail &amp; Amendments'!A:Q, 27, 'Budget Detail &amp; Amendments'!P:P)</f>
        <v>0</v>
      </c>
      <c r="H55" s="187">
        <f ca="1">SUMIF('Budget Detail &amp; Amendments'!A:Q, 27, 'Budget Detail &amp; Amendments'!R:R)</f>
        <v>0</v>
      </c>
      <c r="J55" s="187">
        <f ca="1">SUMIF('Budget Detail &amp; Amendments'!A:Q, 27, 'Budget Detail &amp; Amendments'!T:T)</f>
        <v>0</v>
      </c>
    </row>
    <row r="57" spans="1:10" x14ac:dyDescent="0.25">
      <c r="A57" s="186" t="s">
        <v>228</v>
      </c>
      <c r="D57" s="187">
        <f ca="1">SUMIF('Budget Detail &amp; Amendments'!A:Q, 28, 'Budget Detail &amp; Amendments'!O:O)</f>
        <v>0</v>
      </c>
      <c r="F57" s="188">
        <f ca="1">SUMIF('Budget Detail &amp; Amendments'!A:Q, 28, 'Budget Detail &amp; Amendments'!P:P)</f>
        <v>0</v>
      </c>
      <c r="H57" s="187">
        <f ca="1">SUMIF('Budget Detail &amp; Amendments'!A:Q, 28, 'Budget Detail &amp; Amendments'!R:R)</f>
        <v>0</v>
      </c>
      <c r="J57" s="187">
        <f ca="1">SUMIF('Budget Detail &amp; Amendments'!A:Q, 28, 'Budget Detail &amp; Amendments'!T:T)</f>
        <v>0</v>
      </c>
    </row>
    <row r="59" spans="1:10" x14ac:dyDescent="0.25">
      <c r="A59" s="186" t="s">
        <v>229</v>
      </c>
      <c r="D59" s="187">
        <f ca="1">SUMIF('Budget Detail &amp; Amendments'!A:Q, 29, 'Budget Detail &amp; Amendments'!O:O)</f>
        <v>0</v>
      </c>
      <c r="F59" s="188">
        <f ca="1">SUMIF('Budget Detail &amp; Amendments'!A:Q, 29, 'Budget Detail &amp; Amendments'!P:P)</f>
        <v>0</v>
      </c>
      <c r="H59" s="187">
        <f ca="1">SUMIF('Budget Detail &amp; Amendments'!A:Q, 29, 'Budget Detail &amp; Amendments'!R:R)</f>
        <v>0</v>
      </c>
      <c r="J59" s="187">
        <f ca="1">SUMIF('Budget Detail &amp; Amendments'!A:Q, 29, 'Budget Detail &amp; Amendments'!T:T)</f>
        <v>0</v>
      </c>
    </row>
    <row r="61" spans="1:10" x14ac:dyDescent="0.25">
      <c r="A61" s="186" t="s">
        <v>230</v>
      </c>
      <c r="D61" s="187">
        <f ca="1">SUMIF('Budget Detail &amp; Amendments'!A:Q, 30, 'Budget Detail &amp; Amendments'!O:O)</f>
        <v>0</v>
      </c>
      <c r="F61" s="188">
        <f ca="1">SUMIF('Budget Detail &amp; Amendments'!A:Q, 30, 'Budget Detail &amp; Amendments'!P:P)</f>
        <v>0</v>
      </c>
      <c r="H61" s="187">
        <f ca="1">SUMIF('Budget Detail &amp; Amendments'!A:Q, 30, 'Budget Detail &amp; Amendments'!R:R)</f>
        <v>0</v>
      </c>
      <c r="J61" s="187">
        <f ca="1">SUMIF('Budget Detail &amp; Amendments'!A:Q, 30, 'Budget Detail &amp; Amendments'!T:T)</f>
        <v>0</v>
      </c>
    </row>
    <row r="63" spans="1:10" x14ac:dyDescent="0.25">
      <c r="A63" s="186" t="s">
        <v>231</v>
      </c>
      <c r="D63" s="187">
        <f ca="1">SUMIF('Budget Detail &amp; Amendments'!A:Q, 31, 'Budget Detail &amp; Amendments'!O:O)</f>
        <v>0</v>
      </c>
      <c r="F63" s="188">
        <f ca="1">SUMIF('Budget Detail &amp; Amendments'!A:Q, 31, 'Budget Detail &amp; Amendments'!P:P)</f>
        <v>0</v>
      </c>
      <c r="H63" s="187">
        <f ca="1">SUMIF('Budget Detail &amp; Amendments'!A:Q, 31, 'Budget Detail &amp; Amendments'!R:R)</f>
        <v>0</v>
      </c>
      <c r="J63" s="187">
        <f ca="1">SUMIF('Budget Detail &amp; Amendments'!A:Q, 31, 'Budget Detail &amp; Amendments'!T:T)</f>
        <v>0</v>
      </c>
    </row>
    <row r="65" spans="1:10" x14ac:dyDescent="0.25">
      <c r="A65" s="186" t="s">
        <v>232</v>
      </c>
      <c r="D65" s="187">
        <f ca="1">SUMIF('Budget Detail &amp; Amendments'!A:Q, 32, 'Budget Detail &amp; Amendments'!O:O)</f>
        <v>0</v>
      </c>
      <c r="F65" s="188">
        <f ca="1">SUMIF('Budget Detail &amp; Amendments'!A:Q, 32, 'Budget Detail &amp; Amendments'!P:P)</f>
        <v>0</v>
      </c>
      <c r="H65" s="187">
        <f ca="1">SUMIF('Budget Detail &amp; Amendments'!A:Q, 32, 'Budget Detail &amp; Amendments'!R:R)</f>
        <v>0</v>
      </c>
      <c r="J65" s="187">
        <f ca="1">SUMIF('Budget Detail &amp; Amendments'!A:Q, 32, 'Budget Detail &amp; Amendments'!T:T)</f>
        <v>0</v>
      </c>
    </row>
    <row r="67" spans="1:10" x14ac:dyDescent="0.25">
      <c r="A67" s="186" t="s">
        <v>233</v>
      </c>
      <c r="D67" s="187">
        <f ca="1">SUMIF('Budget Detail &amp; Amendments'!A:Q, 33, 'Budget Detail &amp; Amendments'!O:O)</f>
        <v>0</v>
      </c>
      <c r="F67" s="188">
        <f ca="1">SUMIF('Budget Detail &amp; Amendments'!A:Q, 33, 'Budget Detail &amp; Amendments'!P:P)</f>
        <v>0</v>
      </c>
      <c r="H67" s="187">
        <f ca="1">SUMIF('Budget Detail &amp; Amendments'!A:Q, 33, 'Budget Detail &amp; Amendments'!R:R)</f>
        <v>0</v>
      </c>
      <c r="J67" s="187">
        <f ca="1">SUMIF('Budget Detail &amp; Amendments'!A:Q, 33, 'Budget Detail &amp; Amendments'!T:T)</f>
        <v>0</v>
      </c>
    </row>
    <row r="69" spans="1:10" x14ac:dyDescent="0.25">
      <c r="A69" s="186" t="s">
        <v>234</v>
      </c>
      <c r="D69" s="187">
        <f ca="1">SUMIF('Budget Detail &amp; Amendments'!A:Q, 34, 'Budget Detail &amp; Amendments'!O:O)</f>
        <v>0</v>
      </c>
      <c r="F69" s="188">
        <f ca="1">SUMIF('Budget Detail &amp; Amendments'!A:Q, 34, 'Budget Detail &amp; Amendments'!P:P)</f>
        <v>0</v>
      </c>
      <c r="H69" s="187">
        <f ca="1">SUMIF('Budget Detail &amp; Amendments'!A:Q, 34, 'Budget Detail &amp; Amendments'!R:R)</f>
        <v>0</v>
      </c>
      <c r="J69" s="187">
        <f ca="1">SUMIF('Budget Detail &amp; Amendments'!A:Q, 34, 'Budget Detail &amp; Amendments'!T:T)</f>
        <v>0</v>
      </c>
    </row>
    <row r="71" spans="1:10" x14ac:dyDescent="0.25">
      <c r="A71" s="186" t="s">
        <v>235</v>
      </c>
      <c r="D71" s="187">
        <f ca="1">SUMIF('Budget Detail &amp; Amendments'!A:Q, 35, 'Budget Detail &amp; Amendments'!O:O)</f>
        <v>0</v>
      </c>
      <c r="F71" s="188">
        <f ca="1">SUMIF('Budget Detail &amp; Amendments'!A:Q, 35, 'Budget Detail &amp; Amendments'!P:P)</f>
        <v>0</v>
      </c>
      <c r="H71" s="187">
        <f ca="1">SUMIF('Budget Detail &amp; Amendments'!A:Q, 35, 'Budget Detail &amp; Amendments'!R:R)</f>
        <v>0</v>
      </c>
      <c r="J71" s="187">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68" workbookViewId="0">
      <selection activeCell="F80" sqref="F80:Y82"/>
    </sheetView>
  </sheetViews>
  <sheetFormatPr defaultRowHeight="15" x14ac:dyDescent="0.25"/>
  <cols>
    <col min="2" max="2" width="9.85546875" customWidth="1"/>
  </cols>
  <sheetData>
    <row r="1" spans="1:25" ht="18.75" x14ac:dyDescent="0.3">
      <c r="A1" s="317" t="s">
        <v>43</v>
      </c>
      <c r="B1" s="317"/>
      <c r="C1" s="317"/>
      <c r="D1" s="317"/>
    </row>
    <row r="3" spans="1:25" x14ac:dyDescent="0.25">
      <c r="A3" s="250" t="s">
        <v>108</v>
      </c>
      <c r="B3" s="250"/>
      <c r="C3" s="250"/>
      <c r="D3" s="250"/>
      <c r="E3" s="250"/>
      <c r="F3" s="250"/>
      <c r="G3" s="250"/>
      <c r="H3" s="250"/>
      <c r="I3" s="250"/>
      <c r="J3" s="250"/>
      <c r="K3" s="250"/>
      <c r="L3" s="250"/>
      <c r="M3" s="250"/>
      <c r="N3" s="250"/>
      <c r="O3" s="250"/>
      <c r="P3" s="250"/>
      <c r="Q3" s="250"/>
    </row>
    <row r="5" spans="1:25" x14ac:dyDescent="0.25">
      <c r="A5" s="250" t="s">
        <v>109</v>
      </c>
      <c r="B5" s="250"/>
      <c r="C5" s="250"/>
      <c r="D5" s="250"/>
      <c r="E5" s="250"/>
      <c r="F5" s="250"/>
      <c r="G5" s="250"/>
      <c r="H5" s="250"/>
      <c r="I5" s="250"/>
      <c r="J5" s="250"/>
      <c r="K5" s="250"/>
      <c r="L5" s="250"/>
      <c r="M5" s="250"/>
      <c r="N5" s="250"/>
      <c r="O5" s="250"/>
      <c r="P5" s="250"/>
      <c r="Q5" s="250"/>
      <c r="R5" s="250"/>
    </row>
    <row r="7" spans="1:25" ht="15.75" thickBot="1" x14ac:dyDescent="0.3"/>
    <row r="8" spans="1:25" ht="16.5" thickBot="1" x14ac:dyDescent="0.3">
      <c r="A8" s="312" t="s">
        <v>44</v>
      </c>
      <c r="B8" s="312"/>
      <c r="C8" s="313" t="s">
        <v>253</v>
      </c>
      <c r="D8" s="314"/>
      <c r="E8" s="314"/>
      <c r="F8" s="314"/>
      <c r="G8" s="314"/>
      <c r="H8" s="314"/>
      <c r="I8" s="314"/>
      <c r="J8" s="314"/>
      <c r="K8" s="314"/>
      <c r="L8" s="314"/>
      <c r="M8" s="314"/>
      <c r="N8" s="314"/>
      <c r="O8" s="314"/>
      <c r="P8" s="314"/>
      <c r="Q8" s="314"/>
      <c r="R8" s="314"/>
      <c r="S8" s="314"/>
      <c r="T8" s="314"/>
      <c r="U8" s="314"/>
      <c r="V8" s="314"/>
      <c r="W8" s="314"/>
      <c r="X8" s="314"/>
      <c r="Y8" s="315"/>
    </row>
    <row r="9" spans="1:25" ht="15.75" thickBot="1" x14ac:dyDescent="0.3"/>
    <row r="10" spans="1:25" x14ac:dyDescent="0.25">
      <c r="A10" s="257" t="s">
        <v>45</v>
      </c>
      <c r="B10" s="257"/>
      <c r="C10" s="257"/>
      <c r="D10" s="257"/>
      <c r="E10" s="257"/>
      <c r="F10" s="260" t="s">
        <v>254</v>
      </c>
      <c r="G10" s="304"/>
      <c r="H10" s="304"/>
      <c r="I10" s="304"/>
      <c r="J10" s="304"/>
      <c r="K10" s="304"/>
      <c r="L10" s="304"/>
      <c r="M10" s="304"/>
      <c r="N10" s="304"/>
      <c r="O10" s="304"/>
      <c r="P10" s="304"/>
      <c r="Q10" s="304"/>
      <c r="R10" s="304"/>
      <c r="S10" s="304"/>
      <c r="T10" s="304"/>
      <c r="U10" s="304"/>
      <c r="V10" s="304"/>
      <c r="W10" s="304"/>
      <c r="X10" s="304"/>
      <c r="Y10" s="305"/>
    </row>
    <row r="11" spans="1:25" x14ac:dyDescent="0.25">
      <c r="A11" s="4"/>
      <c r="B11" s="4"/>
      <c r="C11" s="4"/>
      <c r="D11" s="4"/>
      <c r="E11" s="4"/>
      <c r="F11" s="306"/>
      <c r="G11" s="307"/>
      <c r="H11" s="307"/>
      <c r="I11" s="307"/>
      <c r="J11" s="307"/>
      <c r="K11" s="307"/>
      <c r="L11" s="307"/>
      <c r="M11" s="307"/>
      <c r="N11" s="307"/>
      <c r="O11" s="307"/>
      <c r="P11" s="307"/>
      <c r="Q11" s="307"/>
      <c r="R11" s="307"/>
      <c r="S11" s="307"/>
      <c r="T11" s="307"/>
      <c r="U11" s="307"/>
      <c r="V11" s="307"/>
      <c r="W11" s="307"/>
      <c r="X11" s="307"/>
      <c r="Y11" s="308"/>
    </row>
    <row r="12" spans="1:25" ht="15.75" thickBot="1" x14ac:dyDescent="0.3">
      <c r="A12" s="4"/>
      <c r="B12" s="4"/>
      <c r="C12" s="4"/>
      <c r="D12" s="4"/>
      <c r="E12" s="4"/>
      <c r="F12" s="309"/>
      <c r="G12" s="310"/>
      <c r="H12" s="310"/>
      <c r="I12" s="310"/>
      <c r="J12" s="310"/>
      <c r="K12" s="310"/>
      <c r="L12" s="310"/>
      <c r="M12" s="310"/>
      <c r="N12" s="310"/>
      <c r="O12" s="310"/>
      <c r="P12" s="310"/>
      <c r="Q12" s="310"/>
      <c r="R12" s="310"/>
      <c r="S12" s="310"/>
      <c r="T12" s="310"/>
      <c r="U12" s="310"/>
      <c r="V12" s="310"/>
      <c r="W12" s="310"/>
      <c r="X12" s="310"/>
      <c r="Y12" s="311"/>
    </row>
    <row r="13" spans="1:25" ht="15.75" thickBot="1" x14ac:dyDescent="0.3"/>
    <row r="14" spans="1:25" x14ac:dyDescent="0.25">
      <c r="A14" s="257" t="s">
        <v>46</v>
      </c>
      <c r="B14" s="257"/>
      <c r="C14" s="257"/>
      <c r="D14" s="257"/>
      <c r="E14" s="257"/>
      <c r="F14" s="257"/>
      <c r="G14" s="257"/>
      <c r="H14" s="257"/>
      <c r="I14" s="303" t="s">
        <v>251</v>
      </c>
      <c r="J14" s="304"/>
      <c r="K14" s="304"/>
      <c r="L14" s="304"/>
      <c r="M14" s="304"/>
      <c r="N14" s="304"/>
      <c r="O14" s="304"/>
      <c r="P14" s="304"/>
      <c r="Q14" s="304"/>
      <c r="R14" s="304"/>
      <c r="S14" s="304"/>
      <c r="T14" s="304"/>
      <c r="U14" s="304"/>
      <c r="V14" s="304"/>
      <c r="W14" s="304"/>
      <c r="X14" s="304"/>
      <c r="Y14" s="305"/>
    </row>
    <row r="15" spans="1:25" x14ac:dyDescent="0.25">
      <c r="A15" s="4"/>
      <c r="B15" s="4"/>
      <c r="C15" s="4"/>
      <c r="D15" s="4"/>
      <c r="E15" s="4"/>
      <c r="F15" s="4"/>
      <c r="G15" s="4"/>
      <c r="H15" s="4"/>
      <c r="I15" s="306"/>
      <c r="J15" s="307"/>
      <c r="K15" s="307"/>
      <c r="L15" s="307"/>
      <c r="M15" s="307"/>
      <c r="N15" s="307"/>
      <c r="O15" s="307"/>
      <c r="P15" s="307"/>
      <c r="Q15" s="307"/>
      <c r="R15" s="307"/>
      <c r="S15" s="307"/>
      <c r="T15" s="307"/>
      <c r="U15" s="307"/>
      <c r="V15" s="307"/>
      <c r="W15" s="307"/>
      <c r="X15" s="307"/>
      <c r="Y15" s="308"/>
    </row>
    <row r="16" spans="1:25" ht="15.75" thickBot="1" x14ac:dyDescent="0.3">
      <c r="A16" s="4"/>
      <c r="B16" s="4"/>
      <c r="C16" s="4"/>
      <c r="D16" s="4"/>
      <c r="E16" s="4"/>
      <c r="F16" s="4"/>
      <c r="G16" s="4"/>
      <c r="H16" s="4"/>
      <c r="I16" s="309"/>
      <c r="J16" s="310"/>
      <c r="K16" s="310"/>
      <c r="L16" s="310"/>
      <c r="M16" s="310"/>
      <c r="N16" s="310"/>
      <c r="O16" s="310"/>
      <c r="P16" s="310"/>
      <c r="Q16" s="310"/>
      <c r="R16" s="310"/>
      <c r="S16" s="310"/>
      <c r="T16" s="310"/>
      <c r="U16" s="310"/>
      <c r="V16" s="310"/>
      <c r="W16" s="310"/>
      <c r="X16" s="310"/>
      <c r="Y16" s="311"/>
    </row>
    <row r="17" spans="1:25" ht="15.75" thickBot="1" x14ac:dyDescent="0.3"/>
    <row r="18" spans="1:25" ht="15.75" thickBot="1" x14ac:dyDescent="0.3">
      <c r="A18" s="257" t="s">
        <v>47</v>
      </c>
      <c r="B18" s="257"/>
      <c r="C18" s="257"/>
      <c r="D18" s="257"/>
      <c r="E18" s="257"/>
      <c r="F18" s="242" t="s">
        <v>252</v>
      </c>
      <c r="G18" s="243"/>
      <c r="H18" s="243"/>
      <c r="I18" s="243"/>
      <c r="J18" s="243"/>
      <c r="K18" s="243"/>
      <c r="L18" s="243"/>
      <c r="M18" s="243"/>
      <c r="N18" s="243"/>
      <c r="O18" s="243"/>
      <c r="P18" s="243"/>
      <c r="Q18" s="243"/>
      <c r="R18" s="243"/>
      <c r="S18" s="243"/>
      <c r="T18" s="243"/>
      <c r="U18" s="243"/>
      <c r="V18" s="243"/>
      <c r="W18" s="243"/>
      <c r="X18" s="243"/>
      <c r="Y18" s="244"/>
    </row>
    <row r="21" spans="1:25" ht="15.75" thickBot="1" x14ac:dyDescent="0.3"/>
    <row r="22" spans="1:25" ht="16.5" thickBot="1" x14ac:dyDescent="0.3">
      <c r="A22" s="312" t="s">
        <v>44</v>
      </c>
      <c r="B22" s="312"/>
      <c r="C22" s="313" t="s">
        <v>263</v>
      </c>
      <c r="D22" s="314"/>
      <c r="E22" s="314"/>
      <c r="F22" s="314"/>
      <c r="G22" s="314"/>
      <c r="H22" s="314"/>
      <c r="I22" s="314"/>
      <c r="J22" s="314"/>
      <c r="K22" s="314"/>
      <c r="L22" s="314"/>
      <c r="M22" s="314"/>
      <c r="N22" s="314"/>
      <c r="O22" s="314"/>
      <c r="P22" s="314"/>
      <c r="Q22" s="314"/>
      <c r="R22" s="314"/>
      <c r="S22" s="314"/>
      <c r="T22" s="314"/>
      <c r="U22" s="314"/>
      <c r="V22" s="314"/>
      <c r="W22" s="314"/>
      <c r="X22" s="314"/>
      <c r="Y22" s="315"/>
    </row>
    <row r="23" spans="1:25" ht="15.75" thickBot="1" x14ac:dyDescent="0.3"/>
    <row r="24" spans="1:25" x14ac:dyDescent="0.25">
      <c r="A24" s="257" t="s">
        <v>45</v>
      </c>
      <c r="B24" s="257"/>
      <c r="C24" s="257"/>
      <c r="D24" s="257"/>
      <c r="E24" s="257"/>
      <c r="F24" s="260" t="s">
        <v>255</v>
      </c>
      <c r="G24" s="304"/>
      <c r="H24" s="304"/>
      <c r="I24" s="304"/>
      <c r="J24" s="304"/>
      <c r="K24" s="304"/>
      <c r="L24" s="304"/>
      <c r="M24" s="304"/>
      <c r="N24" s="304"/>
      <c r="O24" s="304"/>
      <c r="P24" s="304"/>
      <c r="Q24" s="304"/>
      <c r="R24" s="304"/>
      <c r="S24" s="304"/>
      <c r="T24" s="304"/>
      <c r="U24" s="304"/>
      <c r="V24" s="304"/>
      <c r="W24" s="304"/>
      <c r="X24" s="304"/>
      <c r="Y24" s="305"/>
    </row>
    <row r="25" spans="1:25" x14ac:dyDescent="0.25">
      <c r="A25" s="4"/>
      <c r="B25" s="4"/>
      <c r="C25" s="4"/>
      <c r="D25" s="4"/>
      <c r="E25" s="4"/>
      <c r="F25" s="306"/>
      <c r="G25" s="307"/>
      <c r="H25" s="307"/>
      <c r="I25" s="307"/>
      <c r="J25" s="307"/>
      <c r="K25" s="307"/>
      <c r="L25" s="307"/>
      <c r="M25" s="307"/>
      <c r="N25" s="307"/>
      <c r="O25" s="307"/>
      <c r="P25" s="307"/>
      <c r="Q25" s="307"/>
      <c r="R25" s="307"/>
      <c r="S25" s="307"/>
      <c r="T25" s="307"/>
      <c r="U25" s="307"/>
      <c r="V25" s="307"/>
      <c r="W25" s="307"/>
      <c r="X25" s="307"/>
      <c r="Y25" s="308"/>
    </row>
    <row r="26" spans="1:25" ht="15.75" thickBot="1" x14ac:dyDescent="0.3">
      <c r="A26" s="4"/>
      <c r="B26" s="4"/>
      <c r="C26" s="4"/>
      <c r="D26" s="4"/>
      <c r="E26" s="4"/>
      <c r="F26" s="309"/>
      <c r="G26" s="310"/>
      <c r="H26" s="310"/>
      <c r="I26" s="310"/>
      <c r="J26" s="310"/>
      <c r="K26" s="310"/>
      <c r="L26" s="310"/>
      <c r="M26" s="310"/>
      <c r="N26" s="310"/>
      <c r="O26" s="310"/>
      <c r="P26" s="310"/>
      <c r="Q26" s="310"/>
      <c r="R26" s="310"/>
      <c r="S26" s="310"/>
      <c r="T26" s="310"/>
      <c r="U26" s="310"/>
      <c r="V26" s="310"/>
      <c r="W26" s="310"/>
      <c r="X26" s="310"/>
      <c r="Y26" s="311"/>
    </row>
    <row r="27" spans="1:25" ht="15.75" thickBot="1" x14ac:dyDescent="0.3"/>
    <row r="28" spans="1:25" x14ac:dyDescent="0.25">
      <c r="A28" s="257" t="s">
        <v>46</v>
      </c>
      <c r="B28" s="257"/>
      <c r="C28" s="257"/>
      <c r="D28" s="257"/>
      <c r="E28" s="257"/>
      <c r="F28" s="257"/>
      <c r="G28" s="257"/>
      <c r="H28" s="257"/>
      <c r="I28" s="303" t="s">
        <v>251</v>
      </c>
      <c r="J28" s="304"/>
      <c r="K28" s="304"/>
      <c r="L28" s="304"/>
      <c r="M28" s="304"/>
      <c r="N28" s="304"/>
      <c r="O28" s="304"/>
      <c r="P28" s="304"/>
      <c r="Q28" s="304"/>
      <c r="R28" s="304"/>
      <c r="S28" s="304"/>
      <c r="T28" s="304"/>
      <c r="U28" s="304"/>
      <c r="V28" s="304"/>
      <c r="W28" s="304"/>
      <c r="X28" s="304"/>
      <c r="Y28" s="305"/>
    </row>
    <row r="29" spans="1:25" x14ac:dyDescent="0.25">
      <c r="A29" s="4"/>
      <c r="B29" s="4"/>
      <c r="C29" s="4"/>
      <c r="D29" s="4"/>
      <c r="E29" s="4"/>
      <c r="F29" s="4"/>
      <c r="G29" s="4"/>
      <c r="H29" s="4"/>
      <c r="I29" s="306"/>
      <c r="J29" s="307"/>
      <c r="K29" s="307"/>
      <c r="L29" s="307"/>
      <c r="M29" s="307"/>
      <c r="N29" s="307"/>
      <c r="O29" s="307"/>
      <c r="P29" s="307"/>
      <c r="Q29" s="307"/>
      <c r="R29" s="307"/>
      <c r="S29" s="307"/>
      <c r="T29" s="307"/>
      <c r="U29" s="307"/>
      <c r="V29" s="307"/>
      <c r="W29" s="307"/>
      <c r="X29" s="307"/>
      <c r="Y29" s="308"/>
    </row>
    <row r="30" spans="1:25" ht="15.75" thickBot="1" x14ac:dyDescent="0.3">
      <c r="A30" s="4"/>
      <c r="B30" s="4"/>
      <c r="C30" s="4"/>
      <c r="D30" s="4"/>
      <c r="E30" s="4"/>
      <c r="F30" s="4"/>
      <c r="G30" s="4"/>
      <c r="H30" s="4"/>
      <c r="I30" s="309"/>
      <c r="J30" s="310"/>
      <c r="K30" s="310"/>
      <c r="L30" s="310"/>
      <c r="M30" s="310"/>
      <c r="N30" s="310"/>
      <c r="O30" s="310"/>
      <c r="P30" s="310"/>
      <c r="Q30" s="310"/>
      <c r="R30" s="310"/>
      <c r="S30" s="310"/>
      <c r="T30" s="310"/>
      <c r="U30" s="310"/>
      <c r="V30" s="310"/>
      <c r="W30" s="310"/>
      <c r="X30" s="310"/>
      <c r="Y30" s="311"/>
    </row>
    <row r="31" spans="1:25" ht="15.75" thickBot="1" x14ac:dyDescent="0.3"/>
    <row r="32" spans="1:25" ht="15.75" thickBot="1" x14ac:dyDescent="0.3">
      <c r="A32" s="257" t="s">
        <v>47</v>
      </c>
      <c r="B32" s="257"/>
      <c r="C32" s="257"/>
      <c r="D32" s="257"/>
      <c r="E32" s="257"/>
      <c r="F32" s="242" t="s">
        <v>252</v>
      </c>
      <c r="G32" s="243"/>
      <c r="H32" s="243"/>
      <c r="I32" s="243"/>
      <c r="J32" s="243"/>
      <c r="K32" s="243"/>
      <c r="L32" s="243"/>
      <c r="M32" s="243"/>
      <c r="N32" s="243"/>
      <c r="O32" s="243"/>
      <c r="P32" s="243"/>
      <c r="Q32" s="243"/>
      <c r="R32" s="243"/>
      <c r="S32" s="243"/>
      <c r="T32" s="243"/>
      <c r="U32" s="243"/>
      <c r="V32" s="243"/>
      <c r="W32" s="243"/>
      <c r="X32" s="243"/>
      <c r="Y32" s="244"/>
    </row>
    <row r="35" spans="1:25" ht="15.75" thickBot="1" x14ac:dyDescent="0.3"/>
    <row r="36" spans="1:25" ht="16.5" thickBot="1" x14ac:dyDescent="0.3">
      <c r="A36" s="312" t="s">
        <v>44</v>
      </c>
      <c r="B36" s="312"/>
      <c r="C36" s="313" t="s">
        <v>262</v>
      </c>
      <c r="D36" s="314"/>
      <c r="E36" s="314"/>
      <c r="F36" s="314"/>
      <c r="G36" s="314"/>
      <c r="H36" s="314"/>
      <c r="I36" s="314"/>
      <c r="J36" s="314"/>
      <c r="K36" s="314"/>
      <c r="L36" s="314"/>
      <c r="M36" s="314"/>
      <c r="N36" s="314"/>
      <c r="O36" s="314"/>
      <c r="P36" s="314"/>
      <c r="Q36" s="314"/>
      <c r="R36" s="314"/>
      <c r="S36" s="314"/>
      <c r="T36" s="314"/>
      <c r="U36" s="314"/>
      <c r="V36" s="314"/>
      <c r="W36" s="314"/>
      <c r="X36" s="314"/>
      <c r="Y36" s="315"/>
    </row>
    <row r="37" spans="1:25" ht="15.75" thickBot="1" x14ac:dyDescent="0.3"/>
    <row r="38" spans="1:25" x14ac:dyDescent="0.25">
      <c r="A38" s="257" t="s">
        <v>45</v>
      </c>
      <c r="B38" s="257"/>
      <c r="C38" s="257"/>
      <c r="D38" s="257"/>
      <c r="E38" s="257"/>
      <c r="F38" s="260" t="s">
        <v>257</v>
      </c>
      <c r="G38" s="304"/>
      <c r="H38" s="304"/>
      <c r="I38" s="304"/>
      <c r="J38" s="304"/>
      <c r="K38" s="304"/>
      <c r="L38" s="304"/>
      <c r="M38" s="304"/>
      <c r="N38" s="304"/>
      <c r="O38" s="304"/>
      <c r="P38" s="304"/>
      <c r="Q38" s="304"/>
      <c r="R38" s="304"/>
      <c r="S38" s="304"/>
      <c r="T38" s="304"/>
      <c r="U38" s="304"/>
      <c r="V38" s="304"/>
      <c r="W38" s="304"/>
      <c r="X38" s="304"/>
      <c r="Y38" s="305"/>
    </row>
    <row r="39" spans="1:25" x14ac:dyDescent="0.25">
      <c r="A39" s="4"/>
      <c r="B39" s="4"/>
      <c r="C39" s="4"/>
      <c r="D39" s="4"/>
      <c r="E39" s="4"/>
      <c r="F39" s="306"/>
      <c r="G39" s="307"/>
      <c r="H39" s="307"/>
      <c r="I39" s="307"/>
      <c r="J39" s="307"/>
      <c r="K39" s="307"/>
      <c r="L39" s="307"/>
      <c r="M39" s="307"/>
      <c r="N39" s="307"/>
      <c r="O39" s="307"/>
      <c r="P39" s="307"/>
      <c r="Q39" s="307"/>
      <c r="R39" s="307"/>
      <c r="S39" s="307"/>
      <c r="T39" s="307"/>
      <c r="U39" s="307"/>
      <c r="V39" s="307"/>
      <c r="W39" s="307"/>
      <c r="X39" s="307"/>
      <c r="Y39" s="308"/>
    </row>
    <row r="40" spans="1:25" ht="15.75" thickBot="1" x14ac:dyDescent="0.3">
      <c r="A40" s="4"/>
      <c r="B40" s="4"/>
      <c r="C40" s="4"/>
      <c r="D40" s="4"/>
      <c r="E40" s="4"/>
      <c r="F40" s="309"/>
      <c r="G40" s="310"/>
      <c r="H40" s="310"/>
      <c r="I40" s="310"/>
      <c r="J40" s="310"/>
      <c r="K40" s="310"/>
      <c r="L40" s="310"/>
      <c r="M40" s="310"/>
      <c r="N40" s="310"/>
      <c r="O40" s="310"/>
      <c r="P40" s="310"/>
      <c r="Q40" s="310"/>
      <c r="R40" s="310"/>
      <c r="S40" s="310"/>
      <c r="T40" s="310"/>
      <c r="U40" s="310"/>
      <c r="V40" s="310"/>
      <c r="W40" s="310"/>
      <c r="X40" s="310"/>
      <c r="Y40" s="311"/>
    </row>
    <row r="41" spans="1:25" ht="15.75" thickBot="1" x14ac:dyDescent="0.3"/>
    <row r="42" spans="1:25" x14ac:dyDescent="0.25">
      <c r="A42" s="257" t="s">
        <v>46</v>
      </c>
      <c r="B42" s="257"/>
      <c r="C42" s="257"/>
      <c r="D42" s="257"/>
      <c r="E42" s="257"/>
      <c r="F42" s="257"/>
      <c r="G42" s="257"/>
      <c r="H42" s="257"/>
      <c r="I42" s="303" t="s">
        <v>251</v>
      </c>
      <c r="J42" s="304"/>
      <c r="K42" s="304"/>
      <c r="L42" s="304"/>
      <c r="M42" s="304"/>
      <c r="N42" s="304"/>
      <c r="O42" s="304"/>
      <c r="P42" s="304"/>
      <c r="Q42" s="304"/>
      <c r="R42" s="304"/>
      <c r="S42" s="304"/>
      <c r="T42" s="304"/>
      <c r="U42" s="304"/>
      <c r="V42" s="304"/>
      <c r="W42" s="304"/>
      <c r="X42" s="304"/>
      <c r="Y42" s="305"/>
    </row>
    <row r="43" spans="1:25" x14ac:dyDescent="0.25">
      <c r="A43" s="4"/>
      <c r="B43" s="4"/>
      <c r="C43" s="4"/>
      <c r="D43" s="4"/>
      <c r="E43" s="4"/>
      <c r="F43" s="4"/>
      <c r="G43" s="4"/>
      <c r="H43" s="4"/>
      <c r="I43" s="306"/>
      <c r="J43" s="307"/>
      <c r="K43" s="307"/>
      <c r="L43" s="307"/>
      <c r="M43" s="307"/>
      <c r="N43" s="307"/>
      <c r="O43" s="307"/>
      <c r="P43" s="307"/>
      <c r="Q43" s="307"/>
      <c r="R43" s="307"/>
      <c r="S43" s="307"/>
      <c r="T43" s="307"/>
      <c r="U43" s="307"/>
      <c r="V43" s="307"/>
      <c r="W43" s="307"/>
      <c r="X43" s="307"/>
      <c r="Y43" s="308"/>
    </row>
    <row r="44" spans="1:25" ht="15.75" thickBot="1" x14ac:dyDescent="0.3">
      <c r="A44" s="4"/>
      <c r="B44" s="4"/>
      <c r="C44" s="4"/>
      <c r="D44" s="4"/>
      <c r="E44" s="4"/>
      <c r="F44" s="4"/>
      <c r="G44" s="4"/>
      <c r="H44" s="4"/>
      <c r="I44" s="309"/>
      <c r="J44" s="310"/>
      <c r="K44" s="310"/>
      <c r="L44" s="310"/>
      <c r="M44" s="310"/>
      <c r="N44" s="310"/>
      <c r="O44" s="310"/>
      <c r="P44" s="310"/>
      <c r="Q44" s="310"/>
      <c r="R44" s="310"/>
      <c r="S44" s="310"/>
      <c r="T44" s="310"/>
      <c r="U44" s="310"/>
      <c r="V44" s="310"/>
      <c r="W44" s="310"/>
      <c r="X44" s="310"/>
      <c r="Y44" s="311"/>
    </row>
    <row r="45" spans="1:25" ht="15.75" thickBot="1" x14ac:dyDescent="0.3"/>
    <row r="46" spans="1:25" ht="15.75" thickBot="1" x14ac:dyDescent="0.3">
      <c r="A46" s="257" t="s">
        <v>47</v>
      </c>
      <c r="B46" s="257"/>
      <c r="C46" s="257"/>
      <c r="D46" s="257"/>
      <c r="E46" s="257"/>
      <c r="F46" s="242" t="s">
        <v>252</v>
      </c>
      <c r="G46" s="243"/>
      <c r="H46" s="243"/>
      <c r="I46" s="243"/>
      <c r="J46" s="243"/>
      <c r="K46" s="243"/>
      <c r="L46" s="243"/>
      <c r="M46" s="243"/>
      <c r="N46" s="243"/>
      <c r="O46" s="243"/>
      <c r="P46" s="243"/>
      <c r="Q46" s="243"/>
      <c r="R46" s="243"/>
      <c r="S46" s="243"/>
      <c r="T46" s="243"/>
      <c r="U46" s="243"/>
      <c r="V46" s="243"/>
      <c r="W46" s="243"/>
      <c r="X46" s="243"/>
      <c r="Y46" s="244"/>
    </row>
    <row r="49" spans="1:25" ht="15.75" thickBot="1" x14ac:dyDescent="0.3"/>
    <row r="50" spans="1:25" ht="16.5" thickBot="1" x14ac:dyDescent="0.3">
      <c r="A50" s="312" t="s">
        <v>44</v>
      </c>
      <c r="B50" s="312"/>
      <c r="C50" s="313" t="s">
        <v>261</v>
      </c>
      <c r="D50" s="314"/>
      <c r="E50" s="314"/>
      <c r="F50" s="314"/>
      <c r="G50" s="314"/>
      <c r="H50" s="314"/>
      <c r="I50" s="314"/>
      <c r="J50" s="314"/>
      <c r="K50" s="314"/>
      <c r="L50" s="314"/>
      <c r="M50" s="314"/>
      <c r="N50" s="314"/>
      <c r="O50" s="314"/>
      <c r="P50" s="314"/>
      <c r="Q50" s="314"/>
      <c r="R50" s="314"/>
      <c r="S50" s="314"/>
      <c r="T50" s="314"/>
      <c r="U50" s="314"/>
      <c r="V50" s="314"/>
      <c r="W50" s="314"/>
      <c r="X50" s="314"/>
      <c r="Y50" s="315"/>
    </row>
    <row r="51" spans="1:25" ht="15.75" thickBot="1" x14ac:dyDescent="0.3"/>
    <row r="52" spans="1:25" x14ac:dyDescent="0.25">
      <c r="A52" s="257" t="s">
        <v>45</v>
      </c>
      <c r="B52" s="257"/>
      <c r="C52" s="257"/>
      <c r="D52" s="257"/>
      <c r="E52" s="257"/>
      <c r="F52" s="260" t="s">
        <v>256</v>
      </c>
      <c r="G52" s="304"/>
      <c r="H52" s="304"/>
      <c r="I52" s="304"/>
      <c r="J52" s="304"/>
      <c r="K52" s="304"/>
      <c r="L52" s="304"/>
      <c r="M52" s="304"/>
      <c r="N52" s="304"/>
      <c r="O52" s="304"/>
      <c r="P52" s="304"/>
      <c r="Q52" s="304"/>
      <c r="R52" s="304"/>
      <c r="S52" s="304"/>
      <c r="T52" s="304"/>
      <c r="U52" s="304"/>
      <c r="V52" s="304"/>
      <c r="W52" s="304"/>
      <c r="X52" s="304"/>
      <c r="Y52" s="305"/>
    </row>
    <row r="53" spans="1:25" x14ac:dyDescent="0.25">
      <c r="A53" s="4"/>
      <c r="B53" s="4"/>
      <c r="C53" s="4"/>
      <c r="D53" s="4"/>
      <c r="E53" s="4"/>
      <c r="F53" s="306"/>
      <c r="G53" s="307"/>
      <c r="H53" s="307"/>
      <c r="I53" s="307"/>
      <c r="J53" s="307"/>
      <c r="K53" s="307"/>
      <c r="L53" s="307"/>
      <c r="M53" s="307"/>
      <c r="N53" s="307"/>
      <c r="O53" s="307"/>
      <c r="P53" s="307"/>
      <c r="Q53" s="307"/>
      <c r="R53" s="307"/>
      <c r="S53" s="307"/>
      <c r="T53" s="307"/>
      <c r="U53" s="307"/>
      <c r="V53" s="307"/>
      <c r="W53" s="307"/>
      <c r="X53" s="307"/>
      <c r="Y53" s="308"/>
    </row>
    <row r="54" spans="1:25" ht="15.75" thickBot="1" x14ac:dyDescent="0.3">
      <c r="A54" s="4"/>
      <c r="B54" s="4"/>
      <c r="C54" s="4"/>
      <c r="D54" s="4"/>
      <c r="E54" s="4"/>
      <c r="F54" s="309"/>
      <c r="G54" s="310"/>
      <c r="H54" s="310"/>
      <c r="I54" s="310"/>
      <c r="J54" s="310"/>
      <c r="K54" s="310"/>
      <c r="L54" s="310"/>
      <c r="M54" s="310"/>
      <c r="N54" s="310"/>
      <c r="O54" s="310"/>
      <c r="P54" s="310"/>
      <c r="Q54" s="310"/>
      <c r="R54" s="310"/>
      <c r="S54" s="310"/>
      <c r="T54" s="310"/>
      <c r="U54" s="310"/>
      <c r="V54" s="310"/>
      <c r="W54" s="310"/>
      <c r="X54" s="310"/>
      <c r="Y54" s="311"/>
    </row>
    <row r="55" spans="1:25" ht="15.75" thickBot="1" x14ac:dyDescent="0.3"/>
    <row r="56" spans="1:25" x14ac:dyDescent="0.25">
      <c r="A56" s="257" t="s">
        <v>46</v>
      </c>
      <c r="B56" s="257"/>
      <c r="C56" s="257"/>
      <c r="D56" s="257"/>
      <c r="E56" s="257"/>
      <c r="F56" s="257"/>
      <c r="G56" s="257"/>
      <c r="H56" s="257"/>
      <c r="I56" s="303" t="s">
        <v>251</v>
      </c>
      <c r="J56" s="304"/>
      <c r="K56" s="304"/>
      <c r="L56" s="304"/>
      <c r="M56" s="304"/>
      <c r="N56" s="304"/>
      <c r="O56" s="304"/>
      <c r="P56" s="304"/>
      <c r="Q56" s="304"/>
      <c r="R56" s="304"/>
      <c r="S56" s="304"/>
      <c r="T56" s="304"/>
      <c r="U56" s="304"/>
      <c r="V56" s="304"/>
      <c r="W56" s="304"/>
      <c r="X56" s="304"/>
      <c r="Y56" s="305"/>
    </row>
    <row r="57" spans="1:25" x14ac:dyDescent="0.25">
      <c r="A57" s="4"/>
      <c r="B57" s="4"/>
      <c r="C57" s="4"/>
      <c r="D57" s="4"/>
      <c r="E57" s="4"/>
      <c r="F57" s="4"/>
      <c r="G57" s="4"/>
      <c r="H57" s="4"/>
      <c r="I57" s="306"/>
      <c r="J57" s="307"/>
      <c r="K57" s="307"/>
      <c r="L57" s="307"/>
      <c r="M57" s="307"/>
      <c r="N57" s="307"/>
      <c r="O57" s="307"/>
      <c r="P57" s="307"/>
      <c r="Q57" s="307"/>
      <c r="R57" s="307"/>
      <c r="S57" s="307"/>
      <c r="T57" s="307"/>
      <c r="U57" s="307"/>
      <c r="V57" s="307"/>
      <c r="W57" s="307"/>
      <c r="X57" s="307"/>
      <c r="Y57" s="308"/>
    </row>
    <row r="58" spans="1:25" ht="15.75" thickBot="1" x14ac:dyDescent="0.3">
      <c r="A58" s="4"/>
      <c r="B58" s="4"/>
      <c r="C58" s="4"/>
      <c r="D58" s="4"/>
      <c r="E58" s="4"/>
      <c r="F58" s="4"/>
      <c r="G58" s="4"/>
      <c r="H58" s="4"/>
      <c r="I58" s="309"/>
      <c r="J58" s="310"/>
      <c r="K58" s="310"/>
      <c r="L58" s="310"/>
      <c r="M58" s="310"/>
      <c r="N58" s="310"/>
      <c r="O58" s="310"/>
      <c r="P58" s="310"/>
      <c r="Q58" s="310"/>
      <c r="R58" s="310"/>
      <c r="S58" s="310"/>
      <c r="T58" s="310"/>
      <c r="U58" s="310"/>
      <c r="V58" s="310"/>
      <c r="W58" s="310"/>
      <c r="X58" s="310"/>
      <c r="Y58" s="311"/>
    </row>
    <row r="59" spans="1:25" ht="15.75" thickBot="1" x14ac:dyDescent="0.3"/>
    <row r="60" spans="1:25" ht="15.75" thickBot="1" x14ac:dyDescent="0.3">
      <c r="A60" s="257" t="s">
        <v>47</v>
      </c>
      <c r="B60" s="257"/>
      <c r="C60" s="257"/>
      <c r="D60" s="257"/>
      <c r="E60" s="257"/>
      <c r="F60" s="242" t="s">
        <v>252</v>
      </c>
      <c r="G60" s="243"/>
      <c r="H60" s="243"/>
      <c r="I60" s="243"/>
      <c r="J60" s="243"/>
      <c r="K60" s="243"/>
      <c r="L60" s="243"/>
      <c r="M60" s="243"/>
      <c r="N60" s="243"/>
      <c r="O60" s="243"/>
      <c r="P60" s="243"/>
      <c r="Q60" s="243"/>
      <c r="R60" s="243"/>
      <c r="S60" s="243"/>
      <c r="T60" s="243"/>
      <c r="U60" s="243"/>
      <c r="V60" s="243"/>
      <c r="W60" s="243"/>
      <c r="X60" s="243"/>
      <c r="Y60" s="244"/>
    </row>
    <row r="63" spans="1:25" ht="15.75" thickBot="1" x14ac:dyDescent="0.3"/>
    <row r="64" spans="1:25" ht="16.5" thickBot="1" x14ac:dyDescent="0.3">
      <c r="A64" s="312" t="s">
        <v>44</v>
      </c>
      <c r="B64" s="312"/>
      <c r="C64" s="313" t="s">
        <v>258</v>
      </c>
      <c r="D64" s="314"/>
      <c r="E64" s="314"/>
      <c r="F64" s="314"/>
      <c r="G64" s="314"/>
      <c r="H64" s="314"/>
      <c r="I64" s="314"/>
      <c r="J64" s="314"/>
      <c r="K64" s="314"/>
      <c r="L64" s="314"/>
      <c r="M64" s="314"/>
      <c r="N64" s="314"/>
      <c r="O64" s="314"/>
      <c r="P64" s="314"/>
      <c r="Q64" s="314"/>
      <c r="R64" s="314"/>
      <c r="S64" s="314"/>
      <c r="T64" s="314"/>
      <c r="U64" s="314"/>
      <c r="V64" s="314"/>
      <c r="W64" s="314"/>
      <c r="X64" s="314"/>
      <c r="Y64" s="315"/>
    </row>
    <row r="65" spans="1:25" ht="15.75" thickBot="1" x14ac:dyDescent="0.3"/>
    <row r="66" spans="1:25" x14ac:dyDescent="0.25">
      <c r="A66" s="257" t="s">
        <v>45</v>
      </c>
      <c r="B66" s="257"/>
      <c r="C66" s="257"/>
      <c r="D66" s="257"/>
      <c r="E66" s="257"/>
      <c r="F66" s="260" t="s">
        <v>259</v>
      </c>
      <c r="G66" s="304"/>
      <c r="H66" s="304"/>
      <c r="I66" s="304"/>
      <c r="J66" s="304"/>
      <c r="K66" s="304"/>
      <c r="L66" s="304"/>
      <c r="M66" s="304"/>
      <c r="N66" s="304"/>
      <c r="O66" s="304"/>
      <c r="P66" s="304"/>
      <c r="Q66" s="304"/>
      <c r="R66" s="304"/>
      <c r="S66" s="304"/>
      <c r="T66" s="304"/>
      <c r="U66" s="304"/>
      <c r="V66" s="304"/>
      <c r="W66" s="304"/>
      <c r="X66" s="304"/>
      <c r="Y66" s="305"/>
    </row>
    <row r="67" spans="1:25" x14ac:dyDescent="0.25">
      <c r="A67" s="4"/>
      <c r="B67" s="4"/>
      <c r="C67" s="4"/>
      <c r="D67" s="4"/>
      <c r="E67" s="4"/>
      <c r="F67" s="306"/>
      <c r="G67" s="307"/>
      <c r="H67" s="307"/>
      <c r="I67" s="307"/>
      <c r="J67" s="307"/>
      <c r="K67" s="307"/>
      <c r="L67" s="307"/>
      <c r="M67" s="307"/>
      <c r="N67" s="307"/>
      <c r="O67" s="307"/>
      <c r="P67" s="307"/>
      <c r="Q67" s="307"/>
      <c r="R67" s="307"/>
      <c r="S67" s="307"/>
      <c r="T67" s="307"/>
      <c r="U67" s="307"/>
      <c r="V67" s="307"/>
      <c r="W67" s="307"/>
      <c r="X67" s="307"/>
      <c r="Y67" s="308"/>
    </row>
    <row r="68" spans="1:25" ht="15.75" thickBot="1" x14ac:dyDescent="0.3">
      <c r="A68" s="4"/>
      <c r="B68" s="4"/>
      <c r="C68" s="4"/>
      <c r="D68" s="4"/>
      <c r="E68" s="4"/>
      <c r="F68" s="309"/>
      <c r="G68" s="310"/>
      <c r="H68" s="310"/>
      <c r="I68" s="310"/>
      <c r="J68" s="310"/>
      <c r="K68" s="310"/>
      <c r="L68" s="310"/>
      <c r="M68" s="310"/>
      <c r="N68" s="310"/>
      <c r="O68" s="310"/>
      <c r="P68" s="310"/>
      <c r="Q68" s="310"/>
      <c r="R68" s="310"/>
      <c r="S68" s="310"/>
      <c r="T68" s="310"/>
      <c r="U68" s="310"/>
      <c r="V68" s="310"/>
      <c r="W68" s="310"/>
      <c r="X68" s="310"/>
      <c r="Y68" s="311"/>
    </row>
    <row r="69" spans="1:25" ht="15.75" thickBot="1" x14ac:dyDescent="0.3"/>
    <row r="70" spans="1:25" x14ac:dyDescent="0.25">
      <c r="A70" s="257" t="s">
        <v>46</v>
      </c>
      <c r="B70" s="257"/>
      <c r="C70" s="257"/>
      <c r="D70" s="257"/>
      <c r="E70" s="257"/>
      <c r="F70" s="257"/>
      <c r="G70" s="257"/>
      <c r="H70" s="257"/>
      <c r="I70" s="303" t="s">
        <v>251</v>
      </c>
      <c r="J70" s="304"/>
      <c r="K70" s="304"/>
      <c r="L70" s="304"/>
      <c r="M70" s="304"/>
      <c r="N70" s="304"/>
      <c r="O70" s="304"/>
      <c r="P70" s="304"/>
      <c r="Q70" s="304"/>
      <c r="R70" s="304"/>
      <c r="S70" s="304"/>
      <c r="T70" s="304"/>
      <c r="U70" s="304"/>
      <c r="V70" s="304"/>
      <c r="W70" s="304"/>
      <c r="X70" s="304"/>
      <c r="Y70" s="305"/>
    </row>
    <row r="71" spans="1:25" x14ac:dyDescent="0.25">
      <c r="A71" s="4"/>
      <c r="B71" s="4"/>
      <c r="C71" s="4"/>
      <c r="D71" s="4"/>
      <c r="E71" s="4"/>
      <c r="F71" s="4"/>
      <c r="G71" s="4"/>
      <c r="H71" s="4"/>
      <c r="I71" s="306"/>
      <c r="J71" s="307"/>
      <c r="K71" s="307"/>
      <c r="L71" s="307"/>
      <c r="M71" s="307"/>
      <c r="N71" s="307"/>
      <c r="O71" s="307"/>
      <c r="P71" s="307"/>
      <c r="Q71" s="307"/>
      <c r="R71" s="307"/>
      <c r="S71" s="307"/>
      <c r="T71" s="307"/>
      <c r="U71" s="307"/>
      <c r="V71" s="307"/>
      <c r="W71" s="307"/>
      <c r="X71" s="307"/>
      <c r="Y71" s="308"/>
    </row>
    <row r="72" spans="1:25" ht="15.75" thickBot="1" x14ac:dyDescent="0.3">
      <c r="A72" s="4"/>
      <c r="B72" s="4"/>
      <c r="C72" s="4"/>
      <c r="D72" s="4"/>
      <c r="E72" s="4"/>
      <c r="F72" s="4"/>
      <c r="G72" s="4"/>
      <c r="H72" s="4"/>
      <c r="I72" s="309"/>
      <c r="J72" s="310"/>
      <c r="K72" s="310"/>
      <c r="L72" s="310"/>
      <c r="M72" s="310"/>
      <c r="N72" s="310"/>
      <c r="O72" s="310"/>
      <c r="P72" s="310"/>
      <c r="Q72" s="310"/>
      <c r="R72" s="310"/>
      <c r="S72" s="310"/>
      <c r="T72" s="310"/>
      <c r="U72" s="310"/>
      <c r="V72" s="310"/>
      <c r="W72" s="310"/>
      <c r="X72" s="310"/>
      <c r="Y72" s="311"/>
    </row>
    <row r="73" spans="1:25" ht="15.75" thickBot="1" x14ac:dyDescent="0.3"/>
    <row r="74" spans="1:25" ht="15.75" thickBot="1" x14ac:dyDescent="0.3">
      <c r="A74" s="257" t="s">
        <v>47</v>
      </c>
      <c r="B74" s="257"/>
      <c r="C74" s="257"/>
      <c r="D74" s="257"/>
      <c r="E74" s="257"/>
      <c r="F74" s="242" t="s">
        <v>252</v>
      </c>
      <c r="G74" s="243"/>
      <c r="H74" s="243"/>
      <c r="I74" s="243"/>
      <c r="J74" s="243"/>
      <c r="K74" s="243"/>
      <c r="L74" s="243"/>
      <c r="M74" s="243"/>
      <c r="N74" s="243"/>
      <c r="O74" s="243"/>
      <c r="P74" s="243"/>
      <c r="Q74" s="243"/>
      <c r="R74" s="243"/>
      <c r="S74" s="243"/>
      <c r="T74" s="243"/>
      <c r="U74" s="243"/>
      <c r="V74" s="243"/>
      <c r="W74" s="243"/>
      <c r="X74" s="243"/>
      <c r="Y74" s="244"/>
    </row>
    <row r="77" spans="1:25" ht="15.75" thickBot="1" x14ac:dyDescent="0.3"/>
    <row r="78" spans="1:25" ht="16.5" thickBot="1" x14ac:dyDescent="0.3">
      <c r="A78" s="312" t="s">
        <v>44</v>
      </c>
      <c r="B78" s="312"/>
      <c r="C78" s="313" t="s">
        <v>260</v>
      </c>
      <c r="D78" s="314"/>
      <c r="E78" s="314"/>
      <c r="F78" s="314"/>
      <c r="G78" s="314"/>
      <c r="H78" s="314"/>
      <c r="I78" s="314"/>
      <c r="J78" s="314"/>
      <c r="K78" s="314"/>
      <c r="L78" s="314"/>
      <c r="M78" s="314"/>
      <c r="N78" s="314"/>
      <c r="O78" s="314"/>
      <c r="P78" s="314"/>
      <c r="Q78" s="314"/>
      <c r="R78" s="314"/>
      <c r="S78" s="314"/>
      <c r="T78" s="314"/>
      <c r="U78" s="314"/>
      <c r="V78" s="314"/>
      <c r="W78" s="314"/>
      <c r="X78" s="314"/>
      <c r="Y78" s="315"/>
    </row>
    <row r="79" spans="1:25" ht="15.75" thickBot="1" x14ac:dyDescent="0.3"/>
    <row r="80" spans="1:25" x14ac:dyDescent="0.25">
      <c r="A80" s="257" t="s">
        <v>45</v>
      </c>
      <c r="B80" s="257"/>
      <c r="C80" s="257"/>
      <c r="D80" s="257"/>
      <c r="E80" s="257"/>
      <c r="F80" s="260" t="s">
        <v>264</v>
      </c>
      <c r="G80" s="304"/>
      <c r="H80" s="304"/>
      <c r="I80" s="304"/>
      <c r="J80" s="304"/>
      <c r="K80" s="304"/>
      <c r="L80" s="304"/>
      <c r="M80" s="304"/>
      <c r="N80" s="304"/>
      <c r="O80" s="304"/>
      <c r="P80" s="304"/>
      <c r="Q80" s="304"/>
      <c r="R80" s="304"/>
      <c r="S80" s="304"/>
      <c r="T80" s="304"/>
      <c r="U80" s="304"/>
      <c r="V80" s="304"/>
      <c r="W80" s="304"/>
      <c r="X80" s="304"/>
      <c r="Y80" s="305"/>
    </row>
    <row r="81" spans="1:25" x14ac:dyDescent="0.25">
      <c r="A81" s="4"/>
      <c r="B81" s="4"/>
      <c r="C81" s="4"/>
      <c r="D81" s="4"/>
      <c r="E81" s="4"/>
      <c r="F81" s="306"/>
      <c r="G81" s="307"/>
      <c r="H81" s="307"/>
      <c r="I81" s="307"/>
      <c r="J81" s="307"/>
      <c r="K81" s="307"/>
      <c r="L81" s="307"/>
      <c r="M81" s="307"/>
      <c r="N81" s="307"/>
      <c r="O81" s="307"/>
      <c r="P81" s="307"/>
      <c r="Q81" s="307"/>
      <c r="R81" s="307"/>
      <c r="S81" s="307"/>
      <c r="T81" s="307"/>
      <c r="U81" s="307"/>
      <c r="V81" s="307"/>
      <c r="W81" s="307"/>
      <c r="X81" s="307"/>
      <c r="Y81" s="308"/>
    </row>
    <row r="82" spans="1:25" ht="15.75" thickBot="1" x14ac:dyDescent="0.3">
      <c r="A82" s="4"/>
      <c r="B82" s="4"/>
      <c r="C82" s="4"/>
      <c r="D82" s="4"/>
      <c r="E82" s="4"/>
      <c r="F82" s="309"/>
      <c r="G82" s="310"/>
      <c r="H82" s="310"/>
      <c r="I82" s="310"/>
      <c r="J82" s="310"/>
      <c r="K82" s="310"/>
      <c r="L82" s="310"/>
      <c r="M82" s="310"/>
      <c r="N82" s="310"/>
      <c r="O82" s="310"/>
      <c r="P82" s="310"/>
      <c r="Q82" s="310"/>
      <c r="R82" s="310"/>
      <c r="S82" s="310"/>
      <c r="T82" s="310"/>
      <c r="U82" s="310"/>
      <c r="V82" s="310"/>
      <c r="W82" s="310"/>
      <c r="X82" s="310"/>
      <c r="Y82" s="311"/>
    </row>
    <row r="83" spans="1:25" ht="15.75" thickBot="1" x14ac:dyDescent="0.3"/>
    <row r="84" spans="1:25" x14ac:dyDescent="0.25">
      <c r="A84" s="257" t="s">
        <v>46</v>
      </c>
      <c r="B84" s="257"/>
      <c r="C84" s="257"/>
      <c r="D84" s="257"/>
      <c r="E84" s="257"/>
      <c r="F84" s="257"/>
      <c r="G84" s="257"/>
      <c r="H84" s="257"/>
      <c r="I84" s="303"/>
      <c r="J84" s="304"/>
      <c r="K84" s="304"/>
      <c r="L84" s="304"/>
      <c r="M84" s="304"/>
      <c r="N84" s="304"/>
      <c r="O84" s="304"/>
      <c r="P84" s="304"/>
      <c r="Q84" s="304"/>
      <c r="R84" s="304"/>
      <c r="S84" s="304"/>
      <c r="T84" s="304"/>
      <c r="U84" s="304"/>
      <c r="V84" s="304"/>
      <c r="W84" s="304"/>
      <c r="X84" s="304"/>
      <c r="Y84" s="305"/>
    </row>
    <row r="85" spans="1:25" x14ac:dyDescent="0.25">
      <c r="A85" s="4"/>
      <c r="B85" s="4"/>
      <c r="C85" s="4"/>
      <c r="D85" s="4"/>
      <c r="E85" s="4"/>
      <c r="F85" s="4"/>
      <c r="G85" s="4"/>
      <c r="H85" s="4"/>
      <c r="I85" s="306"/>
      <c r="J85" s="307"/>
      <c r="K85" s="307"/>
      <c r="L85" s="307"/>
      <c r="M85" s="307"/>
      <c r="N85" s="307"/>
      <c r="O85" s="307"/>
      <c r="P85" s="307"/>
      <c r="Q85" s="307"/>
      <c r="R85" s="307"/>
      <c r="S85" s="307"/>
      <c r="T85" s="307"/>
      <c r="U85" s="307"/>
      <c r="V85" s="307"/>
      <c r="W85" s="307"/>
      <c r="X85" s="307"/>
      <c r="Y85" s="308"/>
    </row>
    <row r="86" spans="1:25" ht="15.75" thickBot="1" x14ac:dyDescent="0.3">
      <c r="A86" s="4"/>
      <c r="B86" s="4"/>
      <c r="C86" s="4"/>
      <c r="D86" s="4"/>
      <c r="E86" s="4"/>
      <c r="F86" s="4"/>
      <c r="G86" s="4"/>
      <c r="H86" s="4"/>
      <c r="I86" s="309"/>
      <c r="J86" s="310"/>
      <c r="K86" s="310"/>
      <c r="L86" s="310"/>
      <c r="M86" s="310"/>
      <c r="N86" s="310"/>
      <c r="O86" s="310"/>
      <c r="P86" s="310"/>
      <c r="Q86" s="310"/>
      <c r="R86" s="310"/>
      <c r="S86" s="310"/>
      <c r="T86" s="310"/>
      <c r="U86" s="310"/>
      <c r="V86" s="310"/>
      <c r="W86" s="310"/>
      <c r="X86" s="310"/>
      <c r="Y86" s="311"/>
    </row>
    <row r="87" spans="1:25" ht="15.75" thickBot="1" x14ac:dyDescent="0.3"/>
    <row r="88" spans="1:25" ht="15.75" thickBot="1" x14ac:dyDescent="0.3">
      <c r="A88" s="257" t="s">
        <v>47</v>
      </c>
      <c r="B88" s="257"/>
      <c r="C88" s="257"/>
      <c r="D88" s="257"/>
      <c r="E88" s="257"/>
      <c r="F88" s="242"/>
      <c r="G88" s="243"/>
      <c r="H88" s="243"/>
      <c r="I88" s="243"/>
      <c r="J88" s="243"/>
      <c r="K88" s="243"/>
      <c r="L88" s="243"/>
      <c r="M88" s="243"/>
      <c r="N88" s="243"/>
      <c r="O88" s="243"/>
      <c r="P88" s="243"/>
      <c r="Q88" s="243"/>
      <c r="R88" s="243"/>
      <c r="S88" s="243"/>
      <c r="T88" s="243"/>
      <c r="U88" s="243"/>
      <c r="V88" s="243"/>
      <c r="W88" s="243"/>
      <c r="X88" s="243"/>
      <c r="Y88" s="244"/>
    </row>
    <row r="91" spans="1:25" ht="15.75" thickBot="1" x14ac:dyDescent="0.3"/>
    <row r="92" spans="1:25" ht="16.5" thickBot="1" x14ac:dyDescent="0.3">
      <c r="A92" s="312" t="s">
        <v>44</v>
      </c>
      <c r="B92" s="312"/>
      <c r="C92" s="313"/>
      <c r="D92" s="314"/>
      <c r="E92" s="314"/>
      <c r="F92" s="314"/>
      <c r="G92" s="314"/>
      <c r="H92" s="314"/>
      <c r="I92" s="314"/>
      <c r="J92" s="314"/>
      <c r="K92" s="314"/>
      <c r="L92" s="314"/>
      <c r="M92" s="314"/>
      <c r="N92" s="314"/>
      <c r="O92" s="314"/>
      <c r="P92" s="314"/>
      <c r="Q92" s="314"/>
      <c r="R92" s="314"/>
      <c r="S92" s="314"/>
      <c r="T92" s="314"/>
      <c r="U92" s="314"/>
      <c r="V92" s="314"/>
      <c r="W92" s="314"/>
      <c r="X92" s="314"/>
      <c r="Y92" s="315"/>
    </row>
    <row r="93" spans="1:25" ht="15.75" thickBot="1" x14ac:dyDescent="0.3"/>
    <row r="94" spans="1:25" x14ac:dyDescent="0.25">
      <c r="A94" s="257" t="s">
        <v>45</v>
      </c>
      <c r="B94" s="257"/>
      <c r="C94" s="257"/>
      <c r="D94" s="257"/>
      <c r="E94" s="257"/>
      <c r="F94" s="303"/>
      <c r="G94" s="304"/>
      <c r="H94" s="304"/>
      <c r="I94" s="304"/>
      <c r="J94" s="304"/>
      <c r="K94" s="304"/>
      <c r="L94" s="304"/>
      <c r="M94" s="304"/>
      <c r="N94" s="304"/>
      <c r="O94" s="304"/>
      <c r="P94" s="304"/>
      <c r="Q94" s="304"/>
      <c r="R94" s="304"/>
      <c r="S94" s="304"/>
      <c r="T94" s="304"/>
      <c r="U94" s="304"/>
      <c r="V94" s="304"/>
      <c r="W94" s="304"/>
      <c r="X94" s="304"/>
      <c r="Y94" s="305"/>
    </row>
    <row r="95" spans="1:25" x14ac:dyDescent="0.25">
      <c r="A95" s="4"/>
      <c r="B95" s="4"/>
      <c r="C95" s="4"/>
      <c r="D95" s="4"/>
      <c r="E95" s="4"/>
      <c r="F95" s="306"/>
      <c r="G95" s="307"/>
      <c r="H95" s="307"/>
      <c r="I95" s="307"/>
      <c r="J95" s="307"/>
      <c r="K95" s="307"/>
      <c r="L95" s="307"/>
      <c r="M95" s="307"/>
      <c r="N95" s="307"/>
      <c r="O95" s="307"/>
      <c r="P95" s="307"/>
      <c r="Q95" s="307"/>
      <c r="R95" s="307"/>
      <c r="S95" s="307"/>
      <c r="T95" s="307"/>
      <c r="U95" s="307"/>
      <c r="V95" s="307"/>
      <c r="W95" s="307"/>
      <c r="X95" s="307"/>
      <c r="Y95" s="308"/>
    </row>
    <row r="96" spans="1:25" ht="15.75" thickBot="1" x14ac:dyDescent="0.3">
      <c r="A96" s="4"/>
      <c r="B96" s="4"/>
      <c r="C96" s="4"/>
      <c r="D96" s="4"/>
      <c r="E96" s="4"/>
      <c r="F96" s="309"/>
      <c r="G96" s="310"/>
      <c r="H96" s="310"/>
      <c r="I96" s="310"/>
      <c r="J96" s="310"/>
      <c r="K96" s="310"/>
      <c r="L96" s="310"/>
      <c r="M96" s="310"/>
      <c r="N96" s="310"/>
      <c r="O96" s="310"/>
      <c r="P96" s="310"/>
      <c r="Q96" s="310"/>
      <c r="R96" s="310"/>
      <c r="S96" s="310"/>
      <c r="T96" s="310"/>
      <c r="U96" s="310"/>
      <c r="V96" s="310"/>
      <c r="W96" s="310"/>
      <c r="X96" s="310"/>
      <c r="Y96" s="311"/>
    </row>
    <row r="97" spans="1:25" ht="15.75" thickBot="1" x14ac:dyDescent="0.3"/>
    <row r="98" spans="1:25" x14ac:dyDescent="0.25">
      <c r="A98" s="257" t="s">
        <v>46</v>
      </c>
      <c r="B98" s="257"/>
      <c r="C98" s="257"/>
      <c r="D98" s="257"/>
      <c r="E98" s="257"/>
      <c r="F98" s="257"/>
      <c r="G98" s="257"/>
      <c r="H98" s="257"/>
      <c r="I98" s="303"/>
      <c r="J98" s="304"/>
      <c r="K98" s="304"/>
      <c r="L98" s="304"/>
      <c r="M98" s="304"/>
      <c r="N98" s="304"/>
      <c r="O98" s="304"/>
      <c r="P98" s="304"/>
      <c r="Q98" s="304"/>
      <c r="R98" s="304"/>
      <c r="S98" s="304"/>
      <c r="T98" s="304"/>
      <c r="U98" s="304"/>
      <c r="V98" s="304"/>
      <c r="W98" s="304"/>
      <c r="X98" s="304"/>
      <c r="Y98" s="305"/>
    </row>
    <row r="99" spans="1:25" x14ac:dyDescent="0.25">
      <c r="A99" s="4"/>
      <c r="B99" s="4"/>
      <c r="C99" s="4"/>
      <c r="D99" s="4"/>
      <c r="E99" s="4"/>
      <c r="F99" s="4"/>
      <c r="G99" s="4"/>
      <c r="H99" s="4"/>
      <c r="I99" s="306"/>
      <c r="J99" s="307"/>
      <c r="K99" s="307"/>
      <c r="L99" s="307"/>
      <c r="M99" s="307"/>
      <c r="N99" s="307"/>
      <c r="O99" s="307"/>
      <c r="P99" s="307"/>
      <c r="Q99" s="307"/>
      <c r="R99" s="307"/>
      <c r="S99" s="307"/>
      <c r="T99" s="307"/>
      <c r="U99" s="307"/>
      <c r="V99" s="307"/>
      <c r="W99" s="307"/>
      <c r="X99" s="307"/>
      <c r="Y99" s="308"/>
    </row>
    <row r="100" spans="1:25" ht="15.75" thickBot="1" x14ac:dyDescent="0.3">
      <c r="A100" s="4"/>
      <c r="B100" s="4"/>
      <c r="C100" s="4"/>
      <c r="D100" s="4"/>
      <c r="E100" s="4"/>
      <c r="F100" s="4"/>
      <c r="G100" s="4"/>
      <c r="H100" s="4"/>
      <c r="I100" s="309"/>
      <c r="J100" s="310"/>
      <c r="K100" s="310"/>
      <c r="L100" s="310"/>
      <c r="M100" s="310"/>
      <c r="N100" s="310"/>
      <c r="O100" s="310"/>
      <c r="P100" s="310"/>
      <c r="Q100" s="310"/>
      <c r="R100" s="310"/>
      <c r="S100" s="310"/>
      <c r="T100" s="310"/>
      <c r="U100" s="310"/>
      <c r="V100" s="310"/>
      <c r="W100" s="310"/>
      <c r="X100" s="310"/>
      <c r="Y100" s="311"/>
    </row>
    <row r="101" spans="1:25" ht="15.75" thickBot="1" x14ac:dyDescent="0.3"/>
    <row r="102" spans="1:25" ht="15.75" thickBot="1" x14ac:dyDescent="0.3">
      <c r="A102" s="257" t="s">
        <v>47</v>
      </c>
      <c r="B102" s="257"/>
      <c r="C102" s="257"/>
      <c r="D102" s="257"/>
      <c r="E102" s="257"/>
      <c r="F102" s="242"/>
      <c r="G102" s="243"/>
      <c r="H102" s="243"/>
      <c r="I102" s="243"/>
      <c r="J102" s="243"/>
      <c r="K102" s="243"/>
      <c r="L102" s="243"/>
      <c r="M102" s="243"/>
      <c r="N102" s="243"/>
      <c r="O102" s="243"/>
      <c r="P102" s="243"/>
      <c r="Q102" s="243"/>
      <c r="R102" s="243"/>
      <c r="S102" s="243"/>
      <c r="T102" s="243"/>
      <c r="U102" s="243"/>
      <c r="V102" s="243"/>
      <c r="W102" s="243"/>
      <c r="X102" s="243"/>
      <c r="Y102" s="244"/>
    </row>
    <row r="105" spans="1:25" ht="15.75" thickBot="1" x14ac:dyDescent="0.3"/>
    <row r="106" spans="1:25" ht="16.5" thickBot="1" x14ac:dyDescent="0.3">
      <c r="A106" s="312" t="s">
        <v>44</v>
      </c>
      <c r="B106" s="312"/>
      <c r="C106" s="313"/>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5"/>
    </row>
    <row r="107" spans="1:25" ht="15.75" thickBot="1" x14ac:dyDescent="0.3"/>
    <row r="108" spans="1:25" x14ac:dyDescent="0.25">
      <c r="A108" s="257" t="s">
        <v>45</v>
      </c>
      <c r="B108" s="257"/>
      <c r="C108" s="257"/>
      <c r="D108" s="257"/>
      <c r="E108" s="257"/>
      <c r="F108" s="303"/>
      <c r="G108" s="304"/>
      <c r="H108" s="304"/>
      <c r="I108" s="304"/>
      <c r="J108" s="304"/>
      <c r="K108" s="304"/>
      <c r="L108" s="304"/>
      <c r="M108" s="304"/>
      <c r="N108" s="304"/>
      <c r="O108" s="304"/>
      <c r="P108" s="304"/>
      <c r="Q108" s="304"/>
      <c r="R108" s="304"/>
      <c r="S108" s="304"/>
      <c r="T108" s="304"/>
      <c r="U108" s="304"/>
      <c r="V108" s="304"/>
      <c r="W108" s="304"/>
      <c r="X108" s="304"/>
      <c r="Y108" s="305"/>
    </row>
    <row r="109" spans="1:25" x14ac:dyDescent="0.25">
      <c r="A109" s="4"/>
      <c r="B109" s="4"/>
      <c r="C109" s="4"/>
      <c r="D109" s="4"/>
      <c r="E109" s="4"/>
      <c r="F109" s="306"/>
      <c r="G109" s="307"/>
      <c r="H109" s="307"/>
      <c r="I109" s="307"/>
      <c r="J109" s="307"/>
      <c r="K109" s="307"/>
      <c r="L109" s="307"/>
      <c r="M109" s="307"/>
      <c r="N109" s="307"/>
      <c r="O109" s="307"/>
      <c r="P109" s="307"/>
      <c r="Q109" s="307"/>
      <c r="R109" s="307"/>
      <c r="S109" s="307"/>
      <c r="T109" s="307"/>
      <c r="U109" s="307"/>
      <c r="V109" s="307"/>
      <c r="W109" s="307"/>
      <c r="X109" s="307"/>
      <c r="Y109" s="308"/>
    </row>
    <row r="110" spans="1:25" ht="15.75" thickBot="1" x14ac:dyDescent="0.3">
      <c r="A110" s="4"/>
      <c r="B110" s="4"/>
      <c r="C110" s="4"/>
      <c r="D110" s="4"/>
      <c r="E110" s="4"/>
      <c r="F110" s="309"/>
      <c r="G110" s="310"/>
      <c r="H110" s="310"/>
      <c r="I110" s="310"/>
      <c r="J110" s="310"/>
      <c r="K110" s="310"/>
      <c r="L110" s="310"/>
      <c r="M110" s="310"/>
      <c r="N110" s="310"/>
      <c r="O110" s="310"/>
      <c r="P110" s="310"/>
      <c r="Q110" s="310"/>
      <c r="R110" s="310"/>
      <c r="S110" s="310"/>
      <c r="T110" s="310"/>
      <c r="U110" s="310"/>
      <c r="V110" s="310"/>
      <c r="W110" s="310"/>
      <c r="X110" s="310"/>
      <c r="Y110" s="311"/>
    </row>
    <row r="111" spans="1:25" ht="15.75" thickBot="1" x14ac:dyDescent="0.3"/>
    <row r="112" spans="1:25" x14ac:dyDescent="0.25">
      <c r="A112" s="257" t="s">
        <v>46</v>
      </c>
      <c r="B112" s="257"/>
      <c r="C112" s="257"/>
      <c r="D112" s="257"/>
      <c r="E112" s="257"/>
      <c r="F112" s="257"/>
      <c r="G112" s="257"/>
      <c r="H112" s="257"/>
      <c r="I112" s="303" t="s">
        <v>251</v>
      </c>
      <c r="J112" s="304"/>
      <c r="K112" s="304"/>
      <c r="L112" s="304"/>
      <c r="M112" s="304"/>
      <c r="N112" s="304"/>
      <c r="O112" s="304"/>
      <c r="P112" s="304"/>
      <c r="Q112" s="304"/>
      <c r="R112" s="304"/>
      <c r="S112" s="304"/>
      <c r="T112" s="304"/>
      <c r="U112" s="304"/>
      <c r="V112" s="304"/>
      <c r="W112" s="304"/>
      <c r="X112" s="304"/>
      <c r="Y112" s="305"/>
    </row>
    <row r="113" spans="1:25" x14ac:dyDescent="0.25">
      <c r="A113" s="4"/>
      <c r="B113" s="4"/>
      <c r="C113" s="4"/>
      <c r="D113" s="4"/>
      <c r="E113" s="4"/>
      <c r="F113" s="4"/>
      <c r="G113" s="4"/>
      <c r="H113" s="4"/>
      <c r="I113" s="306"/>
      <c r="J113" s="307"/>
      <c r="K113" s="307"/>
      <c r="L113" s="307"/>
      <c r="M113" s="307"/>
      <c r="N113" s="307"/>
      <c r="O113" s="307"/>
      <c r="P113" s="307"/>
      <c r="Q113" s="307"/>
      <c r="R113" s="307"/>
      <c r="S113" s="307"/>
      <c r="T113" s="307"/>
      <c r="U113" s="307"/>
      <c r="V113" s="307"/>
      <c r="W113" s="307"/>
      <c r="X113" s="307"/>
      <c r="Y113" s="308"/>
    </row>
    <row r="114" spans="1:25" ht="15.75" thickBot="1" x14ac:dyDescent="0.3">
      <c r="A114" s="4"/>
      <c r="B114" s="4"/>
      <c r="C114" s="4"/>
      <c r="D114" s="4"/>
      <c r="E114" s="4"/>
      <c r="F114" s="4"/>
      <c r="G114" s="4"/>
      <c r="H114" s="4"/>
      <c r="I114" s="309"/>
      <c r="J114" s="310"/>
      <c r="K114" s="310"/>
      <c r="L114" s="310"/>
      <c r="M114" s="310"/>
      <c r="N114" s="310"/>
      <c r="O114" s="310"/>
      <c r="P114" s="310"/>
      <c r="Q114" s="310"/>
      <c r="R114" s="310"/>
      <c r="S114" s="310"/>
      <c r="T114" s="310"/>
      <c r="U114" s="310"/>
      <c r="V114" s="310"/>
      <c r="W114" s="310"/>
      <c r="X114" s="310"/>
      <c r="Y114" s="311"/>
    </row>
    <row r="115" spans="1:25" ht="15.75" thickBot="1" x14ac:dyDescent="0.3"/>
    <row r="116" spans="1:25" ht="15.75" thickBot="1" x14ac:dyDescent="0.3">
      <c r="A116" s="257" t="s">
        <v>47</v>
      </c>
      <c r="B116" s="257"/>
      <c r="C116" s="257"/>
      <c r="D116" s="257"/>
      <c r="E116" s="257"/>
      <c r="F116" s="242" t="s">
        <v>252</v>
      </c>
      <c r="G116" s="243"/>
      <c r="H116" s="243"/>
      <c r="I116" s="243"/>
      <c r="J116" s="243"/>
      <c r="K116" s="243"/>
      <c r="L116" s="243"/>
      <c r="M116" s="243"/>
      <c r="N116" s="243"/>
      <c r="O116" s="243"/>
      <c r="P116" s="243"/>
      <c r="Q116" s="243"/>
      <c r="R116" s="243"/>
      <c r="S116" s="243"/>
      <c r="T116" s="243"/>
      <c r="U116" s="243"/>
      <c r="V116" s="243"/>
      <c r="W116" s="243"/>
      <c r="X116" s="243"/>
      <c r="Y116" s="244"/>
    </row>
    <row r="119" spans="1:25" ht="15.75" thickBot="1" x14ac:dyDescent="0.3"/>
    <row r="120" spans="1:25" ht="16.5" thickBot="1" x14ac:dyDescent="0.3">
      <c r="A120" s="312" t="s">
        <v>44</v>
      </c>
      <c r="B120" s="312"/>
      <c r="C120" s="313"/>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5"/>
    </row>
    <row r="121" spans="1:25" ht="15.75" thickBot="1" x14ac:dyDescent="0.3"/>
    <row r="122" spans="1:25" x14ac:dyDescent="0.25">
      <c r="A122" s="257" t="s">
        <v>45</v>
      </c>
      <c r="B122" s="257"/>
      <c r="C122" s="257"/>
      <c r="D122" s="257"/>
      <c r="E122" s="257"/>
      <c r="F122" s="303"/>
      <c r="G122" s="304"/>
      <c r="H122" s="304"/>
      <c r="I122" s="304"/>
      <c r="J122" s="304"/>
      <c r="K122" s="304"/>
      <c r="L122" s="304"/>
      <c r="M122" s="304"/>
      <c r="N122" s="304"/>
      <c r="O122" s="304"/>
      <c r="P122" s="304"/>
      <c r="Q122" s="304"/>
      <c r="R122" s="304"/>
      <c r="S122" s="304"/>
      <c r="T122" s="304"/>
      <c r="U122" s="304"/>
      <c r="V122" s="304"/>
      <c r="W122" s="304"/>
      <c r="X122" s="304"/>
      <c r="Y122" s="305"/>
    </row>
    <row r="123" spans="1:25" x14ac:dyDescent="0.25">
      <c r="A123" s="4"/>
      <c r="B123" s="4"/>
      <c r="C123" s="4"/>
      <c r="D123" s="4"/>
      <c r="E123" s="4"/>
      <c r="F123" s="306"/>
      <c r="G123" s="307"/>
      <c r="H123" s="307"/>
      <c r="I123" s="307"/>
      <c r="J123" s="307"/>
      <c r="K123" s="307"/>
      <c r="L123" s="307"/>
      <c r="M123" s="307"/>
      <c r="N123" s="307"/>
      <c r="O123" s="307"/>
      <c r="P123" s="307"/>
      <c r="Q123" s="307"/>
      <c r="R123" s="307"/>
      <c r="S123" s="307"/>
      <c r="T123" s="307"/>
      <c r="U123" s="307"/>
      <c r="V123" s="307"/>
      <c r="W123" s="307"/>
      <c r="X123" s="307"/>
      <c r="Y123" s="308"/>
    </row>
    <row r="124" spans="1:25" ht="15.75" thickBot="1" x14ac:dyDescent="0.3">
      <c r="A124" s="4"/>
      <c r="B124" s="4"/>
      <c r="C124" s="4"/>
      <c r="D124" s="4"/>
      <c r="E124" s="4"/>
      <c r="F124" s="309"/>
      <c r="G124" s="310"/>
      <c r="H124" s="310"/>
      <c r="I124" s="310"/>
      <c r="J124" s="310"/>
      <c r="K124" s="310"/>
      <c r="L124" s="310"/>
      <c r="M124" s="310"/>
      <c r="N124" s="310"/>
      <c r="O124" s="310"/>
      <c r="P124" s="310"/>
      <c r="Q124" s="310"/>
      <c r="R124" s="310"/>
      <c r="S124" s="310"/>
      <c r="T124" s="310"/>
      <c r="U124" s="310"/>
      <c r="V124" s="310"/>
      <c r="W124" s="310"/>
      <c r="X124" s="310"/>
      <c r="Y124" s="311"/>
    </row>
    <row r="125" spans="1:25" ht="15.75" thickBot="1" x14ac:dyDescent="0.3"/>
    <row r="126" spans="1:25" x14ac:dyDescent="0.25">
      <c r="A126" s="257" t="s">
        <v>46</v>
      </c>
      <c r="B126" s="257"/>
      <c r="C126" s="257"/>
      <c r="D126" s="257"/>
      <c r="E126" s="257"/>
      <c r="F126" s="257"/>
      <c r="G126" s="257"/>
      <c r="H126" s="257"/>
      <c r="I126" s="303" t="s">
        <v>251</v>
      </c>
      <c r="J126" s="304"/>
      <c r="K126" s="304"/>
      <c r="L126" s="304"/>
      <c r="M126" s="304"/>
      <c r="N126" s="304"/>
      <c r="O126" s="304"/>
      <c r="P126" s="304"/>
      <c r="Q126" s="304"/>
      <c r="R126" s="304"/>
      <c r="S126" s="304"/>
      <c r="T126" s="304"/>
      <c r="U126" s="304"/>
      <c r="V126" s="304"/>
      <c r="W126" s="304"/>
      <c r="X126" s="304"/>
      <c r="Y126" s="305"/>
    </row>
    <row r="127" spans="1:25" x14ac:dyDescent="0.25">
      <c r="A127" s="4"/>
      <c r="B127" s="4"/>
      <c r="C127" s="4"/>
      <c r="D127" s="4"/>
      <c r="E127" s="4"/>
      <c r="F127" s="4"/>
      <c r="G127" s="4"/>
      <c r="H127" s="4"/>
      <c r="I127" s="306"/>
      <c r="J127" s="307"/>
      <c r="K127" s="307"/>
      <c r="L127" s="307"/>
      <c r="M127" s="307"/>
      <c r="N127" s="307"/>
      <c r="O127" s="307"/>
      <c r="P127" s="307"/>
      <c r="Q127" s="307"/>
      <c r="R127" s="307"/>
      <c r="S127" s="307"/>
      <c r="T127" s="307"/>
      <c r="U127" s="307"/>
      <c r="V127" s="307"/>
      <c r="W127" s="307"/>
      <c r="X127" s="307"/>
      <c r="Y127" s="308"/>
    </row>
    <row r="128" spans="1:25" ht="15.75" thickBot="1" x14ac:dyDescent="0.3">
      <c r="A128" s="4"/>
      <c r="B128" s="4"/>
      <c r="C128" s="4"/>
      <c r="D128" s="4"/>
      <c r="E128" s="4"/>
      <c r="F128" s="4"/>
      <c r="G128" s="4"/>
      <c r="H128" s="4"/>
      <c r="I128" s="309"/>
      <c r="J128" s="310"/>
      <c r="K128" s="310"/>
      <c r="L128" s="310"/>
      <c r="M128" s="310"/>
      <c r="N128" s="310"/>
      <c r="O128" s="310"/>
      <c r="P128" s="310"/>
      <c r="Q128" s="310"/>
      <c r="R128" s="310"/>
      <c r="S128" s="310"/>
      <c r="T128" s="310"/>
      <c r="U128" s="310"/>
      <c r="V128" s="310"/>
      <c r="W128" s="310"/>
      <c r="X128" s="310"/>
      <c r="Y128" s="311"/>
    </row>
    <row r="129" spans="1:25" ht="15.75" thickBot="1" x14ac:dyDescent="0.3"/>
    <row r="130" spans="1:25" ht="15.75" thickBot="1" x14ac:dyDescent="0.3">
      <c r="A130" s="257" t="s">
        <v>47</v>
      </c>
      <c r="B130" s="257"/>
      <c r="C130" s="257"/>
      <c r="D130" s="257"/>
      <c r="E130" s="316"/>
      <c r="F130" s="242" t="s">
        <v>252</v>
      </c>
      <c r="G130" s="243"/>
      <c r="H130" s="243"/>
      <c r="I130" s="243"/>
      <c r="J130" s="243"/>
      <c r="K130" s="243"/>
      <c r="L130" s="243"/>
      <c r="M130" s="243"/>
      <c r="N130" s="243"/>
      <c r="O130" s="243"/>
      <c r="P130" s="243"/>
      <c r="Q130" s="243"/>
      <c r="R130" s="243"/>
      <c r="S130" s="243"/>
      <c r="T130" s="243"/>
      <c r="U130" s="243"/>
      <c r="V130" s="243"/>
      <c r="W130" s="243"/>
      <c r="X130" s="243"/>
      <c r="Y130" s="244"/>
    </row>
    <row r="133" spans="1:25" ht="15.75" thickBot="1" x14ac:dyDescent="0.3"/>
    <row r="134" spans="1:25" ht="16.5" thickBot="1" x14ac:dyDescent="0.3">
      <c r="A134" s="312" t="s">
        <v>44</v>
      </c>
      <c r="B134" s="312"/>
      <c r="C134" s="313"/>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5"/>
    </row>
    <row r="135" spans="1:25" ht="15.75" thickBot="1" x14ac:dyDescent="0.3"/>
    <row r="136" spans="1:25" x14ac:dyDescent="0.25">
      <c r="A136" s="257" t="s">
        <v>45</v>
      </c>
      <c r="B136" s="257"/>
      <c r="C136" s="257"/>
      <c r="D136" s="257"/>
      <c r="E136" s="257"/>
      <c r="F136" s="303"/>
      <c r="G136" s="304"/>
      <c r="H136" s="304"/>
      <c r="I136" s="304"/>
      <c r="J136" s="304"/>
      <c r="K136" s="304"/>
      <c r="L136" s="304"/>
      <c r="M136" s="304"/>
      <c r="N136" s="304"/>
      <c r="O136" s="304"/>
      <c r="P136" s="304"/>
      <c r="Q136" s="304"/>
      <c r="R136" s="304"/>
      <c r="S136" s="304"/>
      <c r="T136" s="304"/>
      <c r="U136" s="304"/>
      <c r="V136" s="304"/>
      <c r="W136" s="304"/>
      <c r="X136" s="304"/>
      <c r="Y136" s="305"/>
    </row>
    <row r="137" spans="1:25" x14ac:dyDescent="0.25">
      <c r="A137" s="4"/>
      <c r="B137" s="4"/>
      <c r="C137" s="4"/>
      <c r="D137" s="4"/>
      <c r="E137" s="4"/>
      <c r="F137" s="306"/>
      <c r="G137" s="307"/>
      <c r="H137" s="307"/>
      <c r="I137" s="307"/>
      <c r="J137" s="307"/>
      <c r="K137" s="307"/>
      <c r="L137" s="307"/>
      <c r="M137" s="307"/>
      <c r="N137" s="307"/>
      <c r="O137" s="307"/>
      <c r="P137" s="307"/>
      <c r="Q137" s="307"/>
      <c r="R137" s="307"/>
      <c r="S137" s="307"/>
      <c r="T137" s="307"/>
      <c r="U137" s="307"/>
      <c r="V137" s="307"/>
      <c r="W137" s="307"/>
      <c r="X137" s="307"/>
      <c r="Y137" s="308"/>
    </row>
    <row r="138" spans="1:25" ht="15.75" thickBot="1" x14ac:dyDescent="0.3">
      <c r="A138" s="4"/>
      <c r="B138" s="4"/>
      <c r="C138" s="4"/>
      <c r="D138" s="4"/>
      <c r="E138" s="4"/>
      <c r="F138" s="309"/>
      <c r="G138" s="310"/>
      <c r="H138" s="310"/>
      <c r="I138" s="310"/>
      <c r="J138" s="310"/>
      <c r="K138" s="310"/>
      <c r="L138" s="310"/>
      <c r="M138" s="310"/>
      <c r="N138" s="310"/>
      <c r="O138" s="310"/>
      <c r="P138" s="310"/>
      <c r="Q138" s="310"/>
      <c r="R138" s="310"/>
      <c r="S138" s="310"/>
      <c r="T138" s="310"/>
      <c r="U138" s="310"/>
      <c r="V138" s="310"/>
      <c r="W138" s="310"/>
      <c r="X138" s="310"/>
      <c r="Y138" s="311"/>
    </row>
    <row r="139" spans="1:25" ht="15.75" thickBot="1" x14ac:dyDescent="0.3"/>
    <row r="140" spans="1:25" x14ac:dyDescent="0.25">
      <c r="A140" s="257" t="s">
        <v>46</v>
      </c>
      <c r="B140" s="257"/>
      <c r="C140" s="257"/>
      <c r="D140" s="257"/>
      <c r="E140" s="257"/>
      <c r="F140" s="257"/>
      <c r="G140" s="257"/>
      <c r="H140" s="257"/>
      <c r="I140" s="303"/>
      <c r="J140" s="304"/>
      <c r="K140" s="304"/>
      <c r="L140" s="304"/>
      <c r="M140" s="304"/>
      <c r="N140" s="304"/>
      <c r="O140" s="304"/>
      <c r="P140" s="304"/>
      <c r="Q140" s="304"/>
      <c r="R140" s="304"/>
      <c r="S140" s="304"/>
      <c r="T140" s="304"/>
      <c r="U140" s="304"/>
      <c r="V140" s="304"/>
      <c r="W140" s="304"/>
      <c r="X140" s="304"/>
      <c r="Y140" s="305"/>
    </row>
    <row r="141" spans="1:25" x14ac:dyDescent="0.25">
      <c r="A141" s="4"/>
      <c r="B141" s="4"/>
      <c r="C141" s="4"/>
      <c r="D141" s="4"/>
      <c r="E141" s="4"/>
      <c r="F141" s="4"/>
      <c r="G141" s="4"/>
      <c r="H141" s="4"/>
      <c r="I141" s="306"/>
      <c r="J141" s="307"/>
      <c r="K141" s="307"/>
      <c r="L141" s="307"/>
      <c r="M141" s="307"/>
      <c r="N141" s="307"/>
      <c r="O141" s="307"/>
      <c r="P141" s="307"/>
      <c r="Q141" s="307"/>
      <c r="R141" s="307"/>
      <c r="S141" s="307"/>
      <c r="T141" s="307"/>
      <c r="U141" s="307"/>
      <c r="V141" s="307"/>
      <c r="W141" s="307"/>
      <c r="X141" s="307"/>
      <c r="Y141" s="308"/>
    </row>
    <row r="142" spans="1:25" ht="15.75" thickBot="1" x14ac:dyDescent="0.3">
      <c r="A142" s="4"/>
      <c r="B142" s="4"/>
      <c r="C142" s="4"/>
      <c r="D142" s="4"/>
      <c r="E142" s="4"/>
      <c r="F142" s="4"/>
      <c r="G142" s="4"/>
      <c r="H142" s="4"/>
      <c r="I142" s="309"/>
      <c r="J142" s="310"/>
      <c r="K142" s="310"/>
      <c r="L142" s="310"/>
      <c r="M142" s="310"/>
      <c r="N142" s="310"/>
      <c r="O142" s="310"/>
      <c r="P142" s="310"/>
      <c r="Q142" s="310"/>
      <c r="R142" s="310"/>
      <c r="S142" s="310"/>
      <c r="T142" s="310"/>
      <c r="U142" s="310"/>
      <c r="V142" s="310"/>
      <c r="W142" s="310"/>
      <c r="X142" s="310"/>
      <c r="Y142" s="311"/>
    </row>
    <row r="143" spans="1:25" ht="15.75" thickBot="1" x14ac:dyDescent="0.3"/>
    <row r="144" spans="1:25" ht="15.75" thickBot="1" x14ac:dyDescent="0.3">
      <c r="A144" s="257" t="s">
        <v>47</v>
      </c>
      <c r="B144" s="257"/>
      <c r="C144" s="257"/>
      <c r="D144" s="257"/>
      <c r="E144" s="257"/>
      <c r="F144" s="242"/>
      <c r="G144" s="243"/>
      <c r="H144" s="243"/>
      <c r="I144" s="243"/>
      <c r="J144" s="243"/>
      <c r="K144" s="243"/>
      <c r="L144" s="243"/>
      <c r="M144" s="243"/>
      <c r="N144" s="243"/>
      <c r="O144" s="243"/>
      <c r="P144" s="243"/>
      <c r="Q144" s="243"/>
      <c r="R144" s="243"/>
      <c r="S144" s="243"/>
      <c r="T144" s="243"/>
      <c r="U144" s="243"/>
      <c r="V144" s="243"/>
      <c r="W144" s="243"/>
      <c r="X144" s="243"/>
      <c r="Y144" s="244"/>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12" t="s">
        <v>44</v>
      </c>
      <c r="B148" s="312"/>
      <c r="C148" s="313"/>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5"/>
    </row>
    <row r="149" spans="1:25" ht="15.75" thickBot="1" x14ac:dyDescent="0.3"/>
    <row r="150" spans="1:25" x14ac:dyDescent="0.25">
      <c r="A150" s="257" t="s">
        <v>45</v>
      </c>
      <c r="B150" s="257"/>
      <c r="C150" s="257"/>
      <c r="D150" s="257"/>
      <c r="E150" s="257"/>
      <c r="F150" s="303"/>
      <c r="G150" s="304"/>
      <c r="H150" s="304"/>
      <c r="I150" s="304"/>
      <c r="J150" s="304"/>
      <c r="K150" s="304"/>
      <c r="L150" s="304"/>
      <c r="M150" s="304"/>
      <c r="N150" s="304"/>
      <c r="O150" s="304"/>
      <c r="P150" s="304"/>
      <c r="Q150" s="304"/>
      <c r="R150" s="304"/>
      <c r="S150" s="304"/>
      <c r="T150" s="304"/>
      <c r="U150" s="304"/>
      <c r="V150" s="304"/>
      <c r="W150" s="304"/>
      <c r="X150" s="304"/>
      <c r="Y150" s="305"/>
    </row>
    <row r="151" spans="1:25" x14ac:dyDescent="0.25">
      <c r="A151" s="4"/>
      <c r="B151" s="4"/>
      <c r="C151" s="4"/>
      <c r="D151" s="4"/>
      <c r="E151" s="4"/>
      <c r="F151" s="306"/>
      <c r="G151" s="307"/>
      <c r="H151" s="307"/>
      <c r="I151" s="307"/>
      <c r="J151" s="307"/>
      <c r="K151" s="307"/>
      <c r="L151" s="307"/>
      <c r="M151" s="307"/>
      <c r="N151" s="307"/>
      <c r="O151" s="307"/>
      <c r="P151" s="307"/>
      <c r="Q151" s="307"/>
      <c r="R151" s="307"/>
      <c r="S151" s="307"/>
      <c r="T151" s="307"/>
      <c r="U151" s="307"/>
      <c r="V151" s="307"/>
      <c r="W151" s="307"/>
      <c r="X151" s="307"/>
      <c r="Y151" s="308"/>
    </row>
    <row r="152" spans="1:25" ht="15.75" thickBot="1" x14ac:dyDescent="0.3">
      <c r="A152" s="4"/>
      <c r="B152" s="4"/>
      <c r="C152" s="4"/>
      <c r="D152" s="4"/>
      <c r="E152" s="4"/>
      <c r="F152" s="309"/>
      <c r="G152" s="310"/>
      <c r="H152" s="310"/>
      <c r="I152" s="310"/>
      <c r="J152" s="310"/>
      <c r="K152" s="310"/>
      <c r="L152" s="310"/>
      <c r="M152" s="310"/>
      <c r="N152" s="310"/>
      <c r="O152" s="310"/>
      <c r="P152" s="310"/>
      <c r="Q152" s="310"/>
      <c r="R152" s="310"/>
      <c r="S152" s="310"/>
      <c r="T152" s="310"/>
      <c r="U152" s="310"/>
      <c r="V152" s="310"/>
      <c r="W152" s="310"/>
      <c r="X152" s="310"/>
      <c r="Y152" s="311"/>
    </row>
    <row r="153" spans="1:25" ht="15.75" thickBot="1" x14ac:dyDescent="0.3"/>
    <row r="154" spans="1:25" x14ac:dyDescent="0.25">
      <c r="A154" s="257" t="s">
        <v>46</v>
      </c>
      <c r="B154" s="257"/>
      <c r="C154" s="257"/>
      <c r="D154" s="257"/>
      <c r="E154" s="257"/>
      <c r="F154" s="257"/>
      <c r="G154" s="257"/>
      <c r="H154" s="257"/>
      <c r="I154" s="303"/>
      <c r="J154" s="304"/>
      <c r="K154" s="304"/>
      <c r="L154" s="304"/>
      <c r="M154" s="304"/>
      <c r="N154" s="304"/>
      <c r="O154" s="304"/>
      <c r="P154" s="304"/>
      <c r="Q154" s="304"/>
      <c r="R154" s="304"/>
      <c r="S154" s="304"/>
      <c r="T154" s="304"/>
      <c r="U154" s="304"/>
      <c r="V154" s="304"/>
      <c r="W154" s="304"/>
      <c r="X154" s="304"/>
      <c r="Y154" s="305"/>
    </row>
    <row r="155" spans="1:25" x14ac:dyDescent="0.25">
      <c r="A155" s="4"/>
      <c r="B155" s="4"/>
      <c r="C155" s="4"/>
      <c r="D155" s="4"/>
      <c r="E155" s="4"/>
      <c r="F155" s="4"/>
      <c r="G155" s="4"/>
      <c r="H155" s="4"/>
      <c r="I155" s="306"/>
      <c r="J155" s="307"/>
      <c r="K155" s="307"/>
      <c r="L155" s="307"/>
      <c r="M155" s="307"/>
      <c r="N155" s="307"/>
      <c r="O155" s="307"/>
      <c r="P155" s="307"/>
      <c r="Q155" s="307"/>
      <c r="R155" s="307"/>
      <c r="S155" s="307"/>
      <c r="T155" s="307"/>
      <c r="U155" s="307"/>
      <c r="V155" s="307"/>
      <c r="W155" s="307"/>
      <c r="X155" s="307"/>
      <c r="Y155" s="308"/>
    </row>
    <row r="156" spans="1:25" ht="15.75" thickBot="1" x14ac:dyDescent="0.3">
      <c r="A156" s="4"/>
      <c r="B156" s="4"/>
      <c r="C156" s="4"/>
      <c r="D156" s="4"/>
      <c r="E156" s="4"/>
      <c r="F156" s="4"/>
      <c r="G156" s="4"/>
      <c r="H156" s="4"/>
      <c r="I156" s="309"/>
      <c r="J156" s="310"/>
      <c r="K156" s="310"/>
      <c r="L156" s="310"/>
      <c r="M156" s="310"/>
      <c r="N156" s="310"/>
      <c r="O156" s="310"/>
      <c r="P156" s="310"/>
      <c r="Q156" s="310"/>
      <c r="R156" s="310"/>
      <c r="S156" s="310"/>
      <c r="T156" s="310"/>
      <c r="U156" s="310"/>
      <c r="V156" s="310"/>
      <c r="W156" s="310"/>
      <c r="X156" s="310"/>
      <c r="Y156" s="311"/>
    </row>
    <row r="157" spans="1:25" ht="15.75" thickBot="1" x14ac:dyDescent="0.3"/>
    <row r="158" spans="1:25" ht="15.75" thickBot="1" x14ac:dyDescent="0.3">
      <c r="A158" s="257" t="s">
        <v>47</v>
      </c>
      <c r="B158" s="257"/>
      <c r="C158" s="257"/>
      <c r="D158" s="257"/>
      <c r="E158" s="257"/>
      <c r="F158" s="242"/>
      <c r="G158" s="243"/>
      <c r="H158" s="243"/>
      <c r="I158" s="243"/>
      <c r="J158" s="243"/>
      <c r="K158" s="243"/>
      <c r="L158" s="243"/>
      <c r="M158" s="243"/>
      <c r="N158" s="243"/>
      <c r="O158" s="243"/>
      <c r="P158" s="243"/>
      <c r="Q158" s="243"/>
      <c r="R158" s="243"/>
      <c r="S158" s="243"/>
      <c r="T158" s="243"/>
      <c r="U158" s="243"/>
      <c r="V158" s="243"/>
      <c r="W158" s="243"/>
      <c r="X158" s="243"/>
      <c r="Y158" s="244"/>
    </row>
    <row r="161" spans="1:25" ht="15.75" thickBot="1" x14ac:dyDescent="0.3"/>
    <row r="162" spans="1:25" ht="16.5" thickBot="1" x14ac:dyDescent="0.3">
      <c r="A162" s="312" t="s">
        <v>44</v>
      </c>
      <c r="B162" s="312"/>
      <c r="C162" s="313"/>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5"/>
    </row>
    <row r="163" spans="1:25" ht="15.75" thickBot="1" x14ac:dyDescent="0.3"/>
    <row r="164" spans="1:25" x14ac:dyDescent="0.25">
      <c r="A164" s="257" t="s">
        <v>45</v>
      </c>
      <c r="B164" s="257"/>
      <c r="C164" s="257"/>
      <c r="D164" s="257"/>
      <c r="E164" s="257"/>
      <c r="F164" s="303"/>
      <c r="G164" s="304"/>
      <c r="H164" s="304"/>
      <c r="I164" s="304"/>
      <c r="J164" s="304"/>
      <c r="K164" s="304"/>
      <c r="L164" s="304"/>
      <c r="M164" s="304"/>
      <c r="N164" s="304"/>
      <c r="O164" s="304"/>
      <c r="P164" s="304"/>
      <c r="Q164" s="304"/>
      <c r="R164" s="304"/>
      <c r="S164" s="304"/>
      <c r="T164" s="304"/>
      <c r="U164" s="304"/>
      <c r="V164" s="304"/>
      <c r="W164" s="304"/>
      <c r="X164" s="304"/>
      <c r="Y164" s="305"/>
    </row>
    <row r="165" spans="1:25" x14ac:dyDescent="0.25">
      <c r="A165" s="4"/>
      <c r="B165" s="4"/>
      <c r="C165" s="4"/>
      <c r="D165" s="4"/>
      <c r="E165" s="4"/>
      <c r="F165" s="306"/>
      <c r="G165" s="307"/>
      <c r="H165" s="307"/>
      <c r="I165" s="307"/>
      <c r="J165" s="307"/>
      <c r="K165" s="307"/>
      <c r="L165" s="307"/>
      <c r="M165" s="307"/>
      <c r="N165" s="307"/>
      <c r="O165" s="307"/>
      <c r="P165" s="307"/>
      <c r="Q165" s="307"/>
      <c r="R165" s="307"/>
      <c r="S165" s="307"/>
      <c r="T165" s="307"/>
      <c r="U165" s="307"/>
      <c r="V165" s="307"/>
      <c r="W165" s="307"/>
      <c r="X165" s="307"/>
      <c r="Y165" s="308"/>
    </row>
    <row r="166" spans="1:25" ht="15.75" thickBot="1" x14ac:dyDescent="0.3">
      <c r="A166" s="4"/>
      <c r="B166" s="4"/>
      <c r="C166" s="4"/>
      <c r="D166" s="4"/>
      <c r="E166" s="4"/>
      <c r="F166" s="309"/>
      <c r="G166" s="310"/>
      <c r="H166" s="310"/>
      <c r="I166" s="310"/>
      <c r="J166" s="310"/>
      <c r="K166" s="310"/>
      <c r="L166" s="310"/>
      <c r="M166" s="310"/>
      <c r="N166" s="310"/>
      <c r="O166" s="310"/>
      <c r="P166" s="310"/>
      <c r="Q166" s="310"/>
      <c r="R166" s="310"/>
      <c r="S166" s="310"/>
      <c r="T166" s="310"/>
      <c r="U166" s="310"/>
      <c r="V166" s="310"/>
      <c r="W166" s="310"/>
      <c r="X166" s="310"/>
      <c r="Y166" s="311"/>
    </row>
    <row r="167" spans="1:25" ht="15.75" thickBot="1" x14ac:dyDescent="0.3"/>
    <row r="168" spans="1:25" x14ac:dyDescent="0.25">
      <c r="A168" s="257" t="s">
        <v>46</v>
      </c>
      <c r="B168" s="257"/>
      <c r="C168" s="257"/>
      <c r="D168" s="257"/>
      <c r="E168" s="257"/>
      <c r="F168" s="257"/>
      <c r="G168" s="257"/>
      <c r="H168" s="257"/>
      <c r="I168" s="303"/>
      <c r="J168" s="304"/>
      <c r="K168" s="304"/>
      <c r="L168" s="304"/>
      <c r="M168" s="304"/>
      <c r="N168" s="304"/>
      <c r="O168" s="304"/>
      <c r="P168" s="304"/>
      <c r="Q168" s="304"/>
      <c r="R168" s="304"/>
      <c r="S168" s="304"/>
      <c r="T168" s="304"/>
      <c r="U168" s="304"/>
      <c r="V168" s="304"/>
      <c r="W168" s="304"/>
      <c r="X168" s="304"/>
      <c r="Y168" s="305"/>
    </row>
    <row r="169" spans="1:25" x14ac:dyDescent="0.25">
      <c r="A169" s="4"/>
      <c r="B169" s="4"/>
      <c r="C169" s="4"/>
      <c r="D169" s="4"/>
      <c r="E169" s="4"/>
      <c r="F169" s="4"/>
      <c r="G169" s="4"/>
      <c r="H169" s="4"/>
      <c r="I169" s="306"/>
      <c r="J169" s="307"/>
      <c r="K169" s="307"/>
      <c r="L169" s="307"/>
      <c r="M169" s="307"/>
      <c r="N169" s="307"/>
      <c r="O169" s="307"/>
      <c r="P169" s="307"/>
      <c r="Q169" s="307"/>
      <c r="R169" s="307"/>
      <c r="S169" s="307"/>
      <c r="T169" s="307"/>
      <c r="U169" s="307"/>
      <c r="V169" s="307"/>
      <c r="W169" s="307"/>
      <c r="X169" s="307"/>
      <c r="Y169" s="308"/>
    </row>
    <row r="170" spans="1:25" ht="15.75" thickBot="1" x14ac:dyDescent="0.3">
      <c r="A170" s="4"/>
      <c r="B170" s="4"/>
      <c r="C170" s="4"/>
      <c r="D170" s="4"/>
      <c r="E170" s="4"/>
      <c r="F170" s="4"/>
      <c r="G170" s="4"/>
      <c r="H170" s="4"/>
      <c r="I170" s="309"/>
      <c r="J170" s="310"/>
      <c r="K170" s="310"/>
      <c r="L170" s="310"/>
      <c r="M170" s="310"/>
      <c r="N170" s="310"/>
      <c r="O170" s="310"/>
      <c r="P170" s="310"/>
      <c r="Q170" s="310"/>
      <c r="R170" s="310"/>
      <c r="S170" s="310"/>
      <c r="T170" s="310"/>
      <c r="U170" s="310"/>
      <c r="V170" s="310"/>
      <c r="W170" s="310"/>
      <c r="X170" s="310"/>
      <c r="Y170" s="311"/>
    </row>
    <row r="171" spans="1:25" ht="15.75" thickBot="1" x14ac:dyDescent="0.3"/>
    <row r="172" spans="1:25" ht="15.75" thickBot="1" x14ac:dyDescent="0.3">
      <c r="A172" s="257" t="s">
        <v>47</v>
      </c>
      <c r="B172" s="257"/>
      <c r="C172" s="257"/>
      <c r="D172" s="257"/>
      <c r="E172" s="257"/>
      <c r="F172" s="242"/>
      <c r="G172" s="243"/>
      <c r="H172" s="243"/>
      <c r="I172" s="243"/>
      <c r="J172" s="243"/>
      <c r="K172" s="243"/>
      <c r="L172" s="243"/>
      <c r="M172" s="243"/>
      <c r="N172" s="243"/>
      <c r="O172" s="243"/>
      <c r="P172" s="243"/>
      <c r="Q172" s="243"/>
      <c r="R172" s="243"/>
      <c r="S172" s="243"/>
      <c r="T172" s="243"/>
      <c r="U172" s="243"/>
      <c r="V172" s="243"/>
      <c r="W172" s="243"/>
      <c r="X172" s="243"/>
      <c r="Y172" s="244"/>
    </row>
    <row r="175" spans="1:25" ht="15.75" thickBot="1" x14ac:dyDescent="0.3"/>
    <row r="176" spans="1:25" ht="16.5" thickBot="1" x14ac:dyDescent="0.3">
      <c r="A176" s="312" t="s">
        <v>44</v>
      </c>
      <c r="B176" s="312"/>
      <c r="C176" s="313"/>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5"/>
    </row>
    <row r="177" spans="1:25" ht="15.75" thickBot="1" x14ac:dyDescent="0.3"/>
    <row r="178" spans="1:25" x14ac:dyDescent="0.25">
      <c r="A178" s="257" t="s">
        <v>45</v>
      </c>
      <c r="B178" s="257"/>
      <c r="C178" s="257"/>
      <c r="D178" s="257"/>
      <c r="E178" s="257"/>
      <c r="F178" s="303"/>
      <c r="G178" s="304"/>
      <c r="H178" s="304"/>
      <c r="I178" s="304"/>
      <c r="J178" s="304"/>
      <c r="K178" s="304"/>
      <c r="L178" s="304"/>
      <c r="M178" s="304"/>
      <c r="N178" s="304"/>
      <c r="O178" s="304"/>
      <c r="P178" s="304"/>
      <c r="Q178" s="304"/>
      <c r="R178" s="304"/>
      <c r="S178" s="304"/>
      <c r="T178" s="304"/>
      <c r="U178" s="304"/>
      <c r="V178" s="304"/>
      <c r="W178" s="304"/>
      <c r="X178" s="304"/>
      <c r="Y178" s="305"/>
    </row>
    <row r="179" spans="1:25" x14ac:dyDescent="0.25">
      <c r="A179" s="4"/>
      <c r="B179" s="4"/>
      <c r="C179" s="4"/>
      <c r="D179" s="4"/>
      <c r="E179" s="4"/>
      <c r="F179" s="306"/>
      <c r="G179" s="307"/>
      <c r="H179" s="307"/>
      <c r="I179" s="307"/>
      <c r="J179" s="307"/>
      <c r="K179" s="307"/>
      <c r="L179" s="307"/>
      <c r="M179" s="307"/>
      <c r="N179" s="307"/>
      <c r="O179" s="307"/>
      <c r="P179" s="307"/>
      <c r="Q179" s="307"/>
      <c r="R179" s="307"/>
      <c r="S179" s="307"/>
      <c r="T179" s="307"/>
      <c r="U179" s="307"/>
      <c r="V179" s="307"/>
      <c r="W179" s="307"/>
      <c r="X179" s="307"/>
      <c r="Y179" s="308"/>
    </row>
    <row r="180" spans="1:25" ht="15.75" thickBot="1" x14ac:dyDescent="0.3">
      <c r="A180" s="4"/>
      <c r="B180" s="4"/>
      <c r="C180" s="4"/>
      <c r="D180" s="4"/>
      <c r="E180" s="4"/>
      <c r="F180" s="309"/>
      <c r="G180" s="310"/>
      <c r="H180" s="310"/>
      <c r="I180" s="310"/>
      <c r="J180" s="310"/>
      <c r="K180" s="310"/>
      <c r="L180" s="310"/>
      <c r="M180" s="310"/>
      <c r="N180" s="310"/>
      <c r="O180" s="310"/>
      <c r="P180" s="310"/>
      <c r="Q180" s="310"/>
      <c r="R180" s="310"/>
      <c r="S180" s="310"/>
      <c r="T180" s="310"/>
      <c r="U180" s="310"/>
      <c r="V180" s="310"/>
      <c r="W180" s="310"/>
      <c r="X180" s="310"/>
      <c r="Y180" s="311"/>
    </row>
    <row r="181" spans="1:25" ht="15.75" thickBot="1" x14ac:dyDescent="0.3"/>
    <row r="182" spans="1:25" x14ac:dyDescent="0.25">
      <c r="A182" s="257" t="s">
        <v>46</v>
      </c>
      <c r="B182" s="257"/>
      <c r="C182" s="257"/>
      <c r="D182" s="257"/>
      <c r="E182" s="257"/>
      <c r="F182" s="257"/>
      <c r="G182" s="257"/>
      <c r="H182" s="257"/>
      <c r="I182" s="303"/>
      <c r="J182" s="304"/>
      <c r="K182" s="304"/>
      <c r="L182" s="304"/>
      <c r="M182" s="304"/>
      <c r="N182" s="304"/>
      <c r="O182" s="304"/>
      <c r="P182" s="304"/>
      <c r="Q182" s="304"/>
      <c r="R182" s="304"/>
      <c r="S182" s="304"/>
      <c r="T182" s="304"/>
      <c r="U182" s="304"/>
      <c r="V182" s="304"/>
      <c r="W182" s="304"/>
      <c r="X182" s="304"/>
      <c r="Y182" s="305"/>
    </row>
    <row r="183" spans="1:25" x14ac:dyDescent="0.25">
      <c r="A183" s="4"/>
      <c r="B183" s="4"/>
      <c r="C183" s="4"/>
      <c r="D183" s="4"/>
      <c r="E183" s="4"/>
      <c r="F183" s="4"/>
      <c r="G183" s="4"/>
      <c r="H183" s="4"/>
      <c r="I183" s="306"/>
      <c r="J183" s="307"/>
      <c r="K183" s="307"/>
      <c r="L183" s="307"/>
      <c r="M183" s="307"/>
      <c r="N183" s="307"/>
      <c r="O183" s="307"/>
      <c r="P183" s="307"/>
      <c r="Q183" s="307"/>
      <c r="R183" s="307"/>
      <c r="S183" s="307"/>
      <c r="T183" s="307"/>
      <c r="U183" s="307"/>
      <c r="V183" s="307"/>
      <c r="W183" s="307"/>
      <c r="X183" s="307"/>
      <c r="Y183" s="308"/>
    </row>
    <row r="184" spans="1:25" ht="15.75" thickBot="1" x14ac:dyDescent="0.3">
      <c r="A184" s="4"/>
      <c r="B184" s="4"/>
      <c r="C184" s="4"/>
      <c r="D184" s="4"/>
      <c r="E184" s="4"/>
      <c r="F184" s="4"/>
      <c r="G184" s="4"/>
      <c r="H184" s="4"/>
      <c r="I184" s="309"/>
      <c r="J184" s="310"/>
      <c r="K184" s="310"/>
      <c r="L184" s="310"/>
      <c r="M184" s="310"/>
      <c r="N184" s="310"/>
      <c r="O184" s="310"/>
      <c r="P184" s="310"/>
      <c r="Q184" s="310"/>
      <c r="R184" s="310"/>
      <c r="S184" s="310"/>
      <c r="T184" s="310"/>
      <c r="U184" s="310"/>
      <c r="V184" s="310"/>
      <c r="W184" s="310"/>
      <c r="X184" s="310"/>
      <c r="Y184" s="311"/>
    </row>
    <row r="185" spans="1:25" ht="15.75" thickBot="1" x14ac:dyDescent="0.3"/>
    <row r="186" spans="1:25" ht="15.75" thickBot="1" x14ac:dyDescent="0.3">
      <c r="A186" s="257" t="s">
        <v>47</v>
      </c>
      <c r="B186" s="257"/>
      <c r="C186" s="257"/>
      <c r="D186" s="257"/>
      <c r="E186" s="257"/>
      <c r="F186" s="242"/>
      <c r="G186" s="243"/>
      <c r="H186" s="243"/>
      <c r="I186" s="243"/>
      <c r="J186" s="243"/>
      <c r="K186" s="243"/>
      <c r="L186" s="243"/>
      <c r="M186" s="243"/>
      <c r="N186" s="243"/>
      <c r="O186" s="243"/>
      <c r="P186" s="243"/>
      <c r="Q186" s="243"/>
      <c r="R186" s="243"/>
      <c r="S186" s="243"/>
      <c r="T186" s="243"/>
      <c r="U186" s="243"/>
      <c r="V186" s="243"/>
      <c r="W186" s="243"/>
      <c r="X186" s="243"/>
      <c r="Y186" s="244"/>
    </row>
    <row r="189" spans="1:25" ht="15.75" thickBot="1" x14ac:dyDescent="0.3"/>
    <row r="190" spans="1:25" ht="16.5" thickBot="1" x14ac:dyDescent="0.3">
      <c r="A190" s="312" t="s">
        <v>44</v>
      </c>
      <c r="B190" s="312"/>
      <c r="C190" s="313"/>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5"/>
    </row>
    <row r="191" spans="1:25" ht="15.75" thickBot="1" x14ac:dyDescent="0.3"/>
    <row r="192" spans="1:25" x14ac:dyDescent="0.25">
      <c r="A192" s="257" t="s">
        <v>45</v>
      </c>
      <c r="B192" s="257"/>
      <c r="C192" s="257"/>
      <c r="D192" s="257"/>
      <c r="E192" s="257"/>
      <c r="F192" s="303"/>
      <c r="G192" s="304"/>
      <c r="H192" s="304"/>
      <c r="I192" s="304"/>
      <c r="J192" s="304"/>
      <c r="K192" s="304"/>
      <c r="L192" s="304"/>
      <c r="M192" s="304"/>
      <c r="N192" s="304"/>
      <c r="O192" s="304"/>
      <c r="P192" s="304"/>
      <c r="Q192" s="304"/>
      <c r="R192" s="304"/>
      <c r="S192" s="304"/>
      <c r="T192" s="304"/>
      <c r="U192" s="304"/>
      <c r="V192" s="304"/>
      <c r="W192" s="304"/>
      <c r="X192" s="304"/>
      <c r="Y192" s="305"/>
    </row>
    <row r="193" spans="1:25" x14ac:dyDescent="0.25">
      <c r="A193" s="4"/>
      <c r="B193" s="4"/>
      <c r="C193" s="4"/>
      <c r="D193" s="4"/>
      <c r="E193" s="4"/>
      <c r="F193" s="306"/>
      <c r="G193" s="307"/>
      <c r="H193" s="307"/>
      <c r="I193" s="307"/>
      <c r="J193" s="307"/>
      <c r="K193" s="307"/>
      <c r="L193" s="307"/>
      <c r="M193" s="307"/>
      <c r="N193" s="307"/>
      <c r="O193" s="307"/>
      <c r="P193" s="307"/>
      <c r="Q193" s="307"/>
      <c r="R193" s="307"/>
      <c r="S193" s="307"/>
      <c r="T193" s="307"/>
      <c r="U193" s="307"/>
      <c r="V193" s="307"/>
      <c r="W193" s="307"/>
      <c r="X193" s="307"/>
      <c r="Y193" s="308"/>
    </row>
    <row r="194" spans="1:25" ht="15.75" thickBot="1" x14ac:dyDescent="0.3">
      <c r="A194" s="4"/>
      <c r="B194" s="4"/>
      <c r="C194" s="4"/>
      <c r="D194" s="4"/>
      <c r="E194" s="4"/>
      <c r="F194" s="309"/>
      <c r="G194" s="310"/>
      <c r="H194" s="310"/>
      <c r="I194" s="310"/>
      <c r="J194" s="310"/>
      <c r="K194" s="310"/>
      <c r="L194" s="310"/>
      <c r="M194" s="310"/>
      <c r="N194" s="310"/>
      <c r="O194" s="310"/>
      <c r="P194" s="310"/>
      <c r="Q194" s="310"/>
      <c r="R194" s="310"/>
      <c r="S194" s="310"/>
      <c r="T194" s="310"/>
      <c r="U194" s="310"/>
      <c r="V194" s="310"/>
      <c r="W194" s="310"/>
      <c r="X194" s="310"/>
      <c r="Y194" s="311"/>
    </row>
    <row r="195" spans="1:25" ht="15.75" thickBot="1" x14ac:dyDescent="0.3"/>
    <row r="196" spans="1:25" x14ac:dyDescent="0.25">
      <c r="A196" s="257" t="s">
        <v>46</v>
      </c>
      <c r="B196" s="257"/>
      <c r="C196" s="257"/>
      <c r="D196" s="257"/>
      <c r="E196" s="257"/>
      <c r="F196" s="257"/>
      <c r="G196" s="257"/>
      <c r="H196" s="257"/>
      <c r="I196" s="303"/>
      <c r="J196" s="304"/>
      <c r="K196" s="304"/>
      <c r="L196" s="304"/>
      <c r="M196" s="304"/>
      <c r="N196" s="304"/>
      <c r="O196" s="304"/>
      <c r="P196" s="304"/>
      <c r="Q196" s="304"/>
      <c r="R196" s="304"/>
      <c r="S196" s="304"/>
      <c r="T196" s="304"/>
      <c r="U196" s="304"/>
      <c r="V196" s="304"/>
      <c r="W196" s="304"/>
      <c r="X196" s="304"/>
      <c r="Y196" s="305"/>
    </row>
    <row r="197" spans="1:25" x14ac:dyDescent="0.25">
      <c r="A197" s="4"/>
      <c r="B197" s="4"/>
      <c r="C197" s="4"/>
      <c r="D197" s="4"/>
      <c r="E197" s="4"/>
      <c r="F197" s="4"/>
      <c r="G197" s="4"/>
      <c r="H197" s="4"/>
      <c r="I197" s="306"/>
      <c r="J197" s="307"/>
      <c r="K197" s="307"/>
      <c r="L197" s="307"/>
      <c r="M197" s="307"/>
      <c r="N197" s="307"/>
      <c r="O197" s="307"/>
      <c r="P197" s="307"/>
      <c r="Q197" s="307"/>
      <c r="R197" s="307"/>
      <c r="S197" s="307"/>
      <c r="T197" s="307"/>
      <c r="U197" s="307"/>
      <c r="V197" s="307"/>
      <c r="W197" s="307"/>
      <c r="X197" s="307"/>
      <c r="Y197" s="308"/>
    </row>
    <row r="198" spans="1:25" ht="15.75" thickBot="1" x14ac:dyDescent="0.3">
      <c r="A198" s="4"/>
      <c r="B198" s="4"/>
      <c r="C198" s="4"/>
      <c r="D198" s="4"/>
      <c r="E198" s="4"/>
      <c r="F198" s="4"/>
      <c r="G198" s="4"/>
      <c r="H198" s="4"/>
      <c r="I198" s="309"/>
      <c r="J198" s="310"/>
      <c r="K198" s="310"/>
      <c r="L198" s="310"/>
      <c r="M198" s="310"/>
      <c r="N198" s="310"/>
      <c r="O198" s="310"/>
      <c r="P198" s="310"/>
      <c r="Q198" s="310"/>
      <c r="R198" s="310"/>
      <c r="S198" s="310"/>
      <c r="T198" s="310"/>
      <c r="U198" s="310"/>
      <c r="V198" s="310"/>
      <c r="W198" s="310"/>
      <c r="X198" s="310"/>
      <c r="Y198" s="311"/>
    </row>
    <row r="199" spans="1:25" ht="15.75" thickBot="1" x14ac:dyDescent="0.3"/>
    <row r="200" spans="1:25" ht="15.75" thickBot="1" x14ac:dyDescent="0.3">
      <c r="A200" s="257" t="s">
        <v>47</v>
      </c>
      <c r="B200" s="257"/>
      <c r="C200" s="257"/>
      <c r="D200" s="257"/>
      <c r="E200" s="257"/>
      <c r="F200" s="242"/>
      <c r="G200" s="243"/>
      <c r="H200" s="243"/>
      <c r="I200" s="243"/>
      <c r="J200" s="243"/>
      <c r="K200" s="243"/>
      <c r="L200" s="243"/>
      <c r="M200" s="243"/>
      <c r="N200" s="243"/>
      <c r="O200" s="243"/>
      <c r="P200" s="243"/>
      <c r="Q200" s="243"/>
      <c r="R200" s="243"/>
      <c r="S200" s="243"/>
      <c r="T200" s="243"/>
      <c r="U200" s="243"/>
      <c r="V200" s="243"/>
      <c r="W200" s="243"/>
      <c r="X200" s="243"/>
      <c r="Y200" s="244"/>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12" t="s">
        <v>44</v>
      </c>
      <c r="B204" s="312"/>
      <c r="C204" s="313"/>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5"/>
    </row>
    <row r="205" spans="1:25" ht="15.75" thickBot="1" x14ac:dyDescent="0.3"/>
    <row r="206" spans="1:25" x14ac:dyDescent="0.25">
      <c r="A206" s="257" t="s">
        <v>45</v>
      </c>
      <c r="B206" s="257"/>
      <c r="C206" s="257"/>
      <c r="D206" s="257"/>
      <c r="E206" s="257"/>
      <c r="F206" s="303"/>
      <c r="G206" s="304"/>
      <c r="H206" s="304"/>
      <c r="I206" s="304"/>
      <c r="J206" s="304"/>
      <c r="K206" s="304"/>
      <c r="L206" s="304"/>
      <c r="M206" s="304"/>
      <c r="N206" s="304"/>
      <c r="O206" s="304"/>
      <c r="P206" s="304"/>
      <c r="Q206" s="304"/>
      <c r="R206" s="304"/>
      <c r="S206" s="304"/>
      <c r="T206" s="304"/>
      <c r="U206" s="304"/>
      <c r="V206" s="304"/>
      <c r="W206" s="304"/>
      <c r="X206" s="304"/>
      <c r="Y206" s="305"/>
    </row>
    <row r="207" spans="1:25" x14ac:dyDescent="0.25">
      <c r="A207" s="4"/>
      <c r="B207" s="4"/>
      <c r="C207" s="4"/>
      <c r="D207" s="4"/>
      <c r="E207" s="4"/>
      <c r="F207" s="306"/>
      <c r="G207" s="307"/>
      <c r="H207" s="307"/>
      <c r="I207" s="307"/>
      <c r="J207" s="307"/>
      <c r="K207" s="307"/>
      <c r="L207" s="307"/>
      <c r="M207" s="307"/>
      <c r="N207" s="307"/>
      <c r="O207" s="307"/>
      <c r="P207" s="307"/>
      <c r="Q207" s="307"/>
      <c r="R207" s="307"/>
      <c r="S207" s="307"/>
      <c r="T207" s="307"/>
      <c r="U207" s="307"/>
      <c r="V207" s="307"/>
      <c r="W207" s="307"/>
      <c r="X207" s="307"/>
      <c r="Y207" s="308"/>
    </row>
    <row r="208" spans="1:25" ht="15.75" thickBot="1" x14ac:dyDescent="0.3">
      <c r="A208" s="4"/>
      <c r="B208" s="4"/>
      <c r="C208" s="4"/>
      <c r="D208" s="4"/>
      <c r="E208" s="4"/>
      <c r="F208" s="309"/>
      <c r="G208" s="310"/>
      <c r="H208" s="310"/>
      <c r="I208" s="310"/>
      <c r="J208" s="310"/>
      <c r="K208" s="310"/>
      <c r="L208" s="310"/>
      <c r="M208" s="310"/>
      <c r="N208" s="310"/>
      <c r="O208" s="310"/>
      <c r="P208" s="310"/>
      <c r="Q208" s="310"/>
      <c r="R208" s="310"/>
      <c r="S208" s="310"/>
      <c r="T208" s="310"/>
      <c r="U208" s="310"/>
      <c r="V208" s="310"/>
      <c r="W208" s="310"/>
      <c r="X208" s="310"/>
      <c r="Y208" s="311"/>
    </row>
    <row r="209" spans="1:25" ht="15.75" thickBot="1" x14ac:dyDescent="0.3"/>
    <row r="210" spans="1:25" x14ac:dyDescent="0.25">
      <c r="A210" s="257" t="s">
        <v>46</v>
      </c>
      <c r="B210" s="257"/>
      <c r="C210" s="257"/>
      <c r="D210" s="257"/>
      <c r="E210" s="257"/>
      <c r="F210" s="257"/>
      <c r="G210" s="257"/>
      <c r="H210" s="257"/>
      <c r="I210" s="303"/>
      <c r="J210" s="304"/>
      <c r="K210" s="304"/>
      <c r="L210" s="304"/>
      <c r="M210" s="304"/>
      <c r="N210" s="304"/>
      <c r="O210" s="304"/>
      <c r="P210" s="304"/>
      <c r="Q210" s="304"/>
      <c r="R210" s="304"/>
      <c r="S210" s="304"/>
      <c r="T210" s="304"/>
      <c r="U210" s="304"/>
      <c r="V210" s="304"/>
      <c r="W210" s="304"/>
      <c r="X210" s="304"/>
      <c r="Y210" s="305"/>
    </row>
    <row r="211" spans="1:25" x14ac:dyDescent="0.25">
      <c r="A211" s="4"/>
      <c r="B211" s="4"/>
      <c r="C211" s="4"/>
      <c r="D211" s="4"/>
      <c r="E211" s="4"/>
      <c r="F211" s="4"/>
      <c r="G211" s="4"/>
      <c r="H211" s="4"/>
      <c r="I211" s="306"/>
      <c r="J211" s="307"/>
      <c r="K211" s="307"/>
      <c r="L211" s="307"/>
      <c r="M211" s="307"/>
      <c r="N211" s="307"/>
      <c r="O211" s="307"/>
      <c r="P211" s="307"/>
      <c r="Q211" s="307"/>
      <c r="R211" s="307"/>
      <c r="S211" s="307"/>
      <c r="T211" s="307"/>
      <c r="U211" s="307"/>
      <c r="V211" s="307"/>
      <c r="W211" s="307"/>
      <c r="X211" s="307"/>
      <c r="Y211" s="308"/>
    </row>
    <row r="212" spans="1:25" ht="15.75" thickBot="1" x14ac:dyDescent="0.3">
      <c r="A212" s="4"/>
      <c r="B212" s="4"/>
      <c r="C212" s="4"/>
      <c r="D212" s="4"/>
      <c r="E212" s="4"/>
      <c r="F212" s="4"/>
      <c r="G212" s="4"/>
      <c r="H212" s="4"/>
      <c r="I212" s="309"/>
      <c r="J212" s="310"/>
      <c r="K212" s="310"/>
      <c r="L212" s="310"/>
      <c r="M212" s="310"/>
      <c r="N212" s="310"/>
      <c r="O212" s="310"/>
      <c r="P212" s="310"/>
      <c r="Q212" s="310"/>
      <c r="R212" s="310"/>
      <c r="S212" s="310"/>
      <c r="T212" s="310"/>
      <c r="U212" s="310"/>
      <c r="V212" s="310"/>
      <c r="W212" s="310"/>
      <c r="X212" s="310"/>
      <c r="Y212" s="311"/>
    </row>
    <row r="213" spans="1:25" ht="15.75" thickBot="1" x14ac:dyDescent="0.3"/>
    <row r="214" spans="1:25" ht="15.75" thickBot="1" x14ac:dyDescent="0.3">
      <c r="A214" s="257" t="s">
        <v>47</v>
      </c>
      <c r="B214" s="257"/>
      <c r="C214" s="257"/>
      <c r="D214" s="257"/>
      <c r="E214" s="257"/>
      <c r="F214" s="242"/>
      <c r="G214" s="243"/>
      <c r="H214" s="243"/>
      <c r="I214" s="243"/>
      <c r="J214" s="243"/>
      <c r="K214" s="243"/>
      <c r="L214" s="243"/>
      <c r="M214" s="243"/>
      <c r="N214" s="243"/>
      <c r="O214" s="243"/>
      <c r="P214" s="243"/>
      <c r="Q214" s="243"/>
      <c r="R214" s="243"/>
      <c r="S214" s="243"/>
      <c r="T214" s="243"/>
      <c r="U214" s="243"/>
      <c r="V214" s="243"/>
      <c r="W214" s="243"/>
      <c r="X214" s="243"/>
      <c r="Y214" s="244"/>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12" t="s">
        <v>44</v>
      </c>
      <c r="B218" s="312"/>
      <c r="C218" s="313"/>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5"/>
    </row>
    <row r="219" spans="1:25" ht="15.75" thickBot="1" x14ac:dyDescent="0.3"/>
    <row r="220" spans="1:25" x14ac:dyDescent="0.25">
      <c r="A220" s="257" t="s">
        <v>45</v>
      </c>
      <c r="B220" s="257"/>
      <c r="C220" s="257"/>
      <c r="D220" s="257"/>
      <c r="E220" s="257"/>
      <c r="F220" s="303"/>
      <c r="G220" s="304"/>
      <c r="H220" s="304"/>
      <c r="I220" s="304"/>
      <c r="J220" s="304"/>
      <c r="K220" s="304"/>
      <c r="L220" s="304"/>
      <c r="M220" s="304"/>
      <c r="N220" s="304"/>
      <c r="O220" s="304"/>
      <c r="P220" s="304"/>
      <c r="Q220" s="304"/>
      <c r="R220" s="304"/>
      <c r="S220" s="304"/>
      <c r="T220" s="304"/>
      <c r="U220" s="304"/>
      <c r="V220" s="304"/>
      <c r="W220" s="304"/>
      <c r="X220" s="304"/>
      <c r="Y220" s="305"/>
    </row>
    <row r="221" spans="1:25" x14ac:dyDescent="0.25">
      <c r="A221" s="4"/>
      <c r="B221" s="4"/>
      <c r="C221" s="4"/>
      <c r="D221" s="4"/>
      <c r="E221" s="4"/>
      <c r="F221" s="306"/>
      <c r="G221" s="307"/>
      <c r="H221" s="307"/>
      <c r="I221" s="307"/>
      <c r="J221" s="307"/>
      <c r="K221" s="307"/>
      <c r="L221" s="307"/>
      <c r="M221" s="307"/>
      <c r="N221" s="307"/>
      <c r="O221" s="307"/>
      <c r="P221" s="307"/>
      <c r="Q221" s="307"/>
      <c r="R221" s="307"/>
      <c r="S221" s="307"/>
      <c r="T221" s="307"/>
      <c r="U221" s="307"/>
      <c r="V221" s="307"/>
      <c r="W221" s="307"/>
      <c r="X221" s="307"/>
      <c r="Y221" s="308"/>
    </row>
    <row r="222" spans="1:25" ht="15.75" thickBot="1" x14ac:dyDescent="0.3">
      <c r="A222" s="4"/>
      <c r="B222" s="4"/>
      <c r="C222" s="4"/>
      <c r="D222" s="4"/>
      <c r="E222" s="4"/>
      <c r="F222" s="309"/>
      <c r="G222" s="310"/>
      <c r="H222" s="310"/>
      <c r="I222" s="310"/>
      <c r="J222" s="310"/>
      <c r="K222" s="310"/>
      <c r="L222" s="310"/>
      <c r="M222" s="310"/>
      <c r="N222" s="310"/>
      <c r="O222" s="310"/>
      <c r="P222" s="310"/>
      <c r="Q222" s="310"/>
      <c r="R222" s="310"/>
      <c r="S222" s="310"/>
      <c r="T222" s="310"/>
      <c r="U222" s="310"/>
      <c r="V222" s="310"/>
      <c r="W222" s="310"/>
      <c r="X222" s="310"/>
      <c r="Y222" s="311"/>
    </row>
    <row r="223" spans="1:25" ht="15.75" thickBot="1" x14ac:dyDescent="0.3"/>
    <row r="224" spans="1:25" x14ac:dyDescent="0.25">
      <c r="A224" s="257" t="s">
        <v>46</v>
      </c>
      <c r="B224" s="257"/>
      <c r="C224" s="257"/>
      <c r="D224" s="257"/>
      <c r="E224" s="257"/>
      <c r="F224" s="257"/>
      <c r="G224" s="257"/>
      <c r="H224" s="257"/>
      <c r="I224" s="303"/>
      <c r="J224" s="304"/>
      <c r="K224" s="304"/>
      <c r="L224" s="304"/>
      <c r="M224" s="304"/>
      <c r="N224" s="304"/>
      <c r="O224" s="304"/>
      <c r="P224" s="304"/>
      <c r="Q224" s="304"/>
      <c r="R224" s="304"/>
      <c r="S224" s="304"/>
      <c r="T224" s="304"/>
      <c r="U224" s="304"/>
      <c r="V224" s="304"/>
      <c r="W224" s="304"/>
      <c r="X224" s="304"/>
      <c r="Y224" s="305"/>
    </row>
    <row r="225" spans="1:25" x14ac:dyDescent="0.25">
      <c r="A225" s="4"/>
      <c r="B225" s="4"/>
      <c r="C225" s="4"/>
      <c r="D225" s="4"/>
      <c r="E225" s="4"/>
      <c r="F225" s="4"/>
      <c r="G225" s="4"/>
      <c r="H225" s="4"/>
      <c r="I225" s="306"/>
      <c r="J225" s="307"/>
      <c r="K225" s="307"/>
      <c r="L225" s="307"/>
      <c r="M225" s="307"/>
      <c r="N225" s="307"/>
      <c r="O225" s="307"/>
      <c r="P225" s="307"/>
      <c r="Q225" s="307"/>
      <c r="R225" s="307"/>
      <c r="S225" s="307"/>
      <c r="T225" s="307"/>
      <c r="U225" s="307"/>
      <c r="V225" s="307"/>
      <c r="W225" s="307"/>
      <c r="X225" s="307"/>
      <c r="Y225" s="308"/>
    </row>
    <row r="226" spans="1:25" ht="15.75" thickBot="1" x14ac:dyDescent="0.3">
      <c r="A226" s="4"/>
      <c r="B226" s="4"/>
      <c r="C226" s="4"/>
      <c r="D226" s="4"/>
      <c r="E226" s="4"/>
      <c r="F226" s="4"/>
      <c r="G226" s="4"/>
      <c r="H226" s="4"/>
      <c r="I226" s="309"/>
      <c r="J226" s="310"/>
      <c r="K226" s="310"/>
      <c r="L226" s="310"/>
      <c r="M226" s="310"/>
      <c r="N226" s="310"/>
      <c r="O226" s="310"/>
      <c r="P226" s="310"/>
      <c r="Q226" s="310"/>
      <c r="R226" s="310"/>
      <c r="S226" s="310"/>
      <c r="T226" s="310"/>
      <c r="U226" s="310"/>
      <c r="V226" s="310"/>
      <c r="W226" s="310"/>
      <c r="X226" s="310"/>
      <c r="Y226" s="311"/>
    </row>
    <row r="227" spans="1:25" ht="15.75" thickBot="1" x14ac:dyDescent="0.3"/>
    <row r="228" spans="1:25" ht="15.75" thickBot="1" x14ac:dyDescent="0.3">
      <c r="A228" s="257" t="s">
        <v>47</v>
      </c>
      <c r="B228" s="257"/>
      <c r="C228" s="257"/>
      <c r="D228" s="257"/>
      <c r="E228" s="257"/>
      <c r="F228" s="242"/>
      <c r="G228" s="243"/>
      <c r="H228" s="243"/>
      <c r="I228" s="243"/>
      <c r="J228" s="243"/>
      <c r="K228" s="243"/>
      <c r="L228" s="243"/>
      <c r="M228" s="243"/>
      <c r="N228" s="243"/>
      <c r="O228" s="243"/>
      <c r="P228" s="243"/>
      <c r="Q228" s="243"/>
      <c r="R228" s="243"/>
      <c r="S228" s="243"/>
      <c r="T228" s="243"/>
      <c r="U228" s="243"/>
      <c r="V228" s="243"/>
      <c r="W228" s="243"/>
      <c r="X228" s="243"/>
      <c r="Y228" s="244"/>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I54" sqref="I54"/>
    </sheetView>
  </sheetViews>
  <sheetFormatPr defaultRowHeight="15" x14ac:dyDescent="0.25"/>
  <sheetData>
    <row r="1" spans="1:24" x14ac:dyDescent="0.25">
      <c r="A1" s="319" t="s">
        <v>119</v>
      </c>
      <c r="B1" s="319"/>
      <c r="C1" s="319"/>
      <c r="D1" s="319"/>
      <c r="E1" s="319"/>
      <c r="F1" s="319"/>
      <c r="G1" s="319"/>
      <c r="H1" s="319"/>
    </row>
    <row r="5" spans="1:24" ht="16.5" thickBot="1" x14ac:dyDescent="0.3">
      <c r="A5" s="248" t="s">
        <v>118</v>
      </c>
      <c r="B5" s="248"/>
      <c r="C5" s="248"/>
      <c r="D5" s="248"/>
    </row>
    <row r="6" spans="1:24" x14ac:dyDescent="0.25">
      <c r="A6" s="260"/>
      <c r="B6" s="261"/>
      <c r="C6" s="261"/>
      <c r="D6" s="261"/>
      <c r="E6" s="261"/>
      <c r="F6" s="261"/>
      <c r="G6" s="261"/>
      <c r="H6" s="261"/>
      <c r="I6" s="261"/>
      <c r="J6" s="261"/>
      <c r="K6" s="261"/>
      <c r="L6" s="261"/>
      <c r="M6" s="261"/>
      <c r="N6" s="261"/>
      <c r="O6" s="261"/>
      <c r="P6" s="261"/>
      <c r="Q6" s="261"/>
      <c r="R6" s="261"/>
      <c r="S6" s="261"/>
      <c r="T6" s="261"/>
      <c r="U6" s="261"/>
      <c r="V6" s="261"/>
      <c r="W6" s="261"/>
      <c r="X6" s="262"/>
    </row>
    <row r="7" spans="1:24" x14ac:dyDescent="0.25">
      <c r="A7" s="263"/>
      <c r="B7" s="264"/>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263"/>
      <c r="B8" s="264"/>
      <c r="C8" s="264"/>
      <c r="D8" s="264"/>
      <c r="E8" s="264"/>
      <c r="F8" s="264"/>
      <c r="G8" s="264"/>
      <c r="H8" s="264"/>
      <c r="I8" s="264"/>
      <c r="J8" s="264"/>
      <c r="K8" s="264"/>
      <c r="L8" s="264"/>
      <c r="M8" s="264"/>
      <c r="N8" s="264"/>
      <c r="O8" s="264"/>
      <c r="P8" s="264"/>
      <c r="Q8" s="264"/>
      <c r="R8" s="264"/>
      <c r="S8" s="264"/>
      <c r="T8" s="264"/>
      <c r="U8" s="264"/>
      <c r="V8" s="264"/>
      <c r="W8" s="264"/>
      <c r="X8" s="265"/>
    </row>
    <row r="9" spans="1:24" x14ac:dyDescent="0.25">
      <c r="A9" s="263"/>
      <c r="B9" s="264"/>
      <c r="C9" s="264"/>
      <c r="D9" s="264"/>
      <c r="E9" s="264"/>
      <c r="F9" s="264"/>
      <c r="G9" s="264"/>
      <c r="H9" s="264"/>
      <c r="I9" s="264"/>
      <c r="J9" s="264"/>
      <c r="K9" s="264"/>
      <c r="L9" s="264"/>
      <c r="M9" s="264"/>
      <c r="N9" s="264"/>
      <c r="O9" s="264"/>
      <c r="P9" s="264"/>
      <c r="Q9" s="264"/>
      <c r="R9" s="264"/>
      <c r="S9" s="264"/>
      <c r="T9" s="264"/>
      <c r="U9" s="264"/>
      <c r="V9" s="264"/>
      <c r="W9" s="264"/>
      <c r="X9" s="265"/>
    </row>
    <row r="10" spans="1:24"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5"/>
    </row>
    <row r="11" spans="1:24"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5"/>
    </row>
    <row r="12" spans="1:24" ht="15.75" thickBot="1" x14ac:dyDescent="0.3">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8"/>
    </row>
    <row r="15" spans="1:24" ht="16.5" thickBot="1" x14ac:dyDescent="0.3">
      <c r="A15" s="318" t="s">
        <v>120</v>
      </c>
      <c r="B15" s="318"/>
      <c r="C15" s="318"/>
      <c r="D15" s="318"/>
      <c r="E15" s="318"/>
      <c r="F15" s="318"/>
    </row>
    <row r="16" spans="1:24" x14ac:dyDescent="0.25">
      <c r="A16" s="260"/>
      <c r="B16" s="261"/>
      <c r="C16" s="261"/>
      <c r="D16" s="261"/>
      <c r="E16" s="261"/>
      <c r="F16" s="261"/>
      <c r="G16" s="261"/>
      <c r="H16" s="261"/>
      <c r="I16" s="261"/>
      <c r="J16" s="261"/>
      <c r="K16" s="261"/>
      <c r="L16" s="261"/>
      <c r="M16" s="261"/>
      <c r="N16" s="261"/>
      <c r="O16" s="261"/>
      <c r="P16" s="261"/>
      <c r="Q16" s="261"/>
      <c r="R16" s="261"/>
      <c r="S16" s="261"/>
      <c r="T16" s="261"/>
      <c r="U16" s="261"/>
      <c r="V16" s="261"/>
      <c r="W16" s="261"/>
      <c r="X16" s="262"/>
    </row>
    <row r="17" spans="1:24" x14ac:dyDescent="0.25">
      <c r="A17" s="263"/>
      <c r="B17" s="264"/>
      <c r="C17" s="264"/>
      <c r="D17" s="264"/>
      <c r="E17" s="264"/>
      <c r="F17" s="264"/>
      <c r="G17" s="264"/>
      <c r="H17" s="264"/>
      <c r="I17" s="264"/>
      <c r="J17" s="264"/>
      <c r="K17" s="264"/>
      <c r="L17" s="264"/>
      <c r="M17" s="264"/>
      <c r="N17" s="264"/>
      <c r="O17" s="264"/>
      <c r="P17" s="264"/>
      <c r="Q17" s="264"/>
      <c r="R17" s="264"/>
      <c r="S17" s="264"/>
      <c r="T17" s="264"/>
      <c r="U17" s="264"/>
      <c r="V17" s="264"/>
      <c r="W17" s="264"/>
      <c r="X17" s="265"/>
    </row>
    <row r="18" spans="1:24" x14ac:dyDescent="0.25">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5"/>
    </row>
    <row r="19" spans="1:24" x14ac:dyDescent="0.25">
      <c r="A19" s="263"/>
      <c r="B19" s="264"/>
      <c r="C19" s="264"/>
      <c r="D19" s="264"/>
      <c r="E19" s="264"/>
      <c r="F19" s="264"/>
      <c r="G19" s="264"/>
      <c r="H19" s="264"/>
      <c r="I19" s="264"/>
      <c r="J19" s="264"/>
      <c r="K19" s="264"/>
      <c r="L19" s="264"/>
      <c r="M19" s="264"/>
      <c r="N19" s="264"/>
      <c r="O19" s="264"/>
      <c r="P19" s="264"/>
      <c r="Q19" s="264"/>
      <c r="R19" s="264"/>
      <c r="S19" s="264"/>
      <c r="T19" s="264"/>
      <c r="U19" s="264"/>
      <c r="V19" s="264"/>
      <c r="W19" s="264"/>
      <c r="X19" s="265"/>
    </row>
    <row r="20" spans="1:24" x14ac:dyDescent="0.2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5"/>
    </row>
    <row r="21" spans="1:24" x14ac:dyDescent="0.2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5"/>
    </row>
    <row r="22" spans="1:24" ht="15.75" thickBot="1" x14ac:dyDescent="0.3">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8"/>
    </row>
    <row r="25" spans="1:24" ht="16.5" thickBot="1" x14ac:dyDescent="0.3">
      <c r="A25" s="248" t="s">
        <v>121</v>
      </c>
      <c r="B25" s="248"/>
      <c r="C25" s="248"/>
      <c r="D25" s="248"/>
    </row>
    <row r="26" spans="1:24" x14ac:dyDescent="0.25">
      <c r="A26" s="260"/>
      <c r="B26" s="261"/>
      <c r="C26" s="261"/>
      <c r="D26" s="261"/>
      <c r="E26" s="261"/>
      <c r="F26" s="261"/>
      <c r="G26" s="261"/>
      <c r="H26" s="261"/>
      <c r="I26" s="261"/>
      <c r="J26" s="261"/>
      <c r="K26" s="261"/>
      <c r="L26" s="261"/>
      <c r="M26" s="261"/>
      <c r="N26" s="261"/>
      <c r="O26" s="261"/>
      <c r="P26" s="261"/>
      <c r="Q26" s="261"/>
      <c r="R26" s="261"/>
      <c r="S26" s="261"/>
      <c r="T26" s="261"/>
      <c r="U26" s="261"/>
      <c r="V26" s="261"/>
      <c r="W26" s="261"/>
      <c r="X26" s="262"/>
    </row>
    <row r="27" spans="1:24" x14ac:dyDescent="0.25">
      <c r="A27" s="263"/>
      <c r="B27" s="264"/>
      <c r="C27" s="264"/>
      <c r="D27" s="264"/>
      <c r="E27" s="264"/>
      <c r="F27" s="264"/>
      <c r="G27" s="264"/>
      <c r="H27" s="264"/>
      <c r="I27" s="264"/>
      <c r="J27" s="264"/>
      <c r="K27" s="264"/>
      <c r="L27" s="264"/>
      <c r="M27" s="264"/>
      <c r="N27" s="264"/>
      <c r="O27" s="264"/>
      <c r="P27" s="264"/>
      <c r="Q27" s="264"/>
      <c r="R27" s="264"/>
      <c r="S27" s="264"/>
      <c r="T27" s="264"/>
      <c r="U27" s="264"/>
      <c r="V27" s="264"/>
      <c r="W27" s="264"/>
      <c r="X27" s="265"/>
    </row>
    <row r="28" spans="1:24" x14ac:dyDescent="0.25">
      <c r="A28" s="263"/>
      <c r="B28" s="264"/>
      <c r="C28" s="264"/>
      <c r="D28" s="264"/>
      <c r="E28" s="264"/>
      <c r="F28" s="264"/>
      <c r="G28" s="264"/>
      <c r="H28" s="264"/>
      <c r="I28" s="264"/>
      <c r="J28" s="264"/>
      <c r="K28" s="264"/>
      <c r="L28" s="264"/>
      <c r="M28" s="264"/>
      <c r="N28" s="264"/>
      <c r="O28" s="264"/>
      <c r="P28" s="264"/>
      <c r="Q28" s="264"/>
      <c r="R28" s="264"/>
      <c r="S28" s="264"/>
      <c r="T28" s="264"/>
      <c r="U28" s="264"/>
      <c r="V28" s="264"/>
      <c r="W28" s="264"/>
      <c r="X28" s="265"/>
    </row>
    <row r="29" spans="1:24" x14ac:dyDescent="0.25">
      <c r="A29" s="263"/>
      <c r="B29" s="264"/>
      <c r="C29" s="264"/>
      <c r="D29" s="264"/>
      <c r="E29" s="264"/>
      <c r="F29" s="264"/>
      <c r="G29" s="264"/>
      <c r="H29" s="264"/>
      <c r="I29" s="264"/>
      <c r="J29" s="264"/>
      <c r="K29" s="264"/>
      <c r="L29" s="264"/>
      <c r="M29" s="264"/>
      <c r="N29" s="264"/>
      <c r="O29" s="264"/>
      <c r="P29" s="264"/>
      <c r="Q29" s="264"/>
      <c r="R29" s="264"/>
      <c r="S29" s="264"/>
      <c r="T29" s="264"/>
      <c r="U29" s="264"/>
      <c r="V29" s="264"/>
      <c r="W29" s="264"/>
      <c r="X29" s="265"/>
    </row>
    <row r="30" spans="1:24" x14ac:dyDescent="0.25">
      <c r="A30" s="263"/>
      <c r="B30" s="264"/>
      <c r="C30" s="264"/>
      <c r="D30" s="264"/>
      <c r="E30" s="264"/>
      <c r="F30" s="264"/>
      <c r="G30" s="264"/>
      <c r="H30" s="264"/>
      <c r="I30" s="264"/>
      <c r="J30" s="264"/>
      <c r="K30" s="264"/>
      <c r="L30" s="264"/>
      <c r="M30" s="264"/>
      <c r="N30" s="264"/>
      <c r="O30" s="264"/>
      <c r="P30" s="264"/>
      <c r="Q30" s="264"/>
      <c r="R30" s="264"/>
      <c r="S30" s="264"/>
      <c r="T30" s="264"/>
      <c r="U30" s="264"/>
      <c r="V30" s="264"/>
      <c r="W30" s="264"/>
      <c r="X30" s="265"/>
    </row>
    <row r="31" spans="1:24" x14ac:dyDescent="0.25">
      <c r="A31" s="263"/>
      <c r="B31" s="264"/>
      <c r="C31" s="264"/>
      <c r="D31" s="264"/>
      <c r="E31" s="264"/>
      <c r="F31" s="264"/>
      <c r="G31" s="264"/>
      <c r="H31" s="264"/>
      <c r="I31" s="264"/>
      <c r="J31" s="264"/>
      <c r="K31" s="264"/>
      <c r="L31" s="264"/>
      <c r="M31" s="264"/>
      <c r="N31" s="264"/>
      <c r="O31" s="264"/>
      <c r="P31" s="264"/>
      <c r="Q31" s="264"/>
      <c r="R31" s="264"/>
      <c r="S31" s="264"/>
      <c r="T31" s="264"/>
      <c r="U31" s="264"/>
      <c r="V31" s="264"/>
      <c r="W31" s="264"/>
      <c r="X31" s="265"/>
    </row>
    <row r="32" spans="1:24" ht="15.75" thickBot="1" x14ac:dyDescent="0.3">
      <c r="A32" s="266"/>
      <c r="B32" s="267"/>
      <c r="C32" s="267"/>
      <c r="D32" s="267"/>
      <c r="E32" s="267"/>
      <c r="F32" s="267"/>
      <c r="G32" s="267"/>
      <c r="H32" s="267"/>
      <c r="I32" s="267"/>
      <c r="J32" s="267"/>
      <c r="K32" s="267"/>
      <c r="L32" s="267"/>
      <c r="M32" s="267"/>
      <c r="N32" s="267"/>
      <c r="O32" s="267"/>
      <c r="P32" s="267"/>
      <c r="Q32" s="267"/>
      <c r="R32" s="267"/>
      <c r="S32" s="267"/>
      <c r="T32" s="267"/>
      <c r="U32" s="267"/>
      <c r="V32" s="267"/>
      <c r="W32" s="267"/>
      <c r="X32" s="268"/>
    </row>
    <row r="35" spans="1:24" ht="16.5" thickBot="1" x14ac:dyDescent="0.3">
      <c r="A35" s="318" t="s">
        <v>122</v>
      </c>
      <c r="B35" s="318"/>
      <c r="C35" s="318"/>
      <c r="D35" s="318"/>
      <c r="E35" s="318"/>
      <c r="F35" s="318"/>
    </row>
    <row r="36" spans="1:24" x14ac:dyDescent="0.25">
      <c r="A36" s="260"/>
      <c r="B36" s="261"/>
      <c r="C36" s="261"/>
      <c r="D36" s="261"/>
      <c r="E36" s="261"/>
      <c r="F36" s="261"/>
      <c r="G36" s="261"/>
      <c r="H36" s="261"/>
      <c r="I36" s="261"/>
      <c r="J36" s="261"/>
      <c r="K36" s="261"/>
      <c r="L36" s="261"/>
      <c r="M36" s="261"/>
      <c r="N36" s="261"/>
      <c r="O36" s="261"/>
      <c r="P36" s="261"/>
      <c r="Q36" s="261"/>
      <c r="R36" s="261"/>
      <c r="S36" s="261"/>
      <c r="T36" s="261"/>
      <c r="U36" s="261"/>
      <c r="V36" s="261"/>
      <c r="W36" s="261"/>
      <c r="X36" s="262"/>
    </row>
    <row r="37" spans="1:24" x14ac:dyDescent="0.2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5"/>
    </row>
    <row r="38" spans="1:24" x14ac:dyDescent="0.2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5"/>
    </row>
    <row r="39" spans="1:24" x14ac:dyDescent="0.2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row>
    <row r="40" spans="1:24" x14ac:dyDescent="0.25">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5"/>
    </row>
    <row r="41" spans="1:24" x14ac:dyDescent="0.2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5"/>
    </row>
    <row r="42" spans="1:24" ht="15.75" thickBot="1" x14ac:dyDescent="0.3">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8"/>
    </row>
    <row r="45" spans="1:24" ht="16.5" thickBot="1" x14ac:dyDescent="0.3">
      <c r="A45" s="318" t="s">
        <v>123</v>
      </c>
      <c r="B45" s="318"/>
      <c r="C45" s="318"/>
      <c r="D45" s="318"/>
      <c r="E45" s="318"/>
      <c r="F45" s="318"/>
      <c r="G45" s="318"/>
      <c r="H45" s="318"/>
    </row>
    <row r="46" spans="1:24" x14ac:dyDescent="0.25">
      <c r="A46" s="260"/>
      <c r="B46" s="261"/>
      <c r="C46" s="261"/>
      <c r="D46" s="261"/>
      <c r="E46" s="261"/>
      <c r="F46" s="261"/>
      <c r="G46" s="261"/>
      <c r="H46" s="261"/>
      <c r="I46" s="261"/>
      <c r="J46" s="261"/>
      <c r="K46" s="261"/>
      <c r="L46" s="261"/>
      <c r="M46" s="261"/>
      <c r="N46" s="261"/>
      <c r="O46" s="261"/>
      <c r="P46" s="261"/>
      <c r="Q46" s="261"/>
      <c r="R46" s="261"/>
      <c r="S46" s="261"/>
      <c r="T46" s="261"/>
      <c r="U46" s="261"/>
      <c r="V46" s="261"/>
      <c r="W46" s="261"/>
      <c r="X46" s="262"/>
    </row>
    <row r="47" spans="1:24" x14ac:dyDescent="0.2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5"/>
    </row>
    <row r="48" spans="1:24" x14ac:dyDescent="0.2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5"/>
    </row>
    <row r="49" spans="1:24" x14ac:dyDescent="0.25">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5"/>
    </row>
    <row r="50" spans="1:24" x14ac:dyDescent="0.25">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5"/>
    </row>
    <row r="51" spans="1:24" x14ac:dyDescent="0.25">
      <c r="A51" s="263"/>
      <c r="B51" s="264"/>
      <c r="C51" s="264"/>
      <c r="D51" s="264"/>
      <c r="E51" s="264"/>
      <c r="F51" s="264"/>
      <c r="G51" s="264"/>
      <c r="H51" s="264"/>
      <c r="I51" s="264"/>
      <c r="J51" s="264"/>
      <c r="K51" s="264"/>
      <c r="L51" s="264"/>
      <c r="M51" s="264"/>
      <c r="N51" s="264"/>
      <c r="O51" s="264"/>
      <c r="P51" s="264"/>
      <c r="Q51" s="264"/>
      <c r="R51" s="264"/>
      <c r="S51" s="264"/>
      <c r="T51" s="264"/>
      <c r="U51" s="264"/>
      <c r="V51" s="264"/>
      <c r="W51" s="264"/>
      <c r="X51" s="265"/>
    </row>
    <row r="52" spans="1:24" ht="15.75" thickBot="1" x14ac:dyDescent="0.3">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8"/>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M31" sqref="M31"/>
    </sheetView>
  </sheetViews>
  <sheetFormatPr defaultRowHeight="15" x14ac:dyDescent="0.25"/>
  <sheetData>
    <row r="2" spans="1:25" ht="15.75" customHeight="1" x14ac:dyDescent="0.25">
      <c r="A2" s="320" t="s">
        <v>153</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25"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row>
    <row r="4" spans="1:25" x14ac:dyDescent="0.25">
      <c r="A4" s="320"/>
      <c r="B4" s="320"/>
      <c r="C4" s="320"/>
      <c r="D4" s="320"/>
      <c r="E4" s="320"/>
      <c r="F4" s="320"/>
      <c r="G4" s="320"/>
      <c r="H4" s="320"/>
      <c r="I4" s="320"/>
      <c r="J4" s="320"/>
      <c r="K4" s="320"/>
      <c r="L4" s="320"/>
      <c r="M4" s="320"/>
      <c r="N4" s="320"/>
      <c r="O4" s="320"/>
      <c r="P4" s="320"/>
      <c r="Q4" s="320"/>
      <c r="R4" s="320"/>
      <c r="S4" s="320"/>
      <c r="T4" s="320"/>
      <c r="U4" s="320"/>
      <c r="V4" s="320"/>
      <c r="W4" s="320"/>
      <c r="X4" s="320"/>
      <c r="Y4" s="320"/>
    </row>
    <row r="5" spans="1:25" x14ac:dyDescent="0.25">
      <c r="A5" s="320"/>
      <c r="B5" s="320"/>
      <c r="C5" s="320"/>
      <c r="D5" s="320"/>
      <c r="E5" s="320"/>
      <c r="F5" s="320"/>
      <c r="G5" s="320"/>
      <c r="H5" s="320"/>
      <c r="I5" s="320"/>
      <c r="J5" s="320"/>
      <c r="K5" s="320"/>
      <c r="L5" s="320"/>
      <c r="M5" s="320"/>
      <c r="N5" s="320"/>
      <c r="O5" s="320"/>
      <c r="P5" s="320"/>
      <c r="Q5" s="320"/>
      <c r="R5" s="320"/>
      <c r="S5" s="320"/>
      <c r="T5" s="320"/>
      <c r="U5" s="320"/>
      <c r="V5" s="320"/>
      <c r="W5" s="320"/>
      <c r="X5" s="320"/>
      <c r="Y5" s="320"/>
    </row>
    <row r="6" spans="1:25" x14ac:dyDescent="0.25">
      <c r="A6" s="320"/>
      <c r="B6" s="320"/>
      <c r="C6" s="320"/>
      <c r="D6" s="320"/>
      <c r="E6" s="320"/>
      <c r="F6" s="320"/>
      <c r="G6" s="320"/>
      <c r="H6" s="320"/>
      <c r="I6" s="320"/>
      <c r="J6" s="320"/>
      <c r="K6" s="320"/>
      <c r="L6" s="320"/>
      <c r="M6" s="320"/>
      <c r="N6" s="320"/>
      <c r="O6" s="320"/>
      <c r="P6" s="320"/>
      <c r="Q6" s="320"/>
      <c r="R6" s="320"/>
      <c r="S6" s="320"/>
      <c r="T6" s="320"/>
      <c r="U6" s="320"/>
      <c r="V6" s="320"/>
      <c r="W6" s="320"/>
      <c r="X6" s="320"/>
      <c r="Y6" s="320"/>
    </row>
    <row r="7" spans="1:25" x14ac:dyDescent="0.25">
      <c r="A7" s="320"/>
      <c r="B7" s="320"/>
      <c r="C7" s="320"/>
      <c r="D7" s="320"/>
      <c r="E7" s="320"/>
      <c r="F7" s="320"/>
      <c r="G7" s="320"/>
      <c r="H7" s="320"/>
      <c r="I7" s="320"/>
      <c r="J7" s="320"/>
      <c r="K7" s="320"/>
      <c r="L7" s="320"/>
      <c r="M7" s="320"/>
      <c r="N7" s="320"/>
      <c r="O7" s="320"/>
      <c r="P7" s="320"/>
      <c r="Q7" s="320"/>
      <c r="R7" s="320"/>
      <c r="S7" s="320"/>
      <c r="T7" s="320"/>
      <c r="U7" s="320"/>
      <c r="V7" s="320"/>
      <c r="W7" s="320"/>
      <c r="X7" s="320"/>
      <c r="Y7" s="320"/>
    </row>
    <row r="8" spans="1:25" x14ac:dyDescent="0.25">
      <c r="A8" s="320"/>
      <c r="B8" s="320"/>
      <c r="C8" s="320"/>
      <c r="D8" s="320"/>
      <c r="E8" s="320"/>
      <c r="F8" s="320"/>
      <c r="G8" s="320"/>
      <c r="H8" s="320"/>
      <c r="I8" s="320"/>
      <c r="J8" s="320"/>
      <c r="K8" s="320"/>
      <c r="L8" s="320"/>
      <c r="M8" s="320"/>
      <c r="N8" s="320"/>
      <c r="O8" s="320"/>
      <c r="P8" s="320"/>
      <c r="Q8" s="320"/>
      <c r="R8" s="320"/>
      <c r="S8" s="320"/>
      <c r="T8" s="320"/>
      <c r="U8" s="320"/>
      <c r="V8" s="320"/>
      <c r="W8" s="320"/>
      <c r="X8" s="320"/>
      <c r="Y8" s="320"/>
    </row>
    <row r="9" spans="1:25" x14ac:dyDescent="0.25">
      <c r="A9" s="320"/>
      <c r="B9" s="320"/>
      <c r="C9" s="320"/>
      <c r="D9" s="320"/>
      <c r="E9" s="320"/>
      <c r="F9" s="320"/>
      <c r="G9" s="320"/>
      <c r="H9" s="320"/>
      <c r="I9" s="320"/>
      <c r="J9" s="320"/>
      <c r="K9" s="320"/>
      <c r="L9" s="320"/>
      <c r="M9" s="320"/>
      <c r="N9" s="320"/>
      <c r="O9" s="320"/>
      <c r="P9" s="320"/>
      <c r="Q9" s="320"/>
      <c r="R9" s="320"/>
      <c r="S9" s="320"/>
      <c r="T9" s="320"/>
      <c r="U9" s="320"/>
      <c r="V9" s="320"/>
      <c r="W9" s="320"/>
      <c r="X9" s="320"/>
      <c r="Y9" s="320"/>
    </row>
    <row r="10" spans="1:25" x14ac:dyDescent="0.25">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row>
    <row r="11" spans="1:25" x14ac:dyDescent="0.25">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row>
    <row r="12" spans="1:25" x14ac:dyDescent="0.25">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row>
    <row r="13" spans="1:25" x14ac:dyDescent="0.2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row>
    <row r="14" spans="1:25" x14ac:dyDescent="0.2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row>
    <row r="15" spans="1:25" x14ac:dyDescent="0.25">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row>
    <row r="16" spans="1:25" x14ac:dyDescent="0.25">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row>
    <row r="17" spans="1:25" x14ac:dyDescent="0.25">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row>
    <row r="18" spans="1:25" x14ac:dyDescent="0.25">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row>
    <row r="19" spans="1:25" x14ac:dyDescent="0.25">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row>
    <row r="20" spans="1:25" x14ac:dyDescent="0.25">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row>
    <row r="21" spans="1:25" x14ac:dyDescent="0.2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row>
    <row r="22" spans="1:25" x14ac:dyDescent="0.25">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row>
    <row r="23" spans="1:25" x14ac:dyDescent="0.25">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row>
    <row r="24" spans="1:25" x14ac:dyDescent="0.25">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row>
    <row r="25" spans="1:25" x14ac:dyDescent="0.25">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row>
    <row r="26" spans="1:25" x14ac:dyDescent="0.25">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AA51" sqref="AA51"/>
    </sheetView>
  </sheetViews>
  <sheetFormatPr defaultColWidth="9.140625" defaultRowHeight="12.75" x14ac:dyDescent="0.2"/>
  <cols>
    <col min="1" max="1" width="3.140625" style="105" customWidth="1"/>
    <col min="2" max="8" width="3.85546875" style="105" customWidth="1"/>
    <col min="9" max="9" width="1.85546875" style="105" customWidth="1"/>
    <col min="10" max="10" width="8.42578125" style="106" customWidth="1"/>
    <col min="11" max="11" width="32" style="105" customWidth="1"/>
    <col min="12" max="12" width="4.85546875" style="105" customWidth="1"/>
    <col min="13" max="19" width="3.85546875" style="105" customWidth="1"/>
    <col min="20" max="20" width="1.85546875" style="105" customWidth="1"/>
    <col min="21" max="21" width="4.42578125" style="105" customWidth="1"/>
    <col min="22" max="22" width="30.7109375" style="105" customWidth="1"/>
    <col min="23" max="23" width="2.85546875" style="105" customWidth="1"/>
    <col min="24" max="24" width="3.140625" style="105" customWidth="1"/>
    <col min="25" max="25" width="7.85546875" style="105" customWidth="1"/>
    <col min="26" max="16384" width="9.140625" style="105"/>
  </cols>
  <sheetData>
    <row r="1" spans="1:28" ht="18" x14ac:dyDescent="0.25">
      <c r="A1" s="333" t="s">
        <v>156</v>
      </c>
      <c r="B1" s="333"/>
      <c r="C1" s="333"/>
      <c r="D1" s="333"/>
      <c r="E1" s="333"/>
      <c r="F1" s="333"/>
      <c r="G1" s="333"/>
      <c r="H1" s="333"/>
      <c r="I1" s="333"/>
      <c r="J1" s="333"/>
      <c r="K1" s="333"/>
      <c r="L1" s="103"/>
      <c r="M1" s="103"/>
      <c r="N1" s="103"/>
      <c r="O1" s="103"/>
      <c r="P1" s="103"/>
      <c r="Q1" s="103"/>
      <c r="R1" s="103"/>
      <c r="S1" s="103"/>
      <c r="T1" s="103"/>
      <c r="U1" s="103"/>
      <c r="V1" s="103"/>
      <c r="W1" s="104"/>
      <c r="Y1" s="106"/>
    </row>
    <row r="2" spans="1:28" x14ac:dyDescent="0.2">
      <c r="A2" s="334" t="s">
        <v>157</v>
      </c>
      <c r="B2" s="334"/>
      <c r="C2" s="334"/>
      <c r="D2" s="334"/>
      <c r="E2" s="334"/>
      <c r="F2" s="334"/>
      <c r="G2" s="334"/>
      <c r="H2" s="334"/>
      <c r="I2" s="334"/>
      <c r="J2" s="334"/>
      <c r="K2" s="334"/>
      <c r="L2" s="107"/>
      <c r="M2" s="108"/>
      <c r="N2" s="108"/>
      <c r="O2" s="108"/>
      <c r="P2" s="108"/>
      <c r="Q2" s="108"/>
      <c r="R2" s="108"/>
      <c r="S2" s="108"/>
      <c r="T2" s="108"/>
      <c r="U2" s="107"/>
      <c r="V2" s="109" t="s">
        <v>158</v>
      </c>
      <c r="W2" s="104"/>
      <c r="Y2" s="110"/>
    </row>
    <row r="3" spans="1:28" x14ac:dyDescent="0.2">
      <c r="A3" s="107"/>
      <c r="B3" s="107"/>
      <c r="C3" s="107"/>
      <c r="D3" s="111"/>
      <c r="E3" s="111"/>
      <c r="F3" s="107"/>
      <c r="G3" s="107"/>
      <c r="H3" s="107"/>
      <c r="I3" s="112"/>
      <c r="J3" s="113"/>
      <c r="K3" s="107"/>
      <c r="L3" s="107"/>
      <c r="M3" s="107"/>
      <c r="N3" s="107"/>
      <c r="O3" s="111"/>
      <c r="P3" s="111"/>
      <c r="Q3" s="107"/>
      <c r="R3" s="107"/>
      <c r="S3" s="107"/>
      <c r="T3" s="112"/>
      <c r="U3" s="114"/>
      <c r="V3" s="107"/>
      <c r="W3" s="104"/>
      <c r="Y3" s="106"/>
    </row>
    <row r="4" spans="1:28" x14ac:dyDescent="0.2">
      <c r="A4" s="107"/>
      <c r="B4" s="107"/>
      <c r="C4" s="107"/>
      <c r="D4" s="335" t="s">
        <v>159</v>
      </c>
      <c r="E4" s="336"/>
      <c r="F4" s="328">
        <v>2017</v>
      </c>
      <c r="G4" s="337"/>
      <c r="H4" s="329"/>
      <c r="I4" s="107"/>
      <c r="J4" s="113"/>
      <c r="K4" s="335" t="s">
        <v>160</v>
      </c>
      <c r="L4" s="336"/>
      <c r="M4" s="328">
        <v>1</v>
      </c>
      <c r="N4" s="329"/>
      <c r="O4" s="325"/>
      <c r="P4" s="326"/>
      <c r="Q4" s="326"/>
      <c r="R4" s="326"/>
      <c r="S4" s="326"/>
      <c r="T4" s="107"/>
      <c r="U4" s="107"/>
      <c r="V4" s="107"/>
      <c r="W4" s="104"/>
      <c r="Y4" s="110"/>
    </row>
    <row r="5" spans="1:28" x14ac:dyDescent="0.2">
      <c r="A5" s="107"/>
      <c r="B5" s="107"/>
      <c r="C5" s="107"/>
      <c r="D5" s="107"/>
      <c r="E5" s="107"/>
      <c r="F5" s="107"/>
      <c r="G5" s="107"/>
      <c r="H5" s="107"/>
      <c r="I5" s="107"/>
      <c r="J5" s="113"/>
      <c r="K5" s="107"/>
      <c r="L5" s="107"/>
      <c r="M5" s="107"/>
      <c r="N5" s="107"/>
      <c r="O5" s="107"/>
      <c r="P5" s="107"/>
      <c r="Q5" s="107"/>
      <c r="R5" s="107"/>
      <c r="S5" s="107"/>
      <c r="T5" s="107"/>
      <c r="U5" s="107"/>
      <c r="V5" s="107"/>
      <c r="W5" s="104"/>
      <c r="Y5" s="115"/>
    </row>
    <row r="6" spans="1:28" x14ac:dyDescent="0.2">
      <c r="Y6" s="116"/>
    </row>
    <row r="7" spans="1:28" s="117" customFormat="1" ht="18" customHeight="1" x14ac:dyDescent="0.2">
      <c r="B7" s="327" t="s">
        <v>161</v>
      </c>
      <c r="C7" s="327"/>
      <c r="D7" s="327"/>
      <c r="E7" s="327"/>
      <c r="F7" s="327"/>
      <c r="G7" s="327"/>
      <c r="H7" s="327"/>
      <c r="I7" s="327"/>
      <c r="J7" s="327"/>
      <c r="K7" s="327"/>
      <c r="L7" s="327"/>
      <c r="M7" s="327"/>
      <c r="N7" s="327"/>
      <c r="O7" s="327"/>
      <c r="P7" s="327"/>
      <c r="Q7" s="327"/>
      <c r="R7" s="327"/>
      <c r="S7" s="327"/>
      <c r="T7" s="327"/>
      <c r="U7" s="327"/>
      <c r="V7" s="327"/>
      <c r="Y7" s="324"/>
    </row>
    <row r="8" spans="1:28" s="118" customFormat="1" ht="6" customHeight="1" x14ac:dyDescent="0.2">
      <c r="B8" s="119"/>
      <c r="C8" s="119"/>
      <c r="D8" s="119"/>
      <c r="E8" s="119"/>
      <c r="F8" s="119"/>
      <c r="G8" s="119"/>
      <c r="H8" s="119"/>
      <c r="I8" s="119"/>
      <c r="J8" s="120"/>
      <c r="K8" s="119"/>
      <c r="L8" s="121"/>
      <c r="M8" s="119"/>
      <c r="N8" s="119"/>
      <c r="O8" s="119"/>
      <c r="P8" s="119"/>
      <c r="Q8" s="119"/>
      <c r="R8" s="119"/>
      <c r="S8" s="119"/>
      <c r="T8" s="119"/>
      <c r="U8" s="119"/>
      <c r="V8" s="119"/>
      <c r="Y8" s="324"/>
    </row>
    <row r="9" spans="1:28" s="122" customFormat="1" ht="13.5" x14ac:dyDescent="0.3">
      <c r="B9" s="321">
        <f>DATE(year,7,1)</f>
        <v>42917</v>
      </c>
      <c r="C9" s="322"/>
      <c r="D9" s="322"/>
      <c r="E9" s="322"/>
      <c r="F9" s="322"/>
      <c r="G9" s="322"/>
      <c r="H9" s="322"/>
      <c r="I9" s="123"/>
      <c r="J9" s="323" t="s">
        <v>162</v>
      </c>
      <c r="K9" s="323"/>
      <c r="L9" s="124"/>
      <c r="M9" s="321">
        <f>DATE(year+1,1,1)</f>
        <v>43101</v>
      </c>
      <c r="N9" s="322"/>
      <c r="O9" s="322"/>
      <c r="P9" s="322"/>
      <c r="Q9" s="322"/>
      <c r="R9" s="322"/>
      <c r="S9" s="322"/>
      <c r="T9" s="124"/>
      <c r="U9" s="323" t="s">
        <v>163</v>
      </c>
      <c r="V9" s="323"/>
      <c r="Y9" s="324"/>
      <c r="Z9" s="125"/>
      <c r="AA9" s="125"/>
      <c r="AB9" s="125"/>
    </row>
    <row r="10" spans="1:28" s="121" customFormat="1" x14ac:dyDescent="0.2">
      <c r="B10" s="126" t="str">
        <f>IF(startday=1,INDEX(weekDayNames,1),INDEX(weekDayNames,2))</f>
        <v>Su</v>
      </c>
      <c r="C10" s="127" t="str">
        <f>IF(startday=1,INDEX(weekDayNames,2),INDEX(weekDayNames,3))</f>
        <v>M</v>
      </c>
      <c r="D10" s="127" t="str">
        <f>IF(startday=1,INDEX(weekDayNames,3),INDEX(weekDayNames,4))</f>
        <v>Tu</v>
      </c>
      <c r="E10" s="127" t="str">
        <f>IF(startday=1,INDEX(weekDayNames,4),INDEX(weekDayNames,5))</f>
        <v>W</v>
      </c>
      <c r="F10" s="127" t="str">
        <f>IF(startday=1,INDEX(weekDayNames,5),INDEX(weekDayNames,6))</f>
        <v>Th</v>
      </c>
      <c r="G10" s="127" t="str">
        <f>IF(startday=1,INDEX(weekDayNames,6),INDEX(weekDayNames,7))</f>
        <v>F</v>
      </c>
      <c r="H10" s="126" t="str">
        <f>IF(startday=1,INDEX(weekDayNames,7),INDEX(weekDayNames,1))</f>
        <v>Sa</v>
      </c>
      <c r="I10" s="124"/>
      <c r="J10" s="331" t="s">
        <v>164</v>
      </c>
      <c r="K10" s="331"/>
      <c r="L10" s="124"/>
      <c r="M10" s="126" t="str">
        <f>IF(startday=1,INDEX(weekDayNames,1),INDEX(weekDayNames,2))</f>
        <v>Su</v>
      </c>
      <c r="N10" s="127" t="str">
        <f>IF(startday=1,INDEX(weekDayNames,2),INDEX(weekDayNames,3))</f>
        <v>M</v>
      </c>
      <c r="O10" s="127" t="str">
        <f>IF(startday=1,INDEX(weekDayNames,3),INDEX(weekDayNames,4))</f>
        <v>Tu</v>
      </c>
      <c r="P10" s="127" t="str">
        <f>IF(startday=1,INDEX(weekDayNames,4),INDEX(weekDayNames,5))</f>
        <v>W</v>
      </c>
      <c r="Q10" s="127" t="str">
        <f>IF(startday=1,INDEX(weekDayNames,5),INDEX(weekDayNames,6))</f>
        <v>Th</v>
      </c>
      <c r="R10" s="127" t="str">
        <f>IF(startday=1,INDEX(weekDayNames,6),INDEX(weekDayNames,7))</f>
        <v>F</v>
      </c>
      <c r="S10" s="126" t="str">
        <f>IF(startday=1,INDEX(weekDayNames,7),INDEX(weekDayNames,1))</f>
        <v>Sa</v>
      </c>
      <c r="T10" s="124"/>
      <c r="U10" s="128">
        <v>10</v>
      </c>
      <c r="V10" s="129" t="s">
        <v>165</v>
      </c>
      <c r="Y10" s="324"/>
    </row>
    <row r="11" spans="1:28" s="121" customFormat="1" x14ac:dyDescent="0.2">
      <c r="B11" s="130" t="str">
        <f t="array" ref="B11:H16">IF(MONTH(B9)&lt;&gt;MONTH(DATE(YEAR(B9),MONTH(B9),1)-WEEKDAY(DATE(YEAR(B9),MONTH(B9),1),startday)+(WeekNo-1)*7+WeekDay),"",DATE(YEAR(B9),MONTH(B9),1)-WEEKDAY(DATE(YEAR(B9),MONTH(B9),1),startday)+(WeekNo-1)*7+WeekDay)</f>
        <v/>
      </c>
      <c r="C11" s="131" t="str">
        <v/>
      </c>
      <c r="D11" s="132" t="str">
        <v/>
      </c>
      <c r="E11" s="131" t="str">
        <v/>
      </c>
      <c r="F11" s="131" t="str">
        <v/>
      </c>
      <c r="G11" s="132" t="str">
        <v/>
      </c>
      <c r="H11" s="130">
        <v>42917</v>
      </c>
      <c r="I11" s="124"/>
      <c r="J11" s="332" t="s">
        <v>166</v>
      </c>
      <c r="K11" s="332"/>
      <c r="L11" s="124"/>
      <c r="M11" s="130" t="str">
        <f t="array" ref="M11:S16">IF(MONTH(M9)&lt;&gt;MONTH(DATE(YEAR(M9),MONTH(M9),1)-WEEKDAY(DATE(YEAR(M9),MONTH(M9),1),startday)+(WeekNo-1)*7+WeekDay),"",DATE(YEAR(M9),MONTH(M9),1)-WEEKDAY(DATE(YEAR(M9),MONTH(M9),1),startday)+(WeekNo-1)*7+WeekDay)</f>
        <v/>
      </c>
      <c r="N11" s="131">
        <v>43101</v>
      </c>
      <c r="O11" s="131">
        <v>43102</v>
      </c>
      <c r="P11" s="131">
        <v>43103</v>
      </c>
      <c r="Q11" s="131">
        <v>43104</v>
      </c>
      <c r="R11" s="131">
        <v>43105</v>
      </c>
      <c r="S11" s="130">
        <v>43106</v>
      </c>
      <c r="T11" s="124"/>
      <c r="U11" s="182">
        <v>16</v>
      </c>
      <c r="V11" s="136" t="s">
        <v>167</v>
      </c>
      <c r="Y11" s="324"/>
    </row>
    <row r="12" spans="1:28" s="121" customFormat="1" x14ac:dyDescent="0.2">
      <c r="B12" s="130">
        <v>42918</v>
      </c>
      <c r="C12" s="133">
        <v>42919</v>
      </c>
      <c r="D12" s="131">
        <v>42920</v>
      </c>
      <c r="E12" s="131">
        <v>42921</v>
      </c>
      <c r="F12" s="131">
        <v>42922</v>
      </c>
      <c r="G12" s="131">
        <v>42923</v>
      </c>
      <c r="H12" s="130">
        <v>42924</v>
      </c>
      <c r="I12" s="124"/>
      <c r="J12" s="330" t="s">
        <v>168</v>
      </c>
      <c r="K12" s="330"/>
      <c r="L12" s="124"/>
      <c r="M12" s="130">
        <v>43107</v>
      </c>
      <c r="N12" s="131">
        <v>43108</v>
      </c>
      <c r="O12" s="131">
        <v>43109</v>
      </c>
      <c r="P12" s="135">
        <v>43110</v>
      </c>
      <c r="Q12" s="131">
        <v>43111</v>
      </c>
      <c r="R12" s="131">
        <v>43112</v>
      </c>
      <c r="S12" s="130">
        <v>43113</v>
      </c>
      <c r="T12" s="124"/>
      <c r="U12" s="128">
        <v>24</v>
      </c>
      <c r="V12" s="129" t="s">
        <v>165</v>
      </c>
      <c r="Y12" s="137"/>
      <c r="Z12" s="138"/>
      <c r="AA12" s="138"/>
      <c r="AB12" s="138"/>
    </row>
    <row r="13" spans="1:28" s="121" customFormat="1" ht="11.25" customHeight="1" x14ac:dyDescent="0.2">
      <c r="B13" s="130">
        <v>42925</v>
      </c>
      <c r="C13" s="131">
        <v>42926</v>
      </c>
      <c r="D13" s="131">
        <v>42927</v>
      </c>
      <c r="E13" s="131">
        <v>42928</v>
      </c>
      <c r="F13" s="131">
        <v>42929</v>
      </c>
      <c r="G13" s="131">
        <v>42930</v>
      </c>
      <c r="H13" s="130">
        <v>42931</v>
      </c>
      <c r="I13" s="124"/>
      <c r="J13" s="139"/>
      <c r="K13" s="140"/>
      <c r="L13" s="124"/>
      <c r="M13" s="130">
        <v>43114</v>
      </c>
      <c r="N13" s="131">
        <v>43115</v>
      </c>
      <c r="O13" s="181">
        <v>43116</v>
      </c>
      <c r="P13" s="131">
        <v>43117</v>
      </c>
      <c r="Q13" s="131">
        <v>43118</v>
      </c>
      <c r="R13" s="181">
        <v>43119</v>
      </c>
      <c r="S13" s="130">
        <v>43120</v>
      </c>
      <c r="T13" s="124"/>
      <c r="U13" s="182">
        <v>30</v>
      </c>
      <c r="V13" s="136" t="s">
        <v>167</v>
      </c>
      <c r="Y13" s="139"/>
      <c r="Z13" s="140"/>
      <c r="AA13" s="138"/>
      <c r="AB13" s="138"/>
    </row>
    <row r="14" spans="1:28" s="121" customFormat="1" ht="11.25" x14ac:dyDescent="0.2">
      <c r="B14" s="130">
        <v>42932</v>
      </c>
      <c r="C14" s="131">
        <v>42933</v>
      </c>
      <c r="D14" s="131">
        <v>42934</v>
      </c>
      <c r="E14" s="131">
        <v>42935</v>
      </c>
      <c r="F14" s="131">
        <v>42936</v>
      </c>
      <c r="G14" s="131">
        <v>42937</v>
      </c>
      <c r="H14" s="130">
        <v>42938</v>
      </c>
      <c r="I14" s="124"/>
      <c r="J14" s="141">
        <v>3</v>
      </c>
      <c r="K14" s="140" t="s">
        <v>169</v>
      </c>
      <c r="L14" s="124"/>
      <c r="M14" s="130">
        <v>43121</v>
      </c>
      <c r="N14" s="131">
        <v>43122</v>
      </c>
      <c r="O14" s="131">
        <v>43123</v>
      </c>
      <c r="P14" s="135">
        <v>43124</v>
      </c>
      <c r="Q14" s="131">
        <v>43125</v>
      </c>
      <c r="R14" s="131">
        <v>43126</v>
      </c>
      <c r="S14" s="130">
        <v>43127</v>
      </c>
      <c r="T14" s="124"/>
      <c r="U14" s="142">
        <v>31</v>
      </c>
      <c r="V14" s="143" t="s">
        <v>170</v>
      </c>
      <c r="Y14" s="139"/>
      <c r="Z14" s="140"/>
      <c r="AA14" s="138"/>
      <c r="AB14" s="138"/>
    </row>
    <row r="15" spans="1:28" s="121" customFormat="1" ht="11.25" x14ac:dyDescent="0.2">
      <c r="B15" s="130">
        <v>42939</v>
      </c>
      <c r="C15" s="131">
        <v>42940</v>
      </c>
      <c r="D15" s="131">
        <v>42941</v>
      </c>
      <c r="E15" s="131">
        <v>42942</v>
      </c>
      <c r="F15" s="134">
        <v>42943</v>
      </c>
      <c r="G15" s="131">
        <v>42944</v>
      </c>
      <c r="H15" s="130">
        <v>42945</v>
      </c>
      <c r="I15" s="124"/>
      <c r="J15" s="180">
        <v>31</v>
      </c>
      <c r="K15" s="140" t="s">
        <v>171</v>
      </c>
      <c r="L15" s="124"/>
      <c r="M15" s="130">
        <v>43128</v>
      </c>
      <c r="N15" s="131">
        <v>43129</v>
      </c>
      <c r="O15" s="181">
        <v>43130</v>
      </c>
      <c r="P15" s="133">
        <v>43131</v>
      </c>
      <c r="Q15" s="131" t="str">
        <v/>
      </c>
      <c r="R15" s="132" t="str">
        <v/>
      </c>
      <c r="S15" s="130" t="str">
        <v/>
      </c>
      <c r="T15" s="124"/>
      <c r="U15" s="144"/>
      <c r="V15" s="136"/>
      <c r="Y15" s="139"/>
      <c r="Z15" s="140"/>
      <c r="AA15" s="138"/>
      <c r="AB15" s="138"/>
    </row>
    <row r="16" spans="1:28" s="121" customFormat="1" ht="11.25" x14ac:dyDescent="0.2">
      <c r="B16" s="130">
        <v>42946</v>
      </c>
      <c r="C16" s="181">
        <v>42947</v>
      </c>
      <c r="D16" s="131" t="str">
        <v/>
      </c>
      <c r="E16" s="131" t="str">
        <v/>
      </c>
      <c r="F16" s="131" t="str">
        <v/>
      </c>
      <c r="G16" s="131" t="str">
        <v/>
      </c>
      <c r="H16" s="130" t="str">
        <v/>
      </c>
      <c r="I16" s="124"/>
      <c r="K16" s="140" t="s">
        <v>172</v>
      </c>
      <c r="L16" s="124"/>
      <c r="M16" s="130" t="str">
        <v/>
      </c>
      <c r="N16" s="131" t="str">
        <v/>
      </c>
      <c r="O16" s="131" t="str">
        <v/>
      </c>
      <c r="P16" s="131" t="str">
        <v/>
      </c>
      <c r="Q16" s="131" t="str">
        <v/>
      </c>
      <c r="R16" s="131" t="str">
        <v/>
      </c>
      <c r="S16" s="130" t="str">
        <v/>
      </c>
      <c r="T16" s="124"/>
      <c r="Y16" s="139"/>
      <c r="Z16" s="140"/>
      <c r="AA16" s="138"/>
      <c r="AB16" s="138"/>
    </row>
    <row r="17" spans="2:40" s="121" customFormat="1" ht="4.5" customHeight="1" x14ac:dyDescent="0.3">
      <c r="B17" s="124"/>
      <c r="C17" s="124"/>
      <c r="D17" s="124"/>
      <c r="E17" s="124"/>
      <c r="F17" s="124"/>
      <c r="G17" s="124"/>
      <c r="H17" s="124"/>
      <c r="I17" s="124"/>
      <c r="J17" s="145"/>
      <c r="K17" s="124"/>
      <c r="L17" s="124"/>
      <c r="M17" s="124"/>
      <c r="N17" s="124"/>
      <c r="O17" s="124"/>
      <c r="P17" s="124"/>
      <c r="Q17" s="124"/>
      <c r="R17" s="124"/>
      <c r="S17" s="124"/>
      <c r="T17" s="124"/>
      <c r="U17" s="122"/>
      <c r="V17" s="122"/>
      <c r="Y17" s="139"/>
      <c r="Z17" s="140"/>
      <c r="AA17" s="138"/>
      <c r="AB17" s="138"/>
      <c r="AF17" s="146"/>
      <c r="AG17" s="124"/>
      <c r="AM17" s="146"/>
      <c r="AN17" s="124"/>
    </row>
    <row r="18" spans="2:40" s="122" customFormat="1" ht="13.5" x14ac:dyDescent="0.3">
      <c r="B18" s="321">
        <f>DATE(year,8,1)</f>
        <v>42948</v>
      </c>
      <c r="C18" s="322"/>
      <c r="D18" s="322"/>
      <c r="E18" s="322"/>
      <c r="F18" s="322"/>
      <c r="G18" s="322"/>
      <c r="H18" s="322"/>
      <c r="I18" s="123"/>
      <c r="J18" s="323" t="s">
        <v>173</v>
      </c>
      <c r="K18" s="323"/>
      <c r="L18" s="124"/>
      <c r="M18" s="321">
        <f>DATE(year+1,2,1)</f>
        <v>43132</v>
      </c>
      <c r="N18" s="322"/>
      <c r="O18" s="322"/>
      <c r="P18" s="322"/>
      <c r="Q18" s="322"/>
      <c r="R18" s="322"/>
      <c r="S18" s="322"/>
      <c r="T18" s="124"/>
      <c r="U18" s="323" t="s">
        <v>174</v>
      </c>
      <c r="V18" s="323"/>
      <c r="Y18" s="139"/>
      <c r="Z18" s="140"/>
      <c r="AA18" s="138"/>
      <c r="AB18" s="147"/>
      <c r="AC18" s="148"/>
    </row>
    <row r="19" spans="2:40" s="121" customFormat="1" ht="11.25" x14ac:dyDescent="0.2">
      <c r="B19" s="126" t="str">
        <f>IF(startday=1,INDEX(weekDayNames,1),INDEX(weekDayNames,2))</f>
        <v>Su</v>
      </c>
      <c r="C19" s="127" t="str">
        <f>IF(startday=1,INDEX(weekDayNames,2),INDEX(weekDayNames,3))</f>
        <v>M</v>
      </c>
      <c r="D19" s="127" t="str">
        <f>IF(startday=1,INDEX(weekDayNames,3),INDEX(weekDayNames,4))</f>
        <v>Tu</v>
      </c>
      <c r="E19" s="127" t="str">
        <f>IF(startday=1,INDEX(weekDayNames,4),INDEX(weekDayNames,5))</f>
        <v>W</v>
      </c>
      <c r="F19" s="127" t="str">
        <f>IF(startday=1,INDEX(weekDayNames,5),INDEX(weekDayNames,6))</f>
        <v>Th</v>
      </c>
      <c r="G19" s="127" t="str">
        <f>IF(startday=1,INDEX(weekDayNames,6),INDEX(weekDayNames,7))</f>
        <v>F</v>
      </c>
      <c r="H19" s="126" t="str">
        <f>IF(startday=1,INDEX(weekDayNames,7),INDEX(weekDayNames,1))</f>
        <v>Sa</v>
      </c>
      <c r="I19" s="124"/>
      <c r="J19" s="149">
        <v>9</v>
      </c>
      <c r="K19" s="129" t="s">
        <v>165</v>
      </c>
      <c r="M19" s="126" t="str">
        <f>IF(startday=1,INDEX(weekDayNames,1),INDEX(weekDayNames,2))</f>
        <v>Su</v>
      </c>
      <c r="N19" s="127" t="str">
        <f>IF(startday=1,INDEX(weekDayNames,2),INDEX(weekDayNames,3))</f>
        <v>M</v>
      </c>
      <c r="O19" s="127" t="str">
        <f>IF(startday=1,INDEX(weekDayNames,3),INDEX(weekDayNames,4))</f>
        <v>Tu</v>
      </c>
      <c r="P19" s="127" t="str">
        <f>IF(startday=1,INDEX(weekDayNames,4),INDEX(weekDayNames,5))</f>
        <v>W</v>
      </c>
      <c r="Q19" s="127" t="str">
        <f>IF(startday=1,INDEX(weekDayNames,5),INDEX(weekDayNames,6))</f>
        <v>Th</v>
      </c>
      <c r="R19" s="127" t="str">
        <f>IF(startday=1,INDEX(weekDayNames,6),INDEX(weekDayNames,7))</f>
        <v>F</v>
      </c>
      <c r="S19" s="126" t="str">
        <f>IF(startday=1,INDEX(weekDayNames,7),INDEX(weekDayNames,1))</f>
        <v>Sa</v>
      </c>
      <c r="T19" s="124"/>
      <c r="U19" s="150">
        <v>7</v>
      </c>
      <c r="V19" s="129" t="s">
        <v>165</v>
      </c>
      <c r="Y19" s="151"/>
      <c r="AA19" s="138"/>
      <c r="AB19" s="138"/>
    </row>
    <row r="20" spans="2:40" s="121" customFormat="1" ht="11.25" x14ac:dyDescent="0.2">
      <c r="B20" s="130" t="str">
        <f t="array" ref="B20:H25">IF(MONTH(B18)&lt;&gt;MONTH(DATE(YEAR(B18),MONTH(B18),1)-WEEKDAY(DATE(YEAR(B18),MONTH(B18),1),startday)+(WeekNo-1)*7+WeekDay),"",DATE(YEAR(B18),MONTH(B18),1)-WEEKDAY(DATE(YEAR(B18),MONTH(B18),1),startday)+(WeekNo-1)*7+WeekDay)</f>
        <v/>
      </c>
      <c r="C20" s="131" t="str">
        <v/>
      </c>
      <c r="D20" s="131">
        <v>42948</v>
      </c>
      <c r="E20" s="131">
        <v>42949</v>
      </c>
      <c r="F20" s="131">
        <v>42950</v>
      </c>
      <c r="G20" s="131">
        <v>42951</v>
      </c>
      <c r="H20" s="130">
        <v>42952</v>
      </c>
      <c r="I20" s="124"/>
      <c r="J20" s="182">
        <v>15</v>
      </c>
      <c r="K20" s="152" t="s">
        <v>167</v>
      </c>
      <c r="M20" s="130" t="str">
        <f t="array" ref="M20:S25">IF(MONTH(M18)&lt;&gt;MONTH(DATE(YEAR(M18),MONTH(M18),1)-WEEKDAY(DATE(YEAR(M18),MONTH(M18),1),startday)+(WeekNo-1)*7+WeekDay),"",DATE(YEAR(M18),MONTH(M18),1)-WEEKDAY(DATE(YEAR(M18),MONTH(M18),1),startday)+(WeekNo-1)*7+WeekDay)</f>
        <v/>
      </c>
      <c r="N20" s="131" t="str">
        <v/>
      </c>
      <c r="O20" s="131" t="str">
        <v/>
      </c>
      <c r="P20" s="131" t="str">
        <v/>
      </c>
      <c r="Q20" s="131">
        <v>43132</v>
      </c>
      <c r="R20" s="131">
        <v>43133</v>
      </c>
      <c r="S20" s="130">
        <v>43134</v>
      </c>
      <c r="T20" s="124"/>
      <c r="U20" s="182">
        <v>13</v>
      </c>
      <c r="V20" s="136" t="s">
        <v>167</v>
      </c>
      <c r="Y20" s="151"/>
    </row>
    <row r="21" spans="2:40" s="121" customFormat="1" ht="13.5" x14ac:dyDescent="0.3">
      <c r="B21" s="130">
        <v>42953</v>
      </c>
      <c r="C21" s="131">
        <v>42954</v>
      </c>
      <c r="D21" s="131">
        <v>42955</v>
      </c>
      <c r="E21" s="135">
        <v>42956</v>
      </c>
      <c r="F21" s="131">
        <v>42957</v>
      </c>
      <c r="G21" s="131">
        <v>42958</v>
      </c>
      <c r="H21" s="130">
        <v>42959</v>
      </c>
      <c r="I21" s="124"/>
      <c r="J21" s="149">
        <v>23</v>
      </c>
      <c r="K21" s="129" t="s">
        <v>165</v>
      </c>
      <c r="L21" s="124"/>
      <c r="M21" s="130">
        <v>43135</v>
      </c>
      <c r="N21" s="131">
        <v>43136</v>
      </c>
      <c r="O21" s="131">
        <v>43137</v>
      </c>
      <c r="P21" s="135">
        <v>43138</v>
      </c>
      <c r="Q21" s="131">
        <v>43139</v>
      </c>
      <c r="R21" s="131">
        <v>43140</v>
      </c>
      <c r="S21" s="130">
        <v>43141</v>
      </c>
      <c r="T21" s="124"/>
      <c r="U21" s="150">
        <v>21</v>
      </c>
      <c r="V21" s="129" t="s">
        <v>165</v>
      </c>
      <c r="Y21" s="151"/>
      <c r="AA21" s="122"/>
      <c r="AB21" s="122"/>
    </row>
    <row r="22" spans="2:40" s="121" customFormat="1" ht="11.25" customHeight="1" x14ac:dyDescent="0.2">
      <c r="B22" s="130">
        <v>42960</v>
      </c>
      <c r="C22" s="131">
        <v>42961</v>
      </c>
      <c r="D22" s="181">
        <v>42962</v>
      </c>
      <c r="E22" s="131">
        <v>42963</v>
      </c>
      <c r="F22" s="131">
        <v>42964</v>
      </c>
      <c r="G22" s="131">
        <v>42965</v>
      </c>
      <c r="H22" s="130">
        <v>42966</v>
      </c>
      <c r="I22" s="124"/>
      <c r="J22" s="182">
        <v>29</v>
      </c>
      <c r="K22" s="152" t="s">
        <v>167</v>
      </c>
      <c r="L22" s="124"/>
      <c r="M22" s="130">
        <v>43142</v>
      </c>
      <c r="N22" s="131">
        <v>43143</v>
      </c>
      <c r="O22" s="181">
        <v>43144</v>
      </c>
      <c r="P22" s="131">
        <v>43145</v>
      </c>
      <c r="Q22" s="131">
        <v>43146</v>
      </c>
      <c r="R22" s="131">
        <v>43147</v>
      </c>
      <c r="S22" s="130">
        <v>43148</v>
      </c>
      <c r="T22" s="124"/>
      <c r="U22" s="182">
        <v>27</v>
      </c>
      <c r="V22" s="136" t="s">
        <v>167</v>
      </c>
      <c r="Y22" s="151"/>
    </row>
    <row r="23" spans="2:40" s="121" customFormat="1" ht="11.25" customHeight="1" x14ac:dyDescent="0.2">
      <c r="B23" s="130">
        <v>42967</v>
      </c>
      <c r="C23" s="131">
        <v>42968</v>
      </c>
      <c r="D23" s="131">
        <v>42969</v>
      </c>
      <c r="E23" s="135">
        <v>42970</v>
      </c>
      <c r="F23" s="131">
        <v>42971</v>
      </c>
      <c r="G23" s="131">
        <v>42972</v>
      </c>
      <c r="H23" s="130">
        <v>42973</v>
      </c>
      <c r="I23" s="124"/>
      <c r="J23" s="141">
        <v>31</v>
      </c>
      <c r="K23" s="153" t="s">
        <v>175</v>
      </c>
      <c r="L23" s="124"/>
      <c r="M23" s="130">
        <v>43149</v>
      </c>
      <c r="N23" s="131">
        <v>43150</v>
      </c>
      <c r="O23" s="131">
        <v>43151</v>
      </c>
      <c r="P23" s="135">
        <v>43152</v>
      </c>
      <c r="Q23" s="131">
        <v>43153</v>
      </c>
      <c r="R23" s="131">
        <v>43154</v>
      </c>
      <c r="S23" s="130">
        <v>43155</v>
      </c>
      <c r="T23" s="124"/>
      <c r="U23" s="154" t="s">
        <v>176</v>
      </c>
      <c r="V23" s="154"/>
      <c r="AA23" s="139"/>
    </row>
    <row r="24" spans="2:40" s="121" customFormat="1" ht="12.75" customHeight="1" x14ac:dyDescent="0.2">
      <c r="B24" s="130">
        <v>42974</v>
      </c>
      <c r="C24" s="131">
        <v>42975</v>
      </c>
      <c r="D24" s="181">
        <v>42976</v>
      </c>
      <c r="E24" s="131">
        <v>42977</v>
      </c>
      <c r="F24" s="133">
        <v>42978</v>
      </c>
      <c r="G24" s="134" t="str">
        <v/>
      </c>
      <c r="H24" s="130" t="str">
        <v/>
      </c>
      <c r="I24" s="124"/>
      <c r="K24" s="153" t="s">
        <v>177</v>
      </c>
      <c r="L24" s="124"/>
      <c r="M24" s="130">
        <v>43156</v>
      </c>
      <c r="N24" s="131">
        <v>43157</v>
      </c>
      <c r="O24" s="181">
        <v>43158</v>
      </c>
      <c r="P24" s="131">
        <v>43159</v>
      </c>
      <c r="Q24" s="131" t="str">
        <v/>
      </c>
      <c r="R24" s="131" t="str">
        <v/>
      </c>
      <c r="S24" s="130" t="str">
        <v/>
      </c>
      <c r="T24" s="124"/>
    </row>
    <row r="25" spans="2:40" s="121" customFormat="1" ht="6" customHeight="1" x14ac:dyDescent="0.2">
      <c r="B25" s="130" t="str">
        <v/>
      </c>
      <c r="C25" s="131" t="str">
        <v/>
      </c>
      <c r="D25" s="131" t="str">
        <v/>
      </c>
      <c r="E25" s="131" t="str">
        <v/>
      </c>
      <c r="F25" s="131" t="str">
        <v/>
      </c>
      <c r="G25" s="131" t="str">
        <v/>
      </c>
      <c r="H25" s="130" t="str">
        <v/>
      </c>
      <c r="I25" s="124"/>
      <c r="L25" s="124"/>
      <c r="M25" s="130" t="str">
        <v/>
      </c>
      <c r="N25" s="131" t="str">
        <v/>
      </c>
      <c r="O25" s="131" t="str">
        <v/>
      </c>
      <c r="P25" s="131" t="str">
        <v/>
      </c>
      <c r="Q25" s="131" t="str">
        <v/>
      </c>
      <c r="R25" s="131" t="str">
        <v/>
      </c>
      <c r="S25" s="130" t="str">
        <v/>
      </c>
      <c r="T25" s="124"/>
    </row>
    <row r="26" spans="2:40" s="121" customFormat="1" ht="4.5" customHeight="1" x14ac:dyDescent="0.2">
      <c r="B26" s="124"/>
      <c r="C26" s="124"/>
      <c r="D26" s="124"/>
      <c r="E26" s="124"/>
      <c r="F26" s="124"/>
      <c r="G26" s="124"/>
      <c r="H26" s="124"/>
      <c r="I26" s="124"/>
      <c r="L26" s="124"/>
      <c r="M26" s="124"/>
      <c r="N26" s="124"/>
      <c r="O26" s="124"/>
      <c r="P26" s="124"/>
      <c r="Q26" s="124"/>
      <c r="R26" s="124"/>
      <c r="S26" s="124"/>
      <c r="T26" s="124"/>
      <c r="Y26" s="155"/>
    </row>
    <row r="27" spans="2:40" s="121" customFormat="1" ht="11.25" x14ac:dyDescent="0.2">
      <c r="B27" s="321">
        <f>DATE(year,9,1)</f>
        <v>42979</v>
      </c>
      <c r="C27" s="322"/>
      <c r="D27" s="322"/>
      <c r="E27" s="322"/>
      <c r="F27" s="322"/>
      <c r="G27" s="322"/>
      <c r="H27" s="322"/>
      <c r="I27" s="124"/>
      <c r="J27" s="323" t="s">
        <v>178</v>
      </c>
      <c r="K27" s="323"/>
      <c r="L27" s="124"/>
      <c r="M27" s="321">
        <f>DATE(year+1,3,1)</f>
        <v>43160</v>
      </c>
      <c r="N27" s="322"/>
      <c r="O27" s="322"/>
      <c r="P27" s="322"/>
      <c r="Q27" s="322"/>
      <c r="R27" s="322"/>
      <c r="S27" s="322"/>
      <c r="T27" s="124"/>
      <c r="U27" s="323" t="s">
        <v>179</v>
      </c>
      <c r="V27" s="323"/>
      <c r="Y27" s="151"/>
    </row>
    <row r="28" spans="2:40" s="121" customFormat="1" ht="11.25" x14ac:dyDescent="0.2">
      <c r="B28" s="126" t="str">
        <f>IF(startday=1,INDEX(weekDayNames,1),INDEX(weekDayNames,2))</f>
        <v>Su</v>
      </c>
      <c r="C28" s="127" t="str">
        <f>IF(startday=1,INDEX(weekDayNames,2),INDEX(weekDayNames,3))</f>
        <v>M</v>
      </c>
      <c r="D28" s="127" t="str">
        <f>IF(startday=1,INDEX(weekDayNames,3),INDEX(weekDayNames,4))</f>
        <v>Tu</v>
      </c>
      <c r="E28" s="127" t="str">
        <f>IF(startday=1,INDEX(weekDayNames,4),INDEX(weekDayNames,5))</f>
        <v>W</v>
      </c>
      <c r="F28" s="127" t="str">
        <f>IF(startday=1,INDEX(weekDayNames,5),INDEX(weekDayNames,6))</f>
        <v>Th</v>
      </c>
      <c r="G28" s="127" t="str">
        <f>IF(startday=1,INDEX(weekDayNames,6),INDEX(weekDayNames,7))</f>
        <v>F</v>
      </c>
      <c r="H28" s="126" t="str">
        <f>IF(startday=1,INDEX(weekDayNames,7),INDEX(weekDayNames,1))</f>
        <v>Sa</v>
      </c>
      <c r="I28" s="124"/>
      <c r="J28" s="128">
        <v>6</v>
      </c>
      <c r="K28" s="129" t="s">
        <v>165</v>
      </c>
      <c r="L28" s="124"/>
      <c r="M28" s="126" t="str">
        <f>IF(startday=1,INDEX(weekDayNames,1),INDEX(weekDayNames,2))</f>
        <v>Su</v>
      </c>
      <c r="N28" s="127" t="str">
        <f>IF(startday=1,INDEX(weekDayNames,2),INDEX(weekDayNames,3))</f>
        <v>M</v>
      </c>
      <c r="O28" s="127" t="str">
        <f>IF(startday=1,INDEX(weekDayNames,3),INDEX(weekDayNames,4))</f>
        <v>Tu</v>
      </c>
      <c r="P28" s="127" t="str">
        <f>IF(startday=1,INDEX(weekDayNames,4),INDEX(weekDayNames,5))</f>
        <v>W</v>
      </c>
      <c r="Q28" s="127" t="str">
        <f>IF(startday=1,INDEX(weekDayNames,5),INDEX(weekDayNames,6))</f>
        <v>Th</v>
      </c>
      <c r="R28" s="127" t="str">
        <f>IF(startday=1,INDEX(weekDayNames,6),INDEX(weekDayNames,7))</f>
        <v>F</v>
      </c>
      <c r="S28" s="126" t="str">
        <f>IF(startday=1,INDEX(weekDayNames,7),INDEX(weekDayNames,1))</f>
        <v>Sa</v>
      </c>
      <c r="T28" s="124"/>
      <c r="U28" s="156" t="s">
        <v>180</v>
      </c>
      <c r="V28" s="121" t="s">
        <v>181</v>
      </c>
    </row>
    <row r="29" spans="2:40" s="121" customFormat="1" ht="11.25" x14ac:dyDescent="0.2">
      <c r="B29" s="130" t="str">
        <f t="array" ref="B29:H34">IF(MONTH(B27)&lt;&gt;MONTH(DATE(YEAR(B27),MONTH(B27),1)-WEEKDAY(DATE(YEAR(B27),MONTH(B27),1),startday)+(WeekNo-1)*7+WeekDay),"",DATE(YEAR(B27),MONTH(B27),1)-WEEKDAY(DATE(YEAR(B27),MONTH(B27),1),startday)+(WeekNo-1)*7+WeekDay)</f>
        <v/>
      </c>
      <c r="C29" s="134" t="str">
        <v/>
      </c>
      <c r="D29" s="131" t="str">
        <v/>
      </c>
      <c r="E29" s="131" t="str">
        <v/>
      </c>
      <c r="F29" s="131" t="str">
        <v/>
      </c>
      <c r="G29" s="131">
        <v>42979</v>
      </c>
      <c r="H29" s="130">
        <v>42980</v>
      </c>
      <c r="I29" s="124"/>
      <c r="J29" s="182">
        <v>12</v>
      </c>
      <c r="K29" s="136" t="s">
        <v>167</v>
      </c>
      <c r="L29" s="124"/>
      <c r="M29" s="130" t="str">
        <f t="array" ref="M29:S34">IF(MONTH(M27)&lt;&gt;MONTH(DATE(YEAR(M27),MONTH(M27),1)-WEEKDAY(DATE(YEAR(M27),MONTH(M27),1),startday)+(WeekNo-1)*7+WeekDay),"",DATE(YEAR(M27),MONTH(M27),1)-WEEKDAY(DATE(YEAR(M27),MONTH(M27),1),startday)+(WeekNo-1)*7+WeekDay)</f>
        <v/>
      </c>
      <c r="N29" s="131" t="str">
        <v/>
      </c>
      <c r="O29" s="131" t="str">
        <v/>
      </c>
      <c r="P29" s="131" t="str">
        <v/>
      </c>
      <c r="Q29" s="131">
        <v>43160</v>
      </c>
      <c r="R29" s="131">
        <v>43161</v>
      </c>
      <c r="S29" s="130">
        <v>43162</v>
      </c>
      <c r="T29" s="124"/>
      <c r="U29" s="182">
        <v>13</v>
      </c>
      <c r="V29" s="136" t="s">
        <v>167</v>
      </c>
      <c r="Y29" s="151"/>
    </row>
    <row r="30" spans="2:40" s="121" customFormat="1" ht="11.25" x14ac:dyDescent="0.2">
      <c r="B30" s="130">
        <v>42981</v>
      </c>
      <c r="C30" s="131">
        <v>42982</v>
      </c>
      <c r="D30" s="131">
        <v>42983</v>
      </c>
      <c r="E30" s="135">
        <v>42984</v>
      </c>
      <c r="F30" s="131">
        <v>42985</v>
      </c>
      <c r="G30" s="131">
        <v>42986</v>
      </c>
      <c r="H30" s="130">
        <v>42987</v>
      </c>
      <c r="I30" s="124"/>
      <c r="J30" s="158" t="s">
        <v>182</v>
      </c>
      <c r="K30" s="159" t="s">
        <v>183</v>
      </c>
      <c r="L30" s="124"/>
      <c r="M30" s="130">
        <v>43163</v>
      </c>
      <c r="N30" s="131">
        <v>43164</v>
      </c>
      <c r="O30" s="131">
        <v>43165</v>
      </c>
      <c r="P30" s="131">
        <v>43166</v>
      </c>
      <c r="Q30" s="135">
        <v>43167</v>
      </c>
      <c r="R30" s="135">
        <v>43168</v>
      </c>
      <c r="S30" s="130">
        <v>43169</v>
      </c>
      <c r="T30" s="124"/>
      <c r="U30" s="160">
        <v>21</v>
      </c>
      <c r="V30" s="129" t="s">
        <v>165</v>
      </c>
      <c r="Y30" s="151"/>
    </row>
    <row r="31" spans="2:40" s="122" customFormat="1" ht="13.5" customHeight="1" x14ac:dyDescent="0.3">
      <c r="B31" s="130">
        <v>42988</v>
      </c>
      <c r="C31" s="131">
        <v>42989</v>
      </c>
      <c r="D31" s="181">
        <v>42990</v>
      </c>
      <c r="E31" s="131">
        <v>42991</v>
      </c>
      <c r="F31" s="131">
        <v>42992</v>
      </c>
      <c r="G31" s="131">
        <v>42993</v>
      </c>
      <c r="H31" s="130">
        <v>42994</v>
      </c>
      <c r="I31" s="124"/>
      <c r="J31" s="182">
        <v>26</v>
      </c>
      <c r="K31" s="136" t="s">
        <v>167</v>
      </c>
      <c r="L31" s="124"/>
      <c r="M31" s="130">
        <v>43170</v>
      </c>
      <c r="N31" s="131">
        <v>43171</v>
      </c>
      <c r="O31" s="181">
        <v>43172</v>
      </c>
      <c r="P31" s="131">
        <v>43173</v>
      </c>
      <c r="Q31" s="131">
        <v>43174</v>
      </c>
      <c r="R31" s="131">
        <v>43175</v>
      </c>
      <c r="S31" s="130">
        <v>43176</v>
      </c>
      <c r="T31" s="124"/>
      <c r="U31" s="182">
        <v>27</v>
      </c>
      <c r="V31" s="136" t="s">
        <v>167</v>
      </c>
      <c r="AA31" s="121"/>
      <c r="AB31" s="121"/>
    </row>
    <row r="32" spans="2:40" s="121" customFormat="1" ht="13.5" x14ac:dyDescent="0.3">
      <c r="B32" s="130">
        <v>42995</v>
      </c>
      <c r="C32" s="131">
        <v>42996</v>
      </c>
      <c r="D32" s="131">
        <v>42997</v>
      </c>
      <c r="E32" s="131">
        <v>42998</v>
      </c>
      <c r="F32" s="135">
        <v>42999</v>
      </c>
      <c r="G32" s="135">
        <v>43000</v>
      </c>
      <c r="H32" s="157">
        <v>43001</v>
      </c>
      <c r="I32" s="124"/>
      <c r="L32" s="124"/>
      <c r="M32" s="130">
        <v>43177</v>
      </c>
      <c r="N32" s="131">
        <v>43178</v>
      </c>
      <c r="O32" s="131">
        <v>43179</v>
      </c>
      <c r="P32" s="135">
        <v>43180</v>
      </c>
      <c r="Q32" s="131">
        <v>43181</v>
      </c>
      <c r="R32" s="131">
        <v>43182</v>
      </c>
      <c r="S32" s="130">
        <v>43183</v>
      </c>
      <c r="T32" s="140"/>
      <c r="U32" s="161" t="s">
        <v>184</v>
      </c>
      <c r="V32" s="159" t="s">
        <v>185</v>
      </c>
      <c r="AA32" s="122"/>
    </row>
    <row r="33" spans="2:28" s="121" customFormat="1" ht="11.25" x14ac:dyDescent="0.2">
      <c r="B33" s="130">
        <v>43002</v>
      </c>
      <c r="C33" s="131">
        <v>43003</v>
      </c>
      <c r="D33" s="181">
        <v>43004</v>
      </c>
      <c r="E33" s="131">
        <v>43005</v>
      </c>
      <c r="F33" s="131">
        <v>43006</v>
      </c>
      <c r="G33" s="131">
        <v>43007</v>
      </c>
      <c r="H33" s="130">
        <v>43008</v>
      </c>
      <c r="I33" s="124"/>
      <c r="J33" s="162"/>
      <c r="K33" s="163"/>
      <c r="L33" s="124"/>
      <c r="M33" s="130">
        <v>43184</v>
      </c>
      <c r="N33" s="131">
        <v>43185</v>
      </c>
      <c r="O33" s="181">
        <v>43186</v>
      </c>
      <c r="P33" s="131">
        <v>43187</v>
      </c>
      <c r="Q33" s="131">
        <v>43188</v>
      </c>
      <c r="R33" s="131">
        <v>43189</v>
      </c>
      <c r="S33" s="130">
        <v>43190</v>
      </c>
      <c r="T33" s="124"/>
    </row>
    <row r="34" spans="2:28" s="121" customFormat="1" ht="5.25" customHeight="1" x14ac:dyDescent="0.3">
      <c r="B34" s="130" t="str">
        <v/>
      </c>
      <c r="C34" s="131" t="str">
        <v/>
      </c>
      <c r="D34" s="131" t="str">
        <v/>
      </c>
      <c r="E34" s="131" t="str">
        <v/>
      </c>
      <c r="F34" s="131" t="str">
        <v/>
      </c>
      <c r="G34" s="131" t="str">
        <v/>
      </c>
      <c r="H34" s="130" t="str">
        <v/>
      </c>
      <c r="I34" s="124"/>
      <c r="J34" s="145"/>
      <c r="K34" s="140"/>
      <c r="L34" s="124"/>
      <c r="M34" s="130" t="str">
        <v/>
      </c>
      <c r="N34" s="131" t="str">
        <v/>
      </c>
      <c r="O34" s="131" t="str">
        <v/>
      </c>
      <c r="P34" s="131" t="str">
        <v/>
      </c>
      <c r="Q34" s="131" t="str">
        <v/>
      </c>
      <c r="R34" s="131" t="str">
        <v/>
      </c>
      <c r="S34" s="130" t="str">
        <v/>
      </c>
      <c r="T34" s="124"/>
      <c r="U34" s="164"/>
      <c r="V34" s="163"/>
      <c r="Y34" s="324"/>
      <c r="Z34" s="122"/>
      <c r="AB34" s="122"/>
    </row>
    <row r="35" spans="2:28" s="121" customFormat="1" ht="5.25" customHeight="1" x14ac:dyDescent="0.2">
      <c r="B35" s="124"/>
      <c r="C35" s="124"/>
      <c r="D35" s="124"/>
      <c r="E35" s="124"/>
      <c r="F35" s="124"/>
      <c r="G35" s="124"/>
      <c r="H35" s="124"/>
      <c r="I35" s="124"/>
      <c r="L35" s="124"/>
      <c r="M35" s="124"/>
      <c r="N35" s="124"/>
      <c r="O35" s="124"/>
      <c r="P35" s="124"/>
      <c r="Q35" s="124"/>
      <c r="R35" s="124"/>
      <c r="S35" s="124"/>
      <c r="T35" s="124"/>
      <c r="U35" s="124"/>
      <c r="V35" s="124"/>
      <c r="Y35" s="324"/>
    </row>
    <row r="36" spans="2:28" s="121" customFormat="1" ht="11.25" x14ac:dyDescent="0.2">
      <c r="B36" s="321">
        <f>DATE(year,10,1)</f>
        <v>43009</v>
      </c>
      <c r="C36" s="322"/>
      <c r="D36" s="322"/>
      <c r="E36" s="322"/>
      <c r="F36" s="322"/>
      <c r="G36" s="322"/>
      <c r="H36" s="322"/>
      <c r="I36" s="124"/>
      <c r="J36" s="323" t="s">
        <v>186</v>
      </c>
      <c r="K36" s="323"/>
      <c r="L36" s="124"/>
      <c r="M36" s="321">
        <f>DATE(year+1,4,1)</f>
        <v>43191</v>
      </c>
      <c r="N36" s="322"/>
      <c r="O36" s="322"/>
      <c r="P36" s="322"/>
      <c r="Q36" s="322"/>
      <c r="R36" s="322"/>
      <c r="S36" s="322"/>
      <c r="T36" s="124"/>
      <c r="U36" s="323" t="s">
        <v>187</v>
      </c>
      <c r="V36" s="323"/>
      <c r="Y36" s="324"/>
    </row>
    <row r="37" spans="2:28" s="121" customFormat="1" ht="11.25" x14ac:dyDescent="0.2">
      <c r="B37" s="126" t="str">
        <f>IF(startday=1,INDEX(weekDayNames,1),INDEX(weekDayNames,2))</f>
        <v>Su</v>
      </c>
      <c r="C37" s="127" t="str">
        <f>IF(startday=1,INDEX(weekDayNames,2),INDEX(weekDayNames,3))</f>
        <v>M</v>
      </c>
      <c r="D37" s="127" t="str">
        <f>IF(startday=1,INDEX(weekDayNames,3),INDEX(weekDayNames,4))</f>
        <v>Tu</v>
      </c>
      <c r="E37" s="127" t="str">
        <f>IF(startday=1,INDEX(weekDayNames,4),INDEX(weekDayNames,5))</f>
        <v>W</v>
      </c>
      <c r="F37" s="127" t="str">
        <f>IF(startday=1,INDEX(weekDayNames,5),INDEX(weekDayNames,6))</f>
        <v>Th</v>
      </c>
      <c r="G37" s="127" t="str">
        <f>IF(startday=1,INDEX(weekDayNames,6),INDEX(weekDayNames,7))</f>
        <v>F</v>
      </c>
      <c r="H37" s="126" t="str">
        <f>IF(startday=1,INDEX(weekDayNames,7),INDEX(weekDayNames,1))</f>
        <v>Sa</v>
      </c>
      <c r="I37" s="124"/>
      <c r="J37" s="183" t="s">
        <v>188</v>
      </c>
      <c r="K37" s="121" t="s">
        <v>189</v>
      </c>
      <c r="L37" s="124"/>
      <c r="M37" s="126" t="str">
        <f>IF(startday=1,INDEX(weekDayNames,1),INDEX(weekDayNames,2))</f>
        <v>Su</v>
      </c>
      <c r="N37" s="127" t="str">
        <f>IF(startday=1,INDEX(weekDayNames,2),INDEX(weekDayNames,3))</f>
        <v>M</v>
      </c>
      <c r="O37" s="127" t="str">
        <f>IF(startday=1,INDEX(weekDayNames,3),INDEX(weekDayNames,4))</f>
        <v>Tu</v>
      </c>
      <c r="P37" s="127" t="str">
        <f>IF(startday=1,INDEX(weekDayNames,4),INDEX(weekDayNames,5))</f>
        <v>W</v>
      </c>
      <c r="Q37" s="127" t="str">
        <f>IF(startday=1,INDEX(weekDayNames,5),INDEX(weekDayNames,6))</f>
        <v>Th</v>
      </c>
      <c r="R37" s="127" t="str">
        <f>IF(startday=1,INDEX(weekDayNames,6),INDEX(weekDayNames,7))</f>
        <v>F</v>
      </c>
      <c r="S37" s="126" t="str">
        <f>IF(startday=1,INDEX(weekDayNames,7),INDEX(weekDayNames,1))</f>
        <v>Sa</v>
      </c>
      <c r="T37" s="124"/>
      <c r="U37" s="128">
        <v>4</v>
      </c>
      <c r="V37" s="129" t="s">
        <v>165</v>
      </c>
      <c r="Y37" s="324"/>
    </row>
    <row r="38" spans="2:28" s="121" customFormat="1" ht="13.5" x14ac:dyDescent="0.3">
      <c r="B38" s="130">
        <f t="array" ref="B38:H43">IF(MONTH(B36)&lt;&gt;MONTH(DATE(YEAR(B36),MONTH(B36),1)-WEEKDAY(DATE(YEAR(B36),MONTH(B36),1),startday)+(WeekNo-1)*7+WeekDay),"",DATE(YEAR(B36),MONTH(B36),1)-WEEKDAY(DATE(YEAR(B36),MONTH(B36),1),startday)+(WeekNo-1)*7+WeekDay)</f>
        <v>43009</v>
      </c>
      <c r="C38" s="131">
        <v>43010</v>
      </c>
      <c r="D38" s="131">
        <v>43011</v>
      </c>
      <c r="E38" s="181">
        <v>43012</v>
      </c>
      <c r="F38" s="181">
        <v>43013</v>
      </c>
      <c r="G38" s="131">
        <v>43014</v>
      </c>
      <c r="H38" s="130">
        <v>43015</v>
      </c>
      <c r="I38" s="140"/>
      <c r="J38" s="128">
        <v>18</v>
      </c>
      <c r="K38" s="129" t="s">
        <v>165</v>
      </c>
      <c r="L38" s="124"/>
      <c r="M38" s="130">
        <f t="array" ref="M38:S43">IF(MONTH(M36)&lt;&gt;MONTH(DATE(YEAR(M36),MONTH(M36),1)-WEEKDAY(DATE(YEAR(M36),MONTH(M36),1),startday)+(WeekNo-1)*7+WeekDay),"",DATE(YEAR(M36),MONTH(M36),1)-WEEKDAY(DATE(YEAR(M36),MONTH(M36),1),startday)+(WeekNo-1)*7+WeekDay)</f>
        <v>43191</v>
      </c>
      <c r="N38" s="131">
        <v>43192</v>
      </c>
      <c r="O38" s="131">
        <v>43193</v>
      </c>
      <c r="P38" s="135">
        <v>43194</v>
      </c>
      <c r="Q38" s="131">
        <v>43195</v>
      </c>
      <c r="R38" s="131">
        <v>43196</v>
      </c>
      <c r="S38" s="130">
        <v>43197</v>
      </c>
      <c r="T38" s="124"/>
      <c r="U38" s="182">
        <v>10</v>
      </c>
      <c r="V38" s="136" t="s">
        <v>167</v>
      </c>
      <c r="Y38" s="324"/>
      <c r="AA38" s="122"/>
    </row>
    <row r="39" spans="2:28" s="121" customFormat="1" ht="11.25" x14ac:dyDescent="0.2">
      <c r="B39" s="130">
        <v>43016</v>
      </c>
      <c r="C39" s="131">
        <v>43017</v>
      </c>
      <c r="D39" s="131">
        <v>43018</v>
      </c>
      <c r="E39" s="131">
        <v>43019</v>
      </c>
      <c r="F39" s="131">
        <v>43020</v>
      </c>
      <c r="G39" s="131">
        <v>43021</v>
      </c>
      <c r="H39" s="130">
        <v>43022</v>
      </c>
      <c r="I39" s="140"/>
      <c r="J39" s="182">
        <v>24</v>
      </c>
      <c r="K39" s="136" t="s">
        <v>167</v>
      </c>
      <c r="L39" s="124"/>
      <c r="M39" s="130">
        <v>43198</v>
      </c>
      <c r="N39" s="131">
        <v>43199</v>
      </c>
      <c r="O39" s="181">
        <v>43200</v>
      </c>
      <c r="P39" s="131">
        <v>43201</v>
      </c>
      <c r="Q39" s="131">
        <v>43202</v>
      </c>
      <c r="R39" s="131">
        <v>43203</v>
      </c>
      <c r="S39" s="130">
        <v>43204</v>
      </c>
      <c r="T39" s="124"/>
      <c r="U39" s="160">
        <v>18</v>
      </c>
      <c r="V39" s="129" t="s">
        <v>165</v>
      </c>
      <c r="Y39" s="151"/>
    </row>
    <row r="40" spans="2:28" s="122" customFormat="1" ht="13.5" customHeight="1" x14ac:dyDescent="0.3">
      <c r="B40" s="165">
        <v>43023</v>
      </c>
      <c r="C40" s="134">
        <v>43024</v>
      </c>
      <c r="D40" s="134">
        <v>43025</v>
      </c>
      <c r="E40" s="135">
        <v>43026</v>
      </c>
      <c r="F40" s="131">
        <v>43027</v>
      </c>
      <c r="G40" s="131">
        <v>43028</v>
      </c>
      <c r="H40" s="166">
        <v>43029</v>
      </c>
      <c r="I40" s="124"/>
      <c r="J40" s="141">
        <v>31</v>
      </c>
      <c r="K40" s="143" t="s">
        <v>190</v>
      </c>
      <c r="L40" s="124"/>
      <c r="M40" s="130">
        <v>43205</v>
      </c>
      <c r="N40" s="131">
        <v>43206</v>
      </c>
      <c r="O40" s="131">
        <v>43207</v>
      </c>
      <c r="P40" s="135">
        <v>43208</v>
      </c>
      <c r="Q40" s="131">
        <v>43209</v>
      </c>
      <c r="R40" s="131">
        <v>43210</v>
      </c>
      <c r="S40" s="130">
        <v>43211</v>
      </c>
      <c r="T40" s="124"/>
      <c r="U40" s="182">
        <v>24</v>
      </c>
      <c r="V40" s="136" t="s">
        <v>167</v>
      </c>
      <c r="AA40" s="121"/>
      <c r="AB40" s="121"/>
    </row>
    <row r="41" spans="2:28" s="121" customFormat="1" ht="11.25" x14ac:dyDescent="0.2">
      <c r="B41" s="130">
        <v>43030</v>
      </c>
      <c r="C41" s="131">
        <v>43031</v>
      </c>
      <c r="D41" s="181">
        <v>43032</v>
      </c>
      <c r="E41" s="131">
        <v>43033</v>
      </c>
      <c r="F41" s="131">
        <v>43034</v>
      </c>
      <c r="G41" s="131">
        <v>43035</v>
      </c>
      <c r="H41" s="130">
        <v>43036</v>
      </c>
      <c r="I41" s="124"/>
      <c r="J41" s="159"/>
      <c r="K41" s="159"/>
      <c r="L41" s="124"/>
      <c r="M41" s="130">
        <v>43212</v>
      </c>
      <c r="N41" s="131">
        <v>43213</v>
      </c>
      <c r="O41" s="181">
        <v>43214</v>
      </c>
      <c r="P41" s="135">
        <v>43215</v>
      </c>
      <c r="Q41" s="131">
        <v>43216</v>
      </c>
      <c r="R41" s="131">
        <v>43217</v>
      </c>
      <c r="S41" s="130">
        <v>43218</v>
      </c>
      <c r="T41" s="124"/>
      <c r="U41" s="167">
        <v>30</v>
      </c>
      <c r="V41" s="143" t="s">
        <v>191</v>
      </c>
    </row>
    <row r="42" spans="2:28" s="121" customFormat="1" ht="11.25" x14ac:dyDescent="0.2">
      <c r="B42" s="130">
        <v>43037</v>
      </c>
      <c r="C42" s="131">
        <v>43038</v>
      </c>
      <c r="D42" s="133">
        <v>43039</v>
      </c>
      <c r="E42" s="131" t="str">
        <v/>
      </c>
      <c r="F42" s="131" t="str">
        <v/>
      </c>
      <c r="G42" s="132" t="str">
        <v/>
      </c>
      <c r="H42" s="130" t="str">
        <v/>
      </c>
      <c r="I42" s="124"/>
      <c r="L42" s="124"/>
      <c r="M42" s="130">
        <v>43219</v>
      </c>
      <c r="N42" s="167">
        <v>43220</v>
      </c>
      <c r="O42" s="168" t="str">
        <v/>
      </c>
      <c r="P42" s="131" t="str">
        <v/>
      </c>
      <c r="Q42" s="131" t="str">
        <v/>
      </c>
      <c r="R42" s="132" t="str">
        <v/>
      </c>
      <c r="S42" s="130" t="str">
        <v/>
      </c>
      <c r="T42" s="124"/>
      <c r="U42" s="169"/>
      <c r="V42" s="170"/>
    </row>
    <row r="43" spans="2:28" s="121" customFormat="1" ht="1.5" customHeight="1" x14ac:dyDescent="0.3">
      <c r="B43" s="165" t="str">
        <v/>
      </c>
      <c r="C43" s="131" t="str">
        <v/>
      </c>
      <c r="D43" s="131" t="str">
        <v/>
      </c>
      <c r="E43" s="131" t="str">
        <v/>
      </c>
      <c r="F43" s="131" t="str">
        <v/>
      </c>
      <c r="G43" s="131" t="str">
        <v/>
      </c>
      <c r="H43" s="130" t="str">
        <v/>
      </c>
      <c r="I43" s="124"/>
      <c r="J43" s="143"/>
      <c r="K43" s="143"/>
      <c r="L43" s="124"/>
      <c r="M43" s="130" t="str">
        <v/>
      </c>
      <c r="N43" s="131" t="str">
        <v/>
      </c>
      <c r="O43" s="131" t="str">
        <v/>
      </c>
      <c r="P43" s="131" t="str">
        <v/>
      </c>
      <c r="Q43" s="131" t="str">
        <v/>
      </c>
      <c r="R43" s="131" t="str">
        <v/>
      </c>
      <c r="S43" s="130" t="str">
        <v/>
      </c>
      <c r="T43" s="124"/>
      <c r="AB43" s="122"/>
    </row>
    <row r="44" spans="2:28" s="121" customFormat="1" ht="5.25" customHeight="1" x14ac:dyDescent="0.2">
      <c r="B44" s="124"/>
      <c r="C44" s="124"/>
      <c r="D44" s="124"/>
      <c r="E44" s="124"/>
      <c r="F44" s="124"/>
      <c r="G44" s="124"/>
      <c r="H44" s="124"/>
      <c r="I44" s="124"/>
      <c r="L44" s="124"/>
      <c r="M44" s="124"/>
      <c r="N44" s="124"/>
      <c r="O44" s="124"/>
      <c r="P44" s="124"/>
      <c r="Q44" s="124"/>
      <c r="R44" s="124"/>
      <c r="S44" s="124"/>
      <c r="T44" s="124"/>
    </row>
    <row r="45" spans="2:28" s="121" customFormat="1" ht="11.25" x14ac:dyDescent="0.2">
      <c r="B45" s="321">
        <f>DATE(year,11,1)</f>
        <v>43040</v>
      </c>
      <c r="C45" s="322"/>
      <c r="D45" s="322"/>
      <c r="E45" s="322"/>
      <c r="F45" s="322"/>
      <c r="G45" s="322"/>
      <c r="H45" s="322"/>
      <c r="I45" s="124"/>
      <c r="J45" s="323" t="s">
        <v>192</v>
      </c>
      <c r="K45" s="323"/>
      <c r="L45" s="124"/>
      <c r="M45" s="321">
        <f>DATE(year+1,5,1)</f>
        <v>43221</v>
      </c>
      <c r="N45" s="322"/>
      <c r="O45" s="322"/>
      <c r="P45" s="322"/>
      <c r="Q45" s="322"/>
      <c r="R45" s="322"/>
      <c r="S45" s="322"/>
      <c r="T45" s="124"/>
      <c r="U45" s="323" t="s">
        <v>193</v>
      </c>
      <c r="V45" s="323"/>
    </row>
    <row r="46" spans="2:28" s="121" customFormat="1" ht="11.25" x14ac:dyDescent="0.2">
      <c r="B46" s="126" t="str">
        <f>IF(startday=1,INDEX(weekDayNames,1),INDEX(weekDayNames,2))</f>
        <v>Su</v>
      </c>
      <c r="C46" s="127" t="str">
        <f>IF(startday=1,INDEX(weekDayNames,2),INDEX(weekDayNames,3))</f>
        <v>M</v>
      </c>
      <c r="D46" s="127" t="str">
        <f>IF(startday=1,INDEX(weekDayNames,3),INDEX(weekDayNames,4))</f>
        <v>Tu</v>
      </c>
      <c r="E46" s="127" t="str">
        <f>IF(startday=1,INDEX(weekDayNames,4),INDEX(weekDayNames,5))</f>
        <v>W</v>
      </c>
      <c r="F46" s="127" t="str">
        <f>IF(startday=1,INDEX(weekDayNames,5),INDEX(weekDayNames,6))</f>
        <v>Th</v>
      </c>
      <c r="G46" s="127" t="str">
        <f>IF(startday=1,INDEX(weekDayNames,6),INDEX(weekDayNames,7))</f>
        <v>F</v>
      </c>
      <c r="H46" s="126" t="str">
        <f>IF(startday=1,INDEX(weekDayNames,7),INDEX(weekDayNames,1))</f>
        <v>Sa</v>
      </c>
      <c r="I46" s="124"/>
      <c r="J46" s="184">
        <v>1</v>
      </c>
      <c r="K46" s="171" t="s">
        <v>194</v>
      </c>
      <c r="L46" s="124"/>
      <c r="M46" s="126" t="str">
        <f>IF(startday=1,INDEX(weekDayNames,1),INDEX(weekDayNames,2))</f>
        <v>Su</v>
      </c>
      <c r="N46" s="127" t="str">
        <f>IF(startday=1,INDEX(weekDayNames,2),INDEX(weekDayNames,3))</f>
        <v>M</v>
      </c>
      <c r="O46" s="127" t="str">
        <f>IF(startday=1,INDEX(weekDayNames,3),INDEX(weekDayNames,4))</f>
        <v>Tu</v>
      </c>
      <c r="P46" s="127" t="str">
        <f>IF(startday=1,INDEX(weekDayNames,4),INDEX(weekDayNames,5))</f>
        <v>W</v>
      </c>
      <c r="Q46" s="127" t="str">
        <f>IF(startday=1,INDEX(weekDayNames,5),INDEX(weekDayNames,6))</f>
        <v>Th</v>
      </c>
      <c r="R46" s="127" t="str">
        <f>IF(startday=1,INDEX(weekDayNames,6),INDEX(weekDayNames,7))</f>
        <v>F</v>
      </c>
      <c r="S46" s="126" t="str">
        <f>IF(startday=1,INDEX(weekDayNames,7),INDEX(weekDayNames,1))</f>
        <v>Sa</v>
      </c>
      <c r="T46" s="124"/>
      <c r="U46" s="185">
        <v>1</v>
      </c>
      <c r="V46" s="172" t="s">
        <v>195</v>
      </c>
    </row>
    <row r="47" spans="2:28" s="121" customFormat="1" ht="12" customHeight="1" x14ac:dyDescent="0.2">
      <c r="B47" s="130" t="str">
        <f t="array" ref="B47:H52">IF(MONTH(B45)&lt;&gt;MONTH(DATE(YEAR(B45),MONTH(B45),1)-WEEKDAY(DATE(YEAR(B45),MONTH(B45),1),startday)+(WeekNo-1)*7+WeekDay),"",DATE(YEAR(B45),MONTH(B45),1)-WEEKDAY(DATE(YEAR(B45),MONTH(B45),1),startday)+(WeekNo-1)*7+WeekDay)</f>
        <v/>
      </c>
      <c r="C47" s="131" t="str">
        <v/>
      </c>
      <c r="D47" s="173" t="str">
        <v/>
      </c>
      <c r="E47" s="181">
        <v>43040</v>
      </c>
      <c r="F47" s="131">
        <v>43041</v>
      </c>
      <c r="G47" s="131">
        <v>43042</v>
      </c>
      <c r="H47" s="130">
        <v>43043</v>
      </c>
      <c r="I47" s="124"/>
      <c r="J47" s="184">
        <v>1</v>
      </c>
      <c r="K47" s="171" t="s">
        <v>196</v>
      </c>
      <c r="L47" s="124"/>
      <c r="M47" s="130" t="str">
        <f t="array" ref="M47:S52">IF(MONTH(M45)&lt;&gt;MONTH(DATE(YEAR(M45),MONTH(M45),1)-WEEKDAY(DATE(YEAR(M45),MONTH(M45),1),startday)+(WeekNo-1)*7+WeekDay),"",DATE(YEAR(M45),MONTH(M45),1)-WEEKDAY(DATE(YEAR(M45),MONTH(M45),1),startday)+(WeekNo-1)*7+WeekDay)</f>
        <v/>
      </c>
      <c r="N47" s="168" t="str">
        <v/>
      </c>
      <c r="O47" s="181">
        <v>43221</v>
      </c>
      <c r="P47" s="135">
        <v>43222</v>
      </c>
      <c r="Q47" s="131">
        <v>43223</v>
      </c>
      <c r="R47" s="131">
        <v>43224</v>
      </c>
      <c r="S47" s="130">
        <v>43225</v>
      </c>
      <c r="T47" s="124"/>
      <c r="U47" s="150">
        <v>2</v>
      </c>
      <c r="V47" s="129" t="s">
        <v>165</v>
      </c>
    </row>
    <row r="48" spans="2:28" s="121" customFormat="1" ht="13.5" customHeight="1" x14ac:dyDescent="0.2">
      <c r="B48" s="130">
        <v>43044</v>
      </c>
      <c r="C48" s="131">
        <v>43045</v>
      </c>
      <c r="D48" s="181">
        <v>43046</v>
      </c>
      <c r="E48" s="131">
        <v>43047</v>
      </c>
      <c r="F48" s="131">
        <v>43048</v>
      </c>
      <c r="G48" s="131">
        <v>43049</v>
      </c>
      <c r="H48" s="130">
        <v>43050</v>
      </c>
      <c r="I48" s="124"/>
      <c r="J48" s="149">
        <v>1</v>
      </c>
      <c r="K48" s="129" t="s">
        <v>165</v>
      </c>
      <c r="L48" s="124"/>
      <c r="M48" s="130">
        <v>43226</v>
      </c>
      <c r="N48" s="131">
        <v>43227</v>
      </c>
      <c r="O48" s="181">
        <v>43228</v>
      </c>
      <c r="P48" s="131">
        <v>43229</v>
      </c>
      <c r="Q48" s="131">
        <v>43230</v>
      </c>
      <c r="R48" s="131">
        <v>43231</v>
      </c>
      <c r="S48" s="130">
        <v>43232</v>
      </c>
      <c r="T48" s="124"/>
      <c r="U48" s="182">
        <v>8</v>
      </c>
      <c r="V48" s="136" t="s">
        <v>167</v>
      </c>
      <c r="Y48" s="155"/>
    </row>
    <row r="49" spans="2:28" s="122" customFormat="1" ht="13.5" x14ac:dyDescent="0.3">
      <c r="B49" s="130">
        <v>43051</v>
      </c>
      <c r="C49" s="131">
        <v>43052</v>
      </c>
      <c r="D49" s="131">
        <v>43053</v>
      </c>
      <c r="E49" s="135">
        <v>43054</v>
      </c>
      <c r="F49" s="131">
        <v>43055</v>
      </c>
      <c r="G49" s="131">
        <v>43056</v>
      </c>
      <c r="H49" s="130">
        <v>43057</v>
      </c>
      <c r="I49" s="124"/>
      <c r="J49" s="182">
        <v>7</v>
      </c>
      <c r="K49" s="136" t="s">
        <v>167</v>
      </c>
      <c r="L49" s="124"/>
      <c r="M49" s="130">
        <v>43233</v>
      </c>
      <c r="N49" s="131">
        <v>43234</v>
      </c>
      <c r="O49" s="131">
        <v>43235</v>
      </c>
      <c r="P49" s="135">
        <v>43236</v>
      </c>
      <c r="Q49" s="131">
        <v>43237</v>
      </c>
      <c r="R49" s="131">
        <v>43238</v>
      </c>
      <c r="S49" s="130">
        <v>43239</v>
      </c>
      <c r="T49" s="124"/>
      <c r="U49" s="150">
        <v>16</v>
      </c>
      <c r="V49" s="129" t="s">
        <v>165</v>
      </c>
      <c r="Y49" s="151"/>
      <c r="Z49" s="121"/>
      <c r="AA49" s="121"/>
      <c r="AB49" s="121"/>
    </row>
    <row r="50" spans="2:28" s="121" customFormat="1" ht="13.5" x14ac:dyDescent="0.3">
      <c r="B50" s="130">
        <v>43058</v>
      </c>
      <c r="C50" s="131">
        <v>43059</v>
      </c>
      <c r="D50" s="181">
        <v>43060</v>
      </c>
      <c r="E50" s="131">
        <v>43061</v>
      </c>
      <c r="F50" s="131">
        <v>43062</v>
      </c>
      <c r="G50" s="131">
        <v>43063</v>
      </c>
      <c r="H50" s="130">
        <v>43064</v>
      </c>
      <c r="I50" s="124"/>
      <c r="J50" s="128">
        <v>15</v>
      </c>
      <c r="K50" s="129" t="s">
        <v>165</v>
      </c>
      <c r="L50" s="124"/>
      <c r="M50" s="130">
        <v>43240</v>
      </c>
      <c r="N50" s="131">
        <v>43241</v>
      </c>
      <c r="O50" s="181">
        <v>43242</v>
      </c>
      <c r="P50" s="131">
        <v>43243</v>
      </c>
      <c r="Q50" s="131">
        <v>43244</v>
      </c>
      <c r="R50" s="131">
        <v>43245</v>
      </c>
      <c r="S50" s="130">
        <v>43246</v>
      </c>
      <c r="T50" s="124"/>
      <c r="U50" s="182">
        <v>22</v>
      </c>
      <c r="V50" s="136" t="s">
        <v>167</v>
      </c>
      <c r="Y50" s="151"/>
      <c r="AA50" s="122"/>
    </row>
    <row r="51" spans="2:28" s="121" customFormat="1" ht="11.25" x14ac:dyDescent="0.2">
      <c r="B51" s="130">
        <v>43065</v>
      </c>
      <c r="C51" s="131">
        <v>43066</v>
      </c>
      <c r="D51" s="131">
        <v>43067</v>
      </c>
      <c r="E51" s="131">
        <v>43068</v>
      </c>
      <c r="F51" s="131">
        <v>43069</v>
      </c>
      <c r="G51" s="131" t="str">
        <v/>
      </c>
      <c r="H51" s="130" t="str">
        <v/>
      </c>
      <c r="I51" s="124"/>
      <c r="J51" s="182">
        <v>21</v>
      </c>
      <c r="K51" s="136" t="s">
        <v>167</v>
      </c>
      <c r="L51" s="124"/>
      <c r="M51" s="130">
        <v>43247</v>
      </c>
      <c r="N51" s="131">
        <v>43248</v>
      </c>
      <c r="O51" s="131">
        <v>43249</v>
      </c>
      <c r="P51" s="135">
        <v>43250</v>
      </c>
      <c r="Q51" s="131">
        <v>43251</v>
      </c>
      <c r="R51" s="131" t="str">
        <v/>
      </c>
      <c r="S51" s="130" t="str">
        <v/>
      </c>
      <c r="T51" s="124"/>
      <c r="U51" s="150">
        <v>30</v>
      </c>
      <c r="V51" s="129" t="s">
        <v>165</v>
      </c>
      <c r="Y51" s="151"/>
    </row>
    <row r="52" spans="2:28" s="121" customFormat="1" ht="13.5" x14ac:dyDescent="0.3">
      <c r="B52" s="130" t="str">
        <v/>
      </c>
      <c r="C52" s="131" t="str">
        <v/>
      </c>
      <c r="D52" s="131" t="str">
        <v/>
      </c>
      <c r="E52" s="131" t="str">
        <v/>
      </c>
      <c r="F52" s="131" t="str">
        <v/>
      </c>
      <c r="G52" s="131" t="str">
        <v/>
      </c>
      <c r="H52" s="130" t="str">
        <v/>
      </c>
      <c r="I52" s="124"/>
      <c r="J52" s="174"/>
      <c r="K52" s="138"/>
      <c r="L52" s="124"/>
      <c r="M52" s="130" t="str">
        <v/>
      </c>
      <c r="N52" s="131" t="str">
        <v/>
      </c>
      <c r="O52" s="131" t="str">
        <v/>
      </c>
      <c r="P52" s="131" t="str">
        <v/>
      </c>
      <c r="Q52" s="131" t="str">
        <v/>
      </c>
      <c r="R52" s="131" t="str">
        <v/>
      </c>
      <c r="S52" s="130" t="str">
        <v/>
      </c>
      <c r="T52" s="124"/>
      <c r="U52" s="175"/>
      <c r="V52" s="124"/>
      <c r="Y52" s="176"/>
      <c r="Z52" s="122"/>
      <c r="AB52" s="122"/>
    </row>
    <row r="53" spans="2:28" s="121" customFormat="1" ht="5.25" customHeight="1" x14ac:dyDescent="0.3">
      <c r="B53" s="124"/>
      <c r="C53" s="124"/>
      <c r="D53" s="124"/>
      <c r="E53" s="124"/>
      <c r="F53" s="124"/>
      <c r="G53" s="124"/>
      <c r="H53" s="124"/>
      <c r="I53" s="124"/>
      <c r="L53" s="124"/>
      <c r="M53" s="122"/>
      <c r="N53" s="122"/>
      <c r="O53" s="122"/>
      <c r="P53" s="122"/>
      <c r="Q53" s="122"/>
      <c r="R53" s="122"/>
      <c r="S53" s="122"/>
      <c r="T53" s="124"/>
      <c r="U53" s="122"/>
      <c r="V53" s="122"/>
      <c r="Y53" s="151"/>
    </row>
    <row r="54" spans="2:28" s="121" customFormat="1" ht="11.25" x14ac:dyDescent="0.2">
      <c r="B54" s="321">
        <f>DATE(year,12,1)</f>
        <v>43070</v>
      </c>
      <c r="C54" s="322"/>
      <c r="D54" s="322"/>
      <c r="E54" s="322"/>
      <c r="F54" s="322"/>
      <c r="G54" s="322"/>
      <c r="H54" s="322"/>
      <c r="I54" s="124"/>
      <c r="J54" s="323" t="s">
        <v>197</v>
      </c>
      <c r="K54" s="323"/>
      <c r="L54" s="124"/>
      <c r="M54" s="321">
        <f>DATE(year+1,6,1)</f>
        <v>43252</v>
      </c>
      <c r="N54" s="322"/>
      <c r="O54" s="322"/>
      <c r="P54" s="322"/>
      <c r="Q54" s="322"/>
      <c r="R54" s="322"/>
      <c r="S54" s="322"/>
      <c r="T54" s="124"/>
      <c r="U54" s="323" t="s">
        <v>198</v>
      </c>
      <c r="V54" s="323"/>
    </row>
    <row r="55" spans="2:28" s="121" customFormat="1" ht="11.25" x14ac:dyDescent="0.2">
      <c r="B55" s="126" t="str">
        <f>IF(startday=1,INDEX(weekDayNames,1),INDEX(weekDayNames,2))</f>
        <v>Su</v>
      </c>
      <c r="C55" s="127" t="str">
        <f>IF(startday=1,INDEX(weekDayNames,2),INDEX(weekDayNames,3))</f>
        <v>M</v>
      </c>
      <c r="D55" s="127" t="str">
        <f>IF(startday=1,INDEX(weekDayNames,3),INDEX(weekDayNames,4))</f>
        <v>Tu</v>
      </c>
      <c r="E55" s="127" t="str">
        <f>IF(startday=1,INDEX(weekDayNames,4),INDEX(weekDayNames,5))</f>
        <v>W</v>
      </c>
      <c r="F55" s="127" t="str">
        <f>IF(startday=1,INDEX(weekDayNames,5),INDEX(weekDayNames,6))</f>
        <v>Th</v>
      </c>
      <c r="G55" s="127" t="str">
        <f>IF(startday=1,INDEX(weekDayNames,6),INDEX(weekDayNames,7))</f>
        <v>F</v>
      </c>
      <c r="H55" s="126" t="str">
        <f>IF(startday=1,INDEX(weekDayNames,7),INDEX(weekDayNames,1))</f>
        <v>Sa</v>
      </c>
      <c r="I55" s="124"/>
      <c r="J55" s="182">
        <v>5</v>
      </c>
      <c r="K55" s="136" t="s">
        <v>167</v>
      </c>
      <c r="L55" s="124"/>
      <c r="M55" s="126" t="str">
        <f>IF(startday=1,INDEX(weekDayNames,1),INDEX(weekDayNames,2))</f>
        <v>Su</v>
      </c>
      <c r="N55" s="127" t="str">
        <f>IF(startday=1,INDEX(weekDayNames,2),INDEX(weekDayNames,3))</f>
        <v>M</v>
      </c>
      <c r="O55" s="127" t="str">
        <f>IF(startday=1,INDEX(weekDayNames,3),INDEX(weekDayNames,4))</f>
        <v>Tu</v>
      </c>
      <c r="P55" s="127" t="str">
        <f>IF(startday=1,INDEX(weekDayNames,4),INDEX(weekDayNames,5))</f>
        <v>W</v>
      </c>
      <c r="Q55" s="127" t="str">
        <f>IF(startday=1,INDEX(weekDayNames,5),INDEX(weekDayNames,6))</f>
        <v>Th</v>
      </c>
      <c r="R55" s="127" t="str">
        <f>IF(startday=1,INDEX(weekDayNames,6),INDEX(weekDayNames,7))</f>
        <v>F</v>
      </c>
      <c r="S55" s="126" t="str">
        <f>IF(startday=1,INDEX(weekDayNames,7),INDEX(weekDayNames,1))</f>
        <v>Sa</v>
      </c>
      <c r="T55" s="124"/>
      <c r="U55" s="182">
        <v>5</v>
      </c>
      <c r="V55" s="136" t="s">
        <v>167</v>
      </c>
    </row>
    <row r="56" spans="2:28" s="121" customFormat="1" ht="11.25" x14ac:dyDescent="0.2">
      <c r="B56" s="130" t="str">
        <f t="array" ref="B56:H61">IF(MONTH(B54)&lt;&gt;MONTH(DATE(YEAR(B54),MONTH(B54),1)-WEEKDAY(DATE(YEAR(B54),MONTH(B54),1),startday)+(WeekNo-1)*7+WeekDay),"",DATE(YEAR(B54),MONTH(B54),1)-WEEKDAY(DATE(YEAR(B54),MONTH(B54),1),startday)+(WeekNo-1)*7+WeekDay)</f>
        <v/>
      </c>
      <c r="C56" s="131" t="str">
        <v/>
      </c>
      <c r="D56" s="131" t="str">
        <v/>
      </c>
      <c r="E56" s="131" t="str">
        <v/>
      </c>
      <c r="F56" s="132" t="str">
        <v/>
      </c>
      <c r="G56" s="131">
        <v>43070</v>
      </c>
      <c r="H56" s="130">
        <v>43071</v>
      </c>
      <c r="I56" s="124"/>
      <c r="J56" s="128">
        <v>13</v>
      </c>
      <c r="K56" s="129" t="s">
        <v>165</v>
      </c>
      <c r="L56" s="124"/>
      <c r="M56" s="130" t="str">
        <f t="array" ref="M56:S61">IF(MONTH(M54)&lt;&gt;MONTH(DATE(YEAR(M54),MONTH(M54),1)-WEEKDAY(DATE(YEAR(M54),MONTH(M54),1),startday)+(WeekNo-1)*7+WeekDay),"",DATE(YEAR(M54),MONTH(M54),1)-WEEKDAY(DATE(YEAR(M54),MONTH(M54),1),startday)+(WeekNo-1)*7+WeekDay)</f>
        <v/>
      </c>
      <c r="N56" s="131" t="str">
        <v/>
      </c>
      <c r="O56" s="131" t="str">
        <v/>
      </c>
      <c r="P56" s="131" t="str">
        <v/>
      </c>
      <c r="Q56" s="131" t="str">
        <v/>
      </c>
      <c r="R56" s="131">
        <v>43252</v>
      </c>
      <c r="S56" s="130">
        <v>43253</v>
      </c>
      <c r="T56" s="124"/>
      <c r="U56" s="150">
        <v>13</v>
      </c>
      <c r="V56" s="129" t="s">
        <v>165</v>
      </c>
    </row>
    <row r="57" spans="2:28" s="121" customFormat="1" ht="11.25" x14ac:dyDescent="0.2">
      <c r="B57" s="130">
        <v>43072</v>
      </c>
      <c r="C57" s="131">
        <v>43073</v>
      </c>
      <c r="D57" s="181">
        <v>43074</v>
      </c>
      <c r="E57" s="131">
        <v>43075</v>
      </c>
      <c r="F57" s="131">
        <v>43076</v>
      </c>
      <c r="G57" s="131">
        <v>43077</v>
      </c>
      <c r="H57" s="130">
        <v>43078</v>
      </c>
      <c r="I57" s="124"/>
      <c r="J57" s="182">
        <v>19</v>
      </c>
      <c r="K57" s="136" t="s">
        <v>167</v>
      </c>
      <c r="L57" s="124"/>
      <c r="M57" s="130">
        <v>43254</v>
      </c>
      <c r="N57" s="131">
        <v>43255</v>
      </c>
      <c r="O57" s="181">
        <v>43256</v>
      </c>
      <c r="P57" s="131">
        <v>43257</v>
      </c>
      <c r="Q57" s="131">
        <v>43258</v>
      </c>
      <c r="R57" s="131">
        <v>43259</v>
      </c>
      <c r="S57" s="130">
        <v>43260</v>
      </c>
      <c r="T57" s="124"/>
      <c r="U57" s="182">
        <v>19</v>
      </c>
      <c r="V57" s="136" t="s">
        <v>167</v>
      </c>
    </row>
    <row r="58" spans="2:28" s="121" customFormat="1" ht="12" customHeight="1" x14ac:dyDescent="0.2">
      <c r="B58" s="130">
        <v>43079</v>
      </c>
      <c r="C58" s="131">
        <v>43080</v>
      </c>
      <c r="D58" s="131">
        <v>43081</v>
      </c>
      <c r="E58" s="135">
        <v>43082</v>
      </c>
      <c r="F58" s="131">
        <v>43083</v>
      </c>
      <c r="G58" s="131">
        <v>43084</v>
      </c>
      <c r="H58" s="130">
        <v>43085</v>
      </c>
      <c r="I58" s="124"/>
      <c r="J58" s="149">
        <v>27</v>
      </c>
      <c r="K58" s="129" t="s">
        <v>165</v>
      </c>
      <c r="L58" s="124"/>
      <c r="M58" s="130">
        <v>43261</v>
      </c>
      <c r="N58" s="131">
        <v>43262</v>
      </c>
      <c r="O58" s="131">
        <v>43263</v>
      </c>
      <c r="P58" s="135">
        <v>43264</v>
      </c>
      <c r="Q58" s="131">
        <v>43265</v>
      </c>
      <c r="R58" s="131">
        <v>43266</v>
      </c>
      <c r="S58" s="130">
        <v>43267</v>
      </c>
      <c r="T58" s="124"/>
      <c r="U58" s="150">
        <v>27</v>
      </c>
      <c r="V58" s="129" t="s">
        <v>165</v>
      </c>
    </row>
    <row r="59" spans="2:28" s="122" customFormat="1" ht="12" customHeight="1" x14ac:dyDescent="0.3">
      <c r="B59" s="130">
        <v>43086</v>
      </c>
      <c r="C59" s="131">
        <v>43087</v>
      </c>
      <c r="D59" s="181">
        <v>43088</v>
      </c>
      <c r="E59" s="131">
        <v>43089</v>
      </c>
      <c r="F59" s="131">
        <v>43090</v>
      </c>
      <c r="G59" s="131">
        <v>43091</v>
      </c>
      <c r="H59" s="130">
        <v>43092</v>
      </c>
      <c r="I59" s="124"/>
      <c r="J59" s="180">
        <v>30</v>
      </c>
      <c r="K59" s="177" t="s">
        <v>199</v>
      </c>
      <c r="L59" s="124"/>
      <c r="M59" s="130">
        <v>43268</v>
      </c>
      <c r="N59" s="131">
        <v>43269</v>
      </c>
      <c r="O59" s="181">
        <v>43270</v>
      </c>
      <c r="P59" s="131">
        <v>43271</v>
      </c>
      <c r="Q59" s="131">
        <v>43272</v>
      </c>
      <c r="R59" s="131">
        <v>43273</v>
      </c>
      <c r="S59" s="130">
        <v>43274</v>
      </c>
      <c r="T59" s="124"/>
      <c r="U59" s="178">
        <v>30</v>
      </c>
      <c r="V59" s="140" t="s">
        <v>200</v>
      </c>
      <c r="Y59" s="121"/>
      <c r="Z59" s="121"/>
      <c r="AA59" s="121"/>
      <c r="AB59" s="121"/>
    </row>
    <row r="60" spans="2:28" s="121" customFormat="1" ht="11.25" customHeight="1" x14ac:dyDescent="0.3">
      <c r="B60" s="130">
        <v>43093</v>
      </c>
      <c r="C60" s="131">
        <v>43094</v>
      </c>
      <c r="D60" s="131">
        <v>43095</v>
      </c>
      <c r="E60" s="135">
        <v>43096</v>
      </c>
      <c r="F60" s="131">
        <v>43097</v>
      </c>
      <c r="G60" s="181">
        <v>43098</v>
      </c>
      <c r="H60" s="130">
        <v>43099</v>
      </c>
      <c r="I60" s="124"/>
      <c r="L60" s="124"/>
      <c r="M60" s="130">
        <v>43275</v>
      </c>
      <c r="N60" s="131">
        <v>43276</v>
      </c>
      <c r="O60" s="131">
        <v>43277</v>
      </c>
      <c r="P60" s="135">
        <v>43278</v>
      </c>
      <c r="Q60" s="131">
        <v>43279</v>
      </c>
      <c r="R60" s="133">
        <v>43280</v>
      </c>
      <c r="S60" s="130">
        <v>43281</v>
      </c>
      <c r="T60" s="124"/>
      <c r="U60" s="146"/>
      <c r="V60" s="124"/>
      <c r="AA60" s="122"/>
    </row>
    <row r="61" spans="2:28" s="121" customFormat="1" ht="11.25" x14ac:dyDescent="0.2">
      <c r="B61" s="130">
        <v>43100</v>
      </c>
      <c r="C61" s="131" t="str">
        <v/>
      </c>
      <c r="D61" s="131" t="str">
        <v/>
      </c>
      <c r="E61" s="131" t="str">
        <v/>
      </c>
      <c r="F61" s="131" t="str">
        <v/>
      </c>
      <c r="G61" s="131" t="str">
        <v/>
      </c>
      <c r="H61" s="130" t="str">
        <v/>
      </c>
      <c r="I61" s="124"/>
      <c r="L61" s="124"/>
      <c r="M61" s="130" t="str">
        <v/>
      </c>
      <c r="N61" s="131" t="str">
        <v/>
      </c>
      <c r="O61" s="131" t="str">
        <v/>
      </c>
      <c r="P61" s="135" t="str">
        <v/>
      </c>
      <c r="Q61" s="131" t="str">
        <v/>
      </c>
      <c r="R61" s="131" t="str">
        <v/>
      </c>
      <c r="S61" s="130" t="str">
        <v/>
      </c>
      <c r="T61" s="124"/>
      <c r="U61" s="146"/>
      <c r="V61" s="124"/>
    </row>
    <row r="62" spans="2:28" s="121" customFormat="1" ht="14.25" x14ac:dyDescent="0.3">
      <c r="B62" s="124"/>
      <c r="C62" s="124"/>
      <c r="D62" s="124"/>
      <c r="E62" s="124"/>
      <c r="F62" s="124"/>
      <c r="G62" s="124"/>
      <c r="H62" s="124"/>
      <c r="I62" s="124"/>
      <c r="J62" s="145"/>
      <c r="K62" s="124"/>
      <c r="L62" s="124"/>
      <c r="M62" s="105"/>
      <c r="N62" s="105"/>
      <c r="O62" s="105"/>
      <c r="P62" s="105"/>
      <c r="Q62" s="105"/>
      <c r="R62" s="105"/>
      <c r="S62" s="105"/>
      <c r="T62" s="124"/>
      <c r="U62" s="146"/>
      <c r="V62" s="124"/>
      <c r="Y62" s="122"/>
      <c r="Z62" s="122"/>
      <c r="AB62" s="122"/>
    </row>
    <row r="63" spans="2:28" s="121" customFormat="1" x14ac:dyDescent="0.2">
      <c r="B63" s="105"/>
      <c r="C63" s="105"/>
      <c r="D63" s="105"/>
      <c r="E63" s="105"/>
      <c r="F63" s="105"/>
      <c r="G63" s="105"/>
      <c r="H63" s="105"/>
      <c r="I63" s="124"/>
      <c r="J63" s="145"/>
      <c r="K63" s="124"/>
      <c r="L63" s="124"/>
      <c r="M63" s="105"/>
      <c r="N63" s="105"/>
      <c r="O63" s="105"/>
      <c r="P63" s="105"/>
      <c r="Q63" s="105"/>
      <c r="R63" s="105"/>
      <c r="S63" s="105"/>
      <c r="T63" s="124"/>
      <c r="U63" s="124"/>
      <c r="V63" s="124"/>
    </row>
    <row r="64" spans="2:28" s="121" customFormat="1" x14ac:dyDescent="0.2">
      <c r="B64" s="105"/>
      <c r="C64" s="105"/>
      <c r="D64" s="105"/>
      <c r="E64" s="105"/>
      <c r="F64" s="105"/>
      <c r="G64" s="105"/>
      <c r="H64" s="105"/>
      <c r="I64" s="105"/>
      <c r="J64" s="106"/>
      <c r="K64" s="105"/>
      <c r="L64" s="105"/>
      <c r="M64" s="105"/>
      <c r="N64" s="105"/>
      <c r="O64" s="105"/>
      <c r="P64" s="105"/>
      <c r="Q64" s="105"/>
      <c r="R64" s="105"/>
      <c r="S64" s="105"/>
      <c r="T64" s="105"/>
      <c r="U64" s="105"/>
      <c r="V64" s="105"/>
    </row>
    <row r="65" spans="2:28" s="121" customFormat="1" x14ac:dyDescent="0.2">
      <c r="B65" s="105"/>
      <c r="C65" s="105"/>
      <c r="D65" s="105"/>
      <c r="E65" s="105"/>
      <c r="F65" s="105"/>
      <c r="G65" s="105"/>
      <c r="H65" s="105"/>
      <c r="I65" s="105"/>
      <c r="J65" s="106"/>
      <c r="K65" s="105"/>
      <c r="L65" s="105"/>
      <c r="M65" s="105"/>
      <c r="N65" s="105"/>
      <c r="O65" s="105"/>
      <c r="P65" s="105"/>
      <c r="Q65" s="105"/>
      <c r="R65" s="105"/>
      <c r="S65" s="105"/>
      <c r="T65" s="105"/>
      <c r="U65" s="105"/>
      <c r="V65" s="105"/>
    </row>
    <row r="66" spans="2:28" s="121" customFormat="1" ht="11.25" customHeight="1" x14ac:dyDescent="0.2">
      <c r="B66" s="105"/>
      <c r="C66" s="105"/>
      <c r="D66" s="105"/>
      <c r="E66" s="105"/>
      <c r="F66" s="105"/>
      <c r="G66" s="105"/>
      <c r="H66" s="105"/>
      <c r="I66" s="105"/>
      <c r="J66" s="106"/>
      <c r="K66" s="105"/>
      <c r="L66" s="105"/>
      <c r="M66" s="105"/>
      <c r="N66" s="105"/>
      <c r="O66" s="105"/>
      <c r="P66" s="105"/>
      <c r="Q66" s="105"/>
      <c r="R66" s="105"/>
      <c r="S66" s="105"/>
      <c r="T66" s="105"/>
      <c r="U66" s="105"/>
      <c r="V66" s="105"/>
    </row>
    <row r="67" spans="2:28" s="121" customFormat="1" ht="4.5" customHeight="1" x14ac:dyDescent="0.2">
      <c r="B67" s="105"/>
      <c r="C67" s="105"/>
      <c r="D67" s="105"/>
      <c r="E67" s="105"/>
      <c r="F67" s="105"/>
      <c r="G67" s="105"/>
      <c r="H67" s="105"/>
      <c r="I67" s="105"/>
      <c r="J67" s="106"/>
      <c r="K67" s="105"/>
      <c r="L67" s="105"/>
      <c r="M67" s="105"/>
      <c r="N67" s="105"/>
      <c r="O67" s="105"/>
      <c r="P67" s="105"/>
      <c r="Q67" s="105"/>
      <c r="R67" s="105"/>
      <c r="S67" s="105"/>
      <c r="T67" s="105"/>
      <c r="U67" s="105"/>
      <c r="V67" s="105"/>
    </row>
    <row r="68" spans="2:28" x14ac:dyDescent="0.2">
      <c r="Y68" s="121"/>
      <c r="Z68" s="121"/>
      <c r="AA68" s="121"/>
      <c r="AB68" s="121"/>
    </row>
    <row r="69" spans="2:28" x14ac:dyDescent="0.2">
      <c r="M69" s="121"/>
      <c r="Y69" s="121"/>
      <c r="Z69" s="121"/>
      <c r="AB69" s="121"/>
    </row>
    <row r="70" spans="2:28" x14ac:dyDescent="0.2">
      <c r="M70" s="121"/>
      <c r="Y70" s="121"/>
      <c r="Z70" s="121"/>
      <c r="AB70" s="121"/>
    </row>
    <row r="71" spans="2:28" x14ac:dyDescent="0.2">
      <c r="L71" s="121"/>
      <c r="M71" s="121"/>
    </row>
    <row r="72" spans="2:28" ht="14.25" x14ac:dyDescent="0.3">
      <c r="L72" s="121"/>
      <c r="M72" s="122"/>
      <c r="R72" s="179"/>
      <c r="S72" s="117"/>
    </row>
    <row r="73" spans="2:28" x14ac:dyDescent="0.2">
      <c r="M73" s="121"/>
    </row>
    <row r="74" spans="2:28" x14ac:dyDescent="0.2">
      <c r="K74" s="155"/>
      <c r="M74" s="121"/>
    </row>
    <row r="75" spans="2:28" x14ac:dyDescent="0.2">
      <c r="K75" s="155"/>
      <c r="M75" s="121"/>
    </row>
    <row r="76" spans="2:28" x14ac:dyDescent="0.2">
      <c r="K76" s="117"/>
      <c r="M76" s="121"/>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2017-06-14T15:45:55Z</cp:lastPrinted>
  <dcterms:created xsi:type="dcterms:W3CDTF">2017-02-07T21:45:49Z</dcterms:created>
  <dcterms:modified xsi:type="dcterms:W3CDTF">2017-06-21T21:20:38Z</dcterms:modified>
</cp:coreProperties>
</file>