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b97x863\Desktop\SMCP\SMCP 17-18\MCP Final Grants 17-18\Ammended grants\"/>
    </mc:Choice>
  </mc:AlternateContent>
  <xr:revisionPtr revIDLastSave="0" documentId="13_ncr:81_{8C317606-C713-4B0F-85C2-8956928B8906}" xr6:coauthVersionLast="31" xr6:coauthVersionMax="31" xr10:uidLastSave="{00000000-0000-0000-0000-000000000000}"/>
  <bookViews>
    <workbookView xWindow="0" yWindow="0" windowWidth="20160" windowHeight="8690" tabRatio="839" activeTab="2" xr2:uid="{00000000-000D-0000-FFFF-FFFF00000000}"/>
  </bookViews>
  <sheets>
    <sheet name="Contact Information" sheetId="1" r:id="rId1"/>
    <sheet name="Narrative" sheetId="2" r:id="rId2"/>
    <sheet name="Budget Detail &amp; Amendments" sheetId="3" r:id="rId3"/>
    <sheet name="Budget Roll-Up" sheetId="4" r:id="rId4"/>
    <sheet name="17-18 Calendar" sheetId="5" r:id="rId5"/>
    <sheet name="Program Assurances" sheetId="6" r:id="rId6"/>
    <sheet name="Do Not Edit" sheetId="7" state="hidden" r:id="rId7"/>
  </sheets>
  <externalReferences>
    <externalReference r:id="rId8"/>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 name="Z_424CD7E5_0C11_4ED8_891B_9C8A3F9A98B3_.wvu.Cols" localSheetId="2" hidden="1">'Budget Detail &amp; Amendments'!$A:$B</definedName>
    <definedName name="Z_424CD7E5_0C11_4ED8_891B_9C8A3F9A98B3_.wvu.Cols" localSheetId="1" hidden="1">Narrative!$V:$X</definedName>
    <definedName name="Z_424CD7E5_0C11_4ED8_891B_9C8A3F9A98B3_.wvu.PrintArea" localSheetId="4" hidden="1">'17-18 Calendar'!$B$7:$V$63</definedName>
    <definedName name="Z_BB25D9E0_BD78_489C_A2CE_741BB31A2C3F_.wvu.Cols" localSheetId="2" hidden="1">'Budget Detail &amp; Amendments'!$B:$B,'Budget Detail &amp; Amendments'!$N:$N</definedName>
    <definedName name="Z_BB25D9E0_BD78_489C_A2CE_741BB31A2C3F_.wvu.Cols" localSheetId="1" hidden="1">Narrative!$V:$X</definedName>
    <definedName name="Z_BB25D9E0_BD78_489C_A2CE_741BB31A2C3F_.wvu.PrintArea" localSheetId="4" hidden="1">'17-18 Calendar'!$B$7:$V$63</definedName>
    <definedName name="Z_ECE21731_4FE8_452B_B198_75D9CD55633D_.wvu.Cols" localSheetId="2" hidden="1">'Budget Detail &amp; Amendments'!$B:$B</definedName>
    <definedName name="Z_ECE21731_4FE8_452B_B198_75D9CD55633D_.wvu.Cols" localSheetId="1" hidden="1">Narrative!$V:$X</definedName>
    <definedName name="Z_ECE21731_4FE8_452B_B198_75D9CD55633D_.wvu.PrintArea" localSheetId="4" hidden="1">'17-18 Calendar'!$B$7:$V$63</definedName>
  </definedNames>
  <calcPr calcId="179017"/>
  <customWorkbookViews>
    <customWorkbookView name="Williams, Amy - Personal View" guid="{ECE21731-4FE8-452B-B198-75D9CD55633D}" mergeInterval="0" personalView="1" maximized="1" xWindow="-2027" yWindow="25" windowWidth="2038" windowHeight="1215" tabRatio="839" activeSheetId="3" showComments="commIndAndComment"/>
    <customWorkbookView name="Treaster, Jacque - Personal View" guid="{08C97B7F-67EE-4463-AA3D-5024C5CFCC42}" mergeInterval="0" personalView="1" maximized="1" xWindow="1672" yWindow="-8" windowWidth="1696" windowHeight="1026" tabRatio="887" activeSheetId="3"/>
    <customWorkbookView name="Hert, Kelly - Personal View" guid="{BB25D9E0-BD78-489C-A2CE-741BB31A2C3F}" mergeInterval="0" personalView="1" maximized="1" xWindow="1672" yWindow="25" windowWidth="1296" windowHeight="1000" tabRatio="839" activeSheetId="3"/>
    <customWorkbookView name="Jane Hamilton - Personal View" guid="{424CD7E5-0C11-4ED8-891B-9C8A3F9A98B3}" mergeInterval="0" personalView="1" maximized="1" xWindow="-8" yWindow="-8" windowWidth="1936" windowHeight="1056" tabRatio="839"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M9" i="5"/>
  <c r="B10" i="5"/>
  <c r="C10" i="5"/>
  <c r="D10" i="5"/>
  <c r="E10" i="5"/>
  <c r="F10" i="5"/>
  <c r="G10" i="5"/>
  <c r="H10" i="5"/>
  <c r="M10" i="5"/>
  <c r="N10" i="5"/>
  <c r="O10" i="5"/>
  <c r="P10" i="5"/>
  <c r="Q10" i="5"/>
  <c r="R10" i="5"/>
  <c r="S10" i="5"/>
  <c r="B11" i="5" a="1"/>
  <c r="B11" i="5" s="1"/>
  <c r="M11" i="5" a="1"/>
  <c r="O14" i="5" s="1"/>
  <c r="B12" i="5"/>
  <c r="D13" i="5"/>
  <c r="F14" i="5"/>
  <c r="B16" i="5"/>
  <c r="B18" i="5"/>
  <c r="M18" i="5"/>
  <c r="B19" i="5"/>
  <c r="C19" i="5"/>
  <c r="D19" i="5"/>
  <c r="E19" i="5"/>
  <c r="F19" i="5"/>
  <c r="G19" i="5"/>
  <c r="H19" i="5"/>
  <c r="M19" i="5"/>
  <c r="N19" i="5"/>
  <c r="O19" i="5"/>
  <c r="P19" i="5"/>
  <c r="Q19" i="5"/>
  <c r="R19" i="5"/>
  <c r="S19" i="5"/>
  <c r="B20" i="5" a="1"/>
  <c r="D20" i="5" s="1"/>
  <c r="M20" i="5" a="1"/>
  <c r="Q21" i="5" s="1"/>
  <c r="F22" i="5"/>
  <c r="H24" i="5"/>
  <c r="B27" i="5"/>
  <c r="M27" i="5"/>
  <c r="B28" i="5"/>
  <c r="C28" i="5"/>
  <c r="D28" i="5"/>
  <c r="E28" i="5"/>
  <c r="F28" i="5"/>
  <c r="G28" i="5"/>
  <c r="H28" i="5"/>
  <c r="M28" i="5"/>
  <c r="N28" i="5"/>
  <c r="O28" i="5"/>
  <c r="P28" i="5"/>
  <c r="Q28" i="5"/>
  <c r="R28" i="5"/>
  <c r="S28" i="5"/>
  <c r="B29" i="5" a="1"/>
  <c r="F32" i="5" s="1"/>
  <c r="M29" i="5" a="1"/>
  <c r="N32" i="5" s="1"/>
  <c r="B36" i="5"/>
  <c r="B38" i="5" s="1" a="1"/>
  <c r="D39" i="5" s="1"/>
  <c r="M36" i="5"/>
  <c r="M38" i="5" a="1"/>
  <c r="P38" i="5" s="1"/>
  <c r="B37" i="5"/>
  <c r="C37" i="5"/>
  <c r="D37" i="5"/>
  <c r="E37" i="5"/>
  <c r="F37" i="5"/>
  <c r="G37" i="5"/>
  <c r="H37" i="5"/>
  <c r="M37" i="5"/>
  <c r="N37" i="5"/>
  <c r="O37" i="5"/>
  <c r="P37" i="5"/>
  <c r="Q37" i="5"/>
  <c r="R37" i="5"/>
  <c r="S37" i="5"/>
  <c r="B45" i="5"/>
  <c r="M45" i="5"/>
  <c r="M47" i="5" s="1" a="1"/>
  <c r="B46" i="5"/>
  <c r="C46" i="5"/>
  <c r="D46" i="5"/>
  <c r="E46" i="5"/>
  <c r="F46" i="5"/>
  <c r="G46" i="5"/>
  <c r="H46" i="5"/>
  <c r="M46" i="5"/>
  <c r="N46" i="5"/>
  <c r="O46" i="5"/>
  <c r="P46" i="5"/>
  <c r="Q46" i="5"/>
  <c r="R46" i="5"/>
  <c r="S46" i="5"/>
  <c r="B47" i="5" a="1"/>
  <c r="G47" i="5" s="1"/>
  <c r="C47" i="5"/>
  <c r="D49" i="5"/>
  <c r="C51" i="5"/>
  <c r="B54" i="5"/>
  <c r="M54" i="5"/>
  <c r="M56" i="5" s="1" a="1"/>
  <c r="O58" i="5" s="1"/>
  <c r="B55" i="5"/>
  <c r="C55" i="5"/>
  <c r="D55" i="5"/>
  <c r="E55" i="5"/>
  <c r="F55" i="5"/>
  <c r="G55" i="5"/>
  <c r="H55" i="5"/>
  <c r="M55" i="5"/>
  <c r="N55" i="5"/>
  <c r="O55" i="5"/>
  <c r="P55" i="5"/>
  <c r="Q55" i="5"/>
  <c r="R55" i="5"/>
  <c r="S55" i="5"/>
  <c r="B56" i="5" a="1"/>
  <c r="E59" i="5" s="1"/>
  <c r="E56" i="5"/>
  <c r="Q39" i="5"/>
  <c r="N41" i="5"/>
  <c r="N40" i="5"/>
  <c r="C29" i="5"/>
  <c r="F25" i="5"/>
  <c r="B22" i="5"/>
  <c r="D21" i="5"/>
  <c r="C50" i="5"/>
  <c r="D25" i="5"/>
  <c r="D24" i="5"/>
  <c r="H22" i="5"/>
  <c r="B21" i="5"/>
  <c r="H15" i="5"/>
  <c r="B14" i="5"/>
  <c r="E11" i="5"/>
  <c r="N47" i="5"/>
  <c r="S47" i="5"/>
  <c r="M48" i="5"/>
  <c r="M50" i="5"/>
  <c r="O51" i="5"/>
  <c r="P47" i="5"/>
  <c r="N48" i="5"/>
  <c r="R50" i="5"/>
  <c r="P51" i="5"/>
  <c r="Q47" i="5"/>
  <c r="S48" i="5"/>
  <c r="S50" i="5"/>
  <c r="M51" i="5"/>
  <c r="R47" i="5"/>
  <c r="P48" i="5"/>
  <c r="P52" i="5"/>
  <c r="C60" i="5"/>
  <c r="Q43" i="5"/>
  <c r="P40" i="5"/>
  <c r="B60" i="5"/>
  <c r="H57" i="5"/>
  <c r="D57" i="5"/>
  <c r="C56" i="5"/>
  <c r="F43" i="5"/>
  <c r="Q41" i="5"/>
  <c r="H39" i="5"/>
  <c r="F30" i="5"/>
  <c r="P21" i="5"/>
  <c r="E60" i="5"/>
  <c r="C59" i="5"/>
  <c r="G57" i="5"/>
  <c r="C57" i="5"/>
  <c r="S43" i="5"/>
  <c r="S40" i="5"/>
  <c r="O24" i="5"/>
  <c r="S25" i="5"/>
  <c r="O16" i="5"/>
  <c r="P16" i="5"/>
  <c r="M16" i="5"/>
  <c r="S30" i="5"/>
  <c r="S32" i="5"/>
  <c r="M30" i="5"/>
  <c r="Q32" i="5"/>
  <c r="Q34" i="5"/>
  <c r="C30" i="5"/>
  <c r="G30" i="5"/>
  <c r="G32" i="5"/>
  <c r="E33" i="5"/>
  <c r="D29" i="5"/>
  <c r="H29" i="5"/>
  <c r="G31" i="5"/>
  <c r="E32" i="5"/>
  <c r="E34" i="5"/>
  <c r="R24" i="5"/>
  <c r="C61" i="5"/>
  <c r="G59" i="5"/>
  <c r="H60" i="5"/>
  <c r="F59" i="5"/>
  <c r="H58" i="5"/>
  <c r="D58" i="5"/>
  <c r="F57" i="5"/>
  <c r="B57" i="5"/>
  <c r="M39" i="5"/>
  <c r="O39" i="5"/>
  <c r="M40" i="5"/>
  <c r="S41" i="5"/>
  <c r="O43" i="5"/>
  <c r="F38" i="5"/>
  <c r="H34" i="5"/>
  <c r="D32" i="5"/>
  <c r="H30" i="5"/>
  <c r="N23" i="5"/>
  <c r="G25" i="5"/>
  <c r="E24" i="5"/>
  <c r="G23" i="5"/>
  <c r="C23" i="5"/>
  <c r="G21" i="5"/>
  <c r="C21" i="5"/>
  <c r="F20" i="5"/>
  <c r="E16" i="5"/>
  <c r="G15" i="5"/>
  <c r="C15" i="5"/>
  <c r="E14" i="5"/>
  <c r="G13" i="5"/>
  <c r="C13" i="5"/>
  <c r="E12" i="5"/>
  <c r="H11" i="5"/>
  <c r="D11" i="5"/>
  <c r="H16" i="5"/>
  <c r="D16" i="5"/>
  <c r="F15" i="5"/>
  <c r="B15" i="5"/>
  <c r="H14" i="5"/>
  <c r="D14" i="5"/>
  <c r="F13" i="5"/>
  <c r="B13" i="5"/>
  <c r="H12" i="5"/>
  <c r="D12" i="5"/>
  <c r="G11" i="5"/>
  <c r="C11" i="5"/>
  <c r="E25" i="5"/>
  <c r="G24" i="5"/>
  <c r="E23" i="5"/>
  <c r="G22" i="5"/>
  <c r="C22" i="5"/>
  <c r="H20" i="5"/>
  <c r="G16" i="5"/>
  <c r="C16" i="5"/>
  <c r="E15" i="5"/>
  <c r="G14" i="5"/>
  <c r="C14" i="5"/>
  <c r="E13" i="5"/>
  <c r="G12" i="5"/>
  <c r="C12" i="5"/>
  <c r="F11" i="5"/>
  <c r="O24" i="4"/>
  <c r="O23" i="4"/>
  <c r="K23" i="4"/>
  <c r="O22" i="4"/>
  <c r="O17" i="4"/>
  <c r="O16" i="4"/>
  <c r="O11" i="4"/>
  <c r="O13" i="4"/>
  <c r="O14" i="4"/>
  <c r="O15" i="4"/>
  <c r="T92" i="3"/>
  <c r="O18" i="4" s="1"/>
  <c r="O6" i="4"/>
  <c r="O5" i="4"/>
  <c r="T37" i="3"/>
  <c r="T47" i="3"/>
  <c r="O7" i="4"/>
  <c r="T28" i="3"/>
  <c r="K24" i="4"/>
  <c r="K22" i="4"/>
  <c r="K17" i="4"/>
  <c r="K16" i="4"/>
  <c r="K15" i="4"/>
  <c r="K14" i="4"/>
  <c r="K13" i="4"/>
  <c r="K11" i="4"/>
  <c r="R92" i="3"/>
  <c r="K18" i="4" s="1"/>
  <c r="K6" i="4"/>
  <c r="K5" i="4"/>
  <c r="R37" i="3"/>
  <c r="R47" i="3"/>
  <c r="K27" i="4"/>
  <c r="R117" i="3"/>
  <c r="K29" i="4" s="1"/>
  <c r="G27" i="4"/>
  <c r="G24" i="4"/>
  <c r="G23" i="4"/>
  <c r="G22" i="4"/>
  <c r="G17" i="4"/>
  <c r="G16" i="4"/>
  <c r="G15" i="4"/>
  <c r="G14" i="4"/>
  <c r="G11" i="4"/>
  <c r="G13" i="4"/>
  <c r="P92" i="3"/>
  <c r="P75" i="3"/>
  <c r="P105" i="3"/>
  <c r="P68" i="3"/>
  <c r="P59" i="3"/>
  <c r="P28" i="3"/>
  <c r="P37" i="3"/>
  <c r="P47" i="3"/>
  <c r="P117" i="3"/>
  <c r="G29" i="4" s="1"/>
  <c r="G6" i="4"/>
  <c r="G5" i="4"/>
  <c r="C27" i="4"/>
  <c r="C24" i="4"/>
  <c r="C23" i="4"/>
  <c r="C22" i="4"/>
  <c r="C17" i="4"/>
  <c r="C16" i="4"/>
  <c r="C15" i="4"/>
  <c r="C14" i="4"/>
  <c r="C13" i="4"/>
  <c r="C11" i="4"/>
  <c r="O92" i="3"/>
  <c r="C18" i="4" s="1"/>
  <c r="C6" i="4"/>
  <c r="C5" i="4"/>
  <c r="O27" i="4"/>
  <c r="R105" i="3"/>
  <c r="T105" i="3"/>
  <c r="O105" i="3"/>
  <c r="T68" i="3"/>
  <c r="O68" i="3"/>
  <c r="O47" i="3"/>
  <c r="O37" i="3"/>
  <c r="T117" i="3"/>
  <c r="O29" i="4" s="1"/>
  <c r="T75" i="3"/>
  <c r="T59" i="3"/>
  <c r="R75" i="3"/>
  <c r="R59" i="3"/>
  <c r="R28" i="3"/>
  <c r="O117" i="3"/>
  <c r="C29" i="4" s="1"/>
  <c r="O75" i="3"/>
  <c r="O59" i="3"/>
  <c r="O28" i="3"/>
  <c r="G41" i="5" l="1"/>
  <c r="P60" i="5"/>
  <c r="R16" i="5"/>
  <c r="S13" i="5"/>
  <c r="N13" i="5"/>
  <c r="M13" i="5"/>
  <c r="O21" i="5"/>
  <c r="M21" i="5"/>
  <c r="H43" i="5"/>
  <c r="D52" i="5"/>
  <c r="D50" i="5"/>
  <c r="C48" i="5"/>
  <c r="C7" i="4"/>
  <c r="T50" i="3"/>
  <c r="N16" i="5"/>
  <c r="C39" i="5"/>
  <c r="M42" i="5"/>
  <c r="S39" i="5"/>
  <c r="S38" i="5"/>
  <c r="Q58" i="5"/>
  <c r="R20" i="5"/>
  <c r="M34" i="5"/>
  <c r="S34" i="5"/>
  <c r="Q16" i="5"/>
  <c r="S11" i="5"/>
  <c r="S16" i="5"/>
  <c r="M11" i="5"/>
  <c r="M20" i="5"/>
  <c r="R31" i="5"/>
  <c r="R12" i="5"/>
  <c r="P33" i="5"/>
  <c r="N42" i="5"/>
  <c r="O42" i="5"/>
  <c r="H47" i="5"/>
  <c r="P42" i="5"/>
  <c r="M43" i="5"/>
  <c r="B52" i="5"/>
  <c r="B50" i="5"/>
  <c r="B48" i="5"/>
  <c r="F39" i="5"/>
  <c r="D22" i="5"/>
  <c r="F16" i="5"/>
  <c r="H13" i="5"/>
  <c r="P11" i="5"/>
  <c r="R29" i="5"/>
  <c r="G43" i="5"/>
  <c r="H38" i="5"/>
  <c r="O41" i="5"/>
  <c r="M38" i="5"/>
  <c r="Q30" i="5"/>
  <c r="O32" i="5"/>
  <c r="M14" i="5"/>
  <c r="R13" i="5"/>
  <c r="S23" i="5"/>
  <c r="N43" i="5"/>
  <c r="P29" i="5"/>
  <c r="R39" i="5"/>
  <c r="N39" i="5"/>
  <c r="D51" i="5"/>
  <c r="B51" i="5"/>
  <c r="H48" i="5"/>
  <c r="B47" i="5"/>
  <c r="F31" i="5"/>
  <c r="B24" i="5"/>
  <c r="D15" i="5"/>
  <c r="F12" i="5"/>
  <c r="P61" i="5"/>
  <c r="M61" i="5"/>
  <c r="N61" i="5"/>
  <c r="N58" i="5"/>
  <c r="S56" i="5"/>
  <c r="B39" i="5"/>
  <c r="G40" i="5"/>
  <c r="F42" i="5"/>
  <c r="D43" i="5"/>
  <c r="E41" i="5"/>
  <c r="D42" i="5"/>
  <c r="G38" i="5"/>
  <c r="C40" i="5"/>
  <c r="B42" i="5"/>
  <c r="E43" i="5"/>
  <c r="C42" i="5"/>
  <c r="B41" i="5"/>
  <c r="E39" i="5"/>
  <c r="G39" i="5"/>
  <c r="E42" i="5"/>
  <c r="C38" i="5"/>
  <c r="D40" i="5"/>
  <c r="G42" i="5"/>
  <c r="H40" i="5"/>
  <c r="F40" i="5"/>
  <c r="B38" i="5"/>
  <c r="E40" i="5"/>
  <c r="C43" i="5"/>
  <c r="E38" i="5"/>
  <c r="D41" i="5"/>
  <c r="H42" i="5"/>
  <c r="B40" i="5"/>
  <c r="N24" i="5"/>
  <c r="S20" i="5"/>
  <c r="S22" i="5"/>
  <c r="S24" i="5"/>
  <c r="Q20" i="5"/>
  <c r="Q22" i="5"/>
  <c r="Q24" i="5"/>
  <c r="N20" i="5"/>
  <c r="N21" i="5"/>
  <c r="P25" i="5"/>
  <c r="O22" i="5"/>
  <c r="M25" i="5"/>
  <c r="S21" i="5"/>
  <c r="M24" i="5"/>
  <c r="P23" i="5"/>
  <c r="R21" i="5"/>
  <c r="R23" i="5"/>
  <c r="N25" i="5"/>
  <c r="P22" i="5"/>
  <c r="R22" i="5"/>
  <c r="O20" i="5"/>
  <c r="M23" i="5"/>
  <c r="Q25" i="5"/>
  <c r="M22" i="5"/>
  <c r="O25" i="5"/>
  <c r="N22" i="5"/>
  <c r="R25" i="5"/>
  <c r="P20" i="5"/>
  <c r="P24" i="5"/>
  <c r="P32" i="5"/>
  <c r="C41" i="5"/>
  <c r="D38" i="5"/>
  <c r="N59" i="5"/>
  <c r="R61" i="5"/>
  <c r="O61" i="5"/>
  <c r="M32" i="5"/>
  <c r="O34" i="5"/>
  <c r="O30" i="5"/>
  <c r="O23" i="5"/>
  <c r="Q23" i="5"/>
  <c r="P34" i="5"/>
  <c r="H41" i="5"/>
  <c r="R58" i="5"/>
  <c r="B43" i="5"/>
  <c r="P56" i="5"/>
  <c r="Q61" i="5"/>
  <c r="O60" i="5"/>
  <c r="M59" i="5"/>
  <c r="R56" i="5"/>
  <c r="S61" i="5"/>
  <c r="O59" i="5"/>
  <c r="O57" i="5"/>
  <c r="M56" i="5"/>
  <c r="Q59" i="5"/>
  <c r="O56" i="5"/>
  <c r="P59" i="5"/>
  <c r="N56" i="5"/>
  <c r="M58" i="5"/>
  <c r="Q56" i="5"/>
  <c r="M60" i="5"/>
  <c r="S57" i="5"/>
  <c r="R57" i="5"/>
  <c r="S60" i="5"/>
  <c r="Q57" i="5"/>
  <c r="R60" i="5"/>
  <c r="P57" i="5"/>
  <c r="Q60" i="5"/>
  <c r="S59" i="5"/>
  <c r="R59" i="5"/>
  <c r="P58" i="5"/>
  <c r="N57" i="5"/>
  <c r="S58" i="5"/>
  <c r="M57" i="5"/>
  <c r="N60" i="5"/>
  <c r="F41" i="5"/>
  <c r="N30" i="5"/>
  <c r="N34" i="5"/>
  <c r="R30" i="5"/>
  <c r="N33" i="5"/>
  <c r="N29" i="5"/>
  <c r="P31" i="5"/>
  <c r="R34" i="5"/>
  <c r="P30" i="5"/>
  <c r="M29" i="5"/>
  <c r="M31" i="5"/>
  <c r="M33" i="5"/>
  <c r="O29" i="5"/>
  <c r="O31" i="5"/>
  <c r="O33" i="5"/>
  <c r="R33" i="5"/>
  <c r="N31" i="5"/>
  <c r="Q29" i="5"/>
  <c r="Q31" i="5"/>
  <c r="Q33" i="5"/>
  <c r="S29" i="5"/>
  <c r="S31" i="5"/>
  <c r="S33" i="5"/>
  <c r="R32" i="5"/>
  <c r="G60" i="5"/>
  <c r="R51" i="5"/>
  <c r="Q48" i="5"/>
  <c r="Q50" i="5"/>
  <c r="Q52" i="5"/>
  <c r="P49" i="5"/>
  <c r="N52" i="5"/>
  <c r="O48" i="5"/>
  <c r="O50" i="5"/>
  <c r="O52" i="5"/>
  <c r="R49" i="5"/>
  <c r="D34" i="5"/>
  <c r="D31" i="5"/>
  <c r="P13" i="5"/>
  <c r="Q11" i="5"/>
  <c r="Q13" i="5"/>
  <c r="Q15" i="5"/>
  <c r="R11" i="5"/>
  <c r="P14" i="5"/>
  <c r="O11" i="5"/>
  <c r="O13" i="5"/>
  <c r="O15" i="5"/>
  <c r="B31" i="5"/>
  <c r="F33" i="5"/>
  <c r="B61" i="5"/>
  <c r="F56" i="5"/>
  <c r="N14" i="5"/>
  <c r="G33" i="5"/>
  <c r="C31" i="5"/>
  <c r="G34" i="5"/>
  <c r="C32" i="5"/>
  <c r="F29" i="5"/>
  <c r="S15" i="5"/>
  <c r="Q12" i="5"/>
  <c r="R15" i="5"/>
  <c r="P12" i="5"/>
  <c r="M15" i="5"/>
  <c r="S12" i="5"/>
  <c r="B56" i="5"/>
  <c r="E58" i="5"/>
  <c r="H31" i="5"/>
  <c r="F34" i="5"/>
  <c r="G56" i="5"/>
  <c r="H59" i="5"/>
  <c r="H56" i="5"/>
  <c r="N51" i="5"/>
  <c r="S52" i="5"/>
  <c r="Q49" i="5"/>
  <c r="M47" i="5"/>
  <c r="N50" i="5"/>
  <c r="M52" i="5"/>
  <c r="S49" i="5"/>
  <c r="O47" i="5"/>
  <c r="B49" i="5"/>
  <c r="H51" i="5"/>
  <c r="G52" i="5"/>
  <c r="G51" i="5"/>
  <c r="H50" i="5"/>
  <c r="G49" i="5"/>
  <c r="G48" i="5"/>
  <c r="G20" i="5"/>
  <c r="H21" i="5"/>
  <c r="D23" i="5"/>
  <c r="B25" i="5"/>
  <c r="H23" i="5"/>
  <c r="E20" i="5"/>
  <c r="F23" i="5"/>
  <c r="C20" i="5"/>
  <c r="R14" i="5"/>
  <c r="G58" i="5"/>
  <c r="E57" i="5"/>
  <c r="D56" i="5"/>
  <c r="H61" i="5"/>
  <c r="F60" i="5"/>
  <c r="D59" i="5"/>
  <c r="B58" i="5"/>
  <c r="E29" i="5"/>
  <c r="D30" i="5"/>
  <c r="B33" i="5"/>
  <c r="D33" i="5"/>
  <c r="D47" i="5"/>
  <c r="F47" i="5"/>
  <c r="D48" i="5"/>
  <c r="C49" i="5"/>
  <c r="H49" i="5"/>
  <c r="F50" i="5"/>
  <c r="E51" i="5"/>
  <c r="C52" i="5"/>
  <c r="H52" i="5"/>
  <c r="G50" i="5"/>
  <c r="E48" i="5"/>
  <c r="P39" i="5"/>
  <c r="N38" i="5"/>
  <c r="M41" i="5"/>
  <c r="P43" i="5"/>
  <c r="O40" i="5"/>
  <c r="R38" i="5"/>
  <c r="R42" i="5"/>
  <c r="R43" i="5"/>
  <c r="B34" i="5"/>
  <c r="B30" i="5"/>
  <c r="F21" i="5"/>
  <c r="G7" i="4"/>
  <c r="K7" i="4"/>
  <c r="E21" i="5"/>
  <c r="C24" i="5"/>
  <c r="B20" i="5"/>
  <c r="E22" i="5"/>
  <c r="C25" i="5"/>
  <c r="G29" i="5"/>
  <c r="Q42" i="5"/>
  <c r="Q40" i="5"/>
  <c r="Q38" i="5"/>
  <c r="O38" i="5"/>
  <c r="B59" i="5"/>
  <c r="D60" i="5"/>
  <c r="F61" i="5"/>
  <c r="P15" i="5"/>
  <c r="C33" i="5"/>
  <c r="E30" i="5"/>
  <c r="C34" i="5"/>
  <c r="E31" i="5"/>
  <c r="B29" i="5"/>
  <c r="Q14" i="5"/>
  <c r="M12" i="5"/>
  <c r="N15" i="5"/>
  <c r="N11" i="5"/>
  <c r="S14" i="5"/>
  <c r="O12" i="5"/>
  <c r="P41" i="5"/>
  <c r="G61" i="5"/>
  <c r="B32" i="5"/>
  <c r="S42" i="5"/>
  <c r="F58" i="5"/>
  <c r="D61" i="5"/>
  <c r="R41" i="5"/>
  <c r="C58" i="5"/>
  <c r="E61" i="5"/>
  <c r="P50" i="5"/>
  <c r="Q51" i="5"/>
  <c r="M49" i="5"/>
  <c r="R52" i="5"/>
  <c r="R48" i="5"/>
  <c r="S51" i="5"/>
  <c r="O49" i="5"/>
  <c r="N49" i="5"/>
  <c r="N12" i="5"/>
  <c r="F49" i="5"/>
  <c r="E52" i="5"/>
  <c r="F24" i="5"/>
  <c r="H33" i="5"/>
  <c r="R40" i="5"/>
  <c r="F52" i="5"/>
  <c r="F51" i="5"/>
  <c r="E50" i="5"/>
  <c r="E49" i="5"/>
  <c r="F48" i="5"/>
  <c r="E47" i="5"/>
  <c r="H32" i="5"/>
  <c r="H25" i="5"/>
  <c r="B23" i="5"/>
  <c r="P50" i="3"/>
  <c r="O50" i="3"/>
  <c r="R50" i="3"/>
  <c r="R108" i="3" s="1"/>
  <c r="R124" i="3" s="1"/>
  <c r="C8" i="4"/>
  <c r="O8" i="4"/>
  <c r="O25" i="4"/>
  <c r="C25" i="4"/>
  <c r="T108" i="3"/>
  <c r="T124" i="3" s="1"/>
  <c r="P108" i="3"/>
  <c r="P124" i="3" s="1"/>
  <c r="G8" i="4"/>
  <c r="K8" i="4"/>
  <c r="K25" i="4"/>
  <c r="O108" i="3"/>
  <c r="O124" i="3" s="1"/>
  <c r="G18" i="4"/>
  <c r="G25" i="4" s="1"/>
  <c r="C31" i="4" l="1"/>
  <c r="O31" i="4"/>
  <c r="G31" i="4"/>
  <c r="K31" i="4"/>
</calcChain>
</file>

<file path=xl/sharedStrings.xml><?xml version="1.0" encoding="utf-8"?>
<sst xmlns="http://schemas.openxmlformats.org/spreadsheetml/2006/main" count="642" uniqueCount="253">
  <si>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</si>
  <si>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</si>
  <si>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</si>
  <si>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</si>
  <si>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</si>
  <si>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</si>
  <si>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</si>
  <si>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</si>
  <si>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</si>
  <si>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</si>
  <si>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</si>
  <si>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</si>
  <si>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</si>
  <si>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</si>
  <si>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</si>
  <si>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</si>
  <si>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</si>
  <si>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</si>
  <si>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</si>
  <si>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</si>
  <si>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</si>
  <si>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</si>
  <si>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</si>
  <si>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</si>
  <si>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</si>
  <si>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</si>
  <si>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</si>
  <si>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</si>
  <si>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</si>
  <si>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</si>
  <si>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</si>
  <si>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</si>
  <si>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</si>
  <si>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</si>
  <si>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</si>
  <si>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</si>
  <si>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</si>
  <si>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</si>
  <si>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</si>
  <si>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</si>
  <si>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</si>
  <si>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</si>
  <si>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</si>
  <si>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</si>
  <si>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</si>
  <si>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</si>
  <si>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</si>
  <si>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</si>
  <si>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</si>
  <si>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</si>
  <si>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</si>
  <si>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</si>
  <si>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</si>
  <si>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</si>
  <si>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</si>
  <si>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</si>
  <si>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</si>
  <si>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</si>
  <si>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</si>
  <si>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</si>
  <si>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</si>
  <si>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</si>
  <si>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</si>
  <si>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</si>
  <si>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</si>
  <si>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</si>
  <si>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</si>
  <si>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</si>
  <si>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</si>
  <si>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</si>
  <si>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</si>
  <si>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</si>
  <si>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</si>
  <si>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</si>
  <si>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</si>
  <si>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</si>
  <si>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</si>
  <si>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</si>
  <si>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</si>
  <si>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</si>
  <si>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</si>
  <si>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</si>
  <si>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</si>
  <si>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</si>
  <si>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</si>
  <si>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</si>
  <si>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</si>
  <si>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</si>
  <si>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</si>
  <si>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</si>
  <si>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</si>
  <si>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</si>
  <si>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</si>
  <si>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</si>
  <si>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</si>
  <si>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</si>
  <si>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</si>
  <si>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</si>
  <si>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</si>
  <si>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</si>
  <si>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</si>
  <si>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</si>
  <si>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</si>
  <si>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</si>
  <si>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</si>
  <si>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</si>
  <si>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</si>
  <si>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</si>
  <si>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</si>
  <si>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</si>
  <si>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</si>
  <si>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</si>
  <si>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</si>
  <si>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</si>
  <si>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</si>
  <si>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</si>
  <si>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</si>
  <si>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</si>
  <si>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</si>
  <si>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</si>
  <si>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</si>
  <si>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</si>
  <si>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</si>
  <si>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</si>
  <si>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</si>
  <si>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</si>
  <si>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</si>
  <si>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</si>
  <si>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</si>
  <si>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</si>
  <si>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</si>
  <si>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</si>
  <si>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</si>
  <si>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</si>
  <si>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</si>
  <si>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</si>
  <si>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</si>
  <si>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</si>
  <si>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</si>
  <si>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</si>
  <si>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</si>
  <si>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</si>
  <si>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</si>
  <si>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</si>
  <si>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</si>
  <si>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</si>
  <si>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</si>
  <si>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</si>
  <si>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</si>
  <si>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</si>
  <si>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</si>
  <si>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</si>
  <si>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</si>
  <si>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</si>
  <si>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</si>
  <si>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</si>
  <si>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</si>
  <si>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</si>
  <si>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</si>
  <si>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</si>
  <si>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</si>
  <si>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</si>
  <si>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</si>
  <si>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</si>
  <si>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</si>
  <si>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</si>
  <si>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</si>
  <si>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</si>
  <si>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</si>
  <si>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</si>
  <si>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</si>
  <si>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Flathead Valley Community College</t>
  </si>
  <si>
    <t>17-18</t>
  </si>
  <si>
    <t>Hamilton</t>
  </si>
  <si>
    <t>Jane Ellen</t>
  </si>
  <si>
    <t>777 Grandview Drive</t>
  </si>
  <si>
    <t>Kalispell</t>
  </si>
  <si>
    <t>MT</t>
  </si>
  <si>
    <t>756-3939</t>
  </si>
  <si>
    <t>756-3815</t>
  </si>
  <si>
    <t>jhamilton@fvcc.edu</t>
  </si>
  <si>
    <t>Romaine</t>
  </si>
  <si>
    <t>Beth</t>
  </si>
  <si>
    <t>756-3923</t>
  </si>
  <si>
    <t>eromaine@fvcc.edu</t>
  </si>
  <si>
    <t>Walter</t>
  </si>
  <si>
    <t>Claudia</t>
  </si>
  <si>
    <t>756-3623</t>
  </si>
  <si>
    <t>cwalter@fvcc.edu</t>
  </si>
  <si>
    <t>As previously mentioned, FVCC will be working with: 1. Columbia Falls High School (AHMS 144, Health Occupation Certificate of Technical Studies – both of which will be worked on), 2. Flathead High School (AHMS 144 – a course to be added), 3. Noxon High School (WLDG 111, WLDG 185 – courses to be added), and 4. Troy High School (WLDG 111, WLDG 185 – courses to be added).  These high schools are all FVCC’s existing partners.</t>
  </si>
  <si>
    <t>FVCC has dedicated .5 FTE of the high school relations specialist position to provide support to current and potential dual credit students consisting of academic advising, major exploration, navigating college forms and jargon, etc.  In addition, FVCC faculty assist in developing dual and concurrent enrollment courses and designing, promoting and presenting high school teacher workshops.  FVCC also has a grant administrator and assistant comptroller/grant accountant to assist in grant related activities.</t>
  </si>
  <si>
    <t>Administrative costs include Business Office services (grant accounting and reporting, check requests, processing payments); grant administration assistance and related activities; hosting on-campus workshops and activities costs.</t>
  </si>
  <si>
    <t>Substitute expenses to allow regional high school instructors to attend EDU 101 teacher workshop; 13 substitutes at $75/day.</t>
  </si>
  <si>
    <t>One-half annual health insurance premium of $12,648 for MTCP Coordinator</t>
  </si>
  <si>
    <t>Hire two school buses to bring students plus one teacher each from Flathead High School and Columbia Falls High School to FVCC for a day of experential learning and exposure to a variety of health careers for which AHMS 144 serves as a foundation. Bus rental: $20/hour for an estimated 4 hours; $8.05/hour downtime pay for two bus drivers for approximately 6 hours each; fuel cost: $75/per each bus; $10 cleaning rate for each bus.</t>
  </si>
  <si>
    <t>Substitute expenses to allow one teacher from Flathead High School and one from Columbia Falls High School to accompany students to experential health science learning day at FVCC;  $75/day.</t>
  </si>
  <si>
    <t>MTCP Coordinator makes 2 trips to Troy High School to add WLDG 111 and WLDG 185; 214 miles round-trip @$0.258</t>
  </si>
  <si>
    <t>MTCP Coordinator makes 2 trips to Noxon High School to add WLDG 111 and WLDG 185; 288 miles round-trip @$0.258</t>
  </si>
  <si>
    <t>Two staff attend OCHE training in Helena: 2 nights lodging @$115/night; 3 days per diem @$23/day; mileage reimbursement @$0.258 for 388 miles</t>
  </si>
  <si>
    <t>National Alliance of Concurrent Enrollment Annual Dues</t>
  </si>
  <si>
    <t>NACEP Conference Registration @$495 x 2</t>
  </si>
  <si>
    <t>MT ACTE Conference $135 x 3</t>
  </si>
  <si>
    <t>Mileage reimbursement at $0.258/mile for 13 teachers attending EDU 101 workshop with a maximum of $35/each and a per diem reimbursement for lunch of $6 per person.</t>
  </si>
  <si>
    <t>Benefits for MTCP Coordinator: 18% of salary</t>
  </si>
  <si>
    <t>Benefits for education faculty teaching high school instructor workshop on EDU 101: 18% of stipend</t>
  </si>
  <si>
    <t>Stipend for education faculty to teach high school instructor workshop on EDU 101; 7 hours @$20/hour</t>
  </si>
  <si>
    <t xml:space="preserve">FVCC’s Strengthening Montana Career Pathways (SMCP) grant will address the following pathways: Allied Health, Education and Welding and Fabrication. </t>
  </si>
  <si>
    <t>The majority of the proposed grant work will be completed by FVCC’s Program Specialist, High School Relations, a 1.0 FTE position.  One-half of this position will be dedicated to fulfilling grant objectives.  Additionally, the high school relations coordinator and FVCC faculty in education, health sciences, welding, and welding and fabrication will also provide support in fulfilling the grant objectives.</t>
  </si>
  <si>
    <t xml:space="preserve">FVCC’s Coordinator, High School Relations and Program Specialist, High School Relations (and MTCP coordinator), will attend the summer, fall and spring workshops hosted by OCHE.  These workshops allow for collaboration and updates throughout the state in terms of dual enrollment and Montana Career Pathways.  
FVCC also proposes renewing its National Alliance of Concurrent Enrollment Partnership (NACEP) membership the grant.  In turn, FVCC will send invites to its partnering high schools of relevant, free webinars to attend throughout the year.  FVCC also proposes sending its two dual enrollment staff members to the NACEP Conference in Washington, DC on October 8-11.  NACEP is a proven national conference that is dedicated to obtaining a wide variety of sessions to be beneficial for programs of all sizes.   
Additionally, FVCC proposes sending FVCC’s new Director of Trades and Industrial Arts and two concurrent enrollment instructors to Montana ACTE in October.
</t>
  </si>
  <si>
    <r>
      <t>FVC</t>
    </r>
    <r>
      <rPr>
        <sz val="12"/>
        <rFont val="Calibri"/>
        <family val="2"/>
        <scheme val="minor"/>
      </rPr>
      <t>C proposes to build upon its dual and concurrent enrollment successes by Strengthening Montana Career Pathways through the following activities: adding AHMS 144 Medical Terminology to Flathead HS and updating FVCC’s Health Science Pathway with this course; promoting FVCC’s Health Occupation Certificate recently established at Columbia Falls HS; bringing FHS and CFHS students to FVCC for a day of experiential learning and exposure to careers in health sciences; adding WLDG 111 and WLDG 185 at Noxon and Troy HS so students can secure an AWS certificate upon graduation; traveling to 5 small rural high schools with little capacity to create concurrent enrollment classes in order to promote online dual enrollment opportunities; expanding the number of HS instructors who can teach concurrent enrollment courses by offering: 1) a HS instructor training to enable EDU 101 Teaching and Learning to be taught as a concurrent enrollment course, 2) a HS instructor welding training, and 3) a HS instructor welding fabrication training; becoming a member of NACEP and offering access to NACEP webinars to partner high schools; sending FVCC’s MTCP coordinator and high school relations coordinator to the NACEP conference and two OCHE trainings; sending FVCC’s Director of Trades and Industrial Arts and two FVCC concurrent and dual enrollment instructors to MT ACTE.</t>
    </r>
  </si>
  <si>
    <r>
      <t>In addition to the previously mentioned new concurrent enrollment courses at partnering high schools, FVCC will reach out to all 1</t>
    </r>
    <r>
      <rPr>
        <b/>
        <sz val="12"/>
        <color theme="4"/>
        <rFont val="Calibri"/>
        <family val="2"/>
        <scheme val="minor"/>
      </rPr>
      <t>4</t>
    </r>
    <r>
      <rPr>
        <sz val="12"/>
        <color theme="1"/>
        <rFont val="Calibri"/>
        <family val="2"/>
        <scheme val="minor"/>
      </rPr>
      <t xml:space="preserve"> high schools in FVCC’s proposed service region (as determined </t>
    </r>
    <r>
      <rPr>
        <sz val="12"/>
        <rFont val="Calibri"/>
        <family val="2"/>
        <scheme val="minor"/>
      </rPr>
      <t>by OCHE: Bigfork HS, Charlo HS, Plains HS, Columbia Falls HS, Lincoln County HS, Hot Springs HS, Glacier HS, Flathead HS, Noxon Public Schools, Polson HS, Libby HS, Thompson Falls HS, Troy HS, and Whitefish HS</t>
    </r>
    <r>
      <rPr>
        <sz val="12"/>
        <color theme="1"/>
        <rFont val="Calibri"/>
        <family val="2"/>
        <scheme val="minor"/>
      </rPr>
      <t>) to provide an instructor’s training workshop which would qualify these high schools to offer EDU 101 Teaching and Learning as a concurrent enrollment course.  FVCC currently does not offer EDU 101 as a concurrent enrollment course.  By offering an instructor’s workshop during Spring 2018, FVCC hopes to be create a new education pathway for high school st</t>
    </r>
    <r>
      <rPr>
        <sz val="12"/>
        <rFont val="Calibri"/>
        <family val="2"/>
        <scheme val="minor"/>
      </rPr>
      <t>udents within FVCC’s service region beginning Fall 2018.  In order to offer this workshop, FVCC will pay an FVCC education faculty member a $140 stipend plus benefits  to teach the workshop and will offer mileage (at maximum of $35 each) and per diem reimbursement for teachers attending the workshop as well as providing for the cost of a substitute teacher at each school ($75/day) to enable attendance at the workshop.
FVCC anticipates that at least three (3) new concurrent enrollment courses will be offered at three different high schools after the instructor training workshop concludes.</t>
    </r>
  </si>
  <si>
    <r>
      <rPr>
        <sz val="12"/>
        <rFont val="Calibri"/>
        <family val="2"/>
        <scheme val="minor"/>
      </rPr>
      <t>In addition to providing high school teachers the skills and tools to successfully teach EDU 101 within FVCC’s service region by offering the instructor workshop described above, FVCC proposes increasing student awareness within Montana’s small and rural schools of online opportunities for dual enrollment courses. 
Smaller schools often do not have the critical mass (at least 7 students) to run a concurrent enrollment course or the staff that has the appropriate credentials to teach concurrent enrollment courses, per Board of Regents Policy 730.  In addition, FVCC has found that these smaller schools may not be aware of all of the dual enrollment opportunties available online through FVCC and/or may not be fully aware of how to help students access these courses.   FVCC offers a wide variety of online courses in several career pathways that would allow these students to get a jump start on their career by taking college course work while in high school.  FVCC proposes traveling to each small and rural school within its region (8 Class B, and C high schools) over the next 2 years to promote online education and share with administrators methods that have proven successful for other small schools in the past for making such online education successful for students.  An example of one such method is to assign one class period per day for students to sit in a computer lab to complete their online course.
During the visit, FVCC's Program Specialist will meet with high school counselors and administrators to discuss the opportunities FVCC's online dual enrollment courses provide high school students.  In addition, FVCC will explore the idea of combining two smaller schools' classes into one class large enough to support concurrent enrollment classes, and in so doing, reduce the cost of offering such classes to each school.  After the initial in-person visit to the small, rural high schools, FVCC's Program Specialist will reach out to each high school counselor and administrator he met with by telephone or Skype at least twice during the grant year, to continue promoting dual enrollment options and to help answer any questions or concerns such rural high schools might have.
FVCC will travel to Noxon HS, Lincoln County HS, Plains HS, Bigfork HS and Troy HS in the second and third quarters of the 2017-2018 Pathways grant year, and then will travel to the remaining 3 Class B and C high schools in the following year (Hot Springs HS, Charlo HS and Thompson Falls HS).
The success of this activity will be demonstrated by increased enrollment by students from the identified 8 schools in FVCC's online dual enrollment courses.</t>
    </r>
    <r>
      <rPr>
        <b/>
        <sz val="12"/>
        <color theme="4"/>
        <rFont val="Calibri"/>
        <family val="2"/>
        <scheme val="minor"/>
      </rPr>
      <t xml:space="preserve">
</t>
    </r>
  </si>
  <si>
    <t>In summary, the bulk of the work on the grant will be started by FVCC's Program Specialist, High School Relations, in early July.  Attendance at conferences will generally occur in the first and second quarters, as will planning for other grant activities and travel to small and rural high schools in FVCC’s regional service area will begin during this time.  FVCC will commence work on adding new courses at partner high schools, and planning the new proposed teacher workshops in education and welding fabrication during the first three quarters of the grant and holding the teacher workshop for EDU 101 at the beginning of the 3rd quarter.  FVCC proposes to continue holding its high school teacher welding training in June, as it has for several years, because Montana high school teachers plan for this training at this time and find that it works well for them to attend a week-long training after the end of their secondary school year.  Because this timing has historically proven popular with high school teachers, the new welding fabrication workshop will also be held in the fourth quarter.  It should be noted that the High School Relations Specialist will be visiting all six “local” high schools (Bigfork, Columbia Falls, Flathead, Glacier, Whitefish, and Bridge Academy) on a weekly basis throughout the academic year.</t>
  </si>
  <si>
    <t xml:space="preserve">FVCC becomes a member of National Alliance of Concurrent Enrollment Partnerships (NACEP); two program staff members attend OCHE training in Pablo at Salish Kootenai College; outreach to high schools relative to adding new concurrent enrollment courses commences; work with CFHS to recruit students to the Health Occupation Certificate commences, including pre-assessments and classroom presentations in existing CFHS healthcare classes, neither of which have been done before.  </t>
  </si>
  <si>
    <r>
      <t>Two program staff members attend the NACEP national conference Oct. 8-11; FVCC’</t>
    </r>
    <r>
      <rPr>
        <sz val="12"/>
        <rFont val="Calibri"/>
        <family val="2"/>
        <scheme val="minor"/>
      </rPr>
      <t>s Director of Trades and Industrial Arts and two faculty members will attend the Montana ACTE conference; travel to five (5) small rural schools within the regional service area to promote online education as a dual enrollment option for their students commences and will wrap up in quarter three with visits to Noxon, Eureka, Plains, Bigfork and Troy High Schools.  Preparat</t>
    </r>
    <r>
      <rPr>
        <sz val="12"/>
        <color theme="1"/>
        <rFont val="Calibri"/>
        <family val="2"/>
        <scheme val="minor"/>
      </rPr>
      <t xml:space="preserve">ion for and promotion of the Education Teacher Workshop will also occur during this quarter. </t>
    </r>
  </si>
  <si>
    <t xml:space="preserve">FVCC will offer a workshop for high school teacher to learn the skills, tools, and curriculum to successfully teach EDU 101 at the respective high schools; continued preparation for and promotion of our Welding and Welding Fabrication Teacher Workshop will occur; and travel to five small rural schools within the regional service area to promote online education as a dual enrollment option for their students wraps up in quarter three.  Additionally, project staff will attend the spring OCHE training.  The AHMS 144 concurrent enrollment classes from FHS and CFHS will be invited to campus for a hands on day learning more about careers in the health sciences, as described above. </t>
  </si>
  <si>
    <t>Yes, FVCC has previous experience working in both CTE dual enrollment and career pathways.  The college has been the recipient of Big Sky Pathways grants for at least the last 5 years, and during this time, FVCC certified approximately 20 Montana high school teachers per year to teach concurrent enrollment classes in welding (please see additional information at line 196). This past year, FVCC offered 61 concurrent enrollment courses representing several career pathways, including business, allied health, welding, and surveying.  Equally important, FVCC served over 500 dual enrollment students through its extended service region in spring 2017 alone.</t>
  </si>
  <si>
    <t xml:space="preserve">FVCC recently filled the vacant Program Specialist, High School Relations, position.  This position will dedicate .5 FTE to coordinating and implementing the proposed grant activities and .5 FTE will be dedicated to academic and career advising, including intensive discussions of Montana Career Pathways, with dual enrollment students in the six local high schools within FVCC’s service region (Flathead, Glacier, Bigfork, Columbia Falls, Whitefish and Bridge Academy).  </t>
  </si>
  <si>
    <t>Two staff attend MACTE/OCHE training at  Fairmont Hot Springs Resort: 2 nights lodging @$115/night; 3 days per diem @$23/day; mileage reimbursement @$0.258 for 428 miles</t>
  </si>
  <si>
    <t>MTCP Coordinator travels to 5 Class B and C high schools in service region (1/2 of number of B and C high schools in service region) to promote online dual enrollment opportunities; 840 miles @$0.258/mile</t>
  </si>
  <si>
    <t xml:space="preserve">Supplies for High School Instructor Welding Fabrication Workshop, including: spools of welding wire, grinding wheels, polishing wheels, tips, nozzles, gas, and steel </t>
  </si>
  <si>
    <t>Supplies for High School Instructor Welding Workshop, including various sizes of metal, welding rods, welding wire, grinding wheels, flap discs, band saw blades and stringer wheels.</t>
  </si>
  <si>
    <r>
      <t>FVCC proposes offering new dual enrollment courses at Flathead, Noxon, and Troy high schools during the upcoming academic year.
Although Flathead High School (FHS) is not considered a small rural school, FHS has been underserved in terms of concurrent enrollment courses.  FVCC offered 61 concurrent enrollment courses during the 2016-2017 school year.  Of those 61 courses, only two courses were offered at FHS, the largest high school in FVCC’s service region.  On the other hand, many of FVCC’s partnering rural schools offer at least five different concurrent enrollment courses.  FVCC and FHS have identified a need for a concurrent enrollment course in the health science field.  FVCC is currently in the discussion stage of adding AHMS 144 Medical Terminology that will align nicely with FHS’s already established "Project Lead the Way Biomedical Science".  FVCC’s Health Science Pathway, established in 2011, will be updated to include this concurrent enrollment course, along with FHS’s “Project Lead the Way - Biomedical Science” courses.  By adding AHMS 144 Medical Terminology to FHS’s course offerings, FVCC will now have two local high schools teaching the course (the second of which is Columbia Falls High School (CFHS)), which allows for collaboration and additional career exploration opportunities for high school juniors and seniors.   Specifically, FVCC proposes inviting both FHS and CFHS students enrolled in  concurrent enrollment courses to visit FVCC for a hands-on experiential learning day including exposure to a variety of health careers for which AHMS 144 serves as a found</t>
    </r>
    <r>
      <rPr>
        <sz val="12"/>
        <rFont val="Calibri"/>
        <family val="2"/>
        <scheme val="minor"/>
      </rPr>
      <t>ation, including nursing, surgical technology, medical assistant and physical therapy assistant.  The experiential learning will include demonstrations of various medical simulators and discussion sessions with program directors to learn about job opportunities</t>
    </r>
    <r>
      <rPr>
        <sz val="12"/>
        <color theme="4"/>
        <rFont val="Calibri"/>
        <family val="2"/>
        <scheme val="minor"/>
      </rPr>
      <t xml:space="preserve">, </t>
    </r>
    <r>
      <rPr>
        <sz val="12"/>
        <rFont val="Calibri"/>
        <family val="2"/>
        <scheme val="minor"/>
      </rPr>
      <t>as well as information about competitive program admissions, and scholarships</t>
    </r>
    <r>
      <rPr>
        <b/>
        <sz val="12"/>
        <color theme="4"/>
        <rFont val="Calibri"/>
        <family val="2"/>
        <scheme val="minor"/>
      </rPr>
      <t>.</t>
    </r>
    <r>
      <rPr>
        <sz val="12"/>
        <color theme="1"/>
        <rFont val="Calibri"/>
        <family val="2"/>
        <scheme val="minor"/>
      </rPr>
      <t xml:space="preserve">  FVCC proposes renting two buses to bring students plus one HS instructor from the 2 high schools to FVCC for this day of experiential learning.
</t>
    </r>
    <r>
      <rPr>
        <sz val="12"/>
        <rFont val="Calibri"/>
        <family val="2"/>
        <scheme val="minor"/>
      </rPr>
      <t>Much effort and collaboration was spent on setting up a Health Occupation Certificate at CFHS during the 2016-2017 academic year.  However, finding enough students to register for the program proved to be an insurmountable challenge.  FVCC proposes, in partnership with CFHS, to continue to promote this opportunity to its students for the upcoming year.Columbia Falls High School's principal expressed strong interest in continuing to offer this opportunity to CFHS students, and has agreed to reduce the number of HS students usually required to run a class (15) to FVCC's minimum number of students required to run a class (5) in order to try to make the program successful.  FVCC's Program Specialist, High School Relations (and MTCP grant coordinator) will make presentations in CFHS classes related to healthcare fields (such as sports medicine and medical terminology) about the certificate while explaining career clusters, and he will conduct pre-assessments with high school students and strive to find a recent FVCC graduate who attained the Health Occupation Certificate to talk to students about the experience in hopes of encouraging their interest in the certificate.</t>
    </r>
    <r>
      <rPr>
        <b/>
        <sz val="12"/>
        <color theme="4"/>
        <rFont val="Calibri"/>
        <family val="2"/>
        <scheme val="minor"/>
      </rPr>
      <t xml:space="preserve">
</t>
    </r>
    <r>
      <rPr>
        <sz val="12"/>
        <color theme="1"/>
        <rFont val="Calibri"/>
        <family val="2"/>
        <scheme val="minor"/>
      </rPr>
      <t xml:space="preserve">
Additionally, FVCC will expand its existing partnership with both Noxon High School (MHSA Class C) and Troy High School (MHSA Class B), by establishing a sequence of concurrent enrollment courses that will allow these high schools’ students to prepare for, practice, and complete the AWS National Welding Certificate Exam to AWS D1.1 code prior to graduating from high school.  FVCC proposes offering WLDG 111 Welding Theory I in Fall 2017 and WLDG 185 Welding Qualification Test Preparatory in Spring 2018, and FVCC's High School Relations specialist will travel to each of these schools to assure a smooth transition.  One of FVCC’s fulltime welding instructors will travel to both high schools to administer the AWS Certification Test in Spring 2018 (the cost of which is in FVCC's Perkins Local Applications grant).
</t>
    </r>
  </si>
  <si>
    <t>Part-time Program Specialist, High School Relations @$19.50/hour for 1040 hours, who will serve as MTCP Coordinator.  This position is hourly, not salaried.</t>
  </si>
  <si>
    <r>
      <rPr>
        <sz val="12"/>
        <rFont val="Calibri"/>
        <family val="2"/>
        <scheme val="minor"/>
      </rPr>
      <t>Flathead Valley Community College would like the opportunity to offer three professional development workshops for high school teachers from around the state.  Set forth below is the enrollment numbers for the welding teacher training over the past three years, which demonstrates the success of this model in creating new concurrent enrollment opportunities in career pathways:
Summer 2015--21 high school teachers
Summer 2016--17 high school teachers 
Summer 2017--23 high school teachers 
Over the past 3 years FVCC has started 4 new concurrent enrollment welding programs (8 courses) after the high school teacher was certified through this course. We have also certified 2 teachers who started teaching at one of our partner high schools that already had an established concurrent enrollment welding program.  We go through the process of setting up concurrent enrollment courses and Big Sky Pathways with each group of teachers. Many of the teachers we are certifying are outside our region, but they leave the training knowing the process needed to start concurrent enrollment courses with their partner college.
1. FVCC would like to continue to offer professional development to MT CTE Welding and Agriculture teachers by inviting them to an intensive one week, hands-on training that enables teachers to prepare for, practice, and complete the AWS National Welding Certificate Exam to AWS D1.1 code.  By earning at least one AWS Certification, a high school teacher is then qualified to teach WLDG 111 Welding Theory I and WLDG 185 Welding Qualification Test Preparatory to their students.  This allows high school students the opportunity to earn six college credits and an AWS certification prior to graduating high school.  The welding workshop will be limited to 20 teachers.  FVCC proposes (through the grant) to offer up $200 for mileage reimbursement (at state approved rates), provide lodging for the teachers, pay per diem costs for food and cover consumable supplies used in the workshop.
2. Due to the popularity of FVCC’s current welding workshop, FVCC would like to offer an intense one week welding fabrication workshop to 8 teachers who have successfully completed WLDG 185.  Again, FVCC proposes to pay for (through the grant) attendees’ lodging and per diem food costs, plus up to $200 in mileage reimbursement in addition to supplies for the training.  Assuming instructors have taken both WLDG 111 &amp; 185, they would be qualified to teach WLDG 145, Fabrication Basics I, for 2 credits.  WLDG 111 is a corequisite for WLDG 145, so HS students who have taken that class could then take WLDG 145.  WLDG 185 is also 2 credits.  Usually, HS students take WLDG 111 in fall followed by WLDG 185 in spring.  Those who did that as a junior could take WLDG 145 as a senior.  FVCC believes that many high schools already have equivalent high school classes at their schools, which is part of the reason teachers attend these types of trainings.
3. Although EDU 101 has not been offered as a concurrent course, the College feels it would be a great fit for multiple high schools and would allow students to start thinking about education as a career goal at a much younger age.   FVCC will develop a workshop where teachers from around the service region would be invited to come to campus to gain insight and tools to successfully deliver this course in their high schools through concurrent enrollment beginning FY18.  FVCC proposes through the grant to provide up to $35 mileage reimbursement for 13 teachers (one invited from each high school in FVCC’s service region), provide a stipend plus benefits for the FVCC facilitator ($140), and pay for a substitute for each school that sends a teacher to the workshop - up to $75/school.</t>
    </r>
    <r>
      <rPr>
        <sz val="12"/>
        <color theme="1"/>
        <rFont val="Calibri"/>
        <family val="2"/>
        <scheme val="minor"/>
      </rPr>
      <t xml:space="preserve">
</t>
    </r>
  </si>
  <si>
    <t>Program Specialist actual salary is less than estimated; $616 in savings is moved to travel line 84, training in Pablo, to add lodging, increase per diem and reduce mileage expenses.</t>
  </si>
  <si>
    <t>Two staff attend OCHE training in Pablo: 2 days per diem for 2 staff @$23/day = $92; mileage reimbursement @$0.258 for 112 roundtrip miles = $29; 2 nights lodging for 2 people $645 including tax.</t>
  </si>
  <si>
    <t>Lodging and per diem added and mileage reduced.</t>
  </si>
  <si>
    <t>Date:7/20/17</t>
  </si>
  <si>
    <t>FVCC Director of Trades and Industrial Arts + 2 dual enrollment faculty attend MT ACTE Conference: mileage reimbursement 450 miles @$0.258; 2 nights lodging @$103/night; 3 days per diem @$23/day.</t>
  </si>
  <si>
    <t>Change to registration for 2 non-members registration rates @ $195/each.</t>
  </si>
  <si>
    <t>Two staff attend NACEP conference Oct. 9-10: airfare: $480 round trip; airport parking: 4 days @$8.00/day; 3 nights lodging @$235/night; 4 days per diem @$41/day; baggage @$25/flight each way; airport shuttles $72/round-trip.</t>
  </si>
  <si>
    <t>Increased by $18 to cover additional $100 stipend under line 24.  Amount moved from line 55 savings.</t>
  </si>
  <si>
    <t>Consumable supplies for High School instructor EDU 101 workshop.  This was originally under printing (for written materials), but supplies were needed by the instructor rather than written materials.</t>
  </si>
  <si>
    <t>An additional five (5) hours of time is added to this expense, due to extensive planning and promoting of the EDU 101 workshop, as well as creation of an online shell the education faculty member will be completing as a resource for EDU 101 workshop teachers and dual enrollment teachers.  Because the EDU 101 workshop will be held on a Saturday, rather than a week day, substitute teacher coverage is not needed.  Therefore, $100 savings from line 55 are moved to cover the additional education faculty salary.</t>
  </si>
  <si>
    <r>
      <t xml:space="preserve">FVCC will hold the Welding and Welding Fabrication High School Teacher Workshops on campus.   </t>
    </r>
    <r>
      <rPr>
        <sz val="12"/>
        <color rgb="FFFF0000"/>
        <rFont val="Calibri"/>
        <family val="2"/>
        <scheme val="minor"/>
      </rPr>
      <t>FVCC will purchase a 350 Mig welding machine ($3726) and a 15' gun assembly ($1708) for teachers fabrication class.  Many schools that have concurrent enrollment courses have a Mig welder in order to weld aluminum which the college currently does not own.  FVCC believes that the acquisition of this welder will enhance the fabrication workshop.</t>
    </r>
  </si>
  <si>
    <t xml:space="preserve">Move $46 in savings to cover NACEP conference expenses (line 87).  </t>
  </si>
  <si>
    <t>Savings of $768 moved to line 66.</t>
  </si>
  <si>
    <t>Add hotel for 1 participant ($103), paid for from savings in this line. Move savings of $318 to line 66.</t>
  </si>
  <si>
    <t>Move savings of $150 to line 66.</t>
  </si>
  <si>
    <t>Move $44 in savings to line 66.</t>
  </si>
  <si>
    <t>Savings of $904 moved to line 67.</t>
  </si>
  <si>
    <t>Purchase of a 15' gun assembly ($1708) for high school teachers welding fabrication class.  Funded by savings of $904 from line 23; and $804 from line 55.</t>
  </si>
  <si>
    <t>Savings of $2,446 moved to line 66.</t>
  </si>
  <si>
    <t>Substitute expenses will not be necessary since the workshop will be held on a Saturday. $100 in savings moved to line 24 and $18 to line 33.  Savings of $804 moved to line 67.</t>
  </si>
  <si>
    <t>Purchase of a 350 Mig welding machine ($3726) for use in high school instructor welding and welding fabrication workshops.  Paid for with savings of: $2,446 from line 41; $768 from line 32; $318 from line 81; $150 from line 56; and $44 from line 85.</t>
  </si>
  <si>
    <t>Increased travel costs that occurred since this grant was written, plus attendance by FVCC  dual enrollment coordinator at NACEP pre-conference (Concurrent Enrollment 201) as a means to increase quality of CTE dual enrollment, additional funding of $615 is being added to this budget item from savings related to reduced participation in the MT ACTE conference (line 88: $569, line 89: $46).  Airfare increased to $1,206; lodging increased to $1,889; per diem increased to $325; airport parking added: $8/day for 5 days = $40; airport shuttle reduced to $61 for 2 round trip shuttles and 1 piece of luggage for 2 participants for 2 round trip flights added at $100.</t>
  </si>
  <si>
    <t>Remove funding for 2 dual enrollment faculty to attend MT ACTE and move $569 in savings to cover NACEP conference expenses (line 87).  As set forth in the Q2 report submitted to OCHE, the Director of Trades and Industrial Arts attended MT ACTE with the MCP coordinator.</t>
  </si>
  <si>
    <t xml:space="preserve">  Mileage is no longer capped at $200 each.</t>
  </si>
  <si>
    <t>eimbursement of travel costs for 20 high school teachers attending welding training: 4 nights lodging = 20 @$115/night; 5 days per diem for 20 @ $23/day; mileage reimbursement at $0.258/mile to a maximum of $200 for 20.</t>
  </si>
  <si>
    <t>Reimbursement of travel costs for 8 high school teachers attending welding fabrication training: 5 nights lodging = 8 @$115/night; 6 days per diem for 8 @ $23/day; mileage reimbursement at $0.258/mile to a maximum of $200 for 8.</t>
  </si>
  <si>
    <t>Approved 5/9/18</t>
  </si>
  <si>
    <t>Approved 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</si>
</sst>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1"/>
      <name val="Calibri"/>
      <family val="2"/>
      <scheme val="minor"/>
    </font>
    <font>
      <sz val="12"/>
      <name val="Calibri"/>
      <family val="2"/>
      <scheme val="minor"/>
    </font>
    <font>
      <b/>
      <sz val="12"/>
      <color theme="4"/>
      <name val="Calibri"/>
      <family val="2"/>
      <scheme val="minor"/>
    </font>
    <font>
      <sz val="12"/>
      <color theme="4"/>
      <name val="Calibri"/>
      <family val="2"/>
      <scheme val="minor"/>
    </font>
    <font>
      <sz val="12"/>
      <color rgb="FFFF00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40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 fillId="0" borderId="1" xfId="0" applyFont="1" applyFill="1" applyBorder="1" applyAlignment="1" applyProtection="1">
      <alignment horizontal="center" wrapText="1"/>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30" xfId="1" applyNumberFormat="1" applyFont="1" applyFill="1" applyBorder="1" applyAlignment="1">
      <alignment horizontal="center" vertical="center"/>
    </xf>
    <xf numFmtId="167" fontId="26" fillId="0" borderId="30" xfId="1" applyNumberFormat="1" applyFont="1" applyFill="1" applyBorder="1" applyAlignment="1">
      <alignment horizontal="center" vertical="center"/>
    </xf>
    <xf numFmtId="167" fontId="26" fillId="9" borderId="30" xfId="1" applyNumberFormat="1" applyFont="1" applyFill="1" applyBorder="1" applyAlignment="1">
      <alignment horizontal="center" vertical="center"/>
    </xf>
    <xf numFmtId="167" fontId="26" fillId="20" borderId="30" xfId="1" applyNumberFormat="1" applyFont="1" applyFill="1" applyBorder="1" applyAlignment="1">
      <alignment horizontal="center" vertical="center"/>
    </xf>
    <xf numFmtId="167" fontId="26" fillId="12" borderId="30" xfId="1" applyNumberFormat="1" applyFont="1" applyFill="1" applyBorder="1" applyAlignment="1">
      <alignment horizontal="center" vertical="center"/>
    </xf>
    <xf numFmtId="167" fontId="26" fillId="13" borderId="30" xfId="1" applyNumberFormat="1" applyFont="1" applyFill="1" applyBorder="1" applyAlignment="1">
      <alignment horizontal="center" vertical="center"/>
    </xf>
    <xf numFmtId="167" fontId="26" fillId="19" borderId="30"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30"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30" xfId="1" applyNumberFormat="1" applyFont="1" applyFill="1" applyBorder="1" applyAlignment="1">
      <alignment horizontal="center" vertical="center"/>
    </xf>
    <xf numFmtId="167" fontId="18" fillId="21" borderId="30"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30"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30"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164" fontId="31" fillId="0" borderId="1" xfId="0" applyNumberFormat="1" applyFont="1" applyBorder="1" applyAlignment="1" applyProtection="1">
      <alignment horizontal="right"/>
      <protection locked="0"/>
    </xf>
    <xf numFmtId="3" fontId="0" fillId="0" borderId="6" xfId="0" applyNumberFormat="1" applyBorder="1" applyAlignment="1">
      <alignment vertical="top"/>
    </xf>
    <xf numFmtId="3" fontId="0" fillId="0" borderId="6" xfId="0" applyNumberFormat="1" applyBorder="1" applyAlignment="1">
      <alignment wrapText="1"/>
    </xf>
    <xf numFmtId="164" fontId="1" fillId="0" borderId="0" xfId="0" applyNumberFormat="1" applyFont="1" applyFill="1" applyBorder="1" applyProtection="1">
      <protection locked="0"/>
    </xf>
    <xf numFmtId="14" fontId="13" fillId="16" borderId="0" xfId="0" applyNumberFormat="1" applyFont="1" applyFill="1"/>
    <xf numFmtId="164" fontId="31" fillId="0" borderId="1" xfId="0" applyNumberFormat="1" applyFont="1" applyFill="1" applyBorder="1" applyAlignment="1" applyProtection="1">
      <alignment horizontal="right"/>
      <protection locked="0"/>
    </xf>
    <xf numFmtId="0" fontId="1" fillId="0" borderId="0" xfId="0" applyFont="1" applyBorder="1" applyAlignment="1">
      <alignment horizontal="right"/>
    </xf>
    <xf numFmtId="164" fontId="0" fillId="0" borderId="1" xfId="0" applyNumberFormat="1" applyFill="1" applyBorder="1" applyAlignment="1" applyProtection="1">
      <alignment horizontal="right"/>
      <protection locked="0"/>
    </xf>
    <xf numFmtId="0" fontId="0" fillId="0" borderId="1" xfId="0" applyFill="1" applyBorder="1" applyAlignment="1" applyProtection="1">
      <alignment horizontal="center" wrapText="1"/>
      <protection locked="0"/>
    </xf>
    <xf numFmtId="164" fontId="0" fillId="0" borderId="1" xfId="0" applyNumberFormat="1" applyFill="1" applyBorder="1" applyAlignment="1" applyProtection="1">
      <alignment horizontal="center"/>
      <protection locked="0"/>
    </xf>
    <xf numFmtId="164" fontId="31" fillId="0" borderId="1" xfId="0" applyNumberFormat="1" applyFont="1" applyFill="1" applyBorder="1" applyAlignment="1" applyProtection="1">
      <alignment horizontal="center"/>
      <protection locked="0"/>
    </xf>
    <xf numFmtId="164" fontId="0" fillId="0" borderId="1" xfId="0" applyNumberFormat="1" applyFill="1"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 xfId="0" applyFill="1" applyBorder="1" applyAlignment="1" applyProtection="1">
      <protection locked="0"/>
    </xf>
    <xf numFmtId="0" fontId="5" fillId="0" borderId="1" xfId="0" applyFont="1" applyFill="1" applyBorder="1" applyAlignment="1" applyProtection="1">
      <alignment horizontal="center" wrapText="1"/>
      <protection locked="0"/>
    </xf>
    <xf numFmtId="0" fontId="0" fillId="0" borderId="0" xfId="0" applyFill="1" applyProtection="1">
      <protection locked="0"/>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164" fontId="0" fillId="0" borderId="3" xfId="0" applyNumberFormat="1" applyFill="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2" fillId="7" borderId="0" xfId="0" applyFont="1" applyFill="1" applyAlignment="1">
      <alignment horizontal="left"/>
    </xf>
    <xf numFmtId="0" fontId="0" fillId="0" borderId="0" xfId="0" applyAlignment="1">
      <alignment horizontal="left"/>
    </xf>
    <xf numFmtId="0" fontId="16" fillId="0" borderId="15" xfId="3" applyBorder="1" applyAlignment="1" applyProtection="1">
      <alignment horizontal="left"/>
    </xf>
    <xf numFmtId="0" fontId="2" fillId="6" borderId="0" xfId="0" applyFont="1" applyFill="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center"/>
    </xf>
    <xf numFmtId="0" fontId="12" fillId="5" borderId="0" xfId="0" applyFont="1" applyFill="1" applyAlignment="1">
      <alignment horizontal="center"/>
    </xf>
    <xf numFmtId="0" fontId="2" fillId="2" borderId="0" xfId="0" applyFont="1" applyFill="1" applyAlignment="1">
      <alignment horizontal="left"/>
    </xf>
    <xf numFmtId="0" fontId="2" fillId="25" borderId="0" xfId="0" applyFont="1" applyFill="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32" fillId="0" borderId="7" xfId="0" applyFont="1" applyBorder="1" applyAlignment="1">
      <alignment horizontal="left" vertical="top"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0" borderId="7" xfId="0" applyFont="1" applyBorder="1" applyAlignment="1">
      <alignment horizontal="left" vertical="top"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31" fillId="0" borderId="2" xfId="0" applyFont="1" applyBorder="1" applyAlignment="1" applyProtection="1">
      <alignment horizontal="center" wrapText="1"/>
      <protection locked="0"/>
    </xf>
    <xf numFmtId="0" fontId="31" fillId="0" borderId="18" xfId="0" applyFont="1" applyBorder="1" applyAlignment="1" applyProtection="1">
      <alignment horizontal="center" wrapText="1"/>
      <protection locked="0"/>
    </xf>
    <xf numFmtId="0" fontId="31" fillId="0" borderId="3" xfId="0" applyFont="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23"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8" fillId="3" borderId="22" xfId="0" applyFont="1" applyFill="1" applyBorder="1" applyAlignment="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3" fillId="9" borderId="0" xfId="0" applyFont="1" applyFill="1" applyAlignment="1">
      <alignment horizontal="center"/>
    </xf>
    <xf numFmtId="0" fontId="12" fillId="0" borderId="2" xfId="0" applyFont="1" applyBorder="1" applyAlignment="1" applyProtection="1">
      <alignment horizontal="center" wrapText="1"/>
      <protection locked="0"/>
    </xf>
    <xf numFmtId="0" fontId="12" fillId="0" borderId="18"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 fillId="0" borderId="0" xfId="0" applyFont="1" applyAlignment="1">
      <alignment horizontal="left"/>
    </xf>
    <xf numFmtId="0" fontId="3" fillId="2"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 fillId="0" borderId="23" xfId="0" applyFont="1" applyBorder="1" applyAlignment="1">
      <alignment horizontal="left"/>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10" fillId="0" borderId="2" xfId="1" applyFont="1" applyFill="1" applyBorder="1" applyAlignment="1">
      <alignment horizontal="center"/>
    </xf>
    <xf numFmtId="0" fontId="10" fillId="0" borderId="3" xfId="1" applyFont="1" applyFill="1" applyBorder="1" applyAlignment="1">
      <alignment horizontal="center"/>
    </xf>
    <xf numFmtId="0" fontId="28" fillId="20" borderId="0" xfId="1" applyFont="1" applyFill="1" applyBorder="1" applyAlignment="1">
      <alignment horizontal="center" vertical="center" shrinkToFit="1"/>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66" fontId="26" fillId="11" borderId="22" xfId="1" applyNumberFormat="1" applyFont="1" applyFill="1" applyBorder="1" applyAlignment="1">
      <alignment horizontal="left" vertical="center"/>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9" xfId="1" applyFont="1" applyFill="1" applyBorder="1" applyAlignment="1">
      <alignment horizontal="right"/>
    </xf>
    <xf numFmtId="0" fontId="10" fillId="0" borderId="18" xfId="1" applyFont="1" applyFill="1" applyBorder="1" applyAlignment="1">
      <alignment horizontal="center"/>
    </xf>
    <xf numFmtId="1" fontId="19" fillId="0" borderId="0" xfId="1" applyNumberFormat="1" applyFont="1" applyAlignment="1">
      <alignment horizontal="left" vertical="top" wrapText="1"/>
    </xf>
    <xf numFmtId="0" fontId="7" fillId="0" borderId="0" xfId="0" applyFont="1" applyAlignment="1">
      <alignment horizontal="left" vertical="top" wrapText="1"/>
    </xf>
    <xf numFmtId="0" fontId="31" fillId="0" borderId="1" xfId="0" applyFont="1" applyFill="1" applyBorder="1" applyAlignment="1" applyProtection="1">
      <alignment horizontal="center" wrapText="1"/>
      <protection locked="0"/>
    </xf>
  </cellXfs>
  <cellStyles count="4">
    <cellStyle name="Comma 2" xfId="2" xr:uid="{00000000-0005-0000-0000-000000000000}"/>
    <cellStyle name="Hyperlink" xfId="3" builtinId="8"/>
    <cellStyle name="Normal" xfId="0" builtinId="0"/>
    <cellStyle name="Normal 2" xfId="1" xr:uid="{00000000-0005-0000-0000-000003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usernames" Target="revisions/userNames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revisions/_rels/revisionHeaders.xml.rels><?xml version="1.0" encoding="UTF-8" standalone="yes"?>
<Relationships xmlns="http://schemas.openxmlformats.org/package/2006/relationships"><Relationship Id="rId51" Type="http://schemas.openxmlformats.org/officeDocument/2006/relationships/revisionLog" Target="NULL"/><Relationship Id="rId50" Type="http://schemas.openxmlformats.org/officeDocument/2006/relationships/revisionLog" Target="NULL"/><Relationship Id="rId55" Type="http://schemas.openxmlformats.org/officeDocument/2006/relationships/revisionLog" Target="NULL"/><Relationship Id="rId63" Type="http://schemas.openxmlformats.org/officeDocument/2006/relationships/revisionLog" Target="revisionLog2.xml"/><Relationship Id="rId68" Type="http://schemas.openxmlformats.org/officeDocument/2006/relationships/revisionLog" Target="revisionLog7.xml"/><Relationship Id="rId59" Type="http://schemas.openxmlformats.org/officeDocument/2006/relationships/revisionLog" Target="NULL"/><Relationship Id="rId67" Type="http://schemas.openxmlformats.org/officeDocument/2006/relationships/revisionLog" Target="revisionLog6.xml"/><Relationship Id="rId54" Type="http://schemas.openxmlformats.org/officeDocument/2006/relationships/revisionLog" Target="NULL"/><Relationship Id="rId62" Type="http://schemas.openxmlformats.org/officeDocument/2006/relationships/revisionLog" Target="revisionLog1.xml"/><Relationship Id="rId53" Type="http://schemas.openxmlformats.org/officeDocument/2006/relationships/revisionLog" Target="NULL"/><Relationship Id="rId58" Type="http://schemas.openxmlformats.org/officeDocument/2006/relationships/revisionLog" Target="NULL"/><Relationship Id="rId66" Type="http://schemas.openxmlformats.org/officeDocument/2006/relationships/revisionLog" Target="revisionLog5.xml"/><Relationship Id="rId57" Type="http://schemas.openxmlformats.org/officeDocument/2006/relationships/revisionLog" Target="NULL"/><Relationship Id="rId61" Type="http://schemas.openxmlformats.org/officeDocument/2006/relationships/revisionLog" Target="revisionLog12.xml"/><Relationship Id="rId52" Type="http://schemas.openxmlformats.org/officeDocument/2006/relationships/revisionLog" Target="NULL"/><Relationship Id="rId60" Type="http://schemas.openxmlformats.org/officeDocument/2006/relationships/revisionLog" Target="NULL"/><Relationship Id="rId65" Type="http://schemas.openxmlformats.org/officeDocument/2006/relationships/revisionLog" Target="revisionLog4.xml"/><Relationship Id="rId56" Type="http://schemas.openxmlformats.org/officeDocument/2006/relationships/revisionLog" Target="NULL"/><Relationship Id="rId64" Type="http://schemas.openxmlformats.org/officeDocument/2006/relationships/revisionLog" Target="revisionLog3.xml"/><Relationship Id="rId69"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951567B-2EE4-4631-AF6A-646E562B3886}" diskRevisions="1" revisionId="397" version="4">
  <header guid="{C87B9F26-FCAC-4480-8C80-0CACE53F2681}" dateTime="2018-04-27T12:50:38" maxSheetId="8" userName="Jane Hamilton" r:id="rId50">
    <sheetIdMap count="7">
      <sheetId val="1"/>
      <sheetId val="2"/>
      <sheetId val="3"/>
      <sheetId val="4"/>
      <sheetId val="5"/>
      <sheetId val="6"/>
      <sheetId val="7"/>
    </sheetIdMap>
  </header>
  <header guid="{54B44BCC-D331-408B-B918-BB3CB773B236}" dateTime="2018-04-30T14:15:40" maxSheetId="8" userName="Jane Hamilton" r:id="rId51" minRId="303" maxRId="335">
    <sheetIdMap count="7">
      <sheetId val="1"/>
      <sheetId val="2"/>
      <sheetId val="3"/>
      <sheetId val="4"/>
      <sheetId val="5"/>
      <sheetId val="6"/>
      <sheetId val="7"/>
    </sheetIdMap>
  </header>
  <header guid="{822C1571-77AC-49FC-BBFE-C94493118941}" dateTime="2018-04-30T14:20:17" maxSheetId="8" userName="Jane Hamilton" r:id="rId52" minRId="336" maxRId="344">
    <sheetIdMap count="7">
      <sheetId val="1"/>
      <sheetId val="2"/>
      <sheetId val="3"/>
      <sheetId val="4"/>
      <sheetId val="5"/>
      <sheetId val="6"/>
      <sheetId val="7"/>
    </sheetIdMap>
  </header>
  <header guid="{FCF74DB2-D8F1-4DBA-9785-3E248E51DCEB}" dateTime="2018-04-30T14:20:49" maxSheetId="8" userName="Jane Hamilton" r:id="rId53">
    <sheetIdMap count="7">
      <sheetId val="1"/>
      <sheetId val="2"/>
      <sheetId val="3"/>
      <sheetId val="4"/>
      <sheetId val="5"/>
      <sheetId val="6"/>
      <sheetId val="7"/>
    </sheetIdMap>
  </header>
  <header guid="{AC2BE727-914D-4036-8559-FA813FF2DA00}" dateTime="2018-04-30T14:35:28" maxSheetId="8" userName="Jane Hamilton" r:id="rId54" minRId="351" maxRId="352">
    <sheetIdMap count="7">
      <sheetId val="1"/>
      <sheetId val="2"/>
      <sheetId val="3"/>
      <sheetId val="4"/>
      <sheetId val="5"/>
      <sheetId val="6"/>
      <sheetId val="7"/>
    </sheetIdMap>
  </header>
  <header guid="{5284180E-F51C-444F-9831-3F4AF1986A5D}" dateTime="2018-05-01T11:12:01" maxSheetId="8" userName="Jane Hamilton" r:id="rId55" minRId="353">
    <sheetIdMap count="7">
      <sheetId val="1"/>
      <sheetId val="2"/>
      <sheetId val="3"/>
      <sheetId val="4"/>
      <sheetId val="5"/>
      <sheetId val="6"/>
      <sheetId val="7"/>
    </sheetIdMap>
  </header>
  <header guid="{7F95E641-1422-42DA-B7C7-94EC065BBC10}" dateTime="2018-05-01T11:12:24" maxSheetId="8" userName="Jane Hamilton" r:id="rId56" minRId="354">
    <sheetIdMap count="7">
      <sheetId val="1"/>
      <sheetId val="2"/>
      <sheetId val="3"/>
      <sheetId val="4"/>
      <sheetId val="5"/>
      <sheetId val="6"/>
      <sheetId val="7"/>
    </sheetIdMap>
  </header>
  <header guid="{8BB4B301-26A4-4357-8570-F6225D109C0C}" dateTime="2018-05-01T11:14:40" maxSheetId="8" userName="Jane Hamilton" r:id="rId57" minRId="355">
    <sheetIdMap count="7">
      <sheetId val="1"/>
      <sheetId val="2"/>
      <sheetId val="3"/>
      <sheetId val="4"/>
      <sheetId val="5"/>
      <sheetId val="6"/>
      <sheetId val="7"/>
    </sheetIdMap>
  </header>
  <header guid="{E18F6828-AF7F-49B3-AA34-DF54D306CA0A}" dateTime="2018-05-01T11:24:10" maxSheetId="8" userName="Jane Hamilton" r:id="rId58">
    <sheetIdMap count="7">
      <sheetId val="1"/>
      <sheetId val="2"/>
      <sheetId val="3"/>
      <sheetId val="4"/>
      <sheetId val="5"/>
      <sheetId val="6"/>
      <sheetId val="7"/>
    </sheetIdMap>
  </header>
  <header guid="{2649A04E-BD97-41A9-8647-E4847FAD9E50}" dateTime="2018-05-09T08:50:24" maxSheetId="8" userName="Williams, Amy" r:id="rId59" minRId="362">
    <sheetIdMap count="7">
      <sheetId val="1"/>
      <sheetId val="2"/>
      <sheetId val="3"/>
      <sheetId val="4"/>
      <sheetId val="5"/>
      <sheetId val="6"/>
      <sheetId val="7"/>
    </sheetIdMap>
  </header>
  <header guid="{B63221FF-2E9F-4BA4-8B7D-97C8FA060387}" dateTime="2018-05-09T08:52:12" maxSheetId="8" userName="Williams, Amy" r:id="rId60">
    <sheetIdMap count="7">
      <sheetId val="1"/>
      <sheetId val="2"/>
      <sheetId val="3"/>
      <sheetId val="4"/>
      <sheetId val="5"/>
      <sheetId val="6"/>
      <sheetId val="7"/>
    </sheetIdMap>
  </header>
  <header guid="{9FD709A0-2E40-405E-859F-219D0A019E2F}" dateTime="2018-05-09T09:45:11" maxSheetId="8" userName="Hert, Kelly" r:id="rId61" minRId="366" maxRId="367">
    <sheetIdMap count="7">
      <sheetId val="1"/>
      <sheetId val="2"/>
      <sheetId val="3"/>
      <sheetId val="4"/>
      <sheetId val="5"/>
      <sheetId val="6"/>
      <sheetId val="7"/>
    </sheetIdMap>
  </header>
  <header guid="{60CCE8F8-DDD8-44AE-876F-442D435C3573}" dateTime="2018-05-09T10:07:30" maxSheetId="8" userName="Williams, Amy" r:id="rId62" minRId="371">
    <sheetIdMap count="7">
      <sheetId val="1"/>
      <sheetId val="2"/>
      <sheetId val="3"/>
      <sheetId val="4"/>
      <sheetId val="5"/>
      <sheetId val="6"/>
      <sheetId val="7"/>
    </sheetIdMap>
  </header>
  <header guid="{3574D09A-1BA7-4573-BCD5-A5CFC91CA14B}" dateTime="2018-05-09T11:41:54" maxSheetId="8" userName="Williams, Amy" r:id="rId63" minRId="375" maxRId="376">
    <sheetIdMap count="7">
      <sheetId val="1"/>
      <sheetId val="2"/>
      <sheetId val="3"/>
      <sheetId val="4"/>
      <sheetId val="5"/>
      <sheetId val="6"/>
      <sheetId val="7"/>
    </sheetIdMap>
  </header>
  <header guid="{3DB5DFB9-47A7-45C8-A78D-F56AA652817D}" dateTime="2018-05-09T13:48:12" maxSheetId="8" userName="Jane Hamilton" r:id="rId64" minRId="380" maxRId="381">
    <sheetIdMap count="7">
      <sheetId val="1"/>
      <sheetId val="2"/>
      <sheetId val="3"/>
      <sheetId val="4"/>
      <sheetId val="5"/>
      <sheetId val="6"/>
      <sheetId val="7"/>
    </sheetIdMap>
  </header>
  <header guid="{1CAEBFAD-EF8F-4E47-B309-AFE21D2E876E}" dateTime="2018-05-09T14:33:21" maxSheetId="8" userName="Williams, Amy" r:id="rId65" minRId="385" maxRId="389">
    <sheetIdMap count="7">
      <sheetId val="1"/>
      <sheetId val="2"/>
      <sheetId val="3"/>
      <sheetId val="4"/>
      <sheetId val="5"/>
      <sheetId val="6"/>
      <sheetId val="7"/>
    </sheetIdMap>
  </header>
  <header guid="{733F8EA5-B346-4095-8086-ACBE3234128B}" dateTime="2018-05-09T14:35:05" maxSheetId="8" userName="Williams, Amy" r:id="rId66">
    <sheetIdMap count="7">
      <sheetId val="1"/>
      <sheetId val="2"/>
      <sheetId val="3"/>
      <sheetId val="4"/>
      <sheetId val="5"/>
      <sheetId val="6"/>
      <sheetId val="7"/>
    </sheetIdMap>
  </header>
  <header guid="{A77B605D-5458-464E-B411-31D29EF7A0DF}" dateTime="2018-05-09T14:36:37" maxSheetId="8" userName="Williams, Amy" r:id="rId67" minRId="396" maxRId="397">
    <sheetIdMap count="7">
      <sheetId val="1"/>
      <sheetId val="2"/>
      <sheetId val="3"/>
      <sheetId val="4"/>
      <sheetId val="5"/>
      <sheetId val="6"/>
      <sheetId val="7"/>
    </sheetIdMap>
  </header>
  <header guid="{800C3C9E-4844-4746-8136-1FEA665D7DC9}" dateTime="2018-05-09T14:39:56" maxSheetId="8" userName="Williams, Amy" r:id="rId68">
    <sheetIdMap count="7">
      <sheetId val="1"/>
      <sheetId val="2"/>
      <sheetId val="3"/>
      <sheetId val="4"/>
      <sheetId val="5"/>
      <sheetId val="6"/>
      <sheetId val="7"/>
    </sheetIdMap>
  </header>
  <header guid="{B951567B-2EE4-4631-AF6A-646E562B3886}" dateTime="2018-05-09T14:40:14" maxSheetId="8" userName="Williams, Amy" r:id="rId69">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3" numFmtId="19">
    <oc r="R20">
      <v>43067</v>
    </oc>
    <nc r="R20">
      <v>42856</v>
    </nc>
  </rcc>
  <rcmt sheetId="3" cell="R20" guid="{00000000-0000-0000-0000-000000000000}" action="delete" alwaysShow="1" author="Williams, Amy"/>
  <rcmt sheetId="3" cell="R20" guid="{CF708EEA-4550-47FF-9620-71E8D643CF97}" alwaysShow="1" author="Williams, Amy" newLength="55"/>
  <rcv guid="{ECE21731-4FE8-452B-B198-75D9CD55633D}" action="delete"/>
  <rdn rId="0" localSheetId="2" customView="1" name="Z_ECE21731_4FE8_452B_B198_75D9CD55633D_.wvu.Cols" hidden="1" oldHidden="1">
    <formula>Narrative!$V:$X</formula>
    <oldFormula>Narrative!$V:$X</oldFormula>
  </rdn>
  <rdn rId="0" localSheetId="3" customView="1" name="Z_ECE21731_4FE8_452B_B198_75D9CD55633D_.wvu.Cols" hidden="1" oldHidden="1">
    <formula>'Budget Detail &amp; Amendments'!$B:$B</formula>
    <oldFormula>'Budget Detail &amp; Amendments'!$B:$B</oldFormula>
  </rdn>
  <rdn rId="0" localSheetId="5" customView="1" name="Z_ECE21731_4FE8_452B_B198_75D9CD55633D_.wvu.PrintArea" hidden="1" oldHidden="1">
    <formula>'17-18 Calendar'!$B$7:$V$63</formula>
    <oldFormula>'17-18 Calendar'!$B$7:$V$63</oldFormula>
  </rdn>
  <rcv guid="{ECE21731-4FE8-452B-B198-75D9CD55633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3">
    <oc r="U66" t="inlineStr">
      <is>
        <t>Will equipment be left on High School property or returned to college after course?  If left at school what type of agreement will be in place to ensure the security/safty issues revolving around this equipment are in place?</t>
      </is>
    </oc>
    <nc r="U66"/>
  </rcc>
  <rcc rId="376" sId="3">
    <oc r="U67" t="inlineStr">
      <is>
        <t>What is being purchased here?</t>
      </is>
    </oc>
    <nc r="U67"/>
  </rcc>
  <rfmt sheetId="3" sqref="R55:S56">
    <dxf>
      <fill>
        <patternFill patternType="none">
          <bgColor auto="1"/>
        </patternFill>
      </fill>
    </dxf>
  </rfmt>
  <rfmt sheetId="3" sqref="R41:S41">
    <dxf>
      <fill>
        <patternFill patternType="none">
          <bgColor auto="1"/>
        </patternFill>
      </fill>
    </dxf>
  </rfmt>
  <rfmt sheetId="3" sqref="R32:S33">
    <dxf>
      <fill>
        <patternFill patternType="none">
          <bgColor auto="1"/>
        </patternFill>
      </fill>
    </dxf>
  </rfmt>
  <rfmt sheetId="3" sqref="R23:S24">
    <dxf>
      <fill>
        <patternFill patternType="none">
          <bgColor auto="1"/>
        </patternFill>
      </fill>
    </dxf>
  </rfmt>
  <rfmt sheetId="3" sqref="F65:U65">
    <dxf>
      <fill>
        <patternFill patternType="none">
          <bgColor auto="1"/>
        </patternFill>
      </fill>
    </dxf>
  </rfmt>
  <rfmt sheetId="3" sqref="A65:E65">
    <dxf>
      <fill>
        <patternFill patternType="none">
          <bgColor auto="1"/>
        </patternFill>
      </fill>
    </dxf>
  </rfmt>
  <rfmt sheetId="3" sqref="R81:S81">
    <dxf>
      <fill>
        <patternFill patternType="none">
          <bgColor auto="1"/>
        </patternFill>
      </fill>
    </dxf>
  </rfmt>
  <rfmt sheetId="3" sqref="R85:S85">
    <dxf>
      <fill>
        <patternFill patternType="none">
          <bgColor auto="1"/>
        </patternFill>
      </fill>
    </dxf>
  </rfmt>
  <rfmt sheetId="3" sqref="Q89:S89">
    <dxf>
      <fill>
        <patternFill patternType="none">
          <bgColor auto="1"/>
        </patternFill>
      </fill>
    </dxf>
  </rfmt>
  <rfmt sheetId="3" sqref="S98">
    <dxf>
      <fill>
        <patternFill patternType="none">
          <bgColor auto="1"/>
        </patternFill>
      </fill>
    </dxf>
  </rfmt>
  <rcmt sheetId="3" cell="S88" guid="{00000000-0000-0000-0000-000000000000}" action="delete" alwaysShow="1" author="Williams, Amy"/>
  <rfmt sheetId="3" sqref="A66:XFD67">
    <dxf>
      <fill>
        <patternFill patternType="none">
          <bgColor auto="1"/>
        </patternFill>
      </fill>
    </dxf>
  </rfmt>
  <rfmt sheetId="3" sqref="R66:S67">
    <dxf>
      <fill>
        <patternFill patternType="solid">
          <bgColor rgb="FFFFFF00"/>
        </patternFill>
      </fill>
    </dxf>
  </rfmt>
  <rfmt sheetId="3" sqref="A65:XFD65">
    <dxf>
      <fill>
        <patternFill patternType="none">
          <bgColor auto="1"/>
        </patternFill>
      </fill>
    </dxf>
  </rfmt>
  <rcmt sheetId="3" cell="R66" guid="{71A7577E-63FE-46A7-AA71-8139B66E0ABB}" alwaysShow="1" author="Williams, Amy" newLength="88"/>
  <rcmt sheetId="3" cell="S67" guid="{B40906F8-9944-4871-BBA0-C21649B909AA}" alwaysShow="1" author="Williams, Amy" newLength="119"/>
  <rcmt sheetId="3" cell="F83" guid="{D8BE7151-BDC6-4D82-B7E2-CA570D60B8F8}" alwaysShow="1" author="Williams, Amy" oldLength="38" newLength="25"/>
  <rcmt sheetId="3" cell="S88" guid="{6AA1ECE1-427C-495E-9A8F-E6F22F620C99}" alwaysShow="1" author="Williams, Amy" newLength="56"/>
  <rcv guid="{ECE21731-4FE8-452B-B198-75D9CD55633D}" action="delete"/>
  <rdn rId="0" localSheetId="2" customView="1" name="Z_ECE21731_4FE8_452B_B198_75D9CD55633D_.wvu.Cols" hidden="1" oldHidden="1">
    <formula>Narrative!$V:$X</formula>
    <oldFormula>Narrative!$V:$X</oldFormula>
  </rdn>
  <rdn rId="0" localSheetId="3" customView="1" name="Z_ECE21731_4FE8_452B_B198_75D9CD55633D_.wvu.Cols" hidden="1" oldHidden="1">
    <formula>'Budget Detail &amp; Amendments'!$B:$B</formula>
    <oldFormula>'Budget Detail &amp; Amendments'!$B:$B</oldFormula>
  </rdn>
  <rdn rId="0" localSheetId="5" customView="1" name="Z_ECE21731_4FE8_452B_B198_75D9CD55633D_.wvu.PrintArea" hidden="1" oldHidden="1">
    <formula>'17-18 Calendar'!$B$7:$V$63</formula>
    <oldFormula>'17-18 Calendar'!$B$7:$V$63</oldFormula>
  </rdn>
  <rcv guid="{ECE21731-4FE8-452B-B198-75D9CD55633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R20" guid="{00000000-0000-0000-0000-000000000000}" action="delete" alwaysShow="1" author="Williams, Amy"/>
  <rcmt sheetId="3" cell="R66" guid="{00000000-0000-0000-0000-000000000000}" action="delete" alwaysShow="1" author="Williams, Amy"/>
  <rcmt sheetId="3" cell="S67" guid="{00000000-0000-0000-0000-000000000000}" action="delete" alwaysShow="1" author="Williams, Amy"/>
  <rcc rId="380" sId="3">
    <oc r="S87" t="inlineStr">
      <is>
        <r>
          <rPr>
            <strike/>
            <sz val="11"/>
            <color theme="1"/>
            <rFont val="Calibri"/>
            <family val="2"/>
          </rPr>
          <t>Due to FVCC dual enrollment staff's belief that it is important to the success of the Pathways grant to attend the NACEP pre-conference seminar (Concurrent Enrollment 201), and due to</t>
        </r>
        <r>
          <rPr>
            <sz val="11"/>
            <color theme="1"/>
            <rFont val="Calibri"/>
            <family val="2"/>
          </rPr>
          <t xml:space="preserve"> Increased travel costs that occurred since this grant was written, additional funding of $615 is being added to this budget item from savings related to reduced participation in the MT ACTE conference (line 88: $569, line 89: $46).  Airfare increased to $1,206; lodging increased to $1,889; per diem increased to $325; airport parking added: $8/day for 5 days = $40; airport shuttle reduced to $61 for 2 round trip shuttles and 1 piece of luggage for 2 participants for 2 round trip flights added at $100.</t>
        </r>
      </is>
    </oc>
    <nc r="S87" t="inlineStr">
      <is>
        <t>Increased travel costs that occurred since this grant was written, plus attendance by FVCC  dual enrollment coordinator at NACEP pre-conference (Concurrent Enrollment 201) as a means to increase quality of CTE dual enrollment, additional funding of $615 is being added to this budget item from savings related to reduced participation in the MT ACTE conference (line 88: $569, line 89: $46).  Airfare increased to $1,206; lodging increased to $1,889; per diem increased to $325; airport parking added: $8/day for 5 days = $40; airport shuttle reduced to $61 for 2 round trip shuttles and 1 piece of luggage for 2 participants for 2 round trip flights added at $100.</t>
      </is>
    </nc>
  </rcc>
  <rcmt sheetId="3" cell="S87" guid="{00000000-0000-0000-0000-000000000000}" action="delete" alwaysShow="1" author="Williams, Amy"/>
  <rcmt sheetId="3" cell="S88" guid="{00000000-0000-0000-0000-000000000000}" action="delete" alwaysShow="1" author="Williams, Amy"/>
  <rcc rId="381" sId="3">
    <oc r="S88" t="inlineStr">
      <is>
        <t>Remove funding for 2 dual enrollment faculty to attend MT ACTE and move $569 in savings to cover NACEP conference expenses (line 87).</t>
      </is>
    </oc>
    <nc r="S88" t="inlineStr">
      <is>
        <t>Remove funding for 2 dual enrollment faculty to attend MT ACTE and move $569 in savings to cover NACEP conference expenses (line 87).  As set forth in the Q2 report submitted to OCHE, the Director of Trades and Industrial Arts attended MT ACTE with the MCP coordinator.</t>
      </is>
    </nc>
  </rcc>
  <rcmt sheetId="3" cell="F83" guid="{F8DBC1BA-374C-4BE9-A39B-868321F56D3B}" alwaysShow="1" author="Williams, Amy" oldLength="63" newLength="142"/>
  <rcv guid="{424CD7E5-0C11-4ED8-891B-9C8A3F9A98B3}" action="delete"/>
  <rdn rId="0" localSheetId="2" customView="1" name="Z_424CD7E5_0C11_4ED8_891B_9C8A3F9A98B3_.wvu.Cols" hidden="1" oldHidden="1">
    <formula>Narrative!$V:$X</formula>
    <oldFormula>Narrative!$V:$X</oldFormula>
  </rdn>
  <rdn rId="0" localSheetId="3" customView="1" name="Z_424CD7E5_0C11_4ED8_891B_9C8A3F9A98B3_.wvu.Cols" hidden="1" oldHidden="1">
    <formula>'Budget Detail &amp; Amendments'!$A:$B</formula>
    <oldFormula>'Budget Detail &amp; Amendments'!$A:$B</oldFormula>
  </rdn>
  <rdn rId="0" localSheetId="5" customView="1" name="Z_424CD7E5_0C11_4ED8_891B_9C8A3F9A98B3_.wvu.PrintArea" hidden="1" oldHidden="1">
    <formula>'17-18 Calendar'!$B$7:$V$63</formula>
    <oldFormula>'17-18 Calendar'!$B$7:$V$63</oldFormula>
  </rdn>
  <rcv guid="{424CD7E5-0C11-4ED8-891B-9C8A3F9A98B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R66:S67">
    <dxf>
      <fill>
        <patternFill patternType="none">
          <bgColor auto="1"/>
        </patternFill>
      </fill>
    </dxf>
  </rfmt>
  <rcmt sheetId="3" cell="F83" guid="{00000000-0000-0000-0000-000000000000}" action="delete" alwaysShow="1" author="Williams, Amy"/>
  <rcc rId="385" sId="3" xfDxf="1" dxf="1">
    <nc r="S83" t="inlineStr">
      <is>
        <t>ding training: 4 nights lodging = 20 @$115/night; 5 days per diem for 20 @ $23/day; mileage reimbursement at $0.258/mile.  Mileage is no longer capped at $200 each.</t>
      </is>
    </nc>
    <ndxf>
      <alignment horizontal="center" wrapText="1"/>
      <border outline="0">
        <left style="thin">
          <color indexed="64"/>
        </left>
        <right style="thin">
          <color indexed="64"/>
        </right>
        <top style="thin">
          <color indexed="64"/>
        </top>
        <bottom style="thin">
          <color indexed="64"/>
        </bottom>
      </border>
      <protection locked="0"/>
    </ndxf>
  </rcc>
  <rcc rId="386" sId="3">
    <nc r="S83" t="inlineStr">
      <is>
        <t xml:space="preserve">  Mileage is no longer capped at $200 each.</t>
      </is>
    </nc>
  </rcc>
  <rcc rId="387" sId="3">
    <oc r="F83" t="inlineStr">
      <is>
        <t>Reimbursement of travel costs for 20 high school teachers attending welding training: 4 nights lodging = 20 @$115/night; 5 days per diem for 20 @ $23/day; mileage reimbursement at $0.258/mile.  Mileage is no longer capped at $200 each.</t>
      </is>
    </oc>
    <nc r="F83" t="inlineStr">
      <is>
        <t>eimbursement of travel costs for 20 high school teachers attending welding training: 4 nights lodging = 20 @$115/night; 5 days per diem for 20 @ $23/day; mileage reimbursement at $0.258/mile to a maximum of $200 for 20.</t>
      </is>
    </nc>
  </rcc>
  <rfmt sheetId="3" sqref="S83" start="0" length="2147483647">
    <dxf>
      <font>
        <color rgb="FFFF0000"/>
      </font>
    </dxf>
  </rfmt>
  <rcc rId="388" sId="3" odxf="1" dxf="1">
    <nc r="S84" t="inlineStr">
      <is>
        <t xml:space="preserve">  Mileage is no longer capped at $200 each.</t>
      </is>
    </nc>
    <odxf>
      <font>
        <sz val="11"/>
        <color theme="1"/>
        <name val="Calibri"/>
        <family val="2"/>
        <scheme val="minor"/>
      </font>
    </odxf>
    <ndxf>
      <font>
        <sz val="11"/>
        <color rgb="FFFF0000"/>
        <name val="Calibri"/>
        <family val="2"/>
        <scheme val="minor"/>
      </font>
    </ndxf>
  </rcc>
  <rcc rId="389" sId="3">
    <oc r="F84" t="inlineStr">
      <is>
        <t>Reimbursement of travel costs for 8 high school teachers attending welding fabrication training: 5 nights lodging = 8 @$115/night; 6 days per diem for 8 @ $23/day; mileage reimbursement at $0.258/mile.  Mileage no longer capped at $200 each.</t>
      </is>
    </oc>
    <nc r="F84" t="inlineStr">
      <is>
        <t>Reimbursement of travel costs for 8 high school teachers attending welding fabrication training: 5 nights lodging = 8 @$115/night; 6 days per diem for 8 @ $23/day; mileage reimbursement at $0.258/mile to a maximum of $200 for 8.</t>
      </is>
    </nc>
  </rcc>
  <rfmt sheetId="3" sqref="F83:N84">
    <dxf>
      <fill>
        <patternFill patternType="none">
          <bgColor auto="1"/>
        </patternFill>
      </fill>
    </dxf>
  </rfmt>
  <rfmt sheetId="3" sqref="S83:S84">
    <dxf>
      <fill>
        <patternFill patternType="solid">
          <bgColor rgb="FFFFFF00"/>
        </patternFill>
      </fill>
    </dxf>
  </rfmt>
  <rcv guid="{ECE21731-4FE8-452B-B198-75D9CD55633D}" action="delete"/>
  <rdn rId="0" localSheetId="2" customView="1" name="Z_ECE21731_4FE8_452B_B198_75D9CD55633D_.wvu.Cols" hidden="1" oldHidden="1">
    <formula>Narrative!$V:$X</formula>
    <oldFormula>Narrative!$V:$X</oldFormula>
  </rdn>
  <rdn rId="0" localSheetId="3" customView="1" name="Z_ECE21731_4FE8_452B_B198_75D9CD55633D_.wvu.Cols" hidden="1" oldHidden="1">
    <formula>'Budget Detail &amp; Amendments'!$B:$B</formula>
    <oldFormula>'Budget Detail &amp; Amendments'!$B:$B</oldFormula>
  </rdn>
  <rdn rId="0" localSheetId="5" customView="1" name="Z_ECE21731_4FE8_452B_B198_75D9CD55633D_.wvu.PrintArea" hidden="1" oldHidden="1">
    <formula>'17-18 Calendar'!$B$7:$V$63</formula>
    <oldFormula>'17-18 Calendar'!$B$7:$V$63</oldFormula>
  </rdn>
  <rcv guid="{ECE21731-4FE8-452B-B198-75D9CD55633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R87:S88">
    <dxf>
      <fill>
        <patternFill patternType="none">
          <bgColor auto="1"/>
        </patternFill>
      </fill>
    </dxf>
  </rfmt>
  <rcmt sheetId="3" cell="S83" guid="{3E0552EC-BDA3-462E-AA01-F8787287E970}" alwaysShow="1" author="Williams, Amy" newLength="87"/>
  <rcv guid="{ECE21731-4FE8-452B-B198-75D9CD55633D}" action="delete"/>
  <rdn rId="0" localSheetId="2" customView="1" name="Z_ECE21731_4FE8_452B_B198_75D9CD55633D_.wvu.Cols" hidden="1" oldHidden="1">
    <formula>Narrative!$V:$X</formula>
    <oldFormula>Narrative!$V:$X</oldFormula>
  </rdn>
  <rdn rId="0" localSheetId="3" customView="1" name="Z_ECE21731_4FE8_452B_B198_75D9CD55633D_.wvu.Cols" hidden="1" oldHidden="1">
    <formula>'Budget Detail &amp; Amendments'!$B:$B</formula>
    <oldFormula>'Budget Detail &amp; Amendments'!$B:$B</oldFormula>
  </rdn>
  <rdn rId="0" localSheetId="5" customView="1" name="Z_ECE21731_4FE8_452B_B198_75D9CD55633D_.wvu.PrintArea" hidden="1" oldHidden="1">
    <formula>'17-18 Calendar'!$B$7:$V$63</formula>
    <oldFormula>'17-18 Calendar'!$B$7:$V$63</oldFormula>
  </rdn>
  <rcv guid="{ECE21731-4FE8-452B-B198-75D9CD55633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6" sId="3">
    <nc r="S20" t="inlineStr">
      <is>
        <t>Approved 5/9/18</t>
      </is>
    </nc>
  </rcc>
  <rcc rId="397" sId="3">
    <nc r="Q20" t="inlineStr">
      <is>
        <t>Approved 7/20/17</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S83" guid="{00000000-0000-0000-0000-000000000000}" action="delete" alwaysShow="1" author="Williams, Amy"/>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S83:S84">
    <dxf>
      <fill>
        <patternFill patternType="none">
          <bgColor auto="1"/>
        </patternFill>
      </fill>
    </dxf>
  </rfmt>
  <rfmt sheetId="3" sqref="S83:S84" start="0" length="2147483647">
    <dxf>
      <font>
        <color auto="1"/>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3">
    <nc r="U67" t="inlineStr">
      <is>
        <t>What is being purchased here?</t>
      </is>
    </nc>
  </rcc>
  <rcc rId="367" sId="3">
    <nc r="U66" t="inlineStr">
      <is>
        <t>Will equipment be left on High School property or returned to college after course?  If left at school what type of agreement will be in place to ensure the security/safty issues revolving around this equipment are in place?</t>
      </is>
    </nc>
  </rcc>
  <rfmt sheetId="3" sqref="U66" start="0" length="2147483647">
    <dxf>
      <font>
        <color rgb="FFC00000"/>
      </font>
    </dxf>
  </rfmt>
  <rfmt sheetId="3" sqref="U67" start="0" length="2147483647">
    <dxf>
      <font>
        <color rgb="FFC00000"/>
      </font>
    </dxf>
  </rfmt>
  <rcv guid="{BB25D9E0-BD78-489C-A2CE-741BB31A2C3F}" action="delete"/>
  <rdn rId="0" localSheetId="2" customView="1" name="Z_BB25D9E0_BD78_489C_A2CE_741BB31A2C3F_.wvu.Cols" hidden="1" oldHidden="1">
    <formula>Narrative!$V:$X</formula>
    <oldFormula>Narrative!$V:$X</oldFormula>
  </rdn>
  <rdn rId="0" localSheetId="3" customView="1" name="Z_BB25D9E0_BD78_489C_A2CE_741BB31A2C3F_.wvu.Cols" hidden="1" oldHidden="1">
    <formula>'Budget Detail &amp; Amendments'!$B:$B,'Budget Detail &amp; Amendments'!$N:$N</formula>
    <oldFormula>'Budget Detail &amp; Amendments'!$B:$B</oldFormula>
  </rdn>
  <rdn rId="0" localSheetId="5" customView="1" name="Z_BB25D9E0_BD78_489C_A2CE_741BB31A2C3F_.wvu.PrintArea" hidden="1" oldHidden="1">
    <formula>'17-18 Calendar'!$B$7:$V$63</formula>
    <oldFormula>'17-18 Calendar'!$B$7:$V$63</oldFormula>
  </rdn>
  <rcv guid="{BB25D9E0-BD78-489C-A2CE-741BB31A2C3F}"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printerSettings" Target="../printerSettings/printerSettings3.bin"/><Relationship Id="rId7" Type="http://schemas.openxmlformats.org/officeDocument/2006/relationships/hyperlink" Target="mailto:cwalter@fvcc.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eromaine@fvcc.edu" TargetMode="External"/><Relationship Id="rId5" Type="http://schemas.openxmlformats.org/officeDocument/2006/relationships/hyperlink" Target="mailto:jhamilton@fvcc.edu"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drawing" Target="../drawings/drawing1.xml"/><Relationship Id="rId5" Type="http://schemas.openxmlformats.org/officeDocument/2006/relationships/printerSettings" Target="../printerSettings/printerSettings23.bin"/><Relationship Id="rId4"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opLeftCell="A33" zoomScale="90" zoomScaleNormal="90" workbookViewId="0">
      <selection activeCell="V30" sqref="V30"/>
    </sheetView>
  </sheetViews>
  <sheetFormatPr defaultRowHeight="14.5" x14ac:dyDescent="0.35"/>
  <cols>
    <col min="1" max="1" width="10.7265625" bestFit="1" customWidth="1"/>
    <col min="3" max="3" width="9.54296875" customWidth="1"/>
    <col min="4" max="4" width="10.26953125" bestFit="1" customWidth="1"/>
    <col min="5" max="5" width="10.7265625" customWidth="1"/>
    <col min="7" max="7" width="11.26953125" customWidth="1"/>
    <col min="8" max="8" width="11.26953125" bestFit="1" customWidth="1"/>
    <col min="11" max="11" width="11.26953125" bestFit="1" customWidth="1"/>
  </cols>
  <sheetData>
    <row r="1" spans="1:9" ht="21" x14ac:dyDescent="0.5">
      <c r="A1" s="44" t="s">
        <v>170</v>
      </c>
      <c r="B1" s="44"/>
      <c r="C1" s="44"/>
    </row>
    <row r="3" spans="1:9" x14ac:dyDescent="0.35">
      <c r="A3" s="286" t="s">
        <v>96</v>
      </c>
      <c r="B3" s="286"/>
      <c r="C3" s="286"/>
      <c r="D3" s="286"/>
      <c r="E3" s="286"/>
      <c r="F3" s="286"/>
      <c r="G3" s="286"/>
      <c r="H3" s="286"/>
      <c r="I3" s="286"/>
    </row>
    <row r="5" spans="1:9" x14ac:dyDescent="0.35">
      <c r="A5" s="277" t="s">
        <v>97</v>
      </c>
      <c r="B5" s="277"/>
      <c r="C5" s="277"/>
      <c r="D5" s="277"/>
    </row>
    <row r="6" spans="1:9" x14ac:dyDescent="0.35">
      <c r="A6" s="277" t="s">
        <v>98</v>
      </c>
      <c r="B6" s="277"/>
      <c r="C6" s="277"/>
    </row>
    <row r="7" spans="1:9" x14ac:dyDescent="0.35">
      <c r="A7" s="277" t="s">
        <v>99</v>
      </c>
      <c r="B7" s="277"/>
      <c r="C7" s="277"/>
    </row>
    <row r="9" spans="1:9" x14ac:dyDescent="0.35">
      <c r="A9" s="287" t="s">
        <v>117</v>
      </c>
      <c r="B9" s="287"/>
      <c r="C9" s="287"/>
      <c r="D9" s="287"/>
      <c r="E9" s="287"/>
    </row>
    <row r="11" spans="1:9" ht="15" thickBot="1" x14ac:dyDescent="0.4"/>
    <row r="12" spans="1:9" ht="15" thickBot="1" x14ac:dyDescent="0.4">
      <c r="A12" s="14" t="s">
        <v>59</v>
      </c>
      <c r="B12" s="272" t="s">
        <v>171</v>
      </c>
      <c r="C12" s="273"/>
      <c r="D12" s="273"/>
      <c r="E12" s="274"/>
      <c r="G12" s="1" t="s">
        <v>60</v>
      </c>
      <c r="H12" s="18" t="s">
        <v>172</v>
      </c>
    </row>
    <row r="15" spans="1:9" ht="15.5" x14ac:dyDescent="0.35">
      <c r="A15" s="276" t="s">
        <v>41</v>
      </c>
      <c r="B15" s="276"/>
      <c r="C15" s="276"/>
      <c r="D15" s="276"/>
      <c r="E15" s="276"/>
    </row>
    <row r="16" spans="1:9" ht="15" thickBot="1" x14ac:dyDescent="0.4"/>
    <row r="17" spans="1:17" ht="15" thickBot="1" x14ac:dyDescent="0.4">
      <c r="A17" s="1" t="s">
        <v>42</v>
      </c>
      <c r="B17" s="269" t="s">
        <v>173</v>
      </c>
      <c r="C17" s="270"/>
      <c r="D17" s="270"/>
      <c r="E17" s="270"/>
      <c r="F17" s="270"/>
      <c r="G17" s="270"/>
      <c r="H17" s="270"/>
      <c r="I17" s="271"/>
      <c r="K17" s="1" t="s">
        <v>43</v>
      </c>
      <c r="L17" s="269" t="s">
        <v>174</v>
      </c>
      <c r="M17" s="270"/>
      <c r="N17" s="270"/>
      <c r="O17" s="270"/>
      <c r="P17" s="270"/>
      <c r="Q17" s="271"/>
    </row>
    <row r="18" spans="1:17" ht="15" thickBot="1" x14ac:dyDescent="0.4"/>
    <row r="19" spans="1:17" x14ac:dyDescent="0.35">
      <c r="A19" s="1" t="s">
        <v>44</v>
      </c>
      <c r="B19" s="280" t="s">
        <v>175</v>
      </c>
      <c r="C19" s="281"/>
      <c r="D19" s="281"/>
      <c r="E19" s="281"/>
      <c r="F19" s="281"/>
      <c r="G19" s="281"/>
      <c r="H19" s="281"/>
      <c r="I19" s="282"/>
    </row>
    <row r="20" spans="1:17" ht="15" thickBot="1" x14ac:dyDescent="0.4">
      <c r="B20" s="283"/>
      <c r="C20" s="284"/>
      <c r="D20" s="284"/>
      <c r="E20" s="284"/>
      <c r="F20" s="284"/>
      <c r="G20" s="284"/>
      <c r="H20" s="284"/>
      <c r="I20" s="285"/>
    </row>
    <row r="21" spans="1:17" ht="15" thickBot="1" x14ac:dyDescent="0.4"/>
    <row r="22" spans="1:17" ht="15" thickBot="1" x14ac:dyDescent="0.4">
      <c r="A22" s="1" t="s">
        <v>45</v>
      </c>
      <c r="B22" s="269" t="s">
        <v>176</v>
      </c>
      <c r="C22" s="270"/>
      <c r="D22" s="270"/>
      <c r="E22" s="270"/>
      <c r="F22" s="270"/>
      <c r="G22" s="270"/>
      <c r="H22" s="270"/>
      <c r="I22" s="271"/>
      <c r="K22" s="1" t="s">
        <v>46</v>
      </c>
      <c r="L22" s="269" t="s">
        <v>177</v>
      </c>
      <c r="M22" s="271"/>
      <c r="N22" s="16"/>
      <c r="O22" s="17" t="s">
        <v>47</v>
      </c>
      <c r="P22" s="269">
        <v>59901</v>
      </c>
      <c r="Q22" s="271"/>
    </row>
    <row r="23" spans="1:17" ht="15" thickBot="1" x14ac:dyDescent="0.4"/>
    <row r="24" spans="1:17" ht="15" thickBot="1" x14ac:dyDescent="0.4">
      <c r="A24" s="1" t="s">
        <v>48</v>
      </c>
      <c r="B24" s="269" t="s">
        <v>178</v>
      </c>
      <c r="C24" s="271"/>
      <c r="D24" s="19" t="s">
        <v>52</v>
      </c>
      <c r="E24" s="18"/>
      <c r="G24" s="1" t="s">
        <v>49</v>
      </c>
      <c r="H24" s="269" t="s">
        <v>179</v>
      </c>
      <c r="I24" s="271"/>
      <c r="K24" s="1" t="s">
        <v>50</v>
      </c>
      <c r="L24" s="278" t="s">
        <v>180</v>
      </c>
      <c r="M24" s="270"/>
      <c r="N24" s="271"/>
    </row>
    <row r="26" spans="1:17" ht="15.5" x14ac:dyDescent="0.35">
      <c r="A26" s="279" t="s">
        <v>103</v>
      </c>
      <c r="B26" s="279"/>
      <c r="C26" s="279"/>
      <c r="D26" s="279"/>
      <c r="E26" s="279"/>
    </row>
    <row r="27" spans="1:17" ht="15" thickBot="1" x14ac:dyDescent="0.4"/>
    <row r="28" spans="1:17" ht="15" thickBot="1" x14ac:dyDescent="0.4">
      <c r="A28" s="1" t="s">
        <v>42</v>
      </c>
      <c r="B28" s="269" t="s">
        <v>181</v>
      </c>
      <c r="C28" s="270"/>
      <c r="D28" s="270"/>
      <c r="E28" s="270"/>
      <c r="F28" s="270"/>
      <c r="G28" s="270"/>
      <c r="H28" s="270"/>
      <c r="I28" s="271"/>
      <c r="K28" s="1" t="s">
        <v>43</v>
      </c>
      <c r="L28" s="269" t="s">
        <v>182</v>
      </c>
      <c r="M28" s="270"/>
      <c r="N28" s="270"/>
      <c r="O28" s="270"/>
      <c r="P28" s="270"/>
      <c r="Q28" s="271"/>
    </row>
    <row r="29" spans="1:17" ht="15" thickBot="1" x14ac:dyDescent="0.4"/>
    <row r="30" spans="1:17" x14ac:dyDescent="0.35">
      <c r="A30" s="1" t="s">
        <v>44</v>
      </c>
      <c r="B30" s="280" t="s">
        <v>175</v>
      </c>
      <c r="C30" s="281"/>
      <c r="D30" s="281"/>
      <c r="E30" s="281"/>
      <c r="F30" s="281"/>
      <c r="G30" s="281"/>
      <c r="H30" s="281"/>
      <c r="I30" s="282"/>
    </row>
    <row r="31" spans="1:17" ht="15" thickBot="1" x14ac:dyDescent="0.4">
      <c r="B31" s="283"/>
      <c r="C31" s="284"/>
      <c r="D31" s="284"/>
      <c r="E31" s="284"/>
      <c r="F31" s="284"/>
      <c r="G31" s="284"/>
      <c r="H31" s="284"/>
      <c r="I31" s="285"/>
    </row>
    <row r="32" spans="1:17" ht="15" thickBot="1" x14ac:dyDescent="0.4"/>
    <row r="33" spans="1:17" ht="15" thickBot="1" x14ac:dyDescent="0.4">
      <c r="A33" s="1" t="s">
        <v>45</v>
      </c>
      <c r="B33" s="269" t="s">
        <v>176</v>
      </c>
      <c r="C33" s="270"/>
      <c r="D33" s="270"/>
      <c r="E33" s="270"/>
      <c r="F33" s="270"/>
      <c r="G33" s="270"/>
      <c r="H33" s="270"/>
      <c r="I33" s="271"/>
      <c r="K33" s="1" t="s">
        <v>46</v>
      </c>
      <c r="L33" s="269" t="s">
        <v>177</v>
      </c>
      <c r="M33" s="271"/>
      <c r="N33" s="16"/>
      <c r="O33" s="17" t="s">
        <v>47</v>
      </c>
      <c r="P33" s="269">
        <v>59901</v>
      </c>
      <c r="Q33" s="271"/>
    </row>
    <row r="34" spans="1:17" ht="15" thickBot="1" x14ac:dyDescent="0.4"/>
    <row r="35" spans="1:17" ht="15" thickBot="1" x14ac:dyDescent="0.4">
      <c r="A35" s="1" t="s">
        <v>48</v>
      </c>
      <c r="B35" s="269" t="s">
        <v>183</v>
      </c>
      <c r="C35" s="271"/>
      <c r="D35" s="19" t="s">
        <v>52</v>
      </c>
      <c r="E35" s="18"/>
      <c r="G35" s="1" t="s">
        <v>49</v>
      </c>
      <c r="H35" s="269" t="s">
        <v>179</v>
      </c>
      <c r="I35" s="271"/>
      <c r="K35" s="1" t="s">
        <v>50</v>
      </c>
      <c r="L35" s="278" t="s">
        <v>184</v>
      </c>
      <c r="M35" s="270"/>
      <c r="N35" s="271"/>
    </row>
    <row r="38" spans="1:17" ht="15.5" x14ac:dyDescent="0.35">
      <c r="A38" s="288" t="s">
        <v>51</v>
      </c>
      <c r="B38" s="288"/>
    </row>
    <row r="39" spans="1:17" ht="15" thickBot="1" x14ac:dyDescent="0.4"/>
    <row r="40" spans="1:17" ht="15" thickBot="1" x14ac:dyDescent="0.4">
      <c r="A40" s="1" t="s">
        <v>42</v>
      </c>
      <c r="B40" s="269" t="s">
        <v>185</v>
      </c>
      <c r="C40" s="270"/>
      <c r="D40" s="270"/>
      <c r="E40" s="270"/>
      <c r="F40" s="270"/>
      <c r="G40" s="270"/>
      <c r="H40" s="270"/>
      <c r="I40" s="271"/>
      <c r="K40" s="1" t="s">
        <v>43</v>
      </c>
      <c r="L40" s="269" t="s">
        <v>186</v>
      </c>
      <c r="M40" s="270"/>
      <c r="N40" s="270"/>
      <c r="O40" s="270"/>
      <c r="P40" s="270"/>
      <c r="Q40" s="271"/>
    </row>
    <row r="41" spans="1:17" ht="15" thickBot="1" x14ac:dyDescent="0.4"/>
    <row r="42" spans="1:17" ht="15" thickBot="1" x14ac:dyDescent="0.4">
      <c r="A42" s="1" t="s">
        <v>48</v>
      </c>
      <c r="B42" s="269" t="s">
        <v>187</v>
      </c>
      <c r="C42" s="271"/>
      <c r="D42" s="19" t="s">
        <v>52</v>
      </c>
      <c r="E42" s="18"/>
      <c r="G42" s="1" t="s">
        <v>49</v>
      </c>
      <c r="H42" s="269" t="s">
        <v>179</v>
      </c>
      <c r="I42" s="271"/>
      <c r="K42" s="1" t="s">
        <v>50</v>
      </c>
      <c r="L42" s="278" t="s">
        <v>188</v>
      </c>
      <c r="M42" s="270"/>
      <c r="N42" s="271"/>
    </row>
    <row r="46" spans="1:17" ht="15.5" x14ac:dyDescent="0.35">
      <c r="A46" s="289" t="s">
        <v>100</v>
      </c>
      <c r="B46" s="289"/>
      <c r="C46" s="289"/>
      <c r="D46" s="289"/>
    </row>
    <row r="47" spans="1:17" ht="15" thickBot="1" x14ac:dyDescent="0.4"/>
    <row r="48" spans="1:17" ht="15" thickBot="1" x14ac:dyDescent="0.4">
      <c r="A48" s="1" t="s">
        <v>42</v>
      </c>
      <c r="B48" s="269"/>
      <c r="C48" s="270"/>
      <c r="D48" s="270"/>
      <c r="E48" s="270"/>
      <c r="F48" s="270"/>
      <c r="G48" s="270"/>
      <c r="H48" s="270"/>
      <c r="I48" s="271"/>
      <c r="K48" s="1" t="s">
        <v>43</v>
      </c>
      <c r="L48" s="269"/>
      <c r="M48" s="270"/>
      <c r="N48" s="270"/>
      <c r="O48" s="270"/>
      <c r="P48" s="270"/>
      <c r="Q48" s="271"/>
    </row>
    <row r="49" spans="1:14" ht="15" thickBot="1" x14ac:dyDescent="0.4"/>
    <row r="50" spans="1:14" ht="15" thickBot="1" x14ac:dyDescent="0.4">
      <c r="A50" s="1" t="s">
        <v>48</v>
      </c>
      <c r="B50" s="269"/>
      <c r="C50" s="271"/>
      <c r="D50" s="19" t="s">
        <v>52</v>
      </c>
      <c r="E50" s="18"/>
      <c r="G50" s="1" t="s">
        <v>49</v>
      </c>
      <c r="H50" s="269"/>
      <c r="I50" s="271"/>
      <c r="K50" s="1" t="s">
        <v>50</v>
      </c>
      <c r="L50" s="269"/>
      <c r="M50" s="270"/>
      <c r="N50" s="271"/>
    </row>
    <row r="54" spans="1:14" ht="15.5" x14ac:dyDescent="0.35">
      <c r="A54" s="275" t="s">
        <v>95</v>
      </c>
      <c r="B54" s="275"/>
      <c r="C54" s="275"/>
      <c r="D54" s="275"/>
      <c r="E54" s="275"/>
      <c r="F54" s="275"/>
    </row>
    <row r="56" spans="1:14" x14ac:dyDescent="0.35">
      <c r="A56" s="277" t="s">
        <v>94</v>
      </c>
      <c r="B56" s="277"/>
      <c r="C56" s="277"/>
      <c r="D56" s="277"/>
      <c r="E56" s="277"/>
      <c r="F56" s="277"/>
      <c r="G56" s="277"/>
      <c r="H56" s="277"/>
      <c r="I56" s="277"/>
      <c r="J56" s="277"/>
      <c r="K56" s="277"/>
      <c r="L56" s="277"/>
    </row>
    <row r="57" spans="1:14" x14ac:dyDescent="0.35">
      <c r="A57" s="22"/>
      <c r="C57" s="22"/>
      <c r="D57" s="22"/>
      <c r="E57" s="22"/>
      <c r="F57" s="22"/>
      <c r="G57" s="22"/>
      <c r="H57" s="22"/>
    </row>
    <row r="58" spans="1:14" ht="15" thickBot="1" x14ac:dyDescent="0.4">
      <c r="B58" s="1" t="s">
        <v>90</v>
      </c>
      <c r="C58" s="15"/>
      <c r="D58" s="15"/>
      <c r="F58" s="1" t="s">
        <v>91</v>
      </c>
      <c r="J58" s="1" t="s">
        <v>92</v>
      </c>
    </row>
    <row r="59" spans="1:14" ht="15" thickBot="1" x14ac:dyDescent="0.4">
      <c r="A59" s="3">
        <v>1</v>
      </c>
      <c r="B59" s="269"/>
      <c r="C59" s="270"/>
      <c r="D59" s="271"/>
      <c r="F59" s="269"/>
      <c r="G59" s="270"/>
      <c r="H59" s="271"/>
      <c r="J59" s="269"/>
      <c r="K59" s="270"/>
      <c r="L59" s="270"/>
      <c r="M59" s="271"/>
    </row>
    <row r="60" spans="1:14" ht="15" thickBot="1" x14ac:dyDescent="0.4">
      <c r="A60" s="3">
        <v>2</v>
      </c>
      <c r="B60" s="269"/>
      <c r="C60" s="270"/>
      <c r="D60" s="271"/>
      <c r="F60" s="269"/>
      <c r="G60" s="270"/>
      <c r="H60" s="271"/>
      <c r="J60" s="269"/>
      <c r="K60" s="270"/>
      <c r="L60" s="270"/>
      <c r="M60" s="271"/>
    </row>
    <row r="61" spans="1:14" ht="15" thickBot="1" x14ac:dyDescent="0.4">
      <c r="A61" s="3">
        <v>3</v>
      </c>
      <c r="B61" s="269"/>
      <c r="C61" s="270"/>
      <c r="D61" s="271"/>
      <c r="F61" s="269"/>
      <c r="G61" s="270"/>
      <c r="H61" s="271"/>
      <c r="J61" s="269"/>
      <c r="K61" s="270"/>
      <c r="L61" s="270"/>
      <c r="M61" s="271"/>
    </row>
    <row r="62" spans="1:14" ht="15" thickBot="1" x14ac:dyDescent="0.4">
      <c r="A62" s="3">
        <v>4</v>
      </c>
      <c r="B62" s="269"/>
      <c r="C62" s="270"/>
      <c r="D62" s="271"/>
      <c r="F62" s="269"/>
      <c r="G62" s="270"/>
      <c r="H62" s="271"/>
      <c r="J62" s="269"/>
      <c r="K62" s="270"/>
      <c r="L62" s="270"/>
      <c r="M62" s="271"/>
    </row>
    <row r="63" spans="1:14" ht="15" thickBot="1" x14ac:dyDescent="0.4">
      <c r="A63" s="3">
        <v>5</v>
      </c>
      <c r="B63" s="269"/>
      <c r="C63" s="270"/>
      <c r="D63" s="271"/>
      <c r="F63" s="269"/>
      <c r="G63" s="270"/>
      <c r="H63" s="271"/>
      <c r="J63" s="269"/>
      <c r="K63" s="270"/>
      <c r="L63" s="270"/>
      <c r="M63" s="271"/>
    </row>
    <row r="64" spans="1:14" ht="15" thickBot="1" x14ac:dyDescent="0.4">
      <c r="A64" s="3">
        <v>6</v>
      </c>
      <c r="B64" s="269"/>
      <c r="C64" s="270"/>
      <c r="D64" s="271"/>
      <c r="F64" s="269"/>
      <c r="G64" s="270"/>
      <c r="H64" s="271"/>
      <c r="J64" s="269"/>
      <c r="K64" s="270"/>
      <c r="L64" s="270"/>
      <c r="M64" s="271"/>
    </row>
    <row r="65" spans="1:13" ht="15" thickBot="1" x14ac:dyDescent="0.4">
      <c r="A65" s="3">
        <v>7</v>
      </c>
      <c r="B65" s="269"/>
      <c r="C65" s="270"/>
      <c r="D65" s="271"/>
      <c r="F65" s="269"/>
      <c r="G65" s="270"/>
      <c r="H65" s="271"/>
      <c r="J65" s="269"/>
      <c r="K65" s="270"/>
      <c r="L65" s="270"/>
      <c r="M65" s="271"/>
    </row>
    <row r="66" spans="1:13" ht="15" thickBot="1" x14ac:dyDescent="0.4">
      <c r="A66" s="3">
        <v>8</v>
      </c>
      <c r="B66" s="269"/>
      <c r="C66" s="270"/>
      <c r="D66" s="271"/>
      <c r="F66" s="269"/>
      <c r="G66" s="270"/>
      <c r="H66" s="271"/>
      <c r="J66" s="269"/>
      <c r="K66" s="270"/>
      <c r="L66" s="270"/>
      <c r="M66" s="271"/>
    </row>
  </sheetData>
  <customSheetViews>
    <customSheetView guid="{ECE21731-4FE8-452B-B198-75D9CD55633D}" scale="90" topLeftCell="A33">
      <selection activeCell="V30" sqref="V30"/>
      <pageMargins left="0.7" right="0.7" top="0.75" bottom="0.75" header="0.3" footer="0.3"/>
      <pageSetup orientation="portrait" verticalDpi="0" r:id="rId1"/>
    </customSheetView>
    <customSheetView guid="{08C97B7F-67EE-4463-AA3D-5024C5CFCC42}" topLeftCell="A28">
      <selection activeCell="J12" sqref="J12"/>
      <pageMargins left="0.7" right="0.7" top="0.75" bottom="0.75" header="0.3" footer="0.3"/>
      <pageSetup orientation="portrait" verticalDpi="0" r:id="rId2"/>
    </customSheetView>
    <customSheetView guid="{BB25D9E0-BD78-489C-A2CE-741BB31A2C3F}" scale="90" topLeftCell="A33">
      <selection activeCell="V30" sqref="V30"/>
      <pageMargins left="0.7" right="0.7" top="0.75" bottom="0.75" header="0.3" footer="0.3"/>
      <pageSetup orientation="portrait" verticalDpi="0" r:id="rId3"/>
    </customSheetView>
    <customSheetView guid="{424CD7E5-0C11-4ED8-891B-9C8A3F9A98B3}" scale="90" topLeftCell="A33">
      <selection activeCell="V30" sqref="V30"/>
      <pageMargins left="0.7" right="0.7" top="0.75" bottom="0.75" header="0.3" footer="0.3"/>
      <pageSetup orientation="portrait" verticalDpi="0" r:id="rId4"/>
    </customSheetView>
  </customSheetViews>
  <mergeCells count="64">
    <mergeCell ref="B64:D64"/>
    <mergeCell ref="H50:I50"/>
    <mergeCell ref="L50:N50"/>
    <mergeCell ref="A38:B38"/>
    <mergeCell ref="B40:I40"/>
    <mergeCell ref="A46:D46"/>
    <mergeCell ref="B42:C42"/>
    <mergeCell ref="H42:I42"/>
    <mergeCell ref="L42:N42"/>
    <mergeCell ref="J63:M63"/>
    <mergeCell ref="B50:C50"/>
    <mergeCell ref="J64:M6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L24:N24"/>
    <mergeCell ref="L17:Q17"/>
    <mergeCell ref="B17:I17"/>
    <mergeCell ref="B19:I20"/>
    <mergeCell ref="A5:D5"/>
    <mergeCell ref="A6:C6"/>
    <mergeCell ref="A7:C7"/>
    <mergeCell ref="L22:M22"/>
    <mergeCell ref="P22:Q22"/>
    <mergeCell ref="B24:C24"/>
    <mergeCell ref="H24:I24"/>
    <mergeCell ref="H35:I35"/>
    <mergeCell ref="L35:N35"/>
    <mergeCell ref="A26:E26"/>
    <mergeCell ref="B28:I28"/>
    <mergeCell ref="L28:Q28"/>
    <mergeCell ref="B30:I31"/>
    <mergeCell ref="B33:I33"/>
    <mergeCell ref="L33:M33"/>
    <mergeCell ref="P33:Q33"/>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s>
  <hyperlinks>
    <hyperlink ref="L24" r:id="rId5" xr:uid="{00000000-0004-0000-0000-000000000000}"/>
    <hyperlink ref="L35" r:id="rId6" xr:uid="{00000000-0004-0000-0000-000001000000}"/>
    <hyperlink ref="L42" r:id="rId7" xr:uid="{00000000-0004-0000-0000-000002000000}"/>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9"/>
  <sheetViews>
    <sheetView topLeftCell="A178" zoomScale="63" zoomScaleNormal="63" workbookViewId="0">
      <selection activeCell="A196" sqref="A196:Y209"/>
    </sheetView>
  </sheetViews>
  <sheetFormatPr defaultColWidth="8.7265625" defaultRowHeight="15.5" x14ac:dyDescent="0.35"/>
  <cols>
    <col min="1" max="8" width="8.7265625" style="143"/>
    <col min="9" max="9" width="11.453125" style="143" customWidth="1"/>
    <col min="10" max="20" width="8.7265625" style="143"/>
    <col min="21" max="21" width="6.1796875" style="143" customWidth="1"/>
    <col min="22" max="22" width="8.7265625" style="143" hidden="1" customWidth="1"/>
    <col min="23" max="23" width="4.1796875" style="143" hidden="1" customWidth="1"/>
    <col min="24" max="24" width="8.7265625" style="143" hidden="1" customWidth="1"/>
    <col min="25" max="25" width="71.1796875" style="143" customWidth="1"/>
    <col min="26" max="16384" width="8.7265625" style="143"/>
  </cols>
  <sheetData>
    <row r="1" spans="1:25" ht="16" thickBot="1" x14ac:dyDescent="0.4"/>
    <row r="2" spans="1:25" ht="16" thickBot="1" x14ac:dyDescent="0.4">
      <c r="A2" s="293" t="s">
        <v>166</v>
      </c>
      <c r="B2" s="294"/>
      <c r="C2" s="294"/>
      <c r="D2" s="294"/>
      <c r="E2" s="294"/>
      <c r="F2" s="294"/>
      <c r="G2" s="294"/>
      <c r="H2" s="294"/>
      <c r="I2" s="294"/>
      <c r="J2" s="294"/>
      <c r="K2" s="294"/>
      <c r="L2" s="294"/>
      <c r="M2" s="294"/>
      <c r="N2" s="294"/>
      <c r="O2" s="294"/>
      <c r="P2" s="294"/>
      <c r="Q2" s="294"/>
      <c r="R2" s="294"/>
      <c r="S2" s="294"/>
      <c r="T2" s="294"/>
      <c r="U2" s="294"/>
      <c r="V2" s="294"/>
      <c r="W2" s="294"/>
      <c r="X2" s="294"/>
      <c r="Y2" s="295"/>
    </row>
    <row r="3" spans="1:25" x14ac:dyDescent="0.35">
      <c r="A3" s="296" t="s">
        <v>209</v>
      </c>
      <c r="B3" s="297"/>
      <c r="C3" s="297"/>
      <c r="D3" s="297"/>
      <c r="E3" s="297"/>
      <c r="F3" s="297"/>
      <c r="G3" s="297"/>
      <c r="H3" s="297"/>
      <c r="I3" s="297"/>
      <c r="J3" s="297"/>
      <c r="K3" s="297"/>
      <c r="L3" s="297"/>
      <c r="M3" s="297"/>
      <c r="N3" s="297"/>
      <c r="O3" s="297"/>
      <c r="P3" s="297"/>
      <c r="Q3" s="297"/>
      <c r="R3" s="297"/>
      <c r="S3" s="297"/>
      <c r="T3" s="297"/>
      <c r="U3" s="297"/>
      <c r="V3" s="297"/>
      <c r="W3" s="297"/>
      <c r="X3" s="297"/>
      <c r="Y3" s="298"/>
    </row>
    <row r="4" spans="1:25" x14ac:dyDescent="0.35">
      <c r="A4" s="299"/>
      <c r="B4" s="300"/>
      <c r="C4" s="300"/>
      <c r="D4" s="300"/>
      <c r="E4" s="300"/>
      <c r="F4" s="300"/>
      <c r="G4" s="300"/>
      <c r="H4" s="300"/>
      <c r="I4" s="300"/>
      <c r="J4" s="300"/>
      <c r="K4" s="300"/>
      <c r="L4" s="300"/>
      <c r="M4" s="300"/>
      <c r="N4" s="300"/>
      <c r="O4" s="300"/>
      <c r="P4" s="300"/>
      <c r="Q4" s="300"/>
      <c r="R4" s="300"/>
      <c r="S4" s="300"/>
      <c r="T4" s="300"/>
      <c r="U4" s="300"/>
      <c r="V4" s="300"/>
      <c r="W4" s="300"/>
      <c r="X4" s="300"/>
      <c r="Y4" s="301"/>
    </row>
    <row r="5" spans="1:25" x14ac:dyDescent="0.35">
      <c r="A5" s="299"/>
      <c r="B5" s="300"/>
      <c r="C5" s="300"/>
      <c r="D5" s="300"/>
      <c r="E5" s="300"/>
      <c r="F5" s="300"/>
      <c r="G5" s="300"/>
      <c r="H5" s="300"/>
      <c r="I5" s="300"/>
      <c r="J5" s="300"/>
      <c r="K5" s="300"/>
      <c r="L5" s="300"/>
      <c r="M5" s="300"/>
      <c r="N5" s="300"/>
      <c r="O5" s="300"/>
      <c r="P5" s="300"/>
      <c r="Q5" s="300"/>
      <c r="R5" s="300"/>
      <c r="S5" s="300"/>
      <c r="T5" s="300"/>
      <c r="U5" s="300"/>
      <c r="V5" s="300"/>
      <c r="W5" s="300"/>
      <c r="X5" s="300"/>
      <c r="Y5" s="301"/>
    </row>
    <row r="6" spans="1:25" x14ac:dyDescent="0.35">
      <c r="A6" s="299"/>
      <c r="B6" s="300"/>
      <c r="C6" s="300"/>
      <c r="D6" s="300"/>
      <c r="E6" s="300"/>
      <c r="F6" s="300"/>
      <c r="G6" s="300"/>
      <c r="H6" s="300"/>
      <c r="I6" s="300"/>
      <c r="J6" s="300"/>
      <c r="K6" s="300"/>
      <c r="L6" s="300"/>
      <c r="M6" s="300"/>
      <c r="N6" s="300"/>
      <c r="O6" s="300"/>
      <c r="P6" s="300"/>
      <c r="Q6" s="300"/>
      <c r="R6" s="300"/>
      <c r="S6" s="300"/>
      <c r="T6" s="300"/>
      <c r="U6" s="300"/>
      <c r="V6" s="300"/>
      <c r="W6" s="300"/>
      <c r="X6" s="300"/>
      <c r="Y6" s="301"/>
    </row>
    <row r="7" spans="1:25" x14ac:dyDescent="0.35">
      <c r="A7" s="299"/>
      <c r="B7" s="300"/>
      <c r="C7" s="300"/>
      <c r="D7" s="300"/>
      <c r="E7" s="300"/>
      <c r="F7" s="300"/>
      <c r="G7" s="300"/>
      <c r="H7" s="300"/>
      <c r="I7" s="300"/>
      <c r="J7" s="300"/>
      <c r="K7" s="300"/>
      <c r="L7" s="300"/>
      <c r="M7" s="300"/>
      <c r="N7" s="300"/>
      <c r="O7" s="300"/>
      <c r="P7" s="300"/>
      <c r="Q7" s="300"/>
      <c r="R7" s="300"/>
      <c r="S7" s="300"/>
      <c r="T7" s="300"/>
      <c r="U7" s="300"/>
      <c r="V7" s="300"/>
      <c r="W7" s="300"/>
      <c r="X7" s="300"/>
      <c r="Y7" s="301"/>
    </row>
    <row r="8" spans="1:25" x14ac:dyDescent="0.35">
      <c r="A8" s="299"/>
      <c r="B8" s="300"/>
      <c r="C8" s="300"/>
      <c r="D8" s="300"/>
      <c r="E8" s="300"/>
      <c r="F8" s="300"/>
      <c r="G8" s="300"/>
      <c r="H8" s="300"/>
      <c r="I8" s="300"/>
      <c r="J8" s="300"/>
      <c r="K8" s="300"/>
      <c r="L8" s="300"/>
      <c r="M8" s="300"/>
      <c r="N8" s="300"/>
      <c r="O8" s="300"/>
      <c r="P8" s="300"/>
      <c r="Q8" s="300"/>
      <c r="R8" s="300"/>
      <c r="S8" s="300"/>
      <c r="T8" s="300"/>
      <c r="U8" s="300"/>
      <c r="V8" s="300"/>
      <c r="W8" s="300"/>
      <c r="X8" s="300"/>
      <c r="Y8" s="301"/>
    </row>
    <row r="9" spans="1:25" x14ac:dyDescent="0.35">
      <c r="A9" s="299"/>
      <c r="B9" s="300"/>
      <c r="C9" s="300"/>
      <c r="D9" s="300"/>
      <c r="E9" s="300"/>
      <c r="F9" s="300"/>
      <c r="G9" s="300"/>
      <c r="H9" s="300"/>
      <c r="I9" s="300"/>
      <c r="J9" s="300"/>
      <c r="K9" s="300"/>
      <c r="L9" s="300"/>
      <c r="M9" s="300"/>
      <c r="N9" s="300"/>
      <c r="O9" s="300"/>
      <c r="P9" s="300"/>
      <c r="Q9" s="300"/>
      <c r="R9" s="300"/>
      <c r="S9" s="300"/>
      <c r="T9" s="300"/>
      <c r="U9" s="300"/>
      <c r="V9" s="300"/>
      <c r="W9" s="300"/>
      <c r="X9" s="300"/>
      <c r="Y9" s="301"/>
    </row>
    <row r="10" spans="1:25" x14ac:dyDescent="0.35">
      <c r="A10" s="299"/>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1"/>
    </row>
    <row r="11" spans="1:25" x14ac:dyDescent="0.35">
      <c r="A11" s="299"/>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1"/>
    </row>
    <row r="12" spans="1:25" x14ac:dyDescent="0.35">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1"/>
    </row>
    <row r="13" spans="1:25" x14ac:dyDescent="0.35">
      <c r="A13" s="29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1"/>
    </row>
    <row r="14" spans="1:25" x14ac:dyDescent="0.35">
      <c r="A14" s="299"/>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1"/>
    </row>
    <row r="15" spans="1:25" x14ac:dyDescent="0.35">
      <c r="A15" s="299"/>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1"/>
    </row>
    <row r="16" spans="1:25" ht="16" thickBot="1" x14ac:dyDescent="0.4">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4"/>
    </row>
    <row r="17" spans="1:25" ht="16" thickBot="1" x14ac:dyDescent="0.4">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row>
    <row r="18" spans="1:25" ht="16" thickBot="1" x14ac:dyDescent="0.4">
      <c r="A18" s="318" t="s">
        <v>104</v>
      </c>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20"/>
    </row>
    <row r="19" spans="1:25" x14ac:dyDescent="0.35">
      <c r="A19" s="296" t="s">
        <v>206</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8"/>
    </row>
    <row r="20" spans="1:25" x14ac:dyDescent="0.35">
      <c r="A20" s="29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1"/>
    </row>
    <row r="21" spans="1:25" x14ac:dyDescent="0.35">
      <c r="A21" s="29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1"/>
    </row>
    <row r="22" spans="1:25" x14ac:dyDescent="0.35">
      <c r="A22" s="29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1"/>
    </row>
    <row r="23" spans="1:25" x14ac:dyDescent="0.35">
      <c r="A23" s="29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1"/>
    </row>
    <row r="24" spans="1:25" x14ac:dyDescent="0.35">
      <c r="A24" s="29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1"/>
    </row>
    <row r="25" spans="1:25" x14ac:dyDescent="0.3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1"/>
    </row>
    <row r="26" spans="1:25" x14ac:dyDescent="0.35">
      <c r="A26" s="299"/>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1"/>
    </row>
    <row r="27" spans="1:25" x14ac:dyDescent="0.35">
      <c r="A27" s="299"/>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1"/>
    </row>
    <row r="28" spans="1:25" x14ac:dyDescent="0.35">
      <c r="A28" s="299"/>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1"/>
    </row>
    <row r="29" spans="1:25" x14ac:dyDescent="0.35">
      <c r="A29" s="299"/>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1"/>
    </row>
    <row r="30" spans="1:25" x14ac:dyDescent="0.35">
      <c r="A30" s="299"/>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1"/>
    </row>
    <row r="31" spans="1:25" x14ac:dyDescent="0.35">
      <c r="A31" s="299"/>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1"/>
    </row>
    <row r="32" spans="1:25" ht="14.15" customHeight="1" thickBot="1" x14ac:dyDescent="0.4">
      <c r="A32" s="302"/>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4"/>
    </row>
    <row r="33" spans="1:25" ht="16" thickBot="1" x14ac:dyDescent="0.4">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row>
    <row r="34" spans="1:25" ht="47.15" customHeight="1" thickBot="1" x14ac:dyDescent="0.4">
      <c r="A34" s="315" t="s">
        <v>105</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7"/>
    </row>
    <row r="35" spans="1:25" x14ac:dyDescent="0.35">
      <c r="A35" s="296" t="s">
        <v>222</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8"/>
    </row>
    <row r="36" spans="1:25" x14ac:dyDescent="0.35">
      <c r="A36" s="299"/>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1"/>
    </row>
    <row r="37" spans="1:25" x14ac:dyDescent="0.35">
      <c r="A37" s="299"/>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1"/>
    </row>
    <row r="38" spans="1:25" x14ac:dyDescent="0.35">
      <c r="A38" s="299"/>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1"/>
    </row>
    <row r="39" spans="1:25" x14ac:dyDescent="0.35">
      <c r="A39" s="299"/>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1"/>
    </row>
    <row r="40" spans="1:25" x14ac:dyDescent="0.35">
      <c r="A40" s="299"/>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1"/>
    </row>
    <row r="41" spans="1:25" x14ac:dyDescent="0.35">
      <c r="A41" s="299"/>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1"/>
    </row>
    <row r="42" spans="1:25" x14ac:dyDescent="0.35">
      <c r="A42" s="299"/>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1"/>
    </row>
    <row r="43" spans="1:25" x14ac:dyDescent="0.35">
      <c r="A43" s="299"/>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1"/>
    </row>
    <row r="44" spans="1:25" x14ac:dyDescent="0.35">
      <c r="A44" s="299"/>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1"/>
    </row>
    <row r="45" spans="1:25" x14ac:dyDescent="0.35">
      <c r="A45" s="299"/>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1"/>
    </row>
    <row r="46" spans="1:25" x14ac:dyDescent="0.35">
      <c r="A46" s="299"/>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1"/>
    </row>
    <row r="47" spans="1:25" x14ac:dyDescent="0.35">
      <c r="A47" s="299"/>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1"/>
    </row>
    <row r="48" spans="1:25" ht="137.65" customHeight="1" thickBot="1" x14ac:dyDescent="0.4">
      <c r="A48" s="302"/>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4"/>
    </row>
    <row r="49" spans="1:25" ht="16" thickBot="1" x14ac:dyDescent="0.4">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row>
    <row r="50" spans="1:25" ht="22.5" customHeight="1" thickBot="1" x14ac:dyDescent="0.4">
      <c r="A50" s="321" t="s">
        <v>106</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3"/>
    </row>
    <row r="51" spans="1:25" x14ac:dyDescent="0.35">
      <c r="A51" s="296" t="s">
        <v>210</v>
      </c>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8"/>
    </row>
    <row r="52" spans="1:25" x14ac:dyDescent="0.35">
      <c r="A52" s="299"/>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1"/>
    </row>
    <row r="53" spans="1:25" x14ac:dyDescent="0.35">
      <c r="A53" s="299"/>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1"/>
    </row>
    <row r="54" spans="1:25" x14ac:dyDescent="0.35">
      <c r="A54" s="299"/>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1"/>
    </row>
    <row r="55" spans="1:25" x14ac:dyDescent="0.35">
      <c r="A55" s="299"/>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1"/>
    </row>
    <row r="56" spans="1:25" x14ac:dyDescent="0.35">
      <c r="A56" s="299"/>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1"/>
    </row>
    <row r="57" spans="1:25" x14ac:dyDescent="0.35">
      <c r="A57" s="299"/>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1"/>
    </row>
    <row r="58" spans="1:25" x14ac:dyDescent="0.35">
      <c r="A58" s="299"/>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1"/>
    </row>
    <row r="59" spans="1:25" x14ac:dyDescent="0.35">
      <c r="A59" s="299"/>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1"/>
    </row>
    <row r="60" spans="1:25" x14ac:dyDescent="0.35">
      <c r="A60" s="299"/>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1"/>
    </row>
    <row r="61" spans="1:25" x14ac:dyDescent="0.35">
      <c r="A61" s="299"/>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1"/>
    </row>
    <row r="62" spans="1:25" x14ac:dyDescent="0.35">
      <c r="A62" s="299"/>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1"/>
    </row>
    <row r="63" spans="1:25" x14ac:dyDescent="0.35">
      <c r="A63" s="299"/>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1"/>
    </row>
    <row r="64" spans="1:25" ht="16" thickBot="1" x14ac:dyDescent="0.4">
      <c r="A64" s="302"/>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4"/>
    </row>
    <row r="65" spans="1:25" ht="16" thickBot="1" x14ac:dyDescent="0.4">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row>
    <row r="66" spans="1:25" ht="22.5" customHeight="1" thickBot="1" x14ac:dyDescent="0.4">
      <c r="A66" s="324" t="s">
        <v>164</v>
      </c>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6"/>
    </row>
    <row r="67" spans="1:25" x14ac:dyDescent="0.35">
      <c r="A67" s="296" t="s">
        <v>189</v>
      </c>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8"/>
    </row>
    <row r="68" spans="1:25" x14ac:dyDescent="0.35">
      <c r="A68" s="299"/>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1"/>
    </row>
    <row r="69" spans="1:25" x14ac:dyDescent="0.35">
      <c r="A69" s="299"/>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1"/>
    </row>
    <row r="70" spans="1:25" x14ac:dyDescent="0.35">
      <c r="A70" s="299"/>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1"/>
    </row>
    <row r="71" spans="1:25" x14ac:dyDescent="0.35">
      <c r="A71" s="299"/>
      <c r="B71" s="300"/>
      <c r="C71" s="300"/>
      <c r="D71" s="300"/>
      <c r="E71" s="300"/>
      <c r="F71" s="300"/>
      <c r="G71" s="300"/>
      <c r="H71" s="300"/>
      <c r="I71" s="300"/>
      <c r="J71" s="300"/>
      <c r="K71" s="300"/>
      <c r="L71" s="300"/>
      <c r="M71" s="300"/>
      <c r="N71" s="300"/>
      <c r="O71" s="300"/>
      <c r="P71" s="300"/>
      <c r="Q71" s="300"/>
      <c r="R71" s="300"/>
      <c r="S71" s="300"/>
      <c r="T71" s="300"/>
      <c r="U71" s="300"/>
      <c r="V71" s="300"/>
      <c r="W71" s="300"/>
      <c r="X71" s="300"/>
      <c r="Y71" s="301"/>
    </row>
    <row r="72" spans="1:25" x14ac:dyDescent="0.35">
      <c r="A72" s="299"/>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1"/>
    </row>
    <row r="73" spans="1:25" x14ac:dyDescent="0.35">
      <c r="A73" s="299"/>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1"/>
    </row>
    <row r="74" spans="1:25" x14ac:dyDescent="0.35">
      <c r="A74" s="299"/>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1"/>
    </row>
    <row r="75" spans="1:25" x14ac:dyDescent="0.35">
      <c r="A75" s="299"/>
      <c r="B75" s="300"/>
      <c r="C75" s="300"/>
      <c r="D75" s="300"/>
      <c r="E75" s="300"/>
      <c r="F75" s="300"/>
      <c r="G75" s="300"/>
      <c r="H75" s="300"/>
      <c r="I75" s="300"/>
      <c r="J75" s="300"/>
      <c r="K75" s="300"/>
      <c r="L75" s="300"/>
      <c r="M75" s="300"/>
      <c r="N75" s="300"/>
      <c r="O75" s="300"/>
      <c r="P75" s="300"/>
      <c r="Q75" s="300"/>
      <c r="R75" s="300"/>
      <c r="S75" s="300"/>
      <c r="T75" s="300"/>
      <c r="U75" s="300"/>
      <c r="V75" s="300"/>
      <c r="W75" s="300"/>
      <c r="X75" s="300"/>
      <c r="Y75" s="301"/>
    </row>
    <row r="76" spans="1:25" x14ac:dyDescent="0.35">
      <c r="A76" s="299"/>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1"/>
    </row>
    <row r="77" spans="1:25" x14ac:dyDescent="0.35">
      <c r="A77" s="299"/>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1"/>
    </row>
    <row r="78" spans="1:25" x14ac:dyDescent="0.35">
      <c r="A78" s="299"/>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1"/>
    </row>
    <row r="79" spans="1:25" x14ac:dyDescent="0.35">
      <c r="A79" s="299"/>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1"/>
    </row>
    <row r="80" spans="1:25" ht="16" thickBot="1" x14ac:dyDescent="0.4">
      <c r="A80" s="302"/>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4"/>
    </row>
    <row r="81" spans="1:25" ht="16" thickBot="1" x14ac:dyDescent="0.4">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row>
    <row r="82" spans="1:25" ht="22.5" customHeight="1" thickBot="1" x14ac:dyDescent="0.4">
      <c r="A82" s="330" t="s">
        <v>108</v>
      </c>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2"/>
    </row>
    <row r="83" spans="1:25" x14ac:dyDescent="0.35">
      <c r="A83" s="333" t="s">
        <v>211</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8"/>
    </row>
    <row r="84" spans="1:25" x14ac:dyDescent="0.35">
      <c r="A84" s="299"/>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1"/>
    </row>
    <row r="85" spans="1:25" x14ac:dyDescent="0.35">
      <c r="A85" s="299"/>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1"/>
    </row>
    <row r="86" spans="1:25" x14ac:dyDescent="0.35">
      <c r="A86" s="299"/>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1"/>
    </row>
    <row r="87" spans="1:25" x14ac:dyDescent="0.35">
      <c r="A87" s="299"/>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1"/>
    </row>
    <row r="88" spans="1:25" x14ac:dyDescent="0.35">
      <c r="A88" s="299"/>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1"/>
    </row>
    <row r="89" spans="1:25" x14ac:dyDescent="0.35">
      <c r="A89" s="299"/>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1"/>
    </row>
    <row r="90" spans="1:25" x14ac:dyDescent="0.35">
      <c r="A90" s="299"/>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1"/>
    </row>
    <row r="91" spans="1:25" x14ac:dyDescent="0.35">
      <c r="A91" s="299"/>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1"/>
    </row>
    <row r="92" spans="1:25" x14ac:dyDescent="0.35">
      <c r="A92" s="299"/>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1"/>
    </row>
    <row r="93" spans="1:25" x14ac:dyDescent="0.35">
      <c r="A93" s="299"/>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1"/>
    </row>
    <row r="94" spans="1:25" x14ac:dyDescent="0.35">
      <c r="A94" s="299"/>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1"/>
    </row>
    <row r="95" spans="1:25" x14ac:dyDescent="0.35">
      <c r="A95" s="299"/>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1"/>
    </row>
    <row r="96" spans="1:25" ht="16" thickBot="1" x14ac:dyDescent="0.4">
      <c r="A96" s="302"/>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4"/>
    </row>
    <row r="97" spans="1:25" ht="16" thickBot="1" x14ac:dyDescent="0.4">
      <c r="A97" s="159"/>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1"/>
    </row>
    <row r="98" spans="1:25" ht="22.5" customHeight="1" thickBot="1" x14ac:dyDescent="0.4">
      <c r="A98" s="327" t="s">
        <v>107</v>
      </c>
      <c r="B98" s="328"/>
      <c r="C98" s="328"/>
      <c r="D98" s="328"/>
      <c r="E98" s="328"/>
      <c r="F98" s="328"/>
      <c r="G98" s="328"/>
      <c r="H98" s="328"/>
      <c r="I98" s="328"/>
      <c r="J98" s="328"/>
      <c r="K98" s="328"/>
      <c r="L98" s="328"/>
      <c r="M98" s="328"/>
      <c r="N98" s="328"/>
      <c r="O98" s="328"/>
      <c r="P98" s="328"/>
      <c r="Q98" s="328"/>
      <c r="R98" s="328"/>
      <c r="S98" s="328"/>
      <c r="T98" s="328"/>
      <c r="U98" s="328"/>
      <c r="V98" s="328"/>
      <c r="W98" s="328"/>
      <c r="X98" s="328"/>
      <c r="Y98" s="329"/>
    </row>
    <row r="99" spans="1:25" x14ac:dyDescent="0.35">
      <c r="A99" s="296" t="s">
        <v>207</v>
      </c>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8"/>
    </row>
    <row r="100" spans="1:25" x14ac:dyDescent="0.35">
      <c r="A100" s="299"/>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1"/>
    </row>
    <row r="101" spans="1:25" x14ac:dyDescent="0.35">
      <c r="A101" s="299"/>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1"/>
    </row>
    <row r="102" spans="1:25" x14ac:dyDescent="0.35">
      <c r="A102" s="299"/>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1"/>
    </row>
    <row r="103" spans="1:25" x14ac:dyDescent="0.35">
      <c r="A103" s="299"/>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1"/>
    </row>
    <row r="104" spans="1:25" x14ac:dyDescent="0.35">
      <c r="A104" s="299"/>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1"/>
    </row>
    <row r="105" spans="1:25" x14ac:dyDescent="0.35">
      <c r="A105" s="299"/>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1"/>
    </row>
    <row r="106" spans="1:25" x14ac:dyDescent="0.35">
      <c r="A106" s="299"/>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1"/>
    </row>
    <row r="107" spans="1:25" x14ac:dyDescent="0.35">
      <c r="A107" s="299"/>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1"/>
    </row>
    <row r="108" spans="1:25" x14ac:dyDescent="0.35">
      <c r="A108" s="299"/>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1"/>
    </row>
    <row r="109" spans="1:25" x14ac:dyDescent="0.35">
      <c r="A109" s="299"/>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1"/>
    </row>
    <row r="110" spans="1:25" x14ac:dyDescent="0.35">
      <c r="A110" s="299"/>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1"/>
    </row>
    <row r="111" spans="1:25" x14ac:dyDescent="0.35">
      <c r="A111" s="299"/>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1"/>
    </row>
    <row r="112" spans="1:25" ht="16" thickBot="1" x14ac:dyDescent="0.4">
      <c r="A112" s="302"/>
      <c r="B112" s="303"/>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4"/>
    </row>
    <row r="113" spans="1:25" x14ac:dyDescent="0.3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row>
    <row r="114" spans="1:25" ht="16" thickBot="1" x14ac:dyDescent="0.4">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row>
    <row r="115" spans="1:25" ht="22.5" customHeight="1" thickBot="1" x14ac:dyDescent="0.4">
      <c r="A115" s="306" t="s">
        <v>169</v>
      </c>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8"/>
    </row>
    <row r="116" spans="1:25" x14ac:dyDescent="0.35">
      <c r="A116" s="305" t="s">
        <v>212</v>
      </c>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8"/>
    </row>
    <row r="117" spans="1:25" x14ac:dyDescent="0.35">
      <c r="A117" s="299"/>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1"/>
    </row>
    <row r="118" spans="1:25" x14ac:dyDescent="0.35">
      <c r="A118" s="299"/>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1"/>
    </row>
    <row r="119" spans="1:25" x14ac:dyDescent="0.35">
      <c r="A119" s="299"/>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1"/>
    </row>
    <row r="120" spans="1:25" x14ac:dyDescent="0.35">
      <c r="A120" s="299"/>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1"/>
    </row>
    <row r="121" spans="1:25" x14ac:dyDescent="0.35">
      <c r="A121" s="299"/>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1"/>
    </row>
    <row r="122" spans="1:25" x14ac:dyDescent="0.35">
      <c r="A122" s="299"/>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1"/>
    </row>
    <row r="123" spans="1:25" x14ac:dyDescent="0.35">
      <c r="A123" s="299"/>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1"/>
    </row>
    <row r="124" spans="1:25" x14ac:dyDescent="0.35">
      <c r="A124" s="299"/>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1"/>
    </row>
    <row r="125" spans="1:25" x14ac:dyDescent="0.35">
      <c r="A125" s="299"/>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1"/>
    </row>
    <row r="126" spans="1:25" x14ac:dyDescent="0.35">
      <c r="A126" s="299"/>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1"/>
    </row>
    <row r="127" spans="1:25" x14ac:dyDescent="0.35">
      <c r="A127" s="299"/>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1"/>
    </row>
    <row r="128" spans="1:25" x14ac:dyDescent="0.35">
      <c r="A128" s="299"/>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1"/>
    </row>
    <row r="129" spans="1:25" ht="14.15" customHeight="1" thickBot="1" x14ac:dyDescent="0.4">
      <c r="A129" s="302"/>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4"/>
    </row>
    <row r="130" spans="1:25" ht="14.15" customHeight="1" thickBot="1" x14ac:dyDescent="0.4">
      <c r="A130" s="145"/>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row>
    <row r="131" spans="1:25" ht="19.149999999999999" customHeight="1" thickBot="1" x14ac:dyDescent="0.4">
      <c r="A131" s="293" t="s">
        <v>102</v>
      </c>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5"/>
    </row>
    <row r="132" spans="1:25" x14ac:dyDescent="0.35">
      <c r="A132" s="305" t="s">
        <v>213</v>
      </c>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8"/>
    </row>
    <row r="133" spans="1:25" x14ac:dyDescent="0.35">
      <c r="A133" s="299"/>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1"/>
    </row>
    <row r="134" spans="1:25" x14ac:dyDescent="0.35">
      <c r="A134" s="299"/>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1"/>
    </row>
    <row r="135" spans="1:25" x14ac:dyDescent="0.35">
      <c r="A135" s="299"/>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1"/>
    </row>
    <row r="136" spans="1:25" x14ac:dyDescent="0.35">
      <c r="A136" s="299"/>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1"/>
    </row>
    <row r="137" spans="1:25" x14ac:dyDescent="0.35">
      <c r="A137" s="299"/>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1"/>
    </row>
    <row r="138" spans="1:25" x14ac:dyDescent="0.35">
      <c r="A138" s="299"/>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1"/>
    </row>
    <row r="139" spans="1:25" x14ac:dyDescent="0.35">
      <c r="A139" s="299"/>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1"/>
    </row>
    <row r="140" spans="1:25" x14ac:dyDescent="0.35">
      <c r="A140" s="299"/>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1"/>
    </row>
    <row r="141" spans="1:25" x14ac:dyDescent="0.35">
      <c r="A141" s="299"/>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1"/>
    </row>
    <row r="142" spans="1:25" x14ac:dyDescent="0.35">
      <c r="A142" s="299"/>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1"/>
    </row>
    <row r="143" spans="1:25" x14ac:dyDescent="0.35">
      <c r="A143" s="299"/>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1"/>
    </row>
    <row r="144" spans="1:25" x14ac:dyDescent="0.35">
      <c r="A144" s="299"/>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1"/>
    </row>
    <row r="145" spans="1:25" ht="16" thickBot="1" x14ac:dyDescent="0.4">
      <c r="A145" s="302"/>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4"/>
    </row>
    <row r="146" spans="1:25" ht="16" thickBot="1" x14ac:dyDescent="0.4"/>
    <row r="147" spans="1:25" ht="19.149999999999999" customHeight="1" thickBot="1" x14ac:dyDescent="0.4">
      <c r="A147" s="293" t="s">
        <v>109</v>
      </c>
      <c r="B147" s="294"/>
      <c r="C147" s="294"/>
      <c r="D147" s="294"/>
      <c r="E147" s="294"/>
      <c r="F147" s="294"/>
      <c r="G147" s="294"/>
      <c r="H147" s="294"/>
      <c r="I147" s="294"/>
      <c r="J147" s="294"/>
      <c r="K147" s="294"/>
      <c r="L147" s="294"/>
      <c r="M147" s="294"/>
      <c r="N147" s="294"/>
      <c r="O147" s="294"/>
      <c r="P147" s="294"/>
      <c r="Q147" s="294"/>
      <c r="R147" s="294"/>
      <c r="S147" s="294"/>
      <c r="T147" s="294"/>
      <c r="U147" s="294"/>
      <c r="V147" s="294"/>
      <c r="W147" s="294"/>
      <c r="X147" s="294"/>
      <c r="Y147" s="295"/>
    </row>
    <row r="148" spans="1:25" x14ac:dyDescent="0.35">
      <c r="A148" s="296" t="s">
        <v>214</v>
      </c>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8"/>
    </row>
    <row r="149" spans="1:25" x14ac:dyDescent="0.35">
      <c r="A149" s="299"/>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1"/>
    </row>
    <row r="150" spans="1:25" x14ac:dyDescent="0.35">
      <c r="A150" s="299"/>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1"/>
    </row>
    <row r="151" spans="1:25" x14ac:dyDescent="0.35">
      <c r="A151" s="299"/>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1"/>
    </row>
    <row r="152" spans="1:25" x14ac:dyDescent="0.35">
      <c r="A152" s="299"/>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1"/>
    </row>
    <row r="153" spans="1:25" x14ac:dyDescent="0.35">
      <c r="A153" s="299"/>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1"/>
    </row>
    <row r="154" spans="1:25" x14ac:dyDescent="0.35">
      <c r="A154" s="299"/>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1"/>
    </row>
    <row r="155" spans="1:25" x14ac:dyDescent="0.35">
      <c r="A155" s="299"/>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1"/>
    </row>
    <row r="156" spans="1:25" x14ac:dyDescent="0.35">
      <c r="A156" s="299"/>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1"/>
    </row>
    <row r="157" spans="1:25" x14ac:dyDescent="0.35">
      <c r="A157" s="299"/>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1"/>
    </row>
    <row r="158" spans="1:25" x14ac:dyDescent="0.35">
      <c r="A158" s="299"/>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1"/>
    </row>
    <row r="159" spans="1:25" x14ac:dyDescent="0.35">
      <c r="A159" s="299"/>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1"/>
    </row>
    <row r="160" spans="1:25" x14ac:dyDescent="0.35">
      <c r="A160" s="299"/>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1"/>
    </row>
    <row r="161" spans="1:25" ht="16" thickBot="1" x14ac:dyDescent="0.4">
      <c r="A161" s="302"/>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4"/>
    </row>
    <row r="162" spans="1:25" ht="14.15" customHeight="1" thickBot="1" x14ac:dyDescent="0.4">
      <c r="A162" s="145"/>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ht="19.149999999999999" customHeight="1" thickBot="1" x14ac:dyDescent="0.4">
      <c r="A163" s="293" t="s">
        <v>110</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5"/>
    </row>
    <row r="164" spans="1:25" x14ac:dyDescent="0.35">
      <c r="A164" s="305" t="s">
        <v>215</v>
      </c>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8"/>
    </row>
    <row r="165" spans="1:25" x14ac:dyDescent="0.35">
      <c r="A165" s="299"/>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1"/>
    </row>
    <row r="166" spans="1:25" x14ac:dyDescent="0.35">
      <c r="A166" s="299"/>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1"/>
    </row>
    <row r="167" spans="1:25" x14ac:dyDescent="0.35">
      <c r="A167" s="299"/>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1"/>
    </row>
    <row r="168" spans="1:25" x14ac:dyDescent="0.35">
      <c r="A168" s="299"/>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1"/>
    </row>
    <row r="169" spans="1:25" x14ac:dyDescent="0.35">
      <c r="A169" s="299"/>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1"/>
    </row>
    <row r="170" spans="1:25" x14ac:dyDescent="0.35">
      <c r="A170" s="299"/>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1"/>
    </row>
    <row r="171" spans="1:25" x14ac:dyDescent="0.35">
      <c r="A171" s="299"/>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1"/>
    </row>
    <row r="172" spans="1:25" x14ac:dyDescent="0.35">
      <c r="A172" s="299"/>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1"/>
    </row>
    <row r="173" spans="1:25" x14ac:dyDescent="0.35">
      <c r="A173" s="299"/>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1"/>
    </row>
    <row r="174" spans="1:25" x14ac:dyDescent="0.35">
      <c r="A174" s="299"/>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1"/>
    </row>
    <row r="175" spans="1:25" x14ac:dyDescent="0.35">
      <c r="A175" s="299"/>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1"/>
    </row>
    <row r="176" spans="1:25" x14ac:dyDescent="0.35">
      <c r="A176" s="299"/>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1"/>
    </row>
    <row r="177" spans="1:25" ht="16" thickBot="1" x14ac:dyDescent="0.4">
      <c r="A177" s="302"/>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4"/>
    </row>
    <row r="178" spans="1:25" ht="16" thickBot="1" x14ac:dyDescent="0.4"/>
    <row r="179" spans="1:25" ht="19.149999999999999" customHeight="1" thickBot="1" x14ac:dyDescent="0.4">
      <c r="A179" s="293" t="s">
        <v>111</v>
      </c>
      <c r="B179" s="294"/>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5"/>
    </row>
    <row r="180" spans="1:25" x14ac:dyDescent="0.35">
      <c r="A180" s="305" t="s">
        <v>235</v>
      </c>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8"/>
    </row>
    <row r="181" spans="1:25" x14ac:dyDescent="0.35">
      <c r="A181" s="299"/>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1"/>
    </row>
    <row r="182" spans="1:25" x14ac:dyDescent="0.35">
      <c r="A182" s="299"/>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1"/>
    </row>
    <row r="183" spans="1:25" x14ac:dyDescent="0.35">
      <c r="A183" s="299"/>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1"/>
    </row>
    <row r="184" spans="1:25" x14ac:dyDescent="0.35">
      <c r="A184" s="299"/>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1"/>
    </row>
    <row r="185" spans="1:25" x14ac:dyDescent="0.35">
      <c r="A185" s="299"/>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1"/>
    </row>
    <row r="186" spans="1:25" x14ac:dyDescent="0.35">
      <c r="A186" s="299"/>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1"/>
    </row>
    <row r="187" spans="1:25" x14ac:dyDescent="0.35">
      <c r="A187" s="299"/>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1"/>
    </row>
    <row r="188" spans="1:25" x14ac:dyDescent="0.35">
      <c r="A188" s="299"/>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1"/>
    </row>
    <row r="189" spans="1:25" x14ac:dyDescent="0.35">
      <c r="A189" s="299"/>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1"/>
    </row>
    <row r="190" spans="1:25" x14ac:dyDescent="0.35">
      <c r="A190" s="299"/>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1"/>
    </row>
    <row r="191" spans="1:25" x14ac:dyDescent="0.35">
      <c r="A191" s="299"/>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1"/>
    </row>
    <row r="192" spans="1:25" x14ac:dyDescent="0.35">
      <c r="A192" s="299"/>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1"/>
    </row>
    <row r="193" spans="1:25" ht="16" thickBot="1" x14ac:dyDescent="0.4">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4"/>
    </row>
    <row r="194" spans="1:25" ht="16" thickBot="1" x14ac:dyDescent="0.4">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row>
    <row r="195" spans="1:25" ht="22.5" customHeight="1" thickBot="1" x14ac:dyDescent="0.4">
      <c r="A195" s="306" t="s">
        <v>168</v>
      </c>
      <c r="B195" s="307"/>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8"/>
    </row>
    <row r="196" spans="1:25" x14ac:dyDescent="0.35">
      <c r="A196" s="296" t="s">
        <v>224</v>
      </c>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8"/>
    </row>
    <row r="197" spans="1:25" x14ac:dyDescent="0.35">
      <c r="A197" s="299"/>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1"/>
    </row>
    <row r="198" spans="1:25" x14ac:dyDescent="0.35">
      <c r="A198" s="299"/>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1"/>
    </row>
    <row r="199" spans="1:25" x14ac:dyDescent="0.35">
      <c r="A199" s="299"/>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1"/>
    </row>
    <row r="200" spans="1:25" x14ac:dyDescent="0.35">
      <c r="A200" s="299"/>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1"/>
    </row>
    <row r="201" spans="1:25" x14ac:dyDescent="0.35">
      <c r="A201" s="299"/>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1"/>
    </row>
    <row r="202" spans="1:25" x14ac:dyDescent="0.35">
      <c r="A202" s="299"/>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1"/>
    </row>
    <row r="203" spans="1:25" x14ac:dyDescent="0.35">
      <c r="A203" s="299"/>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1"/>
    </row>
    <row r="204" spans="1:25" x14ac:dyDescent="0.35">
      <c r="A204" s="299"/>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1"/>
    </row>
    <row r="205" spans="1:25" x14ac:dyDescent="0.35">
      <c r="A205" s="299"/>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1"/>
    </row>
    <row r="206" spans="1:25" x14ac:dyDescent="0.35">
      <c r="A206" s="299"/>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1"/>
    </row>
    <row r="207" spans="1:25" x14ac:dyDescent="0.35">
      <c r="A207" s="299"/>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1"/>
    </row>
    <row r="208" spans="1:25" x14ac:dyDescent="0.35">
      <c r="A208" s="299"/>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1"/>
    </row>
    <row r="209" spans="1:25" ht="187" customHeight="1" thickBot="1" x14ac:dyDescent="0.4">
      <c r="A209" s="302"/>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4"/>
    </row>
    <row r="210" spans="1:25" ht="14.15" customHeight="1" thickBot="1" x14ac:dyDescent="0.4">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row>
    <row r="211" spans="1:25" ht="16" thickBot="1" x14ac:dyDescent="0.4">
      <c r="A211" s="334" t="s">
        <v>112</v>
      </c>
      <c r="B211" s="335"/>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6"/>
    </row>
    <row r="212" spans="1:25" x14ac:dyDescent="0.35">
      <c r="A212" s="305" t="s">
        <v>216</v>
      </c>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8"/>
    </row>
    <row r="213" spans="1:25" x14ac:dyDescent="0.35">
      <c r="A213" s="299"/>
      <c r="B213" s="300"/>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1"/>
    </row>
    <row r="214" spans="1:25" x14ac:dyDescent="0.35">
      <c r="A214" s="299"/>
      <c r="B214" s="300"/>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1"/>
    </row>
    <row r="215" spans="1:25" x14ac:dyDescent="0.35">
      <c r="A215" s="299"/>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1"/>
    </row>
    <row r="216" spans="1:25" x14ac:dyDescent="0.35">
      <c r="A216" s="299"/>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1"/>
    </row>
    <row r="217" spans="1:25" x14ac:dyDescent="0.35">
      <c r="A217" s="299"/>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1"/>
    </row>
    <row r="218" spans="1:25" ht="18" customHeight="1" thickBot="1" x14ac:dyDescent="0.4">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4"/>
    </row>
    <row r="219" spans="1:25" ht="14.15" customHeight="1" thickBot="1" x14ac:dyDescent="0.4">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ht="22.5" customHeight="1" thickBot="1" x14ac:dyDescent="0.4">
      <c r="A220" s="312" t="s">
        <v>113</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4"/>
    </row>
    <row r="221" spans="1:25" x14ac:dyDescent="0.35">
      <c r="A221" s="296" t="s">
        <v>208</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8"/>
    </row>
    <row r="222" spans="1:25" x14ac:dyDescent="0.35">
      <c r="A222" s="299"/>
      <c r="B222" s="300"/>
      <c r="C222" s="300"/>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1"/>
    </row>
    <row r="223" spans="1:25" x14ac:dyDescent="0.35">
      <c r="A223" s="299"/>
      <c r="B223" s="300"/>
      <c r="C223" s="300"/>
      <c r="D223" s="300"/>
      <c r="E223" s="300"/>
      <c r="F223" s="300"/>
      <c r="G223" s="300"/>
      <c r="H223" s="300"/>
      <c r="I223" s="300"/>
      <c r="J223" s="300"/>
      <c r="K223" s="300"/>
      <c r="L223" s="300"/>
      <c r="M223" s="300"/>
      <c r="N223" s="300"/>
      <c r="O223" s="300"/>
      <c r="P223" s="300"/>
      <c r="Q223" s="300"/>
      <c r="R223" s="300"/>
      <c r="S223" s="300"/>
      <c r="T223" s="300"/>
      <c r="U223" s="300"/>
      <c r="V223" s="300"/>
      <c r="W223" s="300"/>
      <c r="X223" s="300"/>
      <c r="Y223" s="301"/>
    </row>
    <row r="224" spans="1:25" x14ac:dyDescent="0.35">
      <c r="A224" s="299"/>
      <c r="B224" s="300"/>
      <c r="C224" s="300"/>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1"/>
    </row>
    <row r="225" spans="1:25" x14ac:dyDescent="0.35">
      <c r="A225" s="299"/>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1"/>
    </row>
    <row r="226" spans="1:25" x14ac:dyDescent="0.35">
      <c r="A226" s="299"/>
      <c r="B226" s="300"/>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1"/>
    </row>
    <row r="227" spans="1:25" x14ac:dyDescent="0.35">
      <c r="A227" s="299"/>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1"/>
    </row>
    <row r="228" spans="1:25" x14ac:dyDescent="0.35">
      <c r="A228" s="299"/>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1"/>
    </row>
    <row r="229" spans="1:25" x14ac:dyDescent="0.35">
      <c r="A229" s="299"/>
      <c r="B229" s="300"/>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1"/>
    </row>
    <row r="230" spans="1:25" x14ac:dyDescent="0.35">
      <c r="A230" s="299"/>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1"/>
    </row>
    <row r="231" spans="1:25" x14ac:dyDescent="0.35">
      <c r="A231" s="299"/>
      <c r="B231" s="300"/>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1"/>
    </row>
    <row r="232" spans="1:25" x14ac:dyDescent="0.35">
      <c r="A232" s="299"/>
      <c r="B232" s="300"/>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301"/>
    </row>
    <row r="233" spans="1:25" x14ac:dyDescent="0.35">
      <c r="A233" s="299"/>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1"/>
    </row>
    <row r="234" spans="1:25" ht="14.15" customHeight="1" thickBot="1" x14ac:dyDescent="0.4">
      <c r="A234" s="302"/>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4"/>
    </row>
    <row r="235" spans="1:25" ht="14.15" customHeight="1" thickBot="1" x14ac:dyDescent="0.4">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ht="19.5" customHeight="1" thickBot="1" x14ac:dyDescent="0.4">
      <c r="A236" s="315" t="s">
        <v>114</v>
      </c>
      <c r="B236" s="316"/>
      <c r="C236" s="316"/>
      <c r="D236" s="316"/>
      <c r="E236" s="316"/>
      <c r="F236" s="316"/>
      <c r="G236" s="316"/>
      <c r="H236" s="316"/>
      <c r="I236" s="316"/>
      <c r="J236" s="316"/>
      <c r="K236" s="316"/>
      <c r="L236" s="316"/>
      <c r="M236" s="316"/>
      <c r="N236" s="316"/>
      <c r="O236" s="316"/>
      <c r="P236" s="316"/>
      <c r="Q236" s="316"/>
      <c r="R236" s="316"/>
      <c r="S236" s="316"/>
      <c r="T236" s="316"/>
      <c r="U236" s="316"/>
      <c r="V236" s="316"/>
      <c r="W236" s="316"/>
      <c r="X236" s="316"/>
      <c r="Y236" s="317"/>
    </row>
    <row r="237" spans="1:25" x14ac:dyDescent="0.35">
      <c r="A237" s="305" t="s">
        <v>217</v>
      </c>
      <c r="B237" s="297"/>
      <c r="C237" s="297"/>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8"/>
    </row>
    <row r="238" spans="1:25" x14ac:dyDescent="0.35">
      <c r="A238" s="299"/>
      <c r="B238" s="300"/>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1"/>
    </row>
    <row r="239" spans="1:25" x14ac:dyDescent="0.35">
      <c r="A239" s="299"/>
      <c r="B239" s="300"/>
      <c r="C239" s="300"/>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1"/>
    </row>
    <row r="240" spans="1:25" x14ac:dyDescent="0.35">
      <c r="A240" s="299"/>
      <c r="B240" s="300"/>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1"/>
    </row>
    <row r="241" spans="1:25" x14ac:dyDescent="0.35">
      <c r="A241" s="299"/>
      <c r="B241" s="300"/>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1"/>
    </row>
    <row r="242" spans="1:25" x14ac:dyDescent="0.35">
      <c r="A242" s="299"/>
      <c r="B242" s="300"/>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1"/>
    </row>
    <row r="243" spans="1:25" x14ac:dyDescent="0.35">
      <c r="A243" s="299"/>
      <c r="B243" s="300"/>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1"/>
    </row>
    <row r="244" spans="1:25" x14ac:dyDescent="0.35">
      <c r="A244" s="299"/>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1"/>
    </row>
    <row r="245" spans="1:25" x14ac:dyDescent="0.35">
      <c r="A245" s="299"/>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1"/>
    </row>
    <row r="246" spans="1:25" x14ac:dyDescent="0.35">
      <c r="A246" s="299"/>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1"/>
    </row>
    <row r="247" spans="1:25" x14ac:dyDescent="0.35">
      <c r="A247" s="299"/>
      <c r="B247" s="300"/>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1"/>
    </row>
    <row r="248" spans="1:25" x14ac:dyDescent="0.35">
      <c r="A248" s="299"/>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1"/>
    </row>
    <row r="249" spans="1:25" x14ac:dyDescent="0.35">
      <c r="A249" s="299"/>
      <c r="B249" s="300"/>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1"/>
    </row>
    <row r="250" spans="1:25" ht="14.15" customHeight="1" thickBot="1" x14ac:dyDescent="0.4">
      <c r="A250" s="302"/>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4"/>
    </row>
    <row r="251" spans="1:25" ht="14.15" customHeight="1" thickBot="1" x14ac:dyDescent="0.4">
      <c r="A251" s="147"/>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8"/>
    </row>
    <row r="252" spans="1:25" ht="16" thickBot="1" x14ac:dyDescent="0.4">
      <c r="A252" s="309" t="s">
        <v>165</v>
      </c>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1"/>
    </row>
    <row r="253" spans="1:25" x14ac:dyDescent="0.35">
      <c r="A253" s="296" t="s">
        <v>190</v>
      </c>
      <c r="B253" s="297"/>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8"/>
    </row>
    <row r="254" spans="1:25" x14ac:dyDescent="0.35">
      <c r="A254" s="299"/>
      <c r="B254" s="300"/>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301"/>
    </row>
    <row r="255" spans="1:25" x14ac:dyDescent="0.35">
      <c r="A255" s="299"/>
      <c r="B255" s="300"/>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1"/>
    </row>
    <row r="256" spans="1:25" x14ac:dyDescent="0.35">
      <c r="A256" s="299"/>
      <c r="B256" s="300"/>
      <c r="C256" s="300"/>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1"/>
    </row>
    <row r="257" spans="1:25" x14ac:dyDescent="0.35">
      <c r="A257" s="299"/>
      <c r="B257" s="300"/>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1"/>
    </row>
    <row r="258" spans="1:25" x14ac:dyDescent="0.35">
      <c r="A258" s="299"/>
      <c r="B258" s="300"/>
      <c r="C258" s="300"/>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1"/>
    </row>
    <row r="259" spans="1:25" ht="18" customHeight="1" thickBot="1" x14ac:dyDescent="0.4">
      <c r="A259" s="302"/>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4"/>
    </row>
    <row r="261" spans="1:25" ht="16" thickBot="1" x14ac:dyDescent="0.4"/>
    <row r="262" spans="1:25" ht="16" thickBot="1" x14ac:dyDescent="0.4">
      <c r="A262" s="290" t="s">
        <v>167</v>
      </c>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2"/>
    </row>
    <row r="263" spans="1:25" x14ac:dyDescent="0.35">
      <c r="A263" s="296"/>
      <c r="B263" s="297"/>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8"/>
    </row>
    <row r="264" spans="1:25" x14ac:dyDescent="0.35">
      <c r="A264" s="299"/>
      <c r="B264" s="300"/>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1"/>
    </row>
    <row r="265" spans="1:25" x14ac:dyDescent="0.35">
      <c r="A265" s="299"/>
      <c r="B265" s="300"/>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1"/>
    </row>
    <row r="266" spans="1:25" x14ac:dyDescent="0.35">
      <c r="A266" s="299"/>
      <c r="B266" s="300"/>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1"/>
    </row>
    <row r="267" spans="1:25" x14ac:dyDescent="0.35">
      <c r="A267" s="299"/>
      <c r="B267" s="300"/>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1"/>
    </row>
    <row r="268" spans="1:25" x14ac:dyDescent="0.35">
      <c r="A268" s="299"/>
      <c r="B268" s="300"/>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1"/>
    </row>
    <row r="269" spans="1:25" ht="18" customHeight="1" thickBot="1" x14ac:dyDescent="0.4">
      <c r="A269" s="302"/>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4"/>
    </row>
  </sheetData>
  <customSheetViews>
    <customSheetView guid="{ECE21731-4FE8-452B-B198-75D9CD55633D}" scale="63" hiddenColumns="1" topLeftCell="A178">
      <selection activeCell="A196" sqref="A196:Y209"/>
      <pageMargins left="0.7" right="0.7" top="0.75" bottom="0.75" header="0.3" footer="0.3"/>
      <pageSetup orientation="portrait" verticalDpi="0" r:id="rId1"/>
    </customSheetView>
    <customSheetView guid="{08C97B7F-67EE-4463-AA3D-5024C5CFCC42}" scale="90">
      <selection activeCell="A19" sqref="A19:Y25"/>
      <pageMargins left="0.7" right="0.7" top="0.75" bottom="0.75" header="0.3" footer="0.3"/>
      <pageSetup orientation="portrait" verticalDpi="0" r:id="rId2"/>
    </customSheetView>
    <customSheetView guid="{BB25D9E0-BD78-489C-A2CE-741BB31A2C3F}" scale="63" hiddenColumns="1">
      <selection activeCell="A35" sqref="A35:Y48"/>
      <pageMargins left="0.7" right="0.7" top="0.75" bottom="0.75" header="0.3" footer="0.3"/>
      <pageSetup orientation="portrait" verticalDpi="0" r:id="rId3"/>
    </customSheetView>
    <customSheetView guid="{424CD7E5-0C11-4ED8-891B-9C8A3F9A98B3}" scale="80" hiddenColumns="1" topLeftCell="A148">
      <selection activeCell="A180" sqref="A180:Y193"/>
      <pageMargins left="0.7" right="0.7" top="0.75" bottom="0.75" header="0.3" footer="0.3"/>
      <pageSetup orientation="portrait" verticalDpi="0" r:id="rId4"/>
    </customSheetView>
  </customSheetViews>
  <mergeCells count="36">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 ref="A2:Y2"/>
    <mergeCell ref="A18:Y18"/>
    <mergeCell ref="A34:Y34"/>
    <mergeCell ref="A35:Y48"/>
    <mergeCell ref="A50:Y50"/>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s>
  <pageMargins left="0.7" right="0.7" top="0.75" bottom="0.75" header="0.3" footer="0.3"/>
  <pageSetup orientation="portrait"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4"/>
  <sheetViews>
    <sheetView tabSelected="1" zoomScale="53" zoomScaleNormal="53" workbookViewId="0">
      <selection activeCell="T87" sqref="T87"/>
    </sheetView>
  </sheetViews>
  <sheetFormatPr defaultColWidth="9.453125" defaultRowHeight="14.5" x14ac:dyDescent="0.35"/>
  <cols>
    <col min="1" max="1" width="9.453125" customWidth="1"/>
    <col min="2" max="2" width="4.26953125" hidden="1" customWidth="1"/>
    <col min="3" max="3" width="13.453125" customWidth="1"/>
    <col min="4" max="4" width="12" customWidth="1"/>
    <col min="5" max="5" width="16" customWidth="1"/>
    <col min="6" max="6" width="9.453125" customWidth="1"/>
    <col min="13" max="13" width="7.81640625" customWidth="1"/>
    <col min="14" max="14" width="11.7265625" customWidth="1"/>
    <col min="15" max="15" width="17.7265625" customWidth="1"/>
    <col min="16" max="16" width="20.7265625" customWidth="1"/>
    <col min="17" max="17" width="35.54296875" style="52" customWidth="1"/>
    <col min="18" max="18" width="20.1796875" style="3" bestFit="1" customWidth="1"/>
    <col min="19" max="19" width="38.26953125" style="21" customWidth="1"/>
    <col min="20" max="20" width="24.453125" style="3" customWidth="1"/>
    <col min="21" max="21" width="38.26953125" style="21" customWidth="1"/>
  </cols>
  <sheetData>
    <row r="1" spans="1:25" ht="19" thickBot="1" x14ac:dyDescent="0.5">
      <c r="A1" s="371" t="s">
        <v>101</v>
      </c>
      <c r="B1" s="371"/>
      <c r="C1" s="371"/>
      <c r="D1" s="371"/>
      <c r="E1" s="248">
        <v>68801</v>
      </c>
    </row>
    <row r="3" spans="1:25" ht="18.5" x14ac:dyDescent="0.45">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35">
      <c r="A4" s="45" t="s">
        <v>26</v>
      </c>
      <c r="B4" s="49"/>
      <c r="C4" s="49"/>
      <c r="D4" s="49"/>
      <c r="E4" s="49"/>
      <c r="F4" s="49"/>
      <c r="G4" s="10"/>
      <c r="H4" s="10"/>
      <c r="Q4"/>
      <c r="R4"/>
      <c r="S4"/>
      <c r="U4"/>
    </row>
    <row r="5" spans="1:25" ht="15" thickBot="1" x14ac:dyDescent="0.4">
      <c r="A5" s="49"/>
      <c r="B5" s="49"/>
      <c r="C5" s="49"/>
      <c r="D5" s="49"/>
      <c r="E5" s="49"/>
      <c r="F5" s="49"/>
      <c r="G5" s="10"/>
      <c r="H5" s="10"/>
      <c r="Q5"/>
      <c r="R5"/>
      <c r="S5"/>
      <c r="U5"/>
    </row>
    <row r="6" spans="1:25" ht="15" customHeight="1" thickBot="1" x14ac:dyDescent="0.4">
      <c r="A6" s="45" t="s">
        <v>71</v>
      </c>
      <c r="B6" s="49"/>
      <c r="C6" s="49"/>
      <c r="D6" s="49"/>
      <c r="E6" s="49"/>
      <c r="F6" s="249">
        <v>3276</v>
      </c>
      <c r="G6" s="10"/>
      <c r="H6" s="10"/>
      <c r="Q6"/>
      <c r="R6"/>
      <c r="S6"/>
      <c r="U6"/>
    </row>
    <row r="7" spans="1:25" ht="15" thickBot="1" x14ac:dyDescent="0.4">
      <c r="A7" s="49"/>
      <c r="B7" s="49"/>
      <c r="C7" s="49"/>
      <c r="D7" s="49"/>
      <c r="E7" s="49"/>
      <c r="F7" s="49"/>
      <c r="G7" s="49"/>
      <c r="H7" s="49"/>
      <c r="Q7"/>
      <c r="R7"/>
      <c r="S7"/>
      <c r="U7"/>
    </row>
    <row r="8" spans="1:25" ht="15" customHeight="1" thickBot="1" x14ac:dyDescent="0.4">
      <c r="A8" s="58" t="s">
        <v>27</v>
      </c>
      <c r="B8" s="58"/>
      <c r="C8" s="58"/>
      <c r="D8" s="58"/>
      <c r="E8" s="58"/>
      <c r="F8" s="58"/>
      <c r="G8" s="52"/>
      <c r="H8" s="84" t="s">
        <v>29</v>
      </c>
      <c r="I8" s="13"/>
      <c r="K8" s="49"/>
      <c r="L8" s="62" t="s">
        <v>39</v>
      </c>
      <c r="M8" s="49"/>
      <c r="N8" s="49"/>
      <c r="O8" s="49"/>
      <c r="P8" s="49"/>
      <c r="Q8"/>
      <c r="R8"/>
      <c r="S8"/>
      <c r="U8"/>
    </row>
    <row r="9" spans="1:25" x14ac:dyDescent="0.35">
      <c r="A9" s="49"/>
      <c r="B9" s="49"/>
      <c r="C9" s="49"/>
      <c r="D9" s="49"/>
      <c r="E9" s="49"/>
      <c r="F9" s="49"/>
      <c r="G9" s="49"/>
      <c r="H9" s="49"/>
      <c r="Q9"/>
      <c r="R9"/>
      <c r="S9"/>
      <c r="U9"/>
    </row>
    <row r="10" spans="1:25" ht="15" thickBot="1" x14ac:dyDescent="0.4">
      <c r="A10" s="50" t="s">
        <v>61</v>
      </c>
      <c r="B10" s="50"/>
      <c r="C10" s="50"/>
      <c r="D10" s="50"/>
      <c r="E10" s="50"/>
      <c r="F10" s="50"/>
      <c r="G10" s="50"/>
      <c r="H10" s="50"/>
      <c r="I10" s="50"/>
      <c r="J10" s="50"/>
      <c r="K10" s="50"/>
      <c r="Q10"/>
      <c r="R10"/>
      <c r="S10"/>
      <c r="U10"/>
    </row>
    <row r="11" spans="1:25" x14ac:dyDescent="0.35">
      <c r="A11" s="343" t="s">
        <v>191</v>
      </c>
      <c r="B11" s="344"/>
      <c r="C11" s="344"/>
      <c r="D11" s="344"/>
      <c r="E11" s="344"/>
      <c r="F11" s="344"/>
      <c r="G11" s="344"/>
      <c r="H11" s="344"/>
      <c r="I11" s="344"/>
      <c r="J11" s="344"/>
      <c r="K11" s="344"/>
      <c r="L11" s="344"/>
      <c r="M11" s="344"/>
      <c r="N11" s="344"/>
      <c r="O11" s="344"/>
      <c r="P11" s="344"/>
      <c r="Q11" s="345"/>
      <c r="R11" s="12"/>
      <c r="S11" s="12"/>
      <c r="T11" s="61"/>
      <c r="U11" s="12"/>
      <c r="V11" s="12"/>
      <c r="W11" s="12"/>
      <c r="X11" s="12"/>
      <c r="Y11" s="12"/>
    </row>
    <row r="12" spans="1:25" x14ac:dyDescent="0.35">
      <c r="A12" s="346"/>
      <c r="B12" s="347"/>
      <c r="C12" s="347"/>
      <c r="D12" s="347"/>
      <c r="E12" s="347"/>
      <c r="F12" s="347"/>
      <c r="G12" s="347"/>
      <c r="H12" s="347"/>
      <c r="I12" s="347"/>
      <c r="J12" s="347"/>
      <c r="K12" s="347"/>
      <c r="L12" s="347"/>
      <c r="M12" s="347"/>
      <c r="N12" s="347"/>
      <c r="O12" s="347"/>
      <c r="P12" s="347"/>
      <c r="Q12" s="348"/>
      <c r="R12" s="12"/>
      <c r="S12" s="12"/>
      <c r="T12" s="61"/>
      <c r="U12" s="12"/>
      <c r="V12" s="12"/>
      <c r="W12" s="12"/>
      <c r="X12" s="12"/>
      <c r="Y12" s="12"/>
    </row>
    <row r="13" spans="1:25" x14ac:dyDescent="0.35">
      <c r="A13" s="346"/>
      <c r="B13" s="347"/>
      <c r="C13" s="347"/>
      <c r="D13" s="347"/>
      <c r="E13" s="347"/>
      <c r="F13" s="347"/>
      <c r="G13" s="347"/>
      <c r="H13" s="347"/>
      <c r="I13" s="347"/>
      <c r="J13" s="347"/>
      <c r="K13" s="347"/>
      <c r="L13" s="347"/>
      <c r="M13" s="347"/>
      <c r="N13" s="347"/>
      <c r="O13" s="347"/>
      <c r="P13" s="347"/>
      <c r="Q13" s="348"/>
      <c r="R13" s="12"/>
      <c r="S13" s="12"/>
      <c r="T13" s="61"/>
      <c r="U13" s="12"/>
      <c r="V13" s="12"/>
      <c r="W13" s="12"/>
      <c r="X13" s="12"/>
      <c r="Y13" s="12"/>
    </row>
    <row r="14" spans="1:25" x14ac:dyDescent="0.35">
      <c r="A14" s="346"/>
      <c r="B14" s="347"/>
      <c r="C14" s="347"/>
      <c r="D14" s="347"/>
      <c r="E14" s="347"/>
      <c r="F14" s="347"/>
      <c r="G14" s="347"/>
      <c r="H14" s="347"/>
      <c r="I14" s="347"/>
      <c r="J14" s="347"/>
      <c r="K14" s="347"/>
      <c r="L14" s="347"/>
      <c r="M14" s="347"/>
      <c r="N14" s="347"/>
      <c r="O14" s="347"/>
      <c r="P14" s="347"/>
      <c r="Q14" s="348"/>
      <c r="R14" s="12"/>
      <c r="S14" s="12"/>
      <c r="T14" s="61"/>
      <c r="U14" s="12"/>
      <c r="V14" s="12"/>
      <c r="W14" s="12"/>
      <c r="X14" s="12"/>
      <c r="Y14" s="12"/>
    </row>
    <row r="15" spans="1:25" ht="15" thickBot="1" x14ac:dyDescent="0.4">
      <c r="A15" s="349"/>
      <c r="B15" s="350"/>
      <c r="C15" s="350"/>
      <c r="D15" s="350"/>
      <c r="E15" s="350"/>
      <c r="F15" s="350"/>
      <c r="G15" s="350"/>
      <c r="H15" s="350"/>
      <c r="I15" s="350"/>
      <c r="J15" s="350"/>
      <c r="K15" s="350"/>
      <c r="L15" s="350"/>
      <c r="M15" s="350"/>
      <c r="N15" s="350"/>
      <c r="O15" s="350"/>
      <c r="P15" s="350"/>
      <c r="Q15" s="351"/>
      <c r="R15" s="12"/>
      <c r="S15" s="12"/>
      <c r="T15" s="61"/>
      <c r="U15" s="12"/>
      <c r="V15" s="12"/>
      <c r="W15" s="12"/>
      <c r="X15" s="12"/>
      <c r="Y15" s="12"/>
    </row>
    <row r="20" spans="1:21" ht="23.5" x14ac:dyDescent="0.55000000000000004">
      <c r="A20" s="367" t="s">
        <v>73</v>
      </c>
      <c r="B20" s="367"/>
      <c r="C20" s="367"/>
      <c r="D20" s="367"/>
      <c r="E20" s="36"/>
      <c r="F20" s="36"/>
      <c r="G20" s="36"/>
      <c r="H20" s="36"/>
      <c r="I20" s="36"/>
      <c r="J20" s="36"/>
      <c r="K20" s="36"/>
      <c r="L20" s="36"/>
      <c r="P20" s="156" t="s">
        <v>228</v>
      </c>
      <c r="Q20" s="52" t="s">
        <v>252</v>
      </c>
      <c r="R20" s="251">
        <v>42856</v>
      </c>
      <c r="S20" s="21" t="s">
        <v>251</v>
      </c>
      <c r="T20" s="156" t="s">
        <v>115</v>
      </c>
    </row>
    <row r="21" spans="1:21" s="98" customFormat="1" ht="37.5" customHeight="1" x14ac:dyDescent="0.35">
      <c r="A21" s="99" t="s">
        <v>72</v>
      </c>
      <c r="B21" s="100"/>
      <c r="C21" s="100"/>
      <c r="D21" s="100"/>
      <c r="E21" s="100"/>
      <c r="F21" s="100"/>
      <c r="G21" s="100"/>
      <c r="H21" s="100"/>
      <c r="I21" s="100"/>
      <c r="J21" s="100"/>
      <c r="K21" s="100"/>
      <c r="L21" s="100"/>
      <c r="M21" s="100"/>
      <c r="N21" s="101"/>
      <c r="O21" s="102" t="s">
        <v>163</v>
      </c>
      <c r="P21" s="102" t="s">
        <v>36</v>
      </c>
      <c r="Q21" s="103" t="s">
        <v>70</v>
      </c>
      <c r="R21" s="102" t="s">
        <v>37</v>
      </c>
      <c r="S21" s="103" t="s">
        <v>70</v>
      </c>
      <c r="T21" s="102" t="s">
        <v>38</v>
      </c>
      <c r="U21" s="103" t="s">
        <v>70</v>
      </c>
    </row>
    <row r="22" spans="1:21" x14ac:dyDescent="0.35">
      <c r="A22" s="53"/>
      <c r="B22" s="54"/>
      <c r="C22" s="24" t="s">
        <v>63</v>
      </c>
      <c r="D22" s="24" t="s">
        <v>62</v>
      </c>
      <c r="E22" s="59" t="s">
        <v>31</v>
      </c>
      <c r="F22" s="53" t="s">
        <v>32</v>
      </c>
      <c r="G22" s="55"/>
      <c r="H22" s="55"/>
      <c r="I22" s="55"/>
      <c r="J22" s="55"/>
      <c r="K22" s="55"/>
      <c r="L22" s="55"/>
      <c r="M22" s="55"/>
      <c r="N22" s="54"/>
      <c r="O22" s="20" t="s">
        <v>33</v>
      </c>
      <c r="P22" s="20" t="s">
        <v>33</v>
      </c>
      <c r="Q22" s="26"/>
      <c r="R22" s="6" t="s">
        <v>33</v>
      </c>
      <c r="S22" s="27"/>
      <c r="T22" s="6" t="s">
        <v>33</v>
      </c>
      <c r="U22" s="27"/>
    </row>
    <row r="23" spans="1:21" s="83" customFormat="1" ht="105" customHeight="1" x14ac:dyDescent="0.35">
      <c r="A23" s="74"/>
      <c r="B23" s="75"/>
      <c r="C23" s="76" t="s">
        <v>53</v>
      </c>
      <c r="D23" s="74" t="s">
        <v>56</v>
      </c>
      <c r="E23" s="77" t="s">
        <v>3</v>
      </c>
      <c r="F23" s="361" t="s">
        <v>223</v>
      </c>
      <c r="G23" s="362"/>
      <c r="H23" s="362"/>
      <c r="I23" s="362"/>
      <c r="J23" s="362"/>
      <c r="K23" s="362"/>
      <c r="L23" s="362"/>
      <c r="M23" s="362"/>
      <c r="N23" s="363"/>
      <c r="O23" s="78">
        <v>20280</v>
      </c>
      <c r="P23" s="79">
        <v>19664</v>
      </c>
      <c r="Q23" s="80" t="s">
        <v>225</v>
      </c>
      <c r="R23" s="257">
        <v>18760</v>
      </c>
      <c r="S23" s="255" t="s">
        <v>241</v>
      </c>
      <c r="T23" s="81"/>
      <c r="U23" s="82"/>
    </row>
    <row r="24" spans="1:21" s="83" customFormat="1" ht="233.25" customHeight="1" x14ac:dyDescent="0.35">
      <c r="A24" s="74"/>
      <c r="B24" s="75"/>
      <c r="C24" s="76" t="s">
        <v>55</v>
      </c>
      <c r="D24" s="74" t="s">
        <v>55</v>
      </c>
      <c r="E24" s="77" t="s">
        <v>3</v>
      </c>
      <c r="F24" s="355" t="s">
        <v>205</v>
      </c>
      <c r="G24" s="356"/>
      <c r="H24" s="356"/>
      <c r="I24" s="356"/>
      <c r="J24" s="356"/>
      <c r="K24" s="356"/>
      <c r="L24" s="356"/>
      <c r="M24" s="356"/>
      <c r="N24" s="357"/>
      <c r="O24" s="78">
        <v>140</v>
      </c>
      <c r="P24" s="79">
        <v>140</v>
      </c>
      <c r="Q24" s="80"/>
      <c r="R24" s="256">
        <v>240</v>
      </c>
      <c r="S24" s="255" t="s">
        <v>234</v>
      </c>
      <c r="T24" s="81"/>
      <c r="U24" s="82"/>
    </row>
    <row r="25" spans="1:21" s="83" customFormat="1" ht="36" customHeight="1" x14ac:dyDescent="0.35">
      <c r="A25" s="74"/>
      <c r="B25" s="75"/>
      <c r="C25" s="76"/>
      <c r="D25" s="74"/>
      <c r="E25" s="77"/>
      <c r="F25" s="355"/>
      <c r="G25" s="356"/>
      <c r="H25" s="356"/>
      <c r="I25" s="356"/>
      <c r="J25" s="356"/>
      <c r="K25" s="356"/>
      <c r="L25" s="356"/>
      <c r="M25" s="356"/>
      <c r="N25" s="357"/>
      <c r="O25" s="78"/>
      <c r="P25" s="79"/>
      <c r="Q25" s="80"/>
      <c r="R25" s="81"/>
      <c r="S25" s="82"/>
      <c r="T25" s="81"/>
      <c r="U25" s="82"/>
    </row>
    <row r="26" spans="1:21" s="83" customFormat="1" ht="36" customHeight="1" x14ac:dyDescent="0.35">
      <c r="A26" s="74"/>
      <c r="B26" s="75"/>
      <c r="C26" s="76"/>
      <c r="D26" s="74"/>
      <c r="E26" s="77"/>
      <c r="F26" s="355"/>
      <c r="G26" s="356"/>
      <c r="H26" s="356"/>
      <c r="I26" s="356"/>
      <c r="J26" s="356"/>
      <c r="K26" s="356"/>
      <c r="L26" s="356"/>
      <c r="M26" s="356"/>
      <c r="N26" s="357"/>
      <c r="O26" s="78"/>
      <c r="P26" s="79"/>
      <c r="Q26" s="80"/>
      <c r="R26" s="81"/>
      <c r="S26" s="82"/>
      <c r="T26" s="81"/>
      <c r="U26" s="82"/>
    </row>
    <row r="27" spans="1:21" s="83" customFormat="1" ht="36" customHeight="1" x14ac:dyDescent="0.35">
      <c r="A27" s="74"/>
      <c r="B27" s="75"/>
      <c r="C27" s="76"/>
      <c r="D27" s="74"/>
      <c r="E27" s="77"/>
      <c r="F27" s="355"/>
      <c r="G27" s="356"/>
      <c r="H27" s="356"/>
      <c r="I27" s="356"/>
      <c r="J27" s="356"/>
      <c r="K27" s="356"/>
      <c r="L27" s="356"/>
      <c r="M27" s="356"/>
      <c r="N27" s="357"/>
      <c r="O27" s="78"/>
      <c r="P27" s="79"/>
      <c r="Q27" s="80"/>
      <c r="R27" s="81"/>
      <c r="S27" s="82"/>
      <c r="T27" s="81"/>
      <c r="U27" s="82"/>
    </row>
    <row r="28" spans="1:21" s="1" customFormat="1" x14ac:dyDescent="0.35">
      <c r="L28" s="30" t="s">
        <v>74</v>
      </c>
      <c r="N28" s="29"/>
      <c r="O28" s="30">
        <f>SUM(O23:O27)</f>
        <v>20420</v>
      </c>
      <c r="P28" s="30">
        <f>SUM(P23:P27)</f>
        <v>19804</v>
      </c>
      <c r="Q28" s="23"/>
      <c r="R28" s="31">
        <f>SUM(R23:R27)</f>
        <v>19000</v>
      </c>
      <c r="S28" s="23"/>
      <c r="T28" s="31">
        <f>SUM(T23:T27)</f>
        <v>0</v>
      </c>
      <c r="U28" s="23"/>
    </row>
    <row r="30" spans="1:21" s="98" customFormat="1" ht="37.5" customHeight="1" x14ac:dyDescent="0.35">
      <c r="A30" s="99" t="s">
        <v>75</v>
      </c>
      <c r="B30" s="100"/>
      <c r="C30" s="100"/>
      <c r="D30" s="100"/>
      <c r="E30" s="100"/>
      <c r="F30" s="100"/>
      <c r="G30" s="100"/>
      <c r="H30" s="100"/>
      <c r="I30" s="100"/>
      <c r="J30" s="100"/>
      <c r="K30" s="100"/>
      <c r="L30" s="100"/>
      <c r="M30" s="100"/>
      <c r="N30" s="101"/>
      <c r="O30" s="102" t="s">
        <v>163</v>
      </c>
      <c r="P30" s="102" t="s">
        <v>36</v>
      </c>
      <c r="Q30" s="103" t="s">
        <v>70</v>
      </c>
      <c r="R30" s="102" t="s">
        <v>37</v>
      </c>
      <c r="S30" s="103" t="s">
        <v>70</v>
      </c>
      <c r="T30" s="102" t="s">
        <v>38</v>
      </c>
      <c r="U30" s="103" t="s">
        <v>70</v>
      </c>
    </row>
    <row r="31" spans="1:21" x14ac:dyDescent="0.35">
      <c r="A31" s="53"/>
      <c r="B31" s="54"/>
      <c r="C31" s="24" t="s">
        <v>63</v>
      </c>
      <c r="D31" s="24" t="s">
        <v>62</v>
      </c>
      <c r="E31" s="59" t="s">
        <v>31</v>
      </c>
      <c r="F31" s="53" t="s">
        <v>32</v>
      </c>
      <c r="G31" s="55"/>
      <c r="H31" s="55"/>
      <c r="I31" s="55"/>
      <c r="J31" s="55"/>
      <c r="K31" s="55"/>
      <c r="L31" s="55"/>
      <c r="M31" s="55"/>
      <c r="N31" s="54"/>
      <c r="O31" s="20" t="s">
        <v>33</v>
      </c>
      <c r="P31" s="20" t="s">
        <v>33</v>
      </c>
      <c r="Q31" s="26"/>
      <c r="R31" s="6" t="s">
        <v>33</v>
      </c>
      <c r="S31" s="27"/>
      <c r="T31" s="6" t="s">
        <v>33</v>
      </c>
      <c r="U31" s="27"/>
    </row>
    <row r="32" spans="1:21" s="83" customFormat="1" ht="36" customHeight="1" x14ac:dyDescent="0.35">
      <c r="A32" s="74"/>
      <c r="B32" s="75"/>
      <c r="C32" s="76" t="s">
        <v>53</v>
      </c>
      <c r="D32" s="74" t="s">
        <v>56</v>
      </c>
      <c r="E32" s="85" t="s">
        <v>4</v>
      </c>
      <c r="F32" s="355" t="s">
        <v>203</v>
      </c>
      <c r="G32" s="356"/>
      <c r="H32" s="356"/>
      <c r="I32" s="356"/>
      <c r="J32" s="356"/>
      <c r="K32" s="356"/>
      <c r="L32" s="356"/>
      <c r="M32" s="356"/>
      <c r="N32" s="357"/>
      <c r="O32" s="78">
        <v>3651</v>
      </c>
      <c r="P32" s="79">
        <v>3651</v>
      </c>
      <c r="Q32" s="80"/>
      <c r="R32" s="256">
        <v>2883</v>
      </c>
      <c r="S32" s="255" t="s">
        <v>237</v>
      </c>
      <c r="T32" s="81"/>
      <c r="U32" s="82"/>
    </row>
    <row r="33" spans="1:21" s="83" customFormat="1" ht="43.5" x14ac:dyDescent="0.35">
      <c r="A33" s="74"/>
      <c r="B33" s="75"/>
      <c r="C33" s="76" t="s">
        <v>55</v>
      </c>
      <c r="D33" s="74" t="s">
        <v>55</v>
      </c>
      <c r="E33" s="85" t="s">
        <v>4</v>
      </c>
      <c r="F33" s="355" t="s">
        <v>204</v>
      </c>
      <c r="G33" s="356"/>
      <c r="H33" s="356"/>
      <c r="I33" s="356"/>
      <c r="J33" s="356"/>
      <c r="K33" s="356"/>
      <c r="L33" s="356"/>
      <c r="M33" s="356"/>
      <c r="N33" s="357"/>
      <c r="O33" s="78">
        <v>25</v>
      </c>
      <c r="P33" s="79">
        <v>25</v>
      </c>
      <c r="Q33" s="80"/>
      <c r="R33" s="256">
        <v>43</v>
      </c>
      <c r="S33" s="255" t="s">
        <v>232</v>
      </c>
      <c r="T33" s="81"/>
      <c r="U33" s="82"/>
    </row>
    <row r="34" spans="1:21" s="83" customFormat="1" ht="36" customHeight="1" x14ac:dyDescent="0.35">
      <c r="A34" s="74"/>
      <c r="B34" s="75"/>
      <c r="C34" s="76"/>
      <c r="D34" s="74"/>
      <c r="E34" s="85" t="s">
        <v>4</v>
      </c>
      <c r="F34" s="355"/>
      <c r="G34" s="356"/>
      <c r="H34" s="356"/>
      <c r="I34" s="356"/>
      <c r="J34" s="356"/>
      <c r="K34" s="356"/>
      <c r="L34" s="356"/>
      <c r="M34" s="356"/>
      <c r="N34" s="357"/>
      <c r="O34" s="78"/>
      <c r="P34" s="79"/>
      <c r="Q34" s="80"/>
      <c r="R34" s="81"/>
      <c r="S34" s="82"/>
      <c r="T34" s="81"/>
      <c r="U34" s="82"/>
    </row>
    <row r="35" spans="1:21" s="83" customFormat="1" ht="36" customHeight="1" x14ac:dyDescent="0.35">
      <c r="A35" s="74"/>
      <c r="B35" s="75"/>
      <c r="C35" s="76"/>
      <c r="D35" s="74"/>
      <c r="E35" s="85" t="s">
        <v>4</v>
      </c>
      <c r="F35" s="355"/>
      <c r="G35" s="356"/>
      <c r="H35" s="356"/>
      <c r="I35" s="356"/>
      <c r="J35" s="356"/>
      <c r="K35" s="356"/>
      <c r="L35" s="356"/>
      <c r="M35" s="356"/>
      <c r="N35" s="357"/>
      <c r="O35" s="78"/>
      <c r="P35" s="79"/>
      <c r="Q35" s="80"/>
      <c r="R35" s="81"/>
      <c r="S35" s="82"/>
      <c r="T35" s="81"/>
      <c r="U35" s="82"/>
    </row>
    <row r="36" spans="1:21" s="83" customFormat="1" ht="36" customHeight="1" x14ac:dyDescent="0.35">
      <c r="A36" s="74"/>
      <c r="B36" s="75"/>
      <c r="C36" s="76"/>
      <c r="D36" s="74"/>
      <c r="E36" s="85" t="s">
        <v>4</v>
      </c>
      <c r="F36" s="355"/>
      <c r="G36" s="356"/>
      <c r="H36" s="356"/>
      <c r="I36" s="356"/>
      <c r="J36" s="356"/>
      <c r="K36" s="356"/>
      <c r="L36" s="356"/>
      <c r="M36" s="356"/>
      <c r="N36" s="357"/>
      <c r="O36" s="78"/>
      <c r="P36" s="79"/>
      <c r="Q36" s="80"/>
      <c r="R36" s="81"/>
      <c r="S36" s="82"/>
      <c r="T36" s="81"/>
      <c r="U36" s="82"/>
    </row>
    <row r="37" spans="1:21" s="1" customFormat="1" x14ac:dyDescent="0.35">
      <c r="L37" s="30" t="s">
        <v>76</v>
      </c>
      <c r="N37" s="29"/>
      <c r="O37" s="30">
        <f>SUM(O32:O36)</f>
        <v>3676</v>
      </c>
      <c r="P37" s="30">
        <f>SUM(P32:P36)</f>
        <v>3676</v>
      </c>
      <c r="Q37" s="23"/>
      <c r="R37" s="31">
        <f>SUM(R32:R36)</f>
        <v>2926</v>
      </c>
      <c r="S37" s="23"/>
      <c r="T37" s="31">
        <f>SUM(T32:T36)</f>
        <v>0</v>
      </c>
      <c r="U37" s="23"/>
    </row>
    <row r="39" spans="1:21" s="107" customFormat="1" ht="37.5" customHeight="1" x14ac:dyDescent="0.35">
      <c r="A39" s="99" t="s">
        <v>77</v>
      </c>
      <c r="B39" s="100"/>
      <c r="C39" s="100"/>
      <c r="D39" s="100"/>
      <c r="E39" s="100"/>
      <c r="F39" s="100"/>
      <c r="G39" s="100"/>
      <c r="H39" s="100"/>
      <c r="I39" s="100"/>
      <c r="J39" s="100"/>
      <c r="K39" s="100"/>
      <c r="L39" s="100"/>
      <c r="M39" s="100"/>
      <c r="N39" s="104"/>
      <c r="O39" s="102" t="s">
        <v>163</v>
      </c>
      <c r="P39" s="105" t="s">
        <v>36</v>
      </c>
      <c r="Q39" s="106" t="s">
        <v>70</v>
      </c>
      <c r="R39" s="105" t="s">
        <v>37</v>
      </c>
      <c r="S39" s="106" t="s">
        <v>70</v>
      </c>
      <c r="T39" s="105" t="s">
        <v>38</v>
      </c>
      <c r="U39" s="106" t="s">
        <v>70</v>
      </c>
    </row>
    <row r="40" spans="1:21" x14ac:dyDescent="0.35">
      <c r="A40" s="53"/>
      <c r="B40" s="54"/>
      <c r="C40" s="24" t="s">
        <v>63</v>
      </c>
      <c r="D40" s="24" t="s">
        <v>62</v>
      </c>
      <c r="E40" s="59" t="s">
        <v>31</v>
      </c>
      <c r="F40" s="53" t="s">
        <v>32</v>
      </c>
      <c r="G40" s="55"/>
      <c r="H40" s="55"/>
      <c r="I40" s="55"/>
      <c r="J40" s="55"/>
      <c r="K40" s="55"/>
      <c r="L40" s="55"/>
      <c r="M40" s="55"/>
      <c r="N40" s="54"/>
      <c r="O40" s="20" t="s">
        <v>33</v>
      </c>
      <c r="P40" s="20" t="s">
        <v>33</v>
      </c>
      <c r="Q40" s="26"/>
      <c r="R40" s="6" t="s">
        <v>33</v>
      </c>
      <c r="S40" s="27"/>
      <c r="T40" s="6" t="s">
        <v>33</v>
      </c>
      <c r="U40" s="27"/>
    </row>
    <row r="41" spans="1:21" s="83" customFormat="1" ht="37.5" customHeight="1" x14ac:dyDescent="0.35">
      <c r="A41" s="74"/>
      <c r="B41" s="75"/>
      <c r="C41" s="76" t="s">
        <v>53</v>
      </c>
      <c r="D41" s="74" t="s">
        <v>56</v>
      </c>
      <c r="E41" s="85" t="s">
        <v>4</v>
      </c>
      <c r="F41" s="355" t="s">
        <v>193</v>
      </c>
      <c r="G41" s="356"/>
      <c r="H41" s="356"/>
      <c r="I41" s="356"/>
      <c r="J41" s="356"/>
      <c r="K41" s="356"/>
      <c r="L41" s="356"/>
      <c r="M41" s="356"/>
      <c r="N41" s="357"/>
      <c r="O41" s="78">
        <v>6324</v>
      </c>
      <c r="P41" s="79">
        <v>6324</v>
      </c>
      <c r="Q41" s="80"/>
      <c r="R41" s="256">
        <v>3878</v>
      </c>
      <c r="S41" s="255" t="s">
        <v>243</v>
      </c>
      <c r="T41" s="81"/>
      <c r="U41" s="82"/>
    </row>
    <row r="42" spans="1:21" s="83" customFormat="1" ht="37.5" customHeight="1" x14ac:dyDescent="0.35">
      <c r="A42" s="74"/>
      <c r="B42" s="75"/>
      <c r="C42" s="76"/>
      <c r="D42" s="74"/>
      <c r="E42" s="85" t="s">
        <v>4</v>
      </c>
      <c r="F42" s="372"/>
      <c r="G42" s="373"/>
      <c r="H42" s="373"/>
      <c r="I42" s="373"/>
      <c r="J42" s="373"/>
      <c r="K42" s="373"/>
      <c r="L42" s="373"/>
      <c r="M42" s="373"/>
      <c r="N42" s="374"/>
      <c r="O42" s="78"/>
      <c r="P42" s="79"/>
      <c r="Q42" s="80"/>
      <c r="R42" s="81"/>
      <c r="S42" s="82"/>
      <c r="T42" s="81"/>
      <c r="U42" s="82"/>
    </row>
    <row r="43" spans="1:21" s="83" customFormat="1" ht="37.5" customHeight="1" x14ac:dyDescent="0.35">
      <c r="A43" s="74"/>
      <c r="B43" s="75"/>
      <c r="C43" s="76"/>
      <c r="D43" s="74"/>
      <c r="E43" s="85" t="s">
        <v>4</v>
      </c>
      <c r="F43" s="355"/>
      <c r="G43" s="356"/>
      <c r="H43" s="356"/>
      <c r="I43" s="356"/>
      <c r="J43" s="356"/>
      <c r="K43" s="356"/>
      <c r="L43" s="356"/>
      <c r="M43" s="356"/>
      <c r="N43" s="357"/>
      <c r="O43" s="78"/>
      <c r="P43" s="79"/>
      <c r="Q43" s="80"/>
      <c r="R43" s="81"/>
      <c r="S43" s="82"/>
      <c r="T43" s="81"/>
      <c r="U43" s="82"/>
    </row>
    <row r="44" spans="1:21" s="83" customFormat="1" ht="37.5" customHeight="1" x14ac:dyDescent="0.35">
      <c r="A44" s="74"/>
      <c r="B44" s="75"/>
      <c r="C44" s="76"/>
      <c r="D44" s="74"/>
      <c r="E44" s="85" t="s">
        <v>4</v>
      </c>
      <c r="F44" s="355"/>
      <c r="G44" s="356"/>
      <c r="H44" s="356"/>
      <c r="I44" s="356"/>
      <c r="J44" s="356"/>
      <c r="K44" s="356"/>
      <c r="L44" s="356"/>
      <c r="M44" s="356"/>
      <c r="N44" s="357"/>
      <c r="O44" s="78"/>
      <c r="P44" s="79"/>
      <c r="Q44" s="80"/>
      <c r="R44" s="81"/>
      <c r="S44" s="82"/>
      <c r="T44" s="81"/>
      <c r="U44" s="82"/>
    </row>
    <row r="45" spans="1:21" s="83" customFormat="1" ht="37.5" customHeight="1" x14ac:dyDescent="0.35">
      <c r="A45" s="74"/>
      <c r="B45" s="75"/>
      <c r="C45" s="76"/>
      <c r="D45" s="74"/>
      <c r="E45" s="85" t="s">
        <v>4</v>
      </c>
      <c r="F45" s="355"/>
      <c r="G45" s="356"/>
      <c r="H45" s="356"/>
      <c r="I45" s="356"/>
      <c r="J45" s="356"/>
      <c r="K45" s="356"/>
      <c r="L45" s="356"/>
      <c r="M45" s="356"/>
      <c r="N45" s="357"/>
      <c r="O45" s="78"/>
      <c r="P45" s="79"/>
      <c r="Q45" s="80"/>
      <c r="R45" s="81"/>
      <c r="S45" s="82"/>
      <c r="T45" s="81"/>
      <c r="U45" s="82"/>
    </row>
    <row r="46" spans="1:21" s="83" customFormat="1" ht="37.5" customHeight="1" x14ac:dyDescent="0.35">
      <c r="A46" s="74"/>
      <c r="B46" s="75"/>
      <c r="C46" s="76"/>
      <c r="D46" s="74"/>
      <c r="E46" s="85" t="s">
        <v>4</v>
      </c>
      <c r="F46" s="355"/>
      <c r="G46" s="356"/>
      <c r="H46" s="356"/>
      <c r="I46" s="356"/>
      <c r="J46" s="356"/>
      <c r="K46" s="356"/>
      <c r="L46" s="356"/>
      <c r="M46" s="356"/>
      <c r="N46" s="357"/>
      <c r="O46" s="78"/>
      <c r="P46" s="79"/>
      <c r="Q46" s="80"/>
      <c r="R46" s="81"/>
      <c r="S46" s="82"/>
      <c r="T46" s="81"/>
      <c r="U46" s="82"/>
    </row>
    <row r="47" spans="1:21" s="1" customFormat="1" x14ac:dyDescent="0.35">
      <c r="L47" s="1" t="s">
        <v>78</v>
      </c>
      <c r="O47" s="30">
        <f>SUM(O41:O46)</f>
        <v>6324</v>
      </c>
      <c r="P47" s="30">
        <f>SUM(P41:P46)</f>
        <v>6324</v>
      </c>
      <c r="Q47" s="23"/>
      <c r="R47" s="31">
        <f>SUM(R41:R46)</f>
        <v>3878</v>
      </c>
      <c r="S47" s="23"/>
      <c r="T47" s="31">
        <f>SUM(T41:T46)</f>
        <v>0</v>
      </c>
      <c r="U47" s="23"/>
    </row>
    <row r="48" spans="1:21" s="1" customFormat="1" x14ac:dyDescent="0.35">
      <c r="O48" s="30"/>
      <c r="P48" s="30"/>
      <c r="Q48" s="23"/>
      <c r="R48" s="31"/>
      <c r="S48" s="23"/>
      <c r="T48" s="31"/>
      <c r="U48" s="23"/>
    </row>
    <row r="49" spans="1:21" s="1" customFormat="1" ht="15" thickBot="1" x14ac:dyDescent="0.4">
      <c r="O49" s="30"/>
      <c r="P49" s="30"/>
      <c r="Q49" s="23"/>
      <c r="R49" s="31"/>
      <c r="S49" s="23"/>
      <c r="T49" s="31"/>
      <c r="U49" s="23"/>
    </row>
    <row r="50" spans="1:21" s="1" customFormat="1" ht="19" thickBot="1" x14ac:dyDescent="0.5">
      <c r="K50" s="358" t="s">
        <v>64</v>
      </c>
      <c r="L50" s="359"/>
      <c r="M50" s="359"/>
      <c r="N50" s="360"/>
      <c r="O50" s="30">
        <f>SUM(O28,O37,O47)</f>
        <v>30420</v>
      </c>
      <c r="P50" s="30">
        <f>SUM(P28,P37,P47)</f>
        <v>29804</v>
      </c>
      <c r="Q50" s="30"/>
      <c r="R50" s="30">
        <f>SUM(R28,R37,R47)</f>
        <v>25804</v>
      </c>
      <c r="S50" s="30"/>
      <c r="T50" s="31">
        <f>SUM(T28,T37,T47)</f>
        <v>0</v>
      </c>
      <c r="U50" s="23"/>
    </row>
    <row r="51" spans="1:21" ht="23.5" x14ac:dyDescent="0.55000000000000004">
      <c r="A51" s="367" t="s">
        <v>85</v>
      </c>
      <c r="B51" s="367"/>
      <c r="C51" s="367"/>
      <c r="D51" s="367"/>
    </row>
    <row r="52" spans="1:21" s="98" customFormat="1" ht="34.5" customHeight="1" x14ac:dyDescent="0.35">
      <c r="A52" s="108" t="s">
        <v>89</v>
      </c>
      <c r="B52" s="109"/>
      <c r="C52" s="109"/>
      <c r="D52" s="109"/>
      <c r="E52" s="110"/>
      <c r="F52" s="110"/>
      <c r="G52" s="110"/>
      <c r="H52" s="110"/>
      <c r="I52" s="110"/>
      <c r="J52" s="110"/>
      <c r="K52" s="110"/>
      <c r="L52" s="110"/>
      <c r="M52" s="110"/>
      <c r="N52" s="111"/>
      <c r="O52" s="112" t="s">
        <v>163</v>
      </c>
      <c r="P52" s="112" t="s">
        <v>36</v>
      </c>
      <c r="Q52" s="113" t="s">
        <v>70</v>
      </c>
      <c r="R52" s="112" t="s">
        <v>37</v>
      </c>
      <c r="S52" s="113" t="s">
        <v>70</v>
      </c>
      <c r="T52" s="112" t="s">
        <v>38</v>
      </c>
      <c r="U52" s="113" t="s">
        <v>70</v>
      </c>
    </row>
    <row r="53" spans="1:21" x14ac:dyDescent="0.35">
      <c r="A53" s="56"/>
      <c r="B53" s="57"/>
      <c r="C53" s="24" t="s">
        <v>63</v>
      </c>
      <c r="D53" s="24" t="s">
        <v>62</v>
      </c>
      <c r="E53" s="60" t="s">
        <v>31</v>
      </c>
      <c r="F53" s="28" t="s">
        <v>32</v>
      </c>
      <c r="G53" s="46"/>
      <c r="H53" s="46"/>
      <c r="I53" s="46"/>
      <c r="J53" s="46"/>
      <c r="K53" s="46"/>
      <c r="L53" s="46"/>
      <c r="M53" s="46"/>
      <c r="N53" s="46"/>
      <c r="O53" s="20" t="s">
        <v>33</v>
      </c>
      <c r="P53" s="20" t="s">
        <v>33</v>
      </c>
      <c r="Q53" s="26"/>
      <c r="R53" s="20" t="s">
        <v>33</v>
      </c>
      <c r="S53" s="27"/>
      <c r="T53" s="6" t="s">
        <v>33</v>
      </c>
      <c r="U53" s="27"/>
    </row>
    <row r="55" spans="1:21" s="83" customFormat="1" ht="40.5" customHeight="1" x14ac:dyDescent="0.35">
      <c r="A55" s="74"/>
      <c r="B55" s="75"/>
      <c r="C55" s="76" t="s">
        <v>55</v>
      </c>
      <c r="D55" s="74" t="s">
        <v>55</v>
      </c>
      <c r="E55" s="77" t="s">
        <v>8</v>
      </c>
      <c r="F55" s="355" t="s">
        <v>192</v>
      </c>
      <c r="G55" s="356"/>
      <c r="H55" s="356"/>
      <c r="I55" s="356"/>
      <c r="J55" s="356"/>
      <c r="K55" s="356"/>
      <c r="L55" s="356"/>
      <c r="M55" s="356"/>
      <c r="N55" s="357"/>
      <c r="O55" s="79">
        <v>975</v>
      </c>
      <c r="P55" s="79">
        <v>975</v>
      </c>
      <c r="Q55" s="80"/>
      <c r="R55" s="254">
        <v>53</v>
      </c>
      <c r="S55" s="255" t="s">
        <v>244</v>
      </c>
      <c r="T55" s="81"/>
      <c r="U55" s="82"/>
    </row>
    <row r="56" spans="1:21" s="83" customFormat="1" ht="58.5" customHeight="1" x14ac:dyDescent="0.35">
      <c r="A56" s="74"/>
      <c r="B56" s="75"/>
      <c r="C56" s="76" t="s">
        <v>55</v>
      </c>
      <c r="D56" s="74" t="s">
        <v>55</v>
      </c>
      <c r="E56" s="77" t="s">
        <v>8</v>
      </c>
      <c r="F56" s="361" t="s">
        <v>194</v>
      </c>
      <c r="G56" s="362"/>
      <c r="H56" s="362"/>
      <c r="I56" s="362"/>
      <c r="J56" s="362"/>
      <c r="K56" s="362"/>
      <c r="L56" s="362"/>
      <c r="M56" s="362"/>
      <c r="N56" s="363"/>
      <c r="O56" s="79">
        <v>347</v>
      </c>
      <c r="P56" s="79">
        <v>347</v>
      </c>
      <c r="Q56" s="80"/>
      <c r="R56" s="254">
        <v>197</v>
      </c>
      <c r="S56" s="255" t="s">
        <v>239</v>
      </c>
      <c r="T56" s="81"/>
      <c r="U56" s="82"/>
    </row>
    <row r="57" spans="1:21" s="83" customFormat="1" ht="55.5" customHeight="1" x14ac:dyDescent="0.35">
      <c r="A57" s="74"/>
      <c r="B57" s="75"/>
      <c r="C57" s="76" t="s">
        <v>55</v>
      </c>
      <c r="D57" s="74" t="s">
        <v>55</v>
      </c>
      <c r="E57" s="77" t="s">
        <v>8</v>
      </c>
      <c r="F57" s="361" t="s">
        <v>195</v>
      </c>
      <c r="G57" s="362"/>
      <c r="H57" s="362"/>
      <c r="I57" s="362"/>
      <c r="J57" s="362"/>
      <c r="K57" s="362"/>
      <c r="L57" s="362"/>
      <c r="M57" s="362"/>
      <c r="N57" s="363"/>
      <c r="O57" s="79">
        <v>150</v>
      </c>
      <c r="P57" s="79">
        <v>150</v>
      </c>
      <c r="Q57" s="80"/>
      <c r="R57" s="79">
        <v>150</v>
      </c>
      <c r="S57" s="82"/>
      <c r="T57" s="81"/>
      <c r="U57" s="82"/>
    </row>
    <row r="58" spans="1:21" s="83" customFormat="1" ht="40.5" customHeight="1" x14ac:dyDescent="0.35">
      <c r="A58" s="86"/>
      <c r="B58" s="87"/>
      <c r="C58" s="88"/>
      <c r="D58" s="86"/>
      <c r="E58" s="89"/>
      <c r="F58" s="355"/>
      <c r="G58" s="356"/>
      <c r="H58" s="356"/>
      <c r="I58" s="356"/>
      <c r="J58" s="356"/>
      <c r="K58" s="356"/>
      <c r="L58" s="356"/>
      <c r="M58" s="356"/>
      <c r="N58" s="357"/>
      <c r="O58" s="90"/>
      <c r="P58" s="90"/>
      <c r="Q58" s="91"/>
      <c r="R58" s="90"/>
      <c r="S58" s="92"/>
      <c r="T58" s="93"/>
      <c r="U58" s="92"/>
    </row>
    <row r="59" spans="1:21" s="34" customFormat="1" x14ac:dyDescent="0.35">
      <c r="M59" s="34" t="s">
        <v>82</v>
      </c>
      <c r="N59" s="29"/>
      <c r="O59" s="35">
        <f>SUM(O54:O58)</f>
        <v>1472</v>
      </c>
      <c r="P59" s="29">
        <f>SUM(P54:P58)</f>
        <v>1472</v>
      </c>
      <c r="Q59" s="32"/>
      <c r="R59" s="29">
        <f>SUM(R54:R58)</f>
        <v>400</v>
      </c>
      <c r="S59" s="32"/>
      <c r="T59" s="68">
        <f>SUM(T54:T58)</f>
        <v>0</v>
      </c>
      <c r="U59" s="32"/>
    </row>
    <row r="60" spans="1:21" s="1" customFormat="1" x14ac:dyDescent="0.35">
      <c r="N60" s="33"/>
      <c r="O60" s="33"/>
      <c r="P60" s="33"/>
      <c r="Q60" s="23"/>
      <c r="R60" s="33"/>
      <c r="S60" s="23"/>
      <c r="T60" s="69"/>
      <c r="U60" s="23"/>
    </row>
    <row r="61" spans="1:21" s="120" customFormat="1" ht="34.5" customHeight="1" x14ac:dyDescent="0.35">
      <c r="A61" s="114" t="s">
        <v>79</v>
      </c>
      <c r="B61" s="115"/>
      <c r="C61" s="115"/>
      <c r="D61" s="115"/>
      <c r="E61" s="116"/>
      <c r="F61" s="116"/>
      <c r="G61" s="116"/>
      <c r="H61" s="116"/>
      <c r="I61" s="116"/>
      <c r="J61" s="116"/>
      <c r="K61" s="116"/>
      <c r="L61" s="116"/>
      <c r="M61" s="116"/>
      <c r="N61" s="117"/>
      <c r="O61" s="246" t="s">
        <v>163</v>
      </c>
      <c r="P61" s="118" t="s">
        <v>36</v>
      </c>
      <c r="Q61" s="119" t="s">
        <v>70</v>
      </c>
      <c r="R61" s="118" t="s">
        <v>37</v>
      </c>
      <c r="S61" s="119" t="s">
        <v>70</v>
      </c>
      <c r="T61" s="118" t="s">
        <v>38</v>
      </c>
      <c r="U61" s="119" t="s">
        <v>70</v>
      </c>
    </row>
    <row r="62" spans="1:21" x14ac:dyDescent="0.35">
      <c r="A62" s="56"/>
      <c r="B62" s="57"/>
      <c r="C62" s="24" t="s">
        <v>63</v>
      </c>
      <c r="D62" s="24" t="s">
        <v>62</v>
      </c>
      <c r="E62" s="60" t="s">
        <v>31</v>
      </c>
      <c r="F62" s="28" t="s">
        <v>32</v>
      </c>
      <c r="G62" s="46"/>
      <c r="H62" s="46"/>
      <c r="I62" s="46"/>
      <c r="J62" s="46"/>
      <c r="K62" s="46"/>
      <c r="L62" s="46"/>
      <c r="M62" s="46"/>
      <c r="N62" s="46"/>
      <c r="O62" s="20" t="s">
        <v>33</v>
      </c>
      <c r="P62" s="20" t="s">
        <v>33</v>
      </c>
      <c r="Q62" s="26"/>
      <c r="R62" s="20" t="s">
        <v>33</v>
      </c>
      <c r="S62" s="27"/>
      <c r="T62" s="6" t="s">
        <v>33</v>
      </c>
      <c r="U62" s="27"/>
    </row>
    <row r="63" spans="1:21" s="83" customFormat="1" ht="76.5" customHeight="1" x14ac:dyDescent="0.35">
      <c r="A63" s="74"/>
      <c r="B63" s="75"/>
      <c r="C63" s="76" t="s">
        <v>56</v>
      </c>
      <c r="D63" s="74" t="s">
        <v>56</v>
      </c>
      <c r="E63" s="77" t="s">
        <v>13</v>
      </c>
      <c r="F63" s="361" t="s">
        <v>221</v>
      </c>
      <c r="G63" s="362"/>
      <c r="H63" s="362"/>
      <c r="I63" s="362"/>
      <c r="J63" s="362"/>
      <c r="K63" s="362"/>
      <c r="L63" s="362"/>
      <c r="M63" s="362"/>
      <c r="N63" s="363"/>
      <c r="O63" s="247">
        <v>2400</v>
      </c>
      <c r="P63" s="79">
        <v>2400</v>
      </c>
      <c r="Q63" s="80"/>
      <c r="R63" s="79">
        <v>2400</v>
      </c>
      <c r="S63" s="82"/>
      <c r="T63" s="81"/>
      <c r="U63" s="82"/>
    </row>
    <row r="64" spans="1:21" s="83" customFormat="1" ht="62.5" customHeight="1" x14ac:dyDescent="0.35">
      <c r="A64" s="74"/>
      <c r="B64" s="75"/>
      <c r="C64" s="76" t="s">
        <v>56</v>
      </c>
      <c r="D64" s="74" t="s">
        <v>56</v>
      </c>
      <c r="E64" s="77" t="s">
        <v>13</v>
      </c>
      <c r="F64" s="361" t="s">
        <v>220</v>
      </c>
      <c r="G64" s="362"/>
      <c r="H64" s="362"/>
      <c r="I64" s="362"/>
      <c r="J64" s="362"/>
      <c r="K64" s="362"/>
      <c r="L64" s="362"/>
      <c r="M64" s="362"/>
      <c r="N64" s="363"/>
      <c r="O64" s="79">
        <v>600</v>
      </c>
      <c r="P64" s="79">
        <v>600</v>
      </c>
      <c r="Q64" s="80"/>
      <c r="R64" s="79">
        <v>600</v>
      </c>
      <c r="S64" s="82"/>
      <c r="T64" s="81"/>
      <c r="U64" s="82"/>
    </row>
    <row r="65" spans="1:21" s="264" customFormat="1" ht="40.5" customHeight="1" x14ac:dyDescent="0.35">
      <c r="A65" s="259"/>
      <c r="B65" s="260"/>
      <c r="C65" s="261" t="s">
        <v>55</v>
      </c>
      <c r="D65" s="259" t="s">
        <v>55</v>
      </c>
      <c r="E65" s="262" t="s">
        <v>13</v>
      </c>
      <c r="F65" s="368" t="s">
        <v>233</v>
      </c>
      <c r="G65" s="369"/>
      <c r="H65" s="369"/>
      <c r="I65" s="369"/>
      <c r="J65" s="369"/>
      <c r="K65" s="369"/>
      <c r="L65" s="369"/>
      <c r="M65" s="369"/>
      <c r="N65" s="370"/>
      <c r="O65" s="254">
        <v>50</v>
      </c>
      <c r="P65" s="254">
        <v>50</v>
      </c>
      <c r="Q65" s="258"/>
      <c r="R65" s="254">
        <v>50</v>
      </c>
      <c r="S65" s="255"/>
      <c r="T65" s="256"/>
      <c r="U65" s="255"/>
    </row>
    <row r="66" spans="1:21" s="264" customFormat="1" ht="87" x14ac:dyDescent="0.35">
      <c r="A66" s="259"/>
      <c r="B66" s="260"/>
      <c r="C66" s="261" t="s">
        <v>56</v>
      </c>
      <c r="D66" s="259" t="s">
        <v>56</v>
      </c>
      <c r="E66" s="262" t="s">
        <v>11</v>
      </c>
      <c r="F66" s="364"/>
      <c r="G66" s="365"/>
      <c r="H66" s="365"/>
      <c r="I66" s="365"/>
      <c r="J66" s="365"/>
      <c r="K66" s="365"/>
      <c r="L66" s="365"/>
      <c r="M66" s="365"/>
      <c r="N66" s="366"/>
      <c r="O66" s="254"/>
      <c r="P66" s="254"/>
      <c r="Q66" s="258"/>
      <c r="R66" s="254">
        <v>3726</v>
      </c>
      <c r="S66" s="255" t="s">
        <v>245</v>
      </c>
      <c r="T66" s="256"/>
      <c r="U66" s="263"/>
    </row>
    <row r="67" spans="1:21" s="264" customFormat="1" ht="58" x14ac:dyDescent="0.35">
      <c r="A67" s="261"/>
      <c r="B67" s="261"/>
      <c r="C67" s="261" t="s">
        <v>56</v>
      </c>
      <c r="D67" s="261" t="s">
        <v>56</v>
      </c>
      <c r="E67" s="262" t="s">
        <v>11</v>
      </c>
      <c r="F67" s="265"/>
      <c r="G67" s="266"/>
      <c r="H67" s="266"/>
      <c r="I67" s="266"/>
      <c r="J67" s="266"/>
      <c r="K67" s="266"/>
      <c r="L67" s="266"/>
      <c r="M67" s="266"/>
      <c r="N67" s="267"/>
      <c r="O67" s="268"/>
      <c r="P67" s="254"/>
      <c r="Q67" s="258"/>
      <c r="R67" s="254">
        <v>1708</v>
      </c>
      <c r="S67" s="255" t="s">
        <v>242</v>
      </c>
      <c r="T67" s="256"/>
      <c r="U67" s="263"/>
    </row>
    <row r="68" spans="1:21" s="1" customFormat="1" x14ac:dyDescent="0.35">
      <c r="L68" s="253" t="s">
        <v>83</v>
      </c>
      <c r="M68" s="253"/>
      <c r="N68" s="253"/>
      <c r="O68" s="30">
        <f>SUM(O63:O66)</f>
        <v>3050</v>
      </c>
      <c r="P68" s="30">
        <f>SUM(P63:P66)</f>
        <v>3050</v>
      </c>
      <c r="Q68" s="30"/>
      <c r="R68" s="30">
        <v>8484</v>
      </c>
      <c r="S68" s="30"/>
      <c r="T68" s="31">
        <f>SUM(T63:T66)</f>
        <v>0</v>
      </c>
      <c r="U68" s="30"/>
    </row>
    <row r="70" spans="1:21" s="98" customFormat="1" ht="37.5" customHeight="1" x14ac:dyDescent="0.35">
      <c r="A70" s="121" t="s">
        <v>35</v>
      </c>
      <c r="B70" s="122"/>
      <c r="C70" s="122"/>
      <c r="D70" s="122"/>
      <c r="E70" s="122"/>
      <c r="F70" s="122"/>
      <c r="G70" s="122"/>
      <c r="H70" s="122"/>
      <c r="I70" s="122"/>
      <c r="J70" s="122"/>
      <c r="K70" s="122"/>
      <c r="L70" s="122"/>
      <c r="M70" s="122"/>
      <c r="N70" s="123"/>
      <c r="O70" s="124" t="s">
        <v>163</v>
      </c>
      <c r="P70" s="124" t="s">
        <v>36</v>
      </c>
      <c r="Q70" s="125" t="s">
        <v>70</v>
      </c>
      <c r="R70" s="124" t="s">
        <v>37</v>
      </c>
      <c r="S70" s="125" t="s">
        <v>70</v>
      </c>
      <c r="T70" s="124" t="s">
        <v>38</v>
      </c>
      <c r="U70" s="125" t="s">
        <v>70</v>
      </c>
    </row>
    <row r="71" spans="1:21" x14ac:dyDescent="0.35">
      <c r="A71" s="56"/>
      <c r="B71" s="57"/>
      <c r="C71" s="24" t="s">
        <v>63</v>
      </c>
      <c r="D71" s="24" t="s">
        <v>62</v>
      </c>
      <c r="E71" s="60" t="s">
        <v>31</v>
      </c>
      <c r="F71" s="46" t="s">
        <v>32</v>
      </c>
      <c r="G71" s="46"/>
      <c r="H71" s="46"/>
      <c r="I71" s="46"/>
      <c r="J71" s="46"/>
      <c r="K71" s="46"/>
      <c r="L71" s="46"/>
      <c r="M71" s="46"/>
      <c r="N71" s="46"/>
      <c r="O71" s="20" t="s">
        <v>33</v>
      </c>
      <c r="P71" s="28" t="s">
        <v>33</v>
      </c>
      <c r="Q71" s="26"/>
      <c r="R71" s="28" t="s">
        <v>33</v>
      </c>
      <c r="S71" s="27"/>
      <c r="T71" s="70" t="s">
        <v>33</v>
      </c>
      <c r="U71" s="27"/>
    </row>
    <row r="72" spans="1:21" s="83" customFormat="1" ht="36" customHeight="1" x14ac:dyDescent="0.35">
      <c r="A72" s="74"/>
      <c r="B72" s="75"/>
      <c r="C72" s="76"/>
      <c r="D72" s="76"/>
      <c r="E72" s="77"/>
      <c r="F72" s="355"/>
      <c r="G72" s="356"/>
      <c r="H72" s="356"/>
      <c r="I72" s="356"/>
      <c r="J72" s="356"/>
      <c r="K72" s="356"/>
      <c r="L72" s="356"/>
      <c r="M72" s="356"/>
      <c r="N72" s="357"/>
      <c r="O72" s="79"/>
      <c r="P72" s="78"/>
      <c r="Q72" s="80"/>
      <c r="R72" s="78"/>
      <c r="S72" s="82"/>
      <c r="T72" s="94"/>
      <c r="U72" s="82"/>
    </row>
    <row r="73" spans="1:21" s="83" customFormat="1" ht="36" customHeight="1" x14ac:dyDescent="0.35">
      <c r="A73" s="74"/>
      <c r="B73" s="75"/>
      <c r="C73" s="76"/>
      <c r="D73" s="76"/>
      <c r="E73" s="77"/>
      <c r="F73" s="355"/>
      <c r="G73" s="356"/>
      <c r="H73" s="356"/>
      <c r="I73" s="356"/>
      <c r="J73" s="356"/>
      <c r="K73" s="356"/>
      <c r="L73" s="356"/>
      <c r="M73" s="356"/>
      <c r="N73" s="357"/>
      <c r="O73" s="79"/>
      <c r="P73" s="78"/>
      <c r="Q73" s="80"/>
      <c r="R73" s="78"/>
      <c r="S73" s="82"/>
      <c r="T73" s="94"/>
      <c r="U73" s="82"/>
    </row>
    <row r="74" spans="1:21" s="83" customFormat="1" ht="36" customHeight="1" x14ac:dyDescent="0.35">
      <c r="A74" s="74"/>
      <c r="B74" s="75"/>
      <c r="C74" s="76"/>
      <c r="D74" s="76"/>
      <c r="E74" s="77"/>
      <c r="F74" s="355"/>
      <c r="G74" s="356"/>
      <c r="H74" s="356"/>
      <c r="I74" s="356"/>
      <c r="J74" s="356"/>
      <c r="K74" s="356"/>
      <c r="L74" s="356"/>
      <c r="M74" s="356"/>
      <c r="N74" s="357"/>
      <c r="O74" s="79"/>
      <c r="P74" s="78"/>
      <c r="Q74" s="91"/>
      <c r="R74" s="78"/>
      <c r="S74" s="92"/>
      <c r="T74" s="94"/>
      <c r="U74" s="82"/>
    </row>
    <row r="75" spans="1:21" s="1" customFormat="1" x14ac:dyDescent="0.35">
      <c r="L75" s="48" t="s">
        <v>65</v>
      </c>
      <c r="M75" s="48"/>
      <c r="N75" s="48"/>
      <c r="O75" s="30">
        <f>SUM(O72:O74)</f>
        <v>0</v>
      </c>
      <c r="P75" s="30">
        <f>SUM(P72:P74)</f>
        <v>0</v>
      </c>
      <c r="Q75" s="32"/>
      <c r="R75" s="30">
        <f>SUM(R72:R74)</f>
        <v>0</v>
      </c>
      <c r="S75" s="32"/>
      <c r="T75" s="31">
        <f>SUM(T72:T74)</f>
        <v>0</v>
      </c>
      <c r="U75" s="26"/>
    </row>
    <row r="77" spans="1:21" s="98" customFormat="1" ht="37.5" customHeight="1" x14ac:dyDescent="0.35">
      <c r="A77" s="126" t="s">
        <v>80</v>
      </c>
      <c r="B77" s="127"/>
      <c r="C77" s="127"/>
      <c r="D77" s="127"/>
      <c r="E77" s="127"/>
      <c r="F77" s="127"/>
      <c r="G77" s="127"/>
      <c r="H77" s="127"/>
      <c r="I77" s="127"/>
      <c r="J77" s="127"/>
      <c r="K77" s="127"/>
      <c r="L77" s="127"/>
      <c r="M77" s="127"/>
      <c r="N77" s="128"/>
      <c r="O77" s="129" t="s">
        <v>163</v>
      </c>
      <c r="P77" s="129" t="s">
        <v>36</v>
      </c>
      <c r="Q77" s="130" t="s">
        <v>70</v>
      </c>
      <c r="R77" s="129" t="s">
        <v>37</v>
      </c>
      <c r="S77" s="130" t="s">
        <v>70</v>
      </c>
      <c r="T77" s="129" t="s">
        <v>38</v>
      </c>
      <c r="U77" s="130" t="s">
        <v>70</v>
      </c>
    </row>
    <row r="78" spans="1:21" x14ac:dyDescent="0.35">
      <c r="A78" s="56"/>
      <c r="B78" s="57"/>
      <c r="C78" s="24" t="s">
        <v>63</v>
      </c>
      <c r="D78" s="24" t="s">
        <v>62</v>
      </c>
      <c r="E78" s="60" t="s">
        <v>31</v>
      </c>
      <c r="F78" s="46" t="s">
        <v>32</v>
      </c>
      <c r="G78" s="46"/>
      <c r="H78" s="46"/>
      <c r="I78" s="46"/>
      <c r="J78" s="46"/>
      <c r="K78" s="46"/>
      <c r="L78" s="46"/>
      <c r="M78" s="46"/>
      <c r="N78" s="46"/>
      <c r="O78" s="20" t="s">
        <v>33</v>
      </c>
      <c r="P78" s="20" t="s">
        <v>33</v>
      </c>
      <c r="Q78" s="26"/>
      <c r="R78" s="20" t="s">
        <v>33</v>
      </c>
      <c r="S78" s="27"/>
      <c r="T78" s="6" t="s">
        <v>33</v>
      </c>
      <c r="U78" s="27"/>
    </row>
    <row r="79" spans="1:21" s="83" customFormat="1" ht="33.75" customHeight="1" x14ac:dyDescent="0.35">
      <c r="A79" s="74"/>
      <c r="B79" s="75"/>
      <c r="C79" s="76" t="s">
        <v>53</v>
      </c>
      <c r="D79" s="76" t="s">
        <v>54</v>
      </c>
      <c r="E79" s="85" t="s">
        <v>15</v>
      </c>
      <c r="F79" s="355" t="s">
        <v>197</v>
      </c>
      <c r="G79" s="356"/>
      <c r="H79" s="356"/>
      <c r="I79" s="356"/>
      <c r="J79" s="356"/>
      <c r="K79" s="356"/>
      <c r="L79" s="356"/>
      <c r="M79" s="356"/>
      <c r="N79" s="357"/>
      <c r="O79" s="79">
        <v>149</v>
      </c>
      <c r="P79" s="79">
        <v>149</v>
      </c>
      <c r="Q79" s="80"/>
      <c r="R79" s="79">
        <v>149</v>
      </c>
      <c r="S79" s="82"/>
      <c r="T79" s="81"/>
      <c r="U79" s="82"/>
    </row>
    <row r="80" spans="1:21" s="83" customFormat="1" ht="33.75" customHeight="1" x14ac:dyDescent="0.35">
      <c r="A80" s="74"/>
      <c r="B80" s="75"/>
      <c r="C80" s="76" t="s">
        <v>53</v>
      </c>
      <c r="D80" s="76" t="s">
        <v>54</v>
      </c>
      <c r="E80" s="85" t="s">
        <v>15</v>
      </c>
      <c r="F80" s="355" t="s">
        <v>196</v>
      </c>
      <c r="G80" s="356"/>
      <c r="H80" s="356"/>
      <c r="I80" s="356"/>
      <c r="J80" s="356"/>
      <c r="K80" s="356"/>
      <c r="L80" s="356"/>
      <c r="M80" s="356"/>
      <c r="N80" s="357"/>
      <c r="O80" s="79">
        <v>110</v>
      </c>
      <c r="P80" s="79">
        <v>110</v>
      </c>
      <c r="Q80" s="80"/>
      <c r="R80" s="79">
        <v>110</v>
      </c>
      <c r="S80" s="82"/>
      <c r="T80" s="81"/>
      <c r="U80" s="82"/>
    </row>
    <row r="81" spans="1:21" s="83" customFormat="1" ht="43.5" x14ac:dyDescent="0.35">
      <c r="A81" s="74"/>
      <c r="B81" s="75"/>
      <c r="C81" s="76" t="s">
        <v>55</v>
      </c>
      <c r="D81" s="76" t="s">
        <v>55</v>
      </c>
      <c r="E81" s="85" t="s">
        <v>15</v>
      </c>
      <c r="F81" s="355" t="s">
        <v>202</v>
      </c>
      <c r="G81" s="356"/>
      <c r="H81" s="356"/>
      <c r="I81" s="356"/>
      <c r="J81" s="356"/>
      <c r="K81" s="356"/>
      <c r="L81" s="356"/>
      <c r="M81" s="356"/>
      <c r="N81" s="357"/>
      <c r="O81" s="79">
        <v>533</v>
      </c>
      <c r="P81" s="79">
        <v>533</v>
      </c>
      <c r="Q81" s="80"/>
      <c r="R81" s="254">
        <v>215</v>
      </c>
      <c r="S81" s="255" t="s">
        <v>238</v>
      </c>
      <c r="T81" s="81"/>
      <c r="U81" s="82"/>
    </row>
    <row r="82" spans="1:21" s="83" customFormat="1" ht="33.75" customHeight="1" x14ac:dyDescent="0.35">
      <c r="A82" s="74"/>
      <c r="B82" s="75"/>
      <c r="C82" s="76" t="s">
        <v>53</v>
      </c>
      <c r="D82" s="76" t="s">
        <v>54</v>
      </c>
      <c r="E82" s="85" t="s">
        <v>15</v>
      </c>
      <c r="F82" s="361" t="s">
        <v>219</v>
      </c>
      <c r="G82" s="362"/>
      <c r="H82" s="362"/>
      <c r="I82" s="362"/>
      <c r="J82" s="362"/>
      <c r="K82" s="362"/>
      <c r="L82" s="362"/>
      <c r="M82" s="362"/>
      <c r="N82" s="363"/>
      <c r="O82" s="79">
        <v>217</v>
      </c>
      <c r="P82" s="79">
        <v>217</v>
      </c>
      <c r="Q82" s="80"/>
      <c r="R82" s="79">
        <v>217</v>
      </c>
      <c r="S82" s="82"/>
      <c r="T82" s="81"/>
      <c r="U82" s="82"/>
    </row>
    <row r="83" spans="1:21" s="83" customFormat="1" ht="50.5" customHeight="1" x14ac:dyDescent="0.35">
      <c r="A83" s="74"/>
      <c r="B83" s="75"/>
      <c r="C83" s="76" t="s">
        <v>56</v>
      </c>
      <c r="D83" s="76" t="s">
        <v>56</v>
      </c>
      <c r="E83" s="85" t="s">
        <v>15</v>
      </c>
      <c r="F83" s="368" t="s">
        <v>249</v>
      </c>
      <c r="G83" s="369"/>
      <c r="H83" s="369"/>
      <c r="I83" s="369"/>
      <c r="J83" s="369"/>
      <c r="K83" s="369"/>
      <c r="L83" s="369"/>
      <c r="M83" s="369"/>
      <c r="N83" s="370"/>
      <c r="O83" s="79">
        <v>15500</v>
      </c>
      <c r="P83" s="79">
        <v>15500</v>
      </c>
      <c r="Q83" s="80"/>
      <c r="R83" s="79">
        <v>15500</v>
      </c>
      <c r="S83" s="401" t="s">
        <v>248</v>
      </c>
      <c r="T83" s="81"/>
      <c r="U83" s="82"/>
    </row>
    <row r="84" spans="1:21" s="83" customFormat="1" ht="52.15" customHeight="1" x14ac:dyDescent="0.35">
      <c r="A84" s="74"/>
      <c r="B84" s="75"/>
      <c r="C84" s="76" t="s">
        <v>56</v>
      </c>
      <c r="D84" s="76" t="s">
        <v>56</v>
      </c>
      <c r="E84" s="85" t="s">
        <v>15</v>
      </c>
      <c r="F84" s="368" t="s">
        <v>250</v>
      </c>
      <c r="G84" s="369"/>
      <c r="H84" s="369"/>
      <c r="I84" s="369"/>
      <c r="J84" s="369"/>
      <c r="K84" s="369"/>
      <c r="L84" s="369"/>
      <c r="M84" s="369"/>
      <c r="N84" s="370"/>
      <c r="O84" s="79">
        <v>6704</v>
      </c>
      <c r="P84" s="79">
        <v>6704</v>
      </c>
      <c r="Q84" s="80"/>
      <c r="R84" s="79">
        <v>6704</v>
      </c>
      <c r="S84" s="401" t="s">
        <v>248</v>
      </c>
      <c r="T84" s="81"/>
      <c r="U84" s="82"/>
    </row>
    <row r="85" spans="1:21" s="83" customFormat="1" ht="29" x14ac:dyDescent="0.35">
      <c r="A85" s="74"/>
      <c r="B85" s="75"/>
      <c r="C85" s="76" t="s">
        <v>53</v>
      </c>
      <c r="D85" s="76" t="s">
        <v>53</v>
      </c>
      <c r="E85" s="85" t="s">
        <v>15</v>
      </c>
      <c r="F85" s="361" t="s">
        <v>226</v>
      </c>
      <c r="G85" s="362"/>
      <c r="H85" s="362"/>
      <c r="I85" s="362"/>
      <c r="J85" s="362"/>
      <c r="K85" s="362"/>
      <c r="L85" s="362"/>
      <c r="M85" s="362"/>
      <c r="N85" s="363"/>
      <c r="O85" s="79">
        <v>150</v>
      </c>
      <c r="P85" s="79">
        <v>766</v>
      </c>
      <c r="Q85" s="80" t="s">
        <v>227</v>
      </c>
      <c r="R85" s="254">
        <v>722</v>
      </c>
      <c r="S85" s="255" t="s">
        <v>240</v>
      </c>
      <c r="T85" s="81"/>
      <c r="U85" s="82"/>
    </row>
    <row r="86" spans="1:21" s="83" customFormat="1" ht="33.75" customHeight="1" x14ac:dyDescent="0.35">
      <c r="A86" s="74"/>
      <c r="B86" s="75"/>
      <c r="C86" s="76" t="s">
        <v>55</v>
      </c>
      <c r="D86" s="76" t="s">
        <v>55</v>
      </c>
      <c r="E86" s="85" t="s">
        <v>15</v>
      </c>
      <c r="F86" s="355" t="s">
        <v>198</v>
      </c>
      <c r="G86" s="356"/>
      <c r="H86" s="356"/>
      <c r="I86" s="356"/>
      <c r="J86" s="356"/>
      <c r="K86" s="356"/>
      <c r="L86" s="356"/>
      <c r="M86" s="356"/>
      <c r="N86" s="357"/>
      <c r="O86" s="79">
        <v>698</v>
      </c>
      <c r="P86" s="79">
        <v>698</v>
      </c>
      <c r="Q86" s="80"/>
      <c r="R86" s="79">
        <v>698</v>
      </c>
      <c r="S86" s="82"/>
      <c r="T86" s="81"/>
      <c r="U86" s="82"/>
    </row>
    <row r="87" spans="1:21" s="83" customFormat="1" ht="268" customHeight="1" x14ac:dyDescent="0.35">
      <c r="A87" s="74"/>
      <c r="B87" s="75"/>
      <c r="C87" s="76" t="s">
        <v>54</v>
      </c>
      <c r="D87" s="76" t="s">
        <v>54</v>
      </c>
      <c r="E87" s="85" t="s">
        <v>15</v>
      </c>
      <c r="F87" s="355" t="s">
        <v>231</v>
      </c>
      <c r="G87" s="356"/>
      <c r="H87" s="356"/>
      <c r="I87" s="356"/>
      <c r="J87" s="356"/>
      <c r="K87" s="356"/>
      <c r="L87" s="356"/>
      <c r="M87" s="356"/>
      <c r="N87" s="357"/>
      <c r="O87" s="79">
        <v>3006</v>
      </c>
      <c r="P87" s="79">
        <v>3006</v>
      </c>
      <c r="Q87" s="80"/>
      <c r="R87" s="254">
        <v>3621</v>
      </c>
      <c r="S87" s="255" t="s">
        <v>246</v>
      </c>
      <c r="T87" s="81"/>
      <c r="U87" s="82"/>
    </row>
    <row r="88" spans="1:21" s="83" customFormat="1" ht="129.5" customHeight="1" x14ac:dyDescent="0.35">
      <c r="A88" s="74"/>
      <c r="B88" s="75"/>
      <c r="C88" s="76" t="s">
        <v>54</v>
      </c>
      <c r="D88" s="76" t="s">
        <v>54</v>
      </c>
      <c r="E88" s="85" t="s">
        <v>15</v>
      </c>
      <c r="F88" s="355" t="s">
        <v>229</v>
      </c>
      <c r="G88" s="356"/>
      <c r="H88" s="356"/>
      <c r="I88" s="356"/>
      <c r="J88" s="356"/>
      <c r="K88" s="356"/>
      <c r="L88" s="356"/>
      <c r="M88" s="356"/>
      <c r="N88" s="357"/>
      <c r="O88" s="79">
        <v>918</v>
      </c>
      <c r="P88" s="79">
        <v>918</v>
      </c>
      <c r="Q88" s="80"/>
      <c r="R88" s="254">
        <v>349</v>
      </c>
      <c r="S88" s="255" t="s">
        <v>247</v>
      </c>
      <c r="T88" s="81"/>
      <c r="U88" s="82"/>
    </row>
    <row r="89" spans="1:21" s="83" customFormat="1" ht="33.75" customHeight="1" x14ac:dyDescent="0.35">
      <c r="A89" s="74"/>
      <c r="B89" s="75"/>
      <c r="C89" s="76" t="s">
        <v>54</v>
      </c>
      <c r="D89" s="76" t="s">
        <v>54</v>
      </c>
      <c r="E89" s="85" t="s">
        <v>15</v>
      </c>
      <c r="F89" s="361" t="s">
        <v>218</v>
      </c>
      <c r="G89" s="362"/>
      <c r="H89" s="362"/>
      <c r="I89" s="362"/>
      <c r="J89" s="362"/>
      <c r="K89" s="362"/>
      <c r="L89" s="362"/>
      <c r="M89" s="362"/>
      <c r="N89" s="363"/>
      <c r="O89" s="79">
        <v>708</v>
      </c>
      <c r="P89" s="79">
        <v>708</v>
      </c>
      <c r="Q89" s="258"/>
      <c r="R89" s="254">
        <v>662</v>
      </c>
      <c r="S89" s="255" t="s">
        <v>236</v>
      </c>
      <c r="T89" s="81"/>
      <c r="U89" s="82"/>
    </row>
    <row r="90" spans="1:21" s="83" customFormat="1" ht="33.75" customHeight="1" x14ac:dyDescent="0.35">
      <c r="A90" s="74"/>
      <c r="B90" s="75"/>
      <c r="C90" s="76"/>
      <c r="D90" s="76"/>
      <c r="E90" s="85" t="s">
        <v>15</v>
      </c>
      <c r="F90" s="355"/>
      <c r="G90" s="356"/>
      <c r="H90" s="356"/>
      <c r="I90" s="356"/>
      <c r="J90" s="356"/>
      <c r="K90" s="356"/>
      <c r="L90" s="356"/>
      <c r="M90" s="356"/>
      <c r="N90" s="357"/>
      <c r="O90" s="79"/>
      <c r="P90" s="79"/>
      <c r="Q90" s="80"/>
      <c r="R90" s="79"/>
      <c r="S90" s="82"/>
      <c r="T90" s="81"/>
      <c r="U90" s="82"/>
    </row>
    <row r="91" spans="1:21" s="83" customFormat="1" ht="33.75" customHeight="1" x14ac:dyDescent="0.35">
      <c r="A91" s="74"/>
      <c r="B91" s="75"/>
      <c r="C91" s="76"/>
      <c r="D91" s="76"/>
      <c r="E91" s="85" t="s">
        <v>15</v>
      </c>
      <c r="F91" s="355"/>
      <c r="G91" s="356"/>
      <c r="H91" s="356"/>
      <c r="I91" s="356"/>
      <c r="J91" s="356"/>
      <c r="K91" s="356"/>
      <c r="L91" s="356"/>
      <c r="M91" s="356"/>
      <c r="N91" s="357"/>
      <c r="O91" s="79"/>
      <c r="P91" s="79"/>
      <c r="Q91" s="80"/>
      <c r="R91" s="79"/>
      <c r="S91" s="82"/>
      <c r="T91" s="81"/>
      <c r="U91" s="82"/>
    </row>
    <row r="92" spans="1:21" s="1" customFormat="1" x14ac:dyDescent="0.35">
      <c r="M92" s="48" t="s">
        <v>66</v>
      </c>
      <c r="N92" s="48"/>
      <c r="O92" s="30">
        <f>SUM(O79:O91)</f>
        <v>28693</v>
      </c>
      <c r="P92" s="30">
        <f>SUM(P79:P91)</f>
        <v>29309</v>
      </c>
      <c r="Q92" s="23"/>
      <c r="R92" s="30">
        <f>SUM(R79:R91)</f>
        <v>28947</v>
      </c>
      <c r="S92" s="23"/>
      <c r="T92" s="31">
        <f>SUM(T79:T91)</f>
        <v>0</v>
      </c>
      <c r="U92" s="23"/>
    </row>
    <row r="94" spans="1:21" s="98" customFormat="1" ht="37.5" customHeight="1" x14ac:dyDescent="0.35">
      <c r="A94" s="131" t="s">
        <v>81</v>
      </c>
      <c r="B94" s="132"/>
      <c r="C94" s="132"/>
      <c r="D94" s="132"/>
      <c r="E94" s="132"/>
      <c r="F94" s="132"/>
      <c r="G94" s="132"/>
      <c r="H94" s="132"/>
      <c r="I94" s="132"/>
      <c r="J94" s="132"/>
      <c r="K94" s="132"/>
      <c r="L94" s="132"/>
      <c r="M94" s="132"/>
      <c r="N94" s="133"/>
      <c r="O94" s="245" t="s">
        <v>163</v>
      </c>
      <c r="P94" s="134" t="s">
        <v>36</v>
      </c>
      <c r="Q94" s="135" t="s">
        <v>70</v>
      </c>
      <c r="R94" s="134" t="s">
        <v>37</v>
      </c>
      <c r="S94" s="135" t="s">
        <v>70</v>
      </c>
      <c r="T94" s="134" t="s">
        <v>38</v>
      </c>
      <c r="U94" s="135" t="s">
        <v>70</v>
      </c>
    </row>
    <row r="95" spans="1:21" x14ac:dyDescent="0.35">
      <c r="A95" s="56" t="s">
        <v>68</v>
      </c>
      <c r="B95" s="57"/>
      <c r="C95" s="24" t="s">
        <v>63</v>
      </c>
      <c r="D95" s="24" t="s">
        <v>62</v>
      </c>
      <c r="E95" s="60" t="s">
        <v>31</v>
      </c>
      <c r="F95" s="46" t="s">
        <v>32</v>
      </c>
      <c r="G95" s="46"/>
      <c r="H95" s="46"/>
      <c r="I95" s="46"/>
      <c r="J95" s="46"/>
      <c r="K95" s="46"/>
      <c r="L95" s="46"/>
      <c r="M95" s="46"/>
      <c r="N95" s="46"/>
      <c r="O95" s="20" t="s">
        <v>33</v>
      </c>
      <c r="P95" s="20" t="s">
        <v>33</v>
      </c>
      <c r="Q95" s="26"/>
      <c r="R95" s="20" t="s">
        <v>33</v>
      </c>
      <c r="S95" s="27"/>
      <c r="T95" s="6" t="s">
        <v>33</v>
      </c>
      <c r="U95" s="27"/>
    </row>
    <row r="96" spans="1:21" s="83" customFormat="1" ht="35.25" customHeight="1" x14ac:dyDescent="0.35">
      <c r="A96" s="74"/>
      <c r="B96" s="75"/>
      <c r="C96" s="76" t="s">
        <v>53</v>
      </c>
      <c r="D96" s="76" t="s">
        <v>53</v>
      </c>
      <c r="E96" s="77" t="s">
        <v>19</v>
      </c>
      <c r="F96" s="352" t="s">
        <v>199</v>
      </c>
      <c r="G96" s="353"/>
      <c r="H96" s="353"/>
      <c r="I96" s="353"/>
      <c r="J96" s="353"/>
      <c r="K96" s="353"/>
      <c r="L96" s="353"/>
      <c r="M96" s="353"/>
      <c r="N96" s="354"/>
      <c r="O96" s="79">
        <v>495</v>
      </c>
      <c r="P96" s="79">
        <v>495</v>
      </c>
      <c r="Q96" s="80"/>
      <c r="R96" s="79">
        <v>495</v>
      </c>
      <c r="S96" s="82"/>
      <c r="T96" s="81"/>
      <c r="U96" s="82"/>
    </row>
    <row r="97" spans="1:21" s="83" customFormat="1" ht="35.25" customHeight="1" x14ac:dyDescent="0.35">
      <c r="A97" s="74"/>
      <c r="B97" s="75"/>
      <c r="C97" s="76" t="s">
        <v>54</v>
      </c>
      <c r="D97" s="76" t="s">
        <v>54</v>
      </c>
      <c r="E97" s="77" t="s">
        <v>20</v>
      </c>
      <c r="F97" s="352" t="s">
        <v>200</v>
      </c>
      <c r="G97" s="353"/>
      <c r="H97" s="353"/>
      <c r="I97" s="353"/>
      <c r="J97" s="353"/>
      <c r="K97" s="353"/>
      <c r="L97" s="353"/>
      <c r="M97" s="353"/>
      <c r="N97" s="354"/>
      <c r="O97" s="79">
        <v>990</v>
      </c>
      <c r="P97" s="79">
        <v>990</v>
      </c>
      <c r="Q97" s="80"/>
      <c r="R97" s="79">
        <v>990</v>
      </c>
      <c r="S97" s="82"/>
      <c r="T97" s="81"/>
      <c r="U97" s="82"/>
    </row>
    <row r="98" spans="1:21" s="83" customFormat="1" ht="53.25" customHeight="1" x14ac:dyDescent="0.35">
      <c r="A98" s="74"/>
      <c r="B98" s="75"/>
      <c r="C98" s="76" t="s">
        <v>53</v>
      </c>
      <c r="D98" s="76" t="s">
        <v>53</v>
      </c>
      <c r="E98" s="77" t="s">
        <v>20</v>
      </c>
      <c r="F98" s="352" t="s">
        <v>201</v>
      </c>
      <c r="G98" s="353"/>
      <c r="H98" s="353"/>
      <c r="I98" s="353"/>
      <c r="J98" s="353"/>
      <c r="K98" s="353"/>
      <c r="L98" s="353"/>
      <c r="M98" s="353"/>
      <c r="N98" s="354"/>
      <c r="O98" s="79">
        <v>405</v>
      </c>
      <c r="P98" s="79">
        <v>405</v>
      </c>
      <c r="Q98" s="80"/>
      <c r="R98" s="252">
        <v>405</v>
      </c>
      <c r="S98" s="255" t="s">
        <v>230</v>
      </c>
      <c r="T98" s="81"/>
      <c r="U98" s="82"/>
    </row>
    <row r="99" spans="1:21" s="83" customFormat="1" ht="35.25" customHeight="1" x14ac:dyDescent="0.35">
      <c r="A99" s="74"/>
      <c r="B99" s="75"/>
      <c r="C99" s="76" t="s">
        <v>53</v>
      </c>
      <c r="D99" s="76" t="s">
        <v>53</v>
      </c>
      <c r="E99" s="77" t="s">
        <v>20</v>
      </c>
      <c r="F99" s="352"/>
      <c r="G99" s="353"/>
      <c r="H99" s="353"/>
      <c r="I99" s="353"/>
      <c r="J99" s="353"/>
      <c r="K99" s="353"/>
      <c r="L99" s="353"/>
      <c r="M99" s="353"/>
      <c r="N99" s="354"/>
      <c r="O99" s="79"/>
      <c r="P99" s="79"/>
      <c r="Q99" s="80"/>
      <c r="R99" s="79"/>
      <c r="S99" s="82"/>
      <c r="T99" s="81"/>
      <c r="U99" s="82"/>
    </row>
    <row r="100" spans="1:21" s="83" customFormat="1" ht="35.25" customHeight="1" x14ac:dyDescent="0.35">
      <c r="A100" s="74"/>
      <c r="B100" s="75"/>
      <c r="C100" s="76"/>
      <c r="D100" s="76"/>
      <c r="E100" s="77"/>
      <c r="F100" s="352"/>
      <c r="G100" s="353"/>
      <c r="H100" s="353"/>
      <c r="I100" s="353"/>
      <c r="J100" s="353"/>
      <c r="K100" s="353"/>
      <c r="L100" s="353"/>
      <c r="M100" s="353"/>
      <c r="N100" s="354"/>
      <c r="O100" s="79"/>
      <c r="P100" s="79"/>
      <c r="Q100" s="80"/>
      <c r="R100" s="79"/>
      <c r="S100" s="82"/>
      <c r="T100" s="81"/>
      <c r="U100" s="82"/>
    </row>
    <row r="101" spans="1:21" s="83" customFormat="1" ht="35.25" customHeight="1" x14ac:dyDescent="0.35">
      <c r="A101" s="74"/>
      <c r="B101" s="75"/>
      <c r="C101" s="76"/>
      <c r="D101" s="76"/>
      <c r="E101" s="77"/>
      <c r="F101" s="352"/>
      <c r="G101" s="353"/>
      <c r="H101" s="353"/>
      <c r="I101" s="353"/>
      <c r="J101" s="353"/>
      <c r="K101" s="353"/>
      <c r="L101" s="353"/>
      <c r="M101" s="353"/>
      <c r="N101" s="354"/>
      <c r="O101" s="79"/>
      <c r="P101" s="79"/>
      <c r="Q101" s="80"/>
      <c r="R101" s="79"/>
      <c r="S101" s="82"/>
      <c r="T101" s="81"/>
      <c r="U101" s="82"/>
    </row>
    <row r="102" spans="1:21" s="83" customFormat="1" ht="35.25" customHeight="1" x14ac:dyDescent="0.35">
      <c r="A102" s="74"/>
      <c r="B102" s="75"/>
      <c r="C102" s="76"/>
      <c r="D102" s="76"/>
      <c r="E102" s="77"/>
      <c r="F102" s="352"/>
      <c r="G102" s="353"/>
      <c r="H102" s="353"/>
      <c r="I102" s="353"/>
      <c r="J102" s="353"/>
      <c r="K102" s="353"/>
      <c r="L102" s="353"/>
      <c r="M102" s="353"/>
      <c r="N102" s="354"/>
      <c r="O102" s="79"/>
      <c r="P102" s="79"/>
      <c r="Q102" s="80"/>
      <c r="R102" s="79"/>
      <c r="S102" s="82"/>
      <c r="T102" s="81"/>
      <c r="U102" s="82"/>
    </row>
    <row r="103" spans="1:21" s="83" customFormat="1" ht="35.25" customHeight="1" x14ac:dyDescent="0.35">
      <c r="A103" s="74"/>
      <c r="B103" s="75"/>
      <c r="C103" s="76"/>
      <c r="D103" s="76"/>
      <c r="E103" s="77"/>
      <c r="F103" s="352"/>
      <c r="G103" s="353"/>
      <c r="H103" s="353"/>
      <c r="I103" s="353"/>
      <c r="J103" s="353"/>
      <c r="K103" s="353"/>
      <c r="L103" s="353"/>
      <c r="M103" s="353"/>
      <c r="N103" s="354"/>
      <c r="O103" s="79"/>
      <c r="P103" s="79"/>
      <c r="Q103" s="80"/>
      <c r="R103" s="79"/>
      <c r="S103" s="82"/>
      <c r="T103" s="81"/>
      <c r="U103" s="82"/>
    </row>
    <row r="104" spans="1:21" s="83" customFormat="1" ht="35.25" customHeight="1" x14ac:dyDescent="0.35">
      <c r="A104" s="74"/>
      <c r="B104" s="75"/>
      <c r="C104" s="76"/>
      <c r="D104" s="76"/>
      <c r="E104" s="77"/>
      <c r="F104" s="352"/>
      <c r="G104" s="353"/>
      <c r="H104" s="353"/>
      <c r="I104" s="353"/>
      <c r="J104" s="353"/>
      <c r="K104" s="353"/>
      <c r="L104" s="353"/>
      <c r="M104" s="353"/>
      <c r="N104" s="354"/>
      <c r="O104" s="79"/>
      <c r="P104" s="79"/>
      <c r="Q104" s="80"/>
      <c r="R104" s="79"/>
      <c r="S104" s="82"/>
      <c r="T104" s="81"/>
      <c r="U104" s="82"/>
    </row>
    <row r="105" spans="1:21" s="1" customFormat="1" x14ac:dyDescent="0.35">
      <c r="L105" s="48" t="s">
        <v>84</v>
      </c>
      <c r="M105" s="48"/>
      <c r="N105" s="48"/>
      <c r="O105" s="30">
        <f>SUM(O96:O104)</f>
        <v>1890</v>
      </c>
      <c r="P105" s="30">
        <f t="shared" ref="P105:T105" si="0">SUM(P96:P104)</f>
        <v>1890</v>
      </c>
      <c r="Q105" s="30"/>
      <c r="R105" s="30">
        <f t="shared" si="0"/>
        <v>1890</v>
      </c>
      <c r="S105" s="30"/>
      <c r="T105" s="31">
        <f t="shared" si="0"/>
        <v>0</v>
      </c>
      <c r="U105" s="30"/>
    </row>
    <row r="106" spans="1:21" s="1" customFormat="1" x14ac:dyDescent="0.35">
      <c r="N106" s="33"/>
      <c r="O106" s="30"/>
      <c r="P106" s="30"/>
      <c r="Q106" s="23"/>
      <c r="R106" s="30"/>
      <c r="S106" s="23"/>
      <c r="T106" s="31"/>
      <c r="U106" s="23"/>
    </row>
    <row r="107" spans="1:21" s="1" customFormat="1" ht="15" thickBot="1" x14ac:dyDescent="0.4">
      <c r="N107" s="33"/>
      <c r="O107" s="30"/>
      <c r="P107" s="30"/>
      <c r="Q107" s="23"/>
      <c r="R107" s="30"/>
      <c r="S107" s="23"/>
      <c r="T107" s="31"/>
      <c r="U107" s="23"/>
    </row>
    <row r="108" spans="1:21" s="1" customFormat="1" ht="21.5" thickBot="1" x14ac:dyDescent="0.55000000000000004">
      <c r="E108" s="337" t="s">
        <v>87</v>
      </c>
      <c r="F108" s="338"/>
      <c r="G108" s="338"/>
      <c r="H108" s="338"/>
      <c r="I108" s="338"/>
      <c r="J108" s="338"/>
      <c r="K108" s="338"/>
      <c r="L108" s="338"/>
      <c r="M108" s="338"/>
      <c r="N108" s="339"/>
      <c r="O108" s="40">
        <f>SUM(O92,O75,O105,O68,O59,O50)</f>
        <v>65525</v>
      </c>
      <c r="P108" s="40">
        <f>SUM(P92,P75,P105,P68,P59,P50)</f>
        <v>65525</v>
      </c>
      <c r="Q108" s="30"/>
      <c r="R108" s="40">
        <f>SUM(R92,R75,R105,R68,R59,R50)</f>
        <v>65525</v>
      </c>
      <c r="S108" s="30"/>
      <c r="T108" s="71">
        <f>SUM(T92,T75,T105,T68,T59,T50)</f>
        <v>0</v>
      </c>
      <c r="U108" s="30"/>
    </row>
    <row r="109" spans="1:21" s="37" customFormat="1" ht="15.75" customHeight="1" x14ac:dyDescent="0.5">
      <c r="G109" s="38"/>
      <c r="H109" s="38"/>
      <c r="I109" s="38"/>
      <c r="J109" s="38"/>
      <c r="K109" s="38"/>
      <c r="L109" s="38"/>
      <c r="M109" s="38"/>
      <c r="N109" s="38"/>
      <c r="O109" s="39"/>
      <c r="P109" s="39"/>
      <c r="Q109" s="39"/>
      <c r="R109" s="39"/>
      <c r="S109" s="39"/>
      <c r="T109" s="72"/>
      <c r="U109" s="39"/>
    </row>
    <row r="111" spans="1:21" s="98" customFormat="1" ht="37.5" customHeight="1" x14ac:dyDescent="0.35">
      <c r="A111" s="136" t="s">
        <v>34</v>
      </c>
      <c r="B111" s="137"/>
      <c r="C111" s="137"/>
      <c r="D111" s="138"/>
      <c r="E111" s="139"/>
      <c r="F111" s="139"/>
      <c r="G111" s="139"/>
      <c r="H111" s="139"/>
      <c r="I111" s="139"/>
      <c r="J111" s="139"/>
      <c r="K111" s="139"/>
      <c r="L111" s="139"/>
      <c r="M111" s="139"/>
      <c r="N111" s="140"/>
      <c r="O111" s="141" t="s">
        <v>163</v>
      </c>
      <c r="P111" s="141" t="s">
        <v>36</v>
      </c>
      <c r="Q111" s="142" t="s">
        <v>70</v>
      </c>
      <c r="R111" s="141" t="s">
        <v>37</v>
      </c>
      <c r="S111" s="142" t="s">
        <v>70</v>
      </c>
      <c r="T111" s="141" t="s">
        <v>38</v>
      </c>
      <c r="U111" s="142" t="s">
        <v>70</v>
      </c>
    </row>
    <row r="112" spans="1:21" x14ac:dyDescent="0.35">
      <c r="A112" s="56"/>
      <c r="B112" s="57"/>
      <c r="C112" s="24" t="s">
        <v>63</v>
      </c>
      <c r="D112" s="24" t="s">
        <v>62</v>
      </c>
      <c r="E112" s="60" t="s">
        <v>31</v>
      </c>
      <c r="F112" s="46" t="s">
        <v>32</v>
      </c>
      <c r="G112" s="46"/>
      <c r="H112" s="46"/>
      <c r="I112" s="46"/>
      <c r="J112" s="46"/>
      <c r="K112" s="46"/>
      <c r="L112" s="46"/>
      <c r="M112" s="46"/>
      <c r="N112" s="46"/>
      <c r="O112" s="20" t="s">
        <v>33</v>
      </c>
      <c r="P112" s="20" t="s">
        <v>33</v>
      </c>
      <c r="Q112" s="26"/>
      <c r="R112" s="20" t="s">
        <v>33</v>
      </c>
      <c r="S112" s="27"/>
      <c r="T112" s="6" t="s">
        <v>33</v>
      </c>
      <c r="U112" s="27"/>
    </row>
    <row r="113" spans="1:21" s="83" customFormat="1" ht="37.5" customHeight="1" x14ac:dyDescent="0.35">
      <c r="A113" s="74"/>
      <c r="B113" s="75"/>
      <c r="C113" s="76"/>
      <c r="D113" s="76"/>
      <c r="E113" s="85" t="s">
        <v>58</v>
      </c>
      <c r="F113" s="355"/>
      <c r="G113" s="356"/>
      <c r="H113" s="356"/>
      <c r="I113" s="356"/>
      <c r="J113" s="356"/>
      <c r="K113" s="356"/>
      <c r="L113" s="356"/>
      <c r="M113" s="356"/>
      <c r="N113" s="357"/>
      <c r="O113" s="79"/>
      <c r="P113" s="79"/>
      <c r="Q113" s="80"/>
      <c r="R113" s="79"/>
      <c r="S113" s="82"/>
      <c r="T113" s="81"/>
      <c r="U113" s="82"/>
    </row>
    <row r="114" spans="1:21" s="83" customFormat="1" ht="37.5" customHeight="1" x14ac:dyDescent="0.35">
      <c r="A114" s="74"/>
      <c r="B114" s="75"/>
      <c r="C114" s="76"/>
      <c r="D114" s="76"/>
      <c r="E114" s="85" t="s">
        <v>58</v>
      </c>
      <c r="F114" s="355"/>
      <c r="G114" s="356"/>
      <c r="H114" s="356"/>
      <c r="I114" s="356"/>
      <c r="J114" s="356"/>
      <c r="K114" s="356"/>
      <c r="L114" s="356"/>
      <c r="M114" s="356"/>
      <c r="N114" s="357"/>
      <c r="O114" s="79"/>
      <c r="P114" s="79"/>
      <c r="Q114" s="80"/>
      <c r="R114" s="79"/>
      <c r="S114" s="95"/>
      <c r="T114" s="81"/>
      <c r="U114" s="95"/>
    </row>
    <row r="115" spans="1:21" s="83" customFormat="1" ht="37.5" customHeight="1" x14ac:dyDescent="0.35">
      <c r="A115" s="74"/>
      <c r="B115" s="75"/>
      <c r="C115" s="76"/>
      <c r="D115" s="76"/>
      <c r="E115" s="85" t="s">
        <v>58</v>
      </c>
      <c r="F115" s="355"/>
      <c r="G115" s="356"/>
      <c r="H115" s="356"/>
      <c r="I115" s="356"/>
      <c r="J115" s="356"/>
      <c r="K115" s="356"/>
      <c r="L115" s="356"/>
      <c r="M115" s="356"/>
      <c r="N115" s="357"/>
      <c r="O115" s="79"/>
      <c r="P115" s="79"/>
      <c r="Q115" s="80"/>
      <c r="R115" s="79"/>
      <c r="S115" s="82"/>
      <c r="T115" s="81"/>
      <c r="U115" s="82"/>
    </row>
    <row r="116" spans="1:21" s="83" customFormat="1" ht="37.5" customHeight="1" x14ac:dyDescent="0.35">
      <c r="A116" s="74"/>
      <c r="B116" s="75"/>
      <c r="C116" s="76"/>
      <c r="D116" s="76"/>
      <c r="E116" s="85" t="s">
        <v>58</v>
      </c>
      <c r="F116" s="355"/>
      <c r="G116" s="356"/>
      <c r="H116" s="356"/>
      <c r="I116" s="356"/>
      <c r="J116" s="356"/>
      <c r="K116" s="356"/>
      <c r="L116" s="356"/>
      <c r="M116" s="356"/>
      <c r="N116" s="357"/>
      <c r="O116" s="79"/>
      <c r="P116" s="79"/>
      <c r="Q116" s="80"/>
      <c r="R116" s="79"/>
      <c r="S116" s="82"/>
      <c r="T116" s="81"/>
      <c r="U116" s="82"/>
    </row>
    <row r="117" spans="1:21" s="1" customFormat="1" ht="15.5" x14ac:dyDescent="0.35">
      <c r="L117" s="47" t="s">
        <v>67</v>
      </c>
      <c r="M117" s="47"/>
      <c r="N117" s="47"/>
      <c r="O117" s="30">
        <f>SUM(O113:O116)</f>
        <v>0</v>
      </c>
      <c r="P117" s="30">
        <f>SUM(P113:P116)</f>
        <v>0</v>
      </c>
      <c r="Q117" s="23"/>
      <c r="R117" s="30">
        <f>SUM(R113:R116)</f>
        <v>0</v>
      </c>
      <c r="S117" s="23"/>
      <c r="T117" s="31">
        <f>SUM(T113:T116)</f>
        <v>0</v>
      </c>
      <c r="U117" s="23"/>
    </row>
    <row r="120" spans="1:21" ht="15" thickBot="1" x14ac:dyDescent="0.4"/>
    <row r="121" spans="1:21" s="1" customFormat="1" ht="21.5" thickBot="1" x14ac:dyDescent="0.55000000000000004">
      <c r="G121" s="63"/>
      <c r="H121" s="337" t="s">
        <v>86</v>
      </c>
      <c r="I121" s="338"/>
      <c r="J121" s="338"/>
      <c r="K121" s="338"/>
      <c r="L121" s="338"/>
      <c r="M121" s="338"/>
      <c r="N121" s="339"/>
      <c r="O121" s="250">
        <v>3276</v>
      </c>
      <c r="P121" s="96">
        <v>3276</v>
      </c>
      <c r="Q121" s="96"/>
      <c r="R121" s="96">
        <v>3276</v>
      </c>
      <c r="S121" s="96"/>
      <c r="T121" s="97">
        <v>0</v>
      </c>
      <c r="U121" s="30"/>
    </row>
    <row r="123" spans="1:21" ht="15" thickBot="1" x14ac:dyDescent="0.4"/>
    <row r="124" spans="1:21" s="41" customFormat="1" ht="24" thickBot="1" x14ac:dyDescent="0.6">
      <c r="E124" s="340" t="s">
        <v>88</v>
      </c>
      <c r="F124" s="341"/>
      <c r="G124" s="341"/>
      <c r="H124" s="341"/>
      <c r="I124" s="341"/>
      <c r="J124" s="341"/>
      <c r="K124" s="341"/>
      <c r="L124" s="341"/>
      <c r="M124" s="341"/>
      <c r="N124" s="342"/>
      <c r="O124" s="43">
        <f>SUM(O121,O117,O108)</f>
        <v>68801</v>
      </c>
      <c r="P124" s="43">
        <f>SUM(P121,P117,P108)</f>
        <v>68801</v>
      </c>
      <c r="Q124" s="43"/>
      <c r="R124" s="43">
        <f>SUM(R121,R117,R108)</f>
        <v>68801</v>
      </c>
      <c r="S124" s="43"/>
      <c r="T124" s="73">
        <f>SUM(T121,T117,T108)</f>
        <v>0</v>
      </c>
      <c r="U124" s="42"/>
    </row>
  </sheetData>
  <customSheetViews>
    <customSheetView guid="{ECE21731-4FE8-452B-B198-75D9CD55633D}" scale="53" hiddenColumns="1" topLeftCell="A85">
      <selection activeCell="T88" sqref="T88"/>
      <pageMargins left="0.7" right="0.7" top="0.75" bottom="0.75" header="0.3" footer="0.3"/>
      <pageSetup orientation="portrait" r:id="rId1"/>
    </customSheetView>
    <customSheetView guid="{08C97B7F-67EE-4463-AA3D-5024C5CFCC42}" topLeftCell="A22">
      <selection activeCell="X58" sqref="X58"/>
      <pageMargins left="0.7" right="0.7" top="0.75" bottom="0.75" header="0.3" footer="0.3"/>
      <pageSetup orientation="portrait" r:id="rId2"/>
    </customSheetView>
    <customSheetView guid="{BB25D9E0-BD78-489C-A2CE-741BB31A2C3F}" scale="72" hiddenColumns="1" topLeftCell="I110">
      <selection activeCell="U67" sqref="U67"/>
      <pageMargins left="0.7" right="0.7" top="0.75" bottom="0.75" header="0.3" footer="0.3"/>
      <pageSetup orientation="portrait" r:id="rId3"/>
    </customSheetView>
    <customSheetView guid="{424CD7E5-0C11-4ED8-891B-9C8A3F9A98B3}" hiddenColumns="1" topLeftCell="I1">
      <selection activeCell="T87" sqref="T87"/>
      <pageMargins left="0.7" right="0.7" top="0.75" bottom="0.75" header="0.3" footer="0.3"/>
      <pageSetup orientation="portrait" r:id="rId4"/>
    </customSheetView>
  </customSheetViews>
  <mergeCells count="61">
    <mergeCell ref="A1:D1"/>
    <mergeCell ref="F73:N73"/>
    <mergeCell ref="F74:N74"/>
    <mergeCell ref="F79:N79"/>
    <mergeCell ref="F80:N80"/>
    <mergeCell ref="F23:N23"/>
    <mergeCell ref="F24:N24"/>
    <mergeCell ref="F25:N25"/>
    <mergeCell ref="F41:N41"/>
    <mergeCell ref="F42:N42"/>
    <mergeCell ref="F35:N35"/>
    <mergeCell ref="F36:N36"/>
    <mergeCell ref="F32:N32"/>
    <mergeCell ref="F26:N26"/>
    <mergeCell ref="F27:N27"/>
    <mergeCell ref="F33:N33"/>
    <mergeCell ref="F81:N81"/>
    <mergeCell ref="F82:N82"/>
    <mergeCell ref="A20:D20"/>
    <mergeCell ref="A51:D51"/>
    <mergeCell ref="F43:N43"/>
    <mergeCell ref="F44:N44"/>
    <mergeCell ref="F45:N45"/>
    <mergeCell ref="F46:N46"/>
    <mergeCell ref="F65:N65"/>
    <mergeCell ref="F56:N56"/>
    <mergeCell ref="F57:N57"/>
    <mergeCell ref="F58:N58"/>
    <mergeCell ref="F72:N72"/>
    <mergeCell ref="F34:N34"/>
    <mergeCell ref="F55:N55"/>
    <mergeCell ref="F115:N115"/>
    <mergeCell ref="F85:N85"/>
    <mergeCell ref="F86:N86"/>
    <mergeCell ref="F87:N87"/>
    <mergeCell ref="F88:N88"/>
    <mergeCell ref="F89:N89"/>
    <mergeCell ref="F90:N90"/>
    <mergeCell ref="F91:N91"/>
    <mergeCell ref="F96:N96"/>
    <mergeCell ref="F97:N97"/>
    <mergeCell ref="F102:N102"/>
    <mergeCell ref="F103:N103"/>
    <mergeCell ref="F98:N98"/>
    <mergeCell ref="F101:N101"/>
    <mergeCell ref="F84:N84"/>
    <mergeCell ref="H121:N121"/>
    <mergeCell ref="E124:N124"/>
    <mergeCell ref="A11:Q15"/>
    <mergeCell ref="F99:N99"/>
    <mergeCell ref="F100:N100"/>
    <mergeCell ref="F116:N116"/>
    <mergeCell ref="K50:N50"/>
    <mergeCell ref="F63:N63"/>
    <mergeCell ref="F64:N64"/>
    <mergeCell ref="F66:N66"/>
    <mergeCell ref="E108:N108"/>
    <mergeCell ref="F104:N104"/>
    <mergeCell ref="F83:N83"/>
    <mergeCell ref="F113:N113"/>
    <mergeCell ref="F114:N114"/>
  </mergeCells>
  <dataValidations count="10">
    <dataValidation type="list" allowBlank="1" showInputMessage="1" showErrorMessage="1" sqref="C96:D104 C41:D46 C113:D116 C79:D91 C72:D74 C32:D36 C23:D27 C63:D67 C55:D58" xr:uid="{00000000-0002-0000-0200-000000000000}">
      <formula1>Quarter1</formula1>
    </dataValidation>
    <dataValidation type="list" allowBlank="1" showInputMessage="1" showErrorMessage="1" sqref="H8" xr:uid="{00000000-0002-0000-0200-000001000000}">
      <formula1>YesNo</formula1>
    </dataValidation>
    <dataValidation type="list" allowBlank="1" showInputMessage="1" showErrorMessage="1" sqref="E96:E104" xr:uid="{00000000-0002-0000-0200-000002000000}">
      <formula1>Other</formula1>
    </dataValidation>
    <dataValidation allowBlank="1" showInputMessage="1" showErrorMessage="1" error="Please select from the drop down menu" sqref="E41:E46 E32:E36" xr:uid="{00000000-0002-0000-0200-000003000000}"/>
    <dataValidation type="list" allowBlank="1" showInputMessage="1" showErrorMessage="1" sqref="E113:E116" xr:uid="{00000000-0002-0000-0200-000004000000}">
      <formula1>Salaries</formula1>
    </dataValidation>
    <dataValidation allowBlank="1" showInputMessage="1" showErrorMessage="1" error="Please Select from the Drop Down Menu" sqref="E79:E91" xr:uid="{00000000-0002-0000-0200-000005000000}"/>
    <dataValidation type="list" allowBlank="1" showInputMessage="1" showErrorMessage="1" error="Please Select from the Drop Down Menu" sqref="E72:E74" xr:uid="{00000000-0002-0000-0200-000006000000}">
      <formula1>Telephone</formula1>
    </dataValidation>
    <dataValidation type="list" allowBlank="1" showInputMessage="1" showErrorMessage="1" error="Please Select from the Drop Down Menu" sqref="E63:E67" xr:uid="{00000000-0002-0000-0200-000007000000}">
      <formula1>Supplies</formula1>
    </dataValidation>
    <dataValidation type="list" allowBlank="1" showInputMessage="1" showErrorMessage="1" error="Please select from the drop down menu" sqref="E23:E27" xr:uid="{00000000-0002-0000-0200-000008000000}">
      <formula1>Salary</formula1>
    </dataValidation>
    <dataValidation type="list" allowBlank="1" showInputMessage="1" showErrorMessage="1" error="Please Select from the Drop Down Menu" sqref="E55:E58 E65" xr:uid="{00000000-0002-0000-0200-000009000000}">
      <formula1>ContractedServices</formula1>
    </dataValidation>
  </dataValidation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zoomScale="59" zoomScaleNormal="95" workbookViewId="0">
      <selection activeCell="K40" sqref="K40"/>
    </sheetView>
  </sheetViews>
  <sheetFormatPr defaultRowHeight="14.5" x14ac:dyDescent="0.35"/>
  <cols>
    <col min="1" max="1" width="3" bestFit="1" customWidth="1"/>
    <col min="2" max="2" width="28.7265625" customWidth="1"/>
    <col min="3" max="3" width="16.54296875" customWidth="1"/>
    <col min="4" max="4" width="9.26953125" customWidth="1"/>
    <col min="5" max="5" width="3" bestFit="1" customWidth="1"/>
    <col min="6" max="6" width="28.26953125" customWidth="1"/>
    <col min="7" max="7" width="16.7265625" customWidth="1"/>
    <col min="8" max="8" width="6.7265625" customWidth="1"/>
    <col min="9" max="9" width="3" bestFit="1" customWidth="1"/>
    <col min="10" max="10" width="27.453125" bestFit="1" customWidth="1"/>
    <col min="11" max="11" width="16.7265625" customWidth="1"/>
    <col min="12" max="12" width="7.45312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5" thickBot="1" x14ac:dyDescent="0.4">
      <c r="F1" s="157" t="s">
        <v>116</v>
      </c>
      <c r="G1" s="158"/>
      <c r="J1" s="157" t="s">
        <v>116</v>
      </c>
      <c r="K1" s="158"/>
      <c r="N1" s="157" t="s">
        <v>116</v>
      </c>
      <c r="O1" s="158"/>
    </row>
    <row r="2" spans="1:15" ht="18.5" x14ac:dyDescent="0.45">
      <c r="A2" s="376" t="s">
        <v>40</v>
      </c>
      <c r="B2" s="376"/>
      <c r="C2" s="376"/>
      <c r="D2" s="151"/>
      <c r="E2" s="376" t="s">
        <v>36</v>
      </c>
      <c r="F2" s="376"/>
      <c r="G2" s="376"/>
      <c r="I2" s="376" t="s">
        <v>37</v>
      </c>
      <c r="J2" s="376"/>
      <c r="K2" s="376"/>
      <c r="L2" s="155"/>
      <c r="M2" s="376" t="s">
        <v>38</v>
      </c>
      <c r="N2" s="376"/>
      <c r="O2" s="376"/>
    </row>
    <row r="3" spans="1:15" x14ac:dyDescent="0.35">
      <c r="A3" s="375" t="s">
        <v>2</v>
      </c>
      <c r="B3" s="375"/>
      <c r="C3" s="1" t="s">
        <v>0</v>
      </c>
      <c r="D3" s="1"/>
      <c r="E3" s="375" t="s">
        <v>2</v>
      </c>
      <c r="F3" s="375"/>
      <c r="G3" s="1" t="s">
        <v>0</v>
      </c>
      <c r="I3" s="375" t="s">
        <v>2</v>
      </c>
      <c r="J3" s="375"/>
      <c r="K3" s="1" t="s">
        <v>0</v>
      </c>
      <c r="L3" s="1"/>
      <c r="M3" s="375" t="s">
        <v>2</v>
      </c>
      <c r="N3" s="375"/>
      <c r="O3" s="1" t="s">
        <v>0</v>
      </c>
    </row>
    <row r="4" spans="1:15" x14ac:dyDescent="0.35">
      <c r="A4" s="377" t="s">
        <v>5</v>
      </c>
      <c r="B4" s="378"/>
      <c r="C4" s="64"/>
      <c r="D4" s="149"/>
      <c r="E4" s="382" t="s">
        <v>5</v>
      </c>
      <c r="F4" s="378"/>
      <c r="G4" s="64"/>
      <c r="I4" s="377" t="s">
        <v>5</v>
      </c>
      <c r="J4" s="378"/>
      <c r="K4" s="64"/>
      <c r="L4" s="149"/>
      <c r="M4" s="377" t="s">
        <v>5</v>
      </c>
      <c r="N4" s="378"/>
      <c r="O4" s="64"/>
    </row>
    <row r="5" spans="1:15" x14ac:dyDescent="0.35">
      <c r="A5" s="4">
        <v>1</v>
      </c>
      <c r="B5" s="5" t="s">
        <v>1</v>
      </c>
      <c r="C5" s="64">
        <f>SUMIF('Budget Detail &amp; Amendments'!E23:E27, B5, 'Budget Detail &amp; Amendments'!O23:O27)</f>
        <v>0</v>
      </c>
      <c r="D5" s="149"/>
      <c r="E5" s="152">
        <v>1</v>
      </c>
      <c r="F5" s="5" t="s">
        <v>1</v>
      </c>
      <c r="G5" s="64">
        <f>SUMIF('Budget Detail &amp; Amendments'!E23:E27, 'Budget Roll-Up'!F5, 'Budget Detail &amp; Amendments'!P23:P27)</f>
        <v>0</v>
      </c>
      <c r="I5" s="4">
        <v>1</v>
      </c>
      <c r="J5" s="5" t="s">
        <v>1</v>
      </c>
      <c r="K5" s="64">
        <f>SUMIF('Budget Detail &amp; Amendments'!E23:E27, 'Budget Roll-Up'!J5, 'Budget Detail &amp; Amendments'!R23:R27)</f>
        <v>0</v>
      </c>
      <c r="L5" s="149"/>
      <c r="M5" s="4">
        <v>1</v>
      </c>
      <c r="N5" s="5" t="s">
        <v>1</v>
      </c>
      <c r="O5" s="64">
        <f>SUMIF('Budget Detail &amp; Amendments'!E23:E27, 'Budget Roll-Up'!N5, 'Budget Detail &amp; Amendments'!T23:T27)</f>
        <v>0</v>
      </c>
    </row>
    <row r="6" spans="1:15" x14ac:dyDescent="0.35">
      <c r="A6" s="4">
        <v>2</v>
      </c>
      <c r="B6" s="5" t="s">
        <v>3</v>
      </c>
      <c r="C6" s="64">
        <f>SUMIF('Budget Detail &amp; Amendments'!E23:E27, B6, 'Budget Detail &amp; Amendments'!O23:O27)</f>
        <v>20420</v>
      </c>
      <c r="D6" s="149"/>
      <c r="E6" s="152">
        <v>2</v>
      </c>
      <c r="F6" s="5" t="s">
        <v>3</v>
      </c>
      <c r="G6" s="64">
        <f>SUMIF('Budget Detail &amp; Amendments'!E23:E27, 'Budget Roll-Up'!F6, 'Budget Detail &amp; Amendments'!P23:P27)</f>
        <v>19804</v>
      </c>
      <c r="I6" s="4">
        <v>2</v>
      </c>
      <c r="J6" s="5" t="s">
        <v>3</v>
      </c>
      <c r="K6" s="64">
        <f>SUMIF('Budget Detail &amp; Amendments'!E23:E27, 'Budget Roll-Up'!J6, 'Budget Detail &amp; Amendments'!R23:R27)</f>
        <v>19000</v>
      </c>
      <c r="L6" s="149"/>
      <c r="M6" s="4">
        <v>2</v>
      </c>
      <c r="N6" s="5" t="s">
        <v>3</v>
      </c>
      <c r="O6" s="64">
        <f>SUMIF('Budget Detail &amp; Amendments'!E23:E27, 'Budget Roll-Up'!N6, 'Budget Detail &amp; Amendments'!T23:T27)</f>
        <v>0</v>
      </c>
    </row>
    <row r="7" spans="1:15" x14ac:dyDescent="0.35">
      <c r="A7" s="4">
        <v>3</v>
      </c>
      <c r="B7" s="5" t="s">
        <v>4</v>
      </c>
      <c r="C7" s="64">
        <f>SUM('Budget Detail &amp; Amendments'!O37,'Budget Detail &amp; Amendments'!O47)</f>
        <v>10000</v>
      </c>
      <c r="D7" s="149"/>
      <c r="E7" s="152">
        <v>3</v>
      </c>
      <c r="F7" s="5" t="s">
        <v>4</v>
      </c>
      <c r="G7" s="64">
        <f>SUM('Budget Detail &amp; Amendments'!P37,'Budget Detail &amp; Amendments'!P47)</f>
        <v>10000</v>
      </c>
      <c r="I7" s="4">
        <v>3</v>
      </c>
      <c r="J7" s="5" t="s">
        <v>4</v>
      </c>
      <c r="K7" s="64">
        <f>SUM('Budget Detail &amp; Amendments'!R37,'Budget Detail &amp; Amendments'!R47)</f>
        <v>6804</v>
      </c>
      <c r="L7" s="149"/>
      <c r="M7" s="4">
        <v>3</v>
      </c>
      <c r="N7" s="5" t="s">
        <v>4</v>
      </c>
      <c r="O7" s="64">
        <f>SUM('Budget Detail &amp; Amendments'!T37,'Budget Detail &amp; Amendments'!T47)</f>
        <v>0</v>
      </c>
    </row>
    <row r="8" spans="1:15" x14ac:dyDescent="0.35">
      <c r="A8" s="6">
        <v>4</v>
      </c>
      <c r="B8" s="7" t="s">
        <v>6</v>
      </c>
      <c r="C8" s="65">
        <f>SUM(C5:C7)</f>
        <v>30420</v>
      </c>
      <c r="D8" s="150"/>
      <c r="E8" s="153">
        <v>4</v>
      </c>
      <c r="F8" s="7" t="s">
        <v>6</v>
      </c>
      <c r="G8" s="65">
        <f>SUM(G5:G7)</f>
        <v>29804</v>
      </c>
      <c r="I8" s="6">
        <v>4</v>
      </c>
      <c r="J8" s="7" t="s">
        <v>6</v>
      </c>
      <c r="K8" s="65">
        <f>SUM(K5:K7)</f>
        <v>25804</v>
      </c>
      <c r="L8" s="150"/>
      <c r="M8" s="6">
        <v>4</v>
      </c>
      <c r="N8" s="7" t="s">
        <v>6</v>
      </c>
      <c r="O8" s="65">
        <f>SUM(O5:O7)</f>
        <v>0</v>
      </c>
    </row>
    <row r="9" spans="1:15" x14ac:dyDescent="0.35">
      <c r="G9" s="66"/>
      <c r="K9" s="66"/>
      <c r="L9" s="66"/>
      <c r="O9" s="66"/>
    </row>
    <row r="10" spans="1:15" x14ac:dyDescent="0.35">
      <c r="A10" s="375" t="s">
        <v>7</v>
      </c>
      <c r="B10" s="375"/>
      <c r="E10" s="375" t="s">
        <v>7</v>
      </c>
      <c r="F10" s="375"/>
      <c r="G10" s="66"/>
      <c r="I10" s="375" t="s">
        <v>7</v>
      </c>
      <c r="J10" s="375"/>
      <c r="K10" s="66"/>
      <c r="L10" s="66"/>
      <c r="M10" s="375" t="s">
        <v>7</v>
      </c>
      <c r="N10" s="375"/>
      <c r="O10" s="66"/>
    </row>
    <row r="11" spans="1:15" x14ac:dyDescent="0.35">
      <c r="A11" s="4">
        <v>5</v>
      </c>
      <c r="B11" s="5" t="s">
        <v>8</v>
      </c>
      <c r="C11" s="64">
        <f>SUMIF('Budget Detail &amp; Amendments'!E54:E58, B11, 'Budget Detail &amp; Amendments'!O54:O58)</f>
        <v>1472</v>
      </c>
      <c r="D11" s="149"/>
      <c r="E11" s="152">
        <v>5</v>
      </c>
      <c r="F11" s="5" t="s">
        <v>8</v>
      </c>
      <c r="G11" s="64">
        <f>SUMIF('Budget Detail &amp; Amendments'!E54:E58, 'Budget Roll-Up'!F11, 'Budget Detail &amp; Amendments'!P54:P58)</f>
        <v>1472</v>
      </c>
      <c r="I11" s="4">
        <v>5</v>
      </c>
      <c r="J11" s="5" t="s">
        <v>8</v>
      </c>
      <c r="K11" s="64">
        <f>SUMIF('Budget Detail &amp; Amendments'!E54:E58, 'Budget Roll-Up'!J11, 'Budget Detail &amp; Amendments'!R54:R58)</f>
        <v>400</v>
      </c>
      <c r="L11" s="149"/>
      <c r="M11" s="4">
        <v>5</v>
      </c>
      <c r="N11" s="5" t="s">
        <v>8</v>
      </c>
      <c r="O11" s="64">
        <f>SUMIF('Budget Detail &amp; Amendments'!E54:E58, 'Budget Roll-Up'!N11, 'Budget Detail &amp; Amendments'!T54:T58)</f>
        <v>0</v>
      </c>
    </row>
    <row r="12" spans="1:15" x14ac:dyDescent="0.35">
      <c r="A12" s="4">
        <v>6</v>
      </c>
      <c r="B12" s="5" t="s">
        <v>9</v>
      </c>
      <c r="C12" s="64"/>
      <c r="D12" s="149"/>
      <c r="E12" s="152">
        <v>6</v>
      </c>
      <c r="F12" s="5" t="s">
        <v>9</v>
      </c>
      <c r="G12" s="64"/>
      <c r="I12" s="4">
        <v>6</v>
      </c>
      <c r="J12" s="5" t="s">
        <v>9</v>
      </c>
      <c r="K12" s="64"/>
      <c r="L12" s="149"/>
      <c r="M12" s="4">
        <v>6</v>
      </c>
      <c r="N12" s="5" t="s">
        <v>9</v>
      </c>
      <c r="O12" s="64"/>
    </row>
    <row r="13" spans="1:15" x14ac:dyDescent="0.35">
      <c r="A13" s="4">
        <v>7</v>
      </c>
      <c r="B13" s="5" t="s">
        <v>10</v>
      </c>
      <c r="C13" s="64">
        <f>SUMIF('Budget Detail &amp; Amendments'!E54:E58, 'Budget Roll-Up'!B13, 'Budget Detail &amp; Amendments'!O54:O58)</f>
        <v>0</v>
      </c>
      <c r="D13" s="149"/>
      <c r="E13" s="152">
        <v>7</v>
      </c>
      <c r="F13" s="5" t="s">
        <v>10</v>
      </c>
      <c r="G13" s="64">
        <f>SUMIF('Budget Detail &amp; Amendments'!E54:E58, 'Budget Roll-Up'!F13, 'Budget Detail &amp; Amendments'!P54:P58)</f>
        <v>0</v>
      </c>
      <c r="I13" s="4">
        <v>7</v>
      </c>
      <c r="J13" s="5" t="s">
        <v>10</v>
      </c>
      <c r="K13" s="64">
        <f>SUMIF('Budget Detail &amp; Amendments'!E54:E58, 'Budget Roll-Up'!J13, 'Budget Detail &amp; Amendments'!R54:R58)</f>
        <v>0</v>
      </c>
      <c r="L13" s="149"/>
      <c r="M13" s="4">
        <v>7</v>
      </c>
      <c r="N13" s="5" t="s">
        <v>10</v>
      </c>
      <c r="O13" s="64">
        <f>SUMIF('Budget Detail &amp; Amendments'!E54:E58, 'Budget Roll-Up'!N13, 'Budget Detail &amp; Amendments'!T54:T58)</f>
        <v>0</v>
      </c>
    </row>
    <row r="14" spans="1:15" x14ac:dyDescent="0.35">
      <c r="A14" s="4">
        <v>8</v>
      </c>
      <c r="B14" s="5" t="s">
        <v>13</v>
      </c>
      <c r="C14" s="64">
        <f>SUMIF('Budget Detail &amp; Amendments'!E63:E66, 'Budget Roll-Up'!B14, 'Budget Detail &amp; Amendments'!O63:O66)</f>
        <v>3050</v>
      </c>
      <c r="D14" s="149"/>
      <c r="E14" s="152">
        <v>8</v>
      </c>
      <c r="F14" s="5" t="s">
        <v>13</v>
      </c>
      <c r="G14" s="64">
        <f>SUMIF('Budget Detail &amp; Amendments'!E63:E66, 'Budget Roll-Up'!F14, 'Budget Detail &amp; Amendments'!P63:P66)</f>
        <v>3050</v>
      </c>
      <c r="I14" s="4">
        <v>8</v>
      </c>
      <c r="J14" s="5" t="s">
        <v>13</v>
      </c>
      <c r="K14" s="64">
        <f>SUMIF('Budget Detail &amp; Amendments'!E63:E66, 'Budget Roll-Up'!J14, 'Budget Detail &amp; Amendments'!R63:R66)</f>
        <v>3050</v>
      </c>
      <c r="L14" s="149"/>
      <c r="M14" s="4">
        <v>8</v>
      </c>
      <c r="N14" s="5" t="s">
        <v>13</v>
      </c>
      <c r="O14" s="64">
        <f>SUMIF('Budget Detail &amp; Amendments'!E63:E66, 'Budget Roll-Up'!N14, 'Budget Detail &amp; Amendments'!T63:T66)</f>
        <v>0</v>
      </c>
    </row>
    <row r="15" spans="1:15" x14ac:dyDescent="0.35">
      <c r="A15" s="4">
        <v>9</v>
      </c>
      <c r="B15" s="5" t="s">
        <v>11</v>
      </c>
      <c r="C15" s="64">
        <f>SUMIF('Budget Detail &amp; Amendments'!E63:E66, 'Budget Roll-Up'!B15, 'Budget Detail &amp; Amendments'!O63:O66)</f>
        <v>0</v>
      </c>
      <c r="D15" s="149"/>
      <c r="E15" s="152">
        <v>9</v>
      </c>
      <c r="F15" s="5" t="s">
        <v>11</v>
      </c>
      <c r="G15" s="64">
        <f>SUMIF('Budget Detail &amp; Amendments'!E63:E66, 'Budget Roll-Up'!F15, 'Budget Detail &amp; Amendments'!P63:P66)</f>
        <v>0</v>
      </c>
      <c r="I15" s="4">
        <v>9</v>
      </c>
      <c r="J15" s="5" t="s">
        <v>11</v>
      </c>
      <c r="K15" s="64">
        <f>SUMIF('Budget Detail &amp; Amendments'!E63:E66, 'Budget Roll-Up'!J15, 'Budget Detail &amp; Amendments'!R63:R66)</f>
        <v>3726</v>
      </c>
      <c r="L15" s="149"/>
      <c r="M15" s="4">
        <v>9</v>
      </c>
      <c r="N15" s="5" t="s">
        <v>11</v>
      </c>
      <c r="O15" s="64">
        <f>SUMIF('Budget Detail &amp; Amendments'!E63:E66, 'Budget Roll-Up'!N15, 'Budget Detail &amp; Amendments'!T63:T66)</f>
        <v>0</v>
      </c>
    </row>
    <row r="16" spans="1:15" x14ac:dyDescent="0.35">
      <c r="A16" s="4">
        <v>10</v>
      </c>
      <c r="B16" s="5" t="s">
        <v>12</v>
      </c>
      <c r="C16" s="64">
        <f>SUMIF('Budget Detail &amp; Amendments'!E72:E74, 'Budget Roll-Up'!B16, 'Budget Detail &amp; Amendments'!O72:O74)</f>
        <v>0</v>
      </c>
      <c r="D16" s="149"/>
      <c r="E16" s="152">
        <v>10</v>
      </c>
      <c r="F16" s="5" t="s">
        <v>12</v>
      </c>
      <c r="G16" s="64">
        <f>SUMIF('Budget Detail &amp; Amendments'!E72:E74, 'Budget Roll-Up'!F16, 'Budget Detail &amp; Amendments'!P72:P74)</f>
        <v>0</v>
      </c>
      <c r="I16" s="4">
        <v>10</v>
      </c>
      <c r="J16" s="5" t="s">
        <v>12</v>
      </c>
      <c r="K16" s="64">
        <f>SUMIF('Budget Detail &amp; Amendments'!E72:E74, 'Budget Roll-Up'!J16, 'Budget Detail &amp; Amendments'!R72:R74)</f>
        <v>0</v>
      </c>
      <c r="L16" s="149"/>
      <c r="M16" s="4">
        <v>10</v>
      </c>
      <c r="N16" s="5" t="s">
        <v>12</v>
      </c>
      <c r="O16" s="64">
        <f>SUMIF('Budget Detail &amp; Amendments'!E72:E74, 'Budget Roll-Up'!N16, 'Budget Detail &amp; Amendments'!T72:T74)</f>
        <v>0</v>
      </c>
    </row>
    <row r="17" spans="1:15" x14ac:dyDescent="0.35">
      <c r="A17" s="4">
        <v>11</v>
      </c>
      <c r="B17" s="5" t="s">
        <v>14</v>
      </c>
      <c r="C17" s="64">
        <f>SUMIF('Budget Detail &amp; Amendments'!E72:E74, 'Budget Roll-Up'!B17, 'Budget Detail &amp; Amendments'!O72:O74)</f>
        <v>0</v>
      </c>
      <c r="D17" s="149"/>
      <c r="E17" s="152">
        <v>11</v>
      </c>
      <c r="F17" s="5" t="s">
        <v>14</v>
      </c>
      <c r="G17" s="64">
        <f>SUMIF('Budget Detail &amp; Amendments'!E72:E74, 'Budget Roll-Up'!F17, 'Budget Detail &amp; Amendments'!P72:P74)</f>
        <v>0</v>
      </c>
      <c r="I17" s="4">
        <v>11</v>
      </c>
      <c r="J17" s="5" t="s">
        <v>14</v>
      </c>
      <c r="K17" s="64">
        <f>SUMIF('Budget Detail &amp; Amendments'!E72:E74, 'Budget Roll-Up'!J17, 'Budget Detail &amp; Amendments'!R72:R74)</f>
        <v>0</v>
      </c>
      <c r="L17" s="149"/>
      <c r="M17" s="4">
        <v>11</v>
      </c>
      <c r="N17" s="5" t="s">
        <v>14</v>
      </c>
      <c r="O17" s="64">
        <f>SUMIF('Budget Detail &amp; Amendments'!E72:E74, 'Budget Roll-Up'!N17, 'Budget Detail &amp; Amendments'!T72:T74)</f>
        <v>0</v>
      </c>
    </row>
    <row r="18" spans="1:15" x14ac:dyDescent="0.35">
      <c r="A18" s="4">
        <v>12</v>
      </c>
      <c r="B18" s="8" t="s">
        <v>15</v>
      </c>
      <c r="C18" s="64">
        <f>'Budget Detail &amp; Amendments'!O92</f>
        <v>28693</v>
      </c>
      <c r="D18" s="149"/>
      <c r="E18" s="152">
        <v>12</v>
      </c>
      <c r="F18" s="8" t="s">
        <v>15</v>
      </c>
      <c r="G18" s="64">
        <f>SUM('Budget Detail &amp; Amendments'!P92)</f>
        <v>29309</v>
      </c>
      <c r="I18" s="4">
        <v>12</v>
      </c>
      <c r="J18" s="8" t="s">
        <v>15</v>
      </c>
      <c r="K18" s="64">
        <f>SUM('Budget Detail &amp; Amendments'!R92)</f>
        <v>28947</v>
      </c>
      <c r="L18" s="149"/>
      <c r="M18" s="4">
        <v>12</v>
      </c>
      <c r="N18" s="8" t="s">
        <v>15</v>
      </c>
      <c r="O18" s="64">
        <f>SUM('Budget Detail &amp; Amendments'!T92)</f>
        <v>0</v>
      </c>
    </row>
    <row r="19" spans="1:15" x14ac:dyDescent="0.35">
      <c r="A19" s="4">
        <v>13</v>
      </c>
      <c r="B19" s="8" t="s">
        <v>16</v>
      </c>
      <c r="C19" s="64"/>
      <c r="D19" s="149"/>
      <c r="E19" s="152">
        <v>13</v>
      </c>
      <c r="F19" s="8" t="s">
        <v>16</v>
      </c>
      <c r="G19" s="64"/>
      <c r="I19" s="4">
        <v>13</v>
      </c>
      <c r="J19" s="8" t="s">
        <v>16</v>
      </c>
      <c r="K19" s="64"/>
      <c r="L19" s="149"/>
      <c r="M19" s="4">
        <v>13</v>
      </c>
      <c r="N19" s="8" t="s">
        <v>16</v>
      </c>
      <c r="O19" s="64"/>
    </row>
    <row r="20" spans="1:15" x14ac:dyDescent="0.35">
      <c r="A20" s="4">
        <v>14</v>
      </c>
      <c r="B20" s="8" t="s">
        <v>17</v>
      </c>
      <c r="C20" s="64"/>
      <c r="D20" s="149"/>
      <c r="E20" s="152">
        <v>14</v>
      </c>
      <c r="F20" s="8" t="s">
        <v>17</v>
      </c>
      <c r="G20" s="64"/>
      <c r="I20" s="4">
        <v>14</v>
      </c>
      <c r="J20" s="8" t="s">
        <v>17</v>
      </c>
      <c r="K20" s="64"/>
      <c r="L20" s="149"/>
      <c r="M20" s="4">
        <v>14</v>
      </c>
      <c r="N20" s="8" t="s">
        <v>17</v>
      </c>
      <c r="O20" s="64"/>
    </row>
    <row r="21" spans="1:15" x14ac:dyDescent="0.35">
      <c r="A21" s="4">
        <v>15</v>
      </c>
      <c r="B21" s="8" t="s">
        <v>18</v>
      </c>
      <c r="C21" s="64"/>
      <c r="D21" s="149"/>
      <c r="E21" s="152">
        <v>15</v>
      </c>
      <c r="F21" s="8" t="s">
        <v>18</v>
      </c>
      <c r="G21" s="64"/>
      <c r="I21" s="4">
        <v>15</v>
      </c>
      <c r="J21" s="8" t="s">
        <v>18</v>
      </c>
      <c r="K21" s="64"/>
      <c r="L21" s="149"/>
      <c r="M21" s="4">
        <v>15</v>
      </c>
      <c r="N21" s="8" t="s">
        <v>18</v>
      </c>
      <c r="O21" s="64"/>
    </row>
    <row r="22" spans="1:15" x14ac:dyDescent="0.35">
      <c r="A22" s="4">
        <v>16</v>
      </c>
      <c r="B22" s="8" t="s">
        <v>19</v>
      </c>
      <c r="C22" s="64">
        <f>SUMIF('Budget Detail &amp; Amendments'!E96:E104, 'Budget Roll-Up'!B22, 'Budget Detail &amp; Amendments'!O96:O104)</f>
        <v>495</v>
      </c>
      <c r="D22" s="149"/>
      <c r="E22" s="152">
        <v>16</v>
      </c>
      <c r="F22" s="8" t="s">
        <v>19</v>
      </c>
      <c r="G22" s="64">
        <f>SUMIF('Budget Detail &amp; Amendments'!E96:E104, 'Budget Roll-Up'!F22, 'Budget Detail &amp; Amendments'!P96:P104)</f>
        <v>495</v>
      </c>
      <c r="I22" s="4">
        <v>16</v>
      </c>
      <c r="J22" s="8" t="s">
        <v>19</v>
      </c>
      <c r="K22" s="64">
        <f>SUMIF('Budget Detail &amp; Amendments'!E96:E104, 'Budget Roll-Up'!J22, 'Budget Detail &amp; Amendments'!R96:R104)</f>
        <v>495</v>
      </c>
      <c r="L22" s="149"/>
      <c r="M22" s="4">
        <v>16</v>
      </c>
      <c r="N22" s="8" t="s">
        <v>19</v>
      </c>
      <c r="O22" s="64">
        <f>SUMIF('Budget Detail &amp; Amendments'!E96:E104, 'Budget Roll-Up'!N22, 'Budget Detail &amp; Amendments'!T96:T104)</f>
        <v>0</v>
      </c>
    </row>
    <row r="23" spans="1:15" x14ac:dyDescent="0.35">
      <c r="A23" s="4">
        <v>17</v>
      </c>
      <c r="B23" s="8" t="s">
        <v>20</v>
      </c>
      <c r="C23" s="64">
        <f>SUMIF('Budget Detail &amp; Amendments'!E96:E104, 'Budget Roll-Up'!B23, 'Budget Detail &amp; Amendments'!O96:O104)</f>
        <v>1395</v>
      </c>
      <c r="D23" s="149"/>
      <c r="E23" s="152">
        <v>17</v>
      </c>
      <c r="F23" s="8" t="s">
        <v>20</v>
      </c>
      <c r="G23" s="64">
        <f>SUMIF('Budget Detail &amp; Amendments'!E96:E104, 'Budget Roll-Up'!F23, 'Budget Detail &amp; Amendments'!P96:P104)</f>
        <v>1395</v>
      </c>
      <c r="I23" s="4">
        <v>17</v>
      </c>
      <c r="J23" s="8" t="s">
        <v>20</v>
      </c>
      <c r="K23" s="64">
        <f>SUMIF('Budget Detail &amp; Amendments'!E96:E104, 'Budget Roll-Up'!J23, 'Budget Detail &amp; Amendments'!R96:R104)</f>
        <v>1395</v>
      </c>
      <c r="L23" s="149"/>
      <c r="M23" s="4">
        <v>17</v>
      </c>
      <c r="N23" s="8" t="s">
        <v>20</v>
      </c>
      <c r="O23" s="64">
        <f>SUMIF('Budget Detail &amp; Amendments'!E96:E104, 'Budget Roll-Up'!N23, 'Budget Detail &amp; Amendments'!T96:T104)</f>
        <v>0</v>
      </c>
    </row>
    <row r="24" spans="1:15" x14ac:dyDescent="0.35">
      <c r="A24" s="4">
        <v>18</v>
      </c>
      <c r="B24" s="8" t="s">
        <v>21</v>
      </c>
      <c r="C24" s="64">
        <f>SUMIF('Budget Detail &amp; Amendments'!E96:E104, 'Budget Roll-Up'!B24, 'Budget Detail &amp; Amendments'!O96:O104)</f>
        <v>0</v>
      </c>
      <c r="D24" s="149"/>
      <c r="E24" s="152">
        <v>18</v>
      </c>
      <c r="F24" s="8" t="s">
        <v>21</v>
      </c>
      <c r="G24" s="64">
        <f>SUMIF('Budget Detail &amp; Amendments'!E96:E104, 'Budget Roll-Up'!F24, 'Budget Detail &amp; Amendments'!P96:P104)</f>
        <v>0</v>
      </c>
      <c r="I24" s="4">
        <v>18</v>
      </c>
      <c r="J24" s="8" t="s">
        <v>21</v>
      </c>
      <c r="K24" s="64">
        <f>SUMIF('Budget Detail &amp; Amendments'!E96:E104, 'Budget Roll-Up'!J24, 'Budget Detail &amp; Amendments'!R96:R104)</f>
        <v>0</v>
      </c>
      <c r="L24" s="149"/>
      <c r="M24" s="4">
        <v>18</v>
      </c>
      <c r="N24" s="8" t="s">
        <v>21</v>
      </c>
      <c r="O24" s="64">
        <f>SUMIF('Budget Detail &amp; Amendments'!E96:E104, 'Budget Roll-Up'!N24, 'Budget Detail &amp; Amendments'!T96:T104)</f>
        <v>0</v>
      </c>
    </row>
    <row r="25" spans="1:15" x14ac:dyDescent="0.35">
      <c r="A25" s="6">
        <v>19</v>
      </c>
      <c r="B25" s="7" t="s">
        <v>22</v>
      </c>
      <c r="C25" s="64">
        <f>SUM(C11:C24)</f>
        <v>35105</v>
      </c>
      <c r="D25" s="149"/>
      <c r="E25" s="153">
        <v>19</v>
      </c>
      <c r="F25" s="7" t="s">
        <v>22</v>
      </c>
      <c r="G25" s="64">
        <f>SUM(G11:G24)</f>
        <v>35721</v>
      </c>
      <c r="I25" s="6">
        <v>19</v>
      </c>
      <c r="J25" s="7" t="s">
        <v>22</v>
      </c>
      <c r="K25" s="64">
        <f>SUM(K11:K24)</f>
        <v>38013</v>
      </c>
      <c r="L25" s="149"/>
      <c r="M25" s="6">
        <v>19</v>
      </c>
      <c r="N25" s="7" t="s">
        <v>22</v>
      </c>
      <c r="O25" s="64">
        <f>SUM(O11:O24)</f>
        <v>0</v>
      </c>
    </row>
    <row r="26" spans="1:15" x14ac:dyDescent="0.35">
      <c r="C26" s="66"/>
      <c r="D26" s="66"/>
      <c r="G26" s="66"/>
      <c r="K26" s="66"/>
      <c r="L26" s="66"/>
      <c r="O26" s="66"/>
    </row>
    <row r="27" spans="1:15" x14ac:dyDescent="0.35">
      <c r="A27" s="9">
        <v>20</v>
      </c>
      <c r="B27" s="7" t="s">
        <v>23</v>
      </c>
      <c r="C27" s="64">
        <f>'Budget Detail &amp; Amendments'!O121</f>
        <v>3276</v>
      </c>
      <c r="D27" s="149"/>
      <c r="E27" s="154">
        <v>20</v>
      </c>
      <c r="F27" s="7" t="s">
        <v>23</v>
      </c>
      <c r="G27" s="64">
        <f>'Budget Detail &amp; Amendments'!P121</f>
        <v>3276</v>
      </c>
      <c r="I27" s="9">
        <v>20</v>
      </c>
      <c r="J27" s="7" t="s">
        <v>23</v>
      </c>
      <c r="K27" s="64">
        <f>SUM('Budget Detail &amp; Amendments'!R121)</f>
        <v>3276</v>
      </c>
      <c r="L27" s="149"/>
      <c r="M27" s="9">
        <v>20</v>
      </c>
      <c r="N27" s="7" t="s">
        <v>23</v>
      </c>
      <c r="O27" s="64">
        <f>SUM('Budget Detail &amp; Amendments'!T121)</f>
        <v>0</v>
      </c>
    </row>
    <row r="28" spans="1:15" x14ac:dyDescent="0.35">
      <c r="A28" s="1"/>
      <c r="B28" s="1"/>
      <c r="C28" s="66"/>
      <c r="D28" s="66"/>
      <c r="E28" s="1"/>
      <c r="F28" s="1"/>
      <c r="G28" s="66"/>
      <c r="I28" s="1"/>
      <c r="J28" s="1"/>
      <c r="K28" s="66"/>
      <c r="L28" s="66"/>
      <c r="M28" s="1"/>
      <c r="N28" s="1"/>
      <c r="O28" s="66"/>
    </row>
    <row r="29" spans="1:15" x14ac:dyDescent="0.35">
      <c r="A29" s="6">
        <v>21</v>
      </c>
      <c r="B29" s="7" t="s">
        <v>24</v>
      </c>
      <c r="C29" s="64">
        <f>'Budget Detail &amp; Amendments'!O117</f>
        <v>0</v>
      </c>
      <c r="D29" s="149"/>
      <c r="E29" s="153">
        <v>21</v>
      </c>
      <c r="F29" s="7" t="s">
        <v>24</v>
      </c>
      <c r="G29" s="64">
        <f>SUM('Budget Detail &amp; Amendments'!P117)</f>
        <v>0</v>
      </c>
      <c r="I29" s="6">
        <v>21</v>
      </c>
      <c r="J29" s="7" t="s">
        <v>24</v>
      </c>
      <c r="K29" s="64">
        <f>SUM('Budget Detail &amp; Amendments'!R117)</f>
        <v>0</v>
      </c>
      <c r="L29" s="149"/>
      <c r="M29" s="6">
        <v>21</v>
      </c>
      <c r="N29" s="7" t="s">
        <v>24</v>
      </c>
      <c r="O29" s="64">
        <f>SUM('Budget Detail &amp; Amendments'!T117)</f>
        <v>0</v>
      </c>
    </row>
    <row r="30" spans="1:15" x14ac:dyDescent="0.35">
      <c r="A30" s="2"/>
      <c r="B30" s="1"/>
      <c r="C30" s="66"/>
      <c r="D30" s="66"/>
      <c r="E30" s="2"/>
      <c r="F30" s="1"/>
      <c r="G30" s="66"/>
      <c r="I30" s="2"/>
      <c r="J30" s="1"/>
      <c r="K30" s="66"/>
      <c r="L30" s="66"/>
      <c r="M30" s="2"/>
      <c r="N30" s="1"/>
      <c r="O30" s="66"/>
    </row>
    <row r="31" spans="1:15" x14ac:dyDescent="0.35">
      <c r="A31" s="6">
        <v>22</v>
      </c>
      <c r="B31" s="7" t="s">
        <v>25</v>
      </c>
      <c r="C31" s="64">
        <f>SUM(C8,C25,C27,C29)</f>
        <v>68801</v>
      </c>
      <c r="D31" s="149"/>
      <c r="E31" s="153">
        <v>22</v>
      </c>
      <c r="F31" s="7" t="s">
        <v>25</v>
      </c>
      <c r="G31" s="64">
        <f>SUM(G8,G25,G27,G29)</f>
        <v>68801</v>
      </c>
      <c r="I31" s="6">
        <v>22</v>
      </c>
      <c r="J31" s="7" t="s">
        <v>25</v>
      </c>
      <c r="K31" s="64">
        <f>SUM(K8,K25,K27,K29)</f>
        <v>67093</v>
      </c>
      <c r="L31" s="149"/>
      <c r="M31" s="6">
        <v>22</v>
      </c>
      <c r="N31" s="7" t="s">
        <v>25</v>
      </c>
      <c r="O31" s="64">
        <f>SUM(O8,O25,O27,O29)</f>
        <v>0</v>
      </c>
    </row>
    <row r="34" spans="1:7" ht="15" thickBot="1" x14ac:dyDescent="0.4"/>
    <row r="35" spans="1:7" ht="15" customHeight="1" thickBot="1" x14ac:dyDescent="0.4">
      <c r="A35" s="379" t="s">
        <v>69</v>
      </c>
      <c r="B35" s="380"/>
      <c r="C35" s="380"/>
      <c r="D35" s="380"/>
      <c r="E35" s="380"/>
      <c r="F35" s="380"/>
      <c r="G35" s="381"/>
    </row>
    <row r="36" spans="1:7" x14ac:dyDescent="0.35">
      <c r="A36" s="25"/>
      <c r="B36" s="13"/>
      <c r="C36" s="25"/>
      <c r="D36" s="25"/>
      <c r="E36" s="25"/>
      <c r="F36" s="25"/>
    </row>
    <row r="53" ht="15" customHeight="1" x14ac:dyDescent="0.35"/>
  </sheetData>
  <sheetProtection algorithmName="SHA-512" hashValue="slFv8DratQYxw3/Us3q+b0I7rERHxWBVBynZ+1TEIJPwR42k+j2aH5Ui9WV2Nr5XQGdcvjrc61KPdiubvf47gQ==" saltValue="B2kSOiZt5pgqOMi2FgVjRw==" spinCount="100000" sheet="1" objects="1" scenarios="1"/>
  <customSheetViews>
    <customSheetView guid="{ECE21731-4FE8-452B-B198-75D9CD55633D}" scale="59">
      <selection activeCell="K40" sqref="K40"/>
      <pageMargins left="0.7" right="0.7" top="0.75" bottom="0.75" header="0.3" footer="0.3"/>
      <pageSetup orientation="portrait" verticalDpi="0" r:id="rId1"/>
    </customSheetView>
    <customSheetView guid="{BB25D9E0-BD78-489C-A2CE-741BB31A2C3F}" scale="59" topLeftCell="A16">
      <selection activeCell="A16" sqref="A1:XFD1048576"/>
      <pageMargins left="0.7" right="0.7" top="0.75" bottom="0.75" header="0.3" footer="0.3"/>
      <pageSetup orientation="portrait" verticalDpi="0" r:id="rId2"/>
    </customSheetView>
    <customSheetView guid="{424CD7E5-0C11-4ED8-891B-9C8A3F9A98B3}" scale="95">
      <selection activeCell="L67" sqref="L67"/>
      <pageMargins left="0.7" right="0.7" top="0.75" bottom="0.75" header="0.3" footer="0.3"/>
      <pageSetup orientation="portrait" verticalDpi="0" r:id="rId3"/>
    </customSheetView>
  </customSheetViews>
  <mergeCells count="17">
    <mergeCell ref="M4:N4"/>
    <mergeCell ref="M10:N10"/>
    <mergeCell ref="E2:G2"/>
    <mergeCell ref="I2:K2"/>
    <mergeCell ref="M2:O2"/>
    <mergeCell ref="I3:J3"/>
    <mergeCell ref="I4:J4"/>
    <mergeCell ref="E3:F3"/>
    <mergeCell ref="E4:F4"/>
    <mergeCell ref="E10:F10"/>
    <mergeCell ref="I10:J10"/>
    <mergeCell ref="M3:N3"/>
    <mergeCell ref="A10:B10"/>
    <mergeCell ref="A2:C2"/>
    <mergeCell ref="A3:B3"/>
    <mergeCell ref="A4:B4"/>
    <mergeCell ref="A35:G35"/>
  </mergeCells>
  <pageMargins left="0.7" right="0.7" top="0.75" bottom="0.75" header="0.3" footer="0.3"/>
  <pageSetup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topLeftCell="A16" zoomScale="85" zoomScaleNormal="85" workbookViewId="0">
      <selection activeCell="V4" sqref="V4"/>
    </sheetView>
  </sheetViews>
  <sheetFormatPr defaultColWidth="9.26953125" defaultRowHeight="12.5" x14ac:dyDescent="0.25"/>
  <cols>
    <col min="1" max="1" width="3.26953125" style="164" customWidth="1"/>
    <col min="2" max="8" width="3.7265625" style="164" customWidth="1"/>
    <col min="9" max="9" width="1.7265625" style="164" customWidth="1"/>
    <col min="10" max="10" width="8.453125" style="165" customWidth="1"/>
    <col min="11" max="11" width="32" style="164" customWidth="1"/>
    <col min="12" max="12" width="4.7265625" style="164" customWidth="1"/>
    <col min="13" max="19" width="3.7265625" style="164" customWidth="1"/>
    <col min="20" max="20" width="1.7265625" style="164" customWidth="1"/>
    <col min="21" max="21" width="4.453125" style="164" customWidth="1"/>
    <col min="22" max="22" width="30.7265625" style="164" customWidth="1"/>
    <col min="23" max="23" width="2.7265625" style="164" customWidth="1"/>
    <col min="24" max="24" width="3.26953125" style="164" customWidth="1"/>
    <col min="25" max="25" width="7.7265625" style="164" customWidth="1"/>
    <col min="26" max="16384" width="9.26953125" style="164"/>
  </cols>
  <sheetData>
    <row r="1" spans="1:28" ht="18" x14ac:dyDescent="0.4">
      <c r="A1" s="394" t="s">
        <v>118</v>
      </c>
      <c r="B1" s="394"/>
      <c r="C1" s="394"/>
      <c r="D1" s="394"/>
      <c r="E1" s="394"/>
      <c r="F1" s="394"/>
      <c r="G1" s="394"/>
      <c r="H1" s="394"/>
      <c r="I1" s="394"/>
      <c r="J1" s="394"/>
      <c r="K1" s="394"/>
      <c r="L1" s="162"/>
      <c r="M1" s="162"/>
      <c r="N1" s="162"/>
      <c r="O1" s="162"/>
      <c r="P1" s="162"/>
      <c r="Q1" s="162"/>
      <c r="R1" s="162"/>
      <c r="S1" s="162"/>
      <c r="T1" s="162"/>
      <c r="U1" s="162"/>
      <c r="V1" s="162"/>
      <c r="W1" s="163"/>
      <c r="Y1" s="165"/>
    </row>
    <row r="2" spans="1:28" x14ac:dyDescent="0.25">
      <c r="A2" s="395" t="s">
        <v>119</v>
      </c>
      <c r="B2" s="395"/>
      <c r="C2" s="395"/>
      <c r="D2" s="395"/>
      <c r="E2" s="395"/>
      <c r="F2" s="395"/>
      <c r="G2" s="395"/>
      <c r="H2" s="395"/>
      <c r="I2" s="395"/>
      <c r="J2" s="395"/>
      <c r="K2" s="395"/>
      <c r="L2" s="166"/>
      <c r="M2" s="167"/>
      <c r="N2" s="167"/>
      <c r="O2" s="167"/>
      <c r="P2" s="167"/>
      <c r="Q2" s="167"/>
      <c r="R2" s="167"/>
      <c r="S2" s="167"/>
      <c r="T2" s="167"/>
      <c r="U2" s="166"/>
      <c r="V2" s="168" t="s">
        <v>120</v>
      </c>
      <c r="W2" s="163"/>
      <c r="Y2" s="169"/>
    </row>
    <row r="3" spans="1:28" x14ac:dyDescent="0.25">
      <c r="A3" s="166"/>
      <c r="B3" s="166"/>
      <c r="C3" s="166"/>
      <c r="D3" s="170"/>
      <c r="E3" s="170"/>
      <c r="F3" s="166"/>
      <c r="G3" s="166"/>
      <c r="H3" s="166"/>
      <c r="I3" s="171"/>
      <c r="J3" s="172"/>
      <c r="K3" s="166"/>
      <c r="L3" s="166"/>
      <c r="M3" s="166"/>
      <c r="N3" s="166"/>
      <c r="O3" s="170"/>
      <c r="P3" s="170"/>
      <c r="Q3" s="166"/>
      <c r="R3" s="166"/>
      <c r="S3" s="166"/>
      <c r="T3" s="171"/>
      <c r="U3" s="173"/>
      <c r="V3" s="166"/>
      <c r="W3" s="163"/>
      <c r="Y3" s="165"/>
    </row>
    <row r="4" spans="1:28" x14ac:dyDescent="0.25">
      <c r="A4" s="166"/>
      <c r="B4" s="166"/>
      <c r="C4" s="166"/>
      <c r="D4" s="396" t="s">
        <v>121</v>
      </c>
      <c r="E4" s="397"/>
      <c r="F4" s="386">
        <v>2017</v>
      </c>
      <c r="G4" s="398"/>
      <c r="H4" s="387"/>
      <c r="I4" s="166"/>
      <c r="J4" s="172"/>
      <c r="K4" s="396" t="s">
        <v>122</v>
      </c>
      <c r="L4" s="397"/>
      <c r="M4" s="386">
        <v>1</v>
      </c>
      <c r="N4" s="387"/>
      <c r="O4" s="383"/>
      <c r="P4" s="384"/>
      <c r="Q4" s="384"/>
      <c r="R4" s="384"/>
      <c r="S4" s="384"/>
      <c r="T4" s="166"/>
      <c r="U4" s="166"/>
      <c r="V4" s="166"/>
      <c r="W4" s="163"/>
      <c r="Y4" s="169"/>
    </row>
    <row r="5" spans="1:28" x14ac:dyDescent="0.25">
      <c r="A5" s="166"/>
      <c r="B5" s="166"/>
      <c r="C5" s="166"/>
      <c r="D5" s="166"/>
      <c r="E5" s="166"/>
      <c r="F5" s="166"/>
      <c r="G5" s="166"/>
      <c r="H5" s="166"/>
      <c r="I5" s="166"/>
      <c r="J5" s="172"/>
      <c r="K5" s="166"/>
      <c r="L5" s="166"/>
      <c r="M5" s="166"/>
      <c r="N5" s="166"/>
      <c r="O5" s="166"/>
      <c r="P5" s="166"/>
      <c r="Q5" s="166"/>
      <c r="R5" s="166"/>
      <c r="S5" s="166"/>
      <c r="T5" s="166"/>
      <c r="U5" s="166"/>
      <c r="V5" s="166"/>
      <c r="W5" s="163"/>
      <c r="Y5" s="174"/>
    </row>
    <row r="6" spans="1:28" x14ac:dyDescent="0.25">
      <c r="Y6" s="175"/>
    </row>
    <row r="7" spans="1:28" s="176" customFormat="1" ht="18" customHeight="1" x14ac:dyDescent="0.25">
      <c r="B7" s="385" t="s">
        <v>123</v>
      </c>
      <c r="C7" s="385"/>
      <c r="D7" s="385"/>
      <c r="E7" s="385"/>
      <c r="F7" s="385"/>
      <c r="G7" s="385"/>
      <c r="H7" s="385"/>
      <c r="I7" s="385"/>
      <c r="J7" s="385"/>
      <c r="K7" s="385"/>
      <c r="L7" s="385"/>
      <c r="M7" s="385"/>
      <c r="N7" s="385"/>
      <c r="O7" s="385"/>
      <c r="P7" s="385"/>
      <c r="Q7" s="385"/>
      <c r="R7" s="385"/>
      <c r="S7" s="385"/>
      <c r="T7" s="385"/>
      <c r="U7" s="385"/>
      <c r="V7" s="385"/>
      <c r="Y7" s="399"/>
    </row>
    <row r="8" spans="1:28" s="177" customFormat="1" ht="6" customHeight="1" x14ac:dyDescent="0.2">
      <c r="B8" s="178"/>
      <c r="C8" s="178"/>
      <c r="D8" s="178"/>
      <c r="E8" s="178"/>
      <c r="F8" s="178"/>
      <c r="G8" s="178"/>
      <c r="H8" s="178"/>
      <c r="I8" s="178"/>
      <c r="J8" s="179"/>
      <c r="K8" s="178"/>
      <c r="L8" s="180"/>
      <c r="M8" s="178"/>
      <c r="N8" s="178"/>
      <c r="O8" s="178"/>
      <c r="P8" s="178"/>
      <c r="Q8" s="178"/>
      <c r="R8" s="178"/>
      <c r="S8" s="178"/>
      <c r="T8" s="178"/>
      <c r="U8" s="178"/>
      <c r="V8" s="178"/>
      <c r="Y8" s="399"/>
    </row>
    <row r="9" spans="1:28" s="181" customFormat="1" ht="13" x14ac:dyDescent="0.4">
      <c r="B9" s="389">
        <f>DATE(year,7,1)</f>
        <v>42917</v>
      </c>
      <c r="C9" s="390"/>
      <c r="D9" s="390"/>
      <c r="E9" s="390"/>
      <c r="F9" s="390"/>
      <c r="G9" s="390"/>
      <c r="H9" s="390"/>
      <c r="I9" s="182"/>
      <c r="J9" s="391" t="s">
        <v>124</v>
      </c>
      <c r="K9" s="391"/>
      <c r="L9" s="183"/>
      <c r="M9" s="389">
        <f>DATE(year+1,1,1)</f>
        <v>43101</v>
      </c>
      <c r="N9" s="390"/>
      <c r="O9" s="390"/>
      <c r="P9" s="390"/>
      <c r="Q9" s="390"/>
      <c r="R9" s="390"/>
      <c r="S9" s="390"/>
      <c r="T9" s="183"/>
      <c r="U9" s="391" t="s">
        <v>125</v>
      </c>
      <c r="V9" s="391"/>
      <c r="Y9" s="399"/>
      <c r="Z9" s="184"/>
      <c r="AA9" s="184"/>
      <c r="AB9" s="184"/>
    </row>
    <row r="10" spans="1:28" s="180" customFormat="1" ht="13" x14ac:dyDescent="0.25">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92" t="s">
        <v>126</v>
      </c>
      <c r="K10" s="392"/>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10</v>
      </c>
      <c r="V10" s="188" t="s">
        <v>127</v>
      </c>
      <c r="Y10" s="399"/>
    </row>
    <row r="11" spans="1:28" s="180" customFormat="1" ht="13" x14ac:dyDescent="0.3">
      <c r="B11" s="189" t="str">
        <f t="array" ref="B11:H16">IF(MONTH(B9)&lt;&gt;MONTH(DATE(YEAR(B9),MONTH(B9),1)-WEEKDAY(DATE(YEAR(B9),MONTH(B9),1),startday)+(WeekNo-1)*7+WeekDay),"",DATE(YEAR(B9),MONTH(B9),1)-WEEKDAY(DATE(YEAR(B9),MONTH(B9),1),startday)+(WeekNo-1)*7+WeekDay)</f>
        <v/>
      </c>
      <c r="C11" s="190" t="str">
        <v/>
      </c>
      <c r="D11" s="191" t="str">
        <v/>
      </c>
      <c r="E11" s="190" t="str">
        <v/>
      </c>
      <c r="F11" s="190" t="str">
        <v/>
      </c>
      <c r="G11" s="191" t="str">
        <v/>
      </c>
      <c r="H11" s="189">
        <v>42917</v>
      </c>
      <c r="I11" s="183"/>
      <c r="J11" s="393" t="s">
        <v>128</v>
      </c>
      <c r="K11" s="393"/>
      <c r="L11" s="183"/>
      <c r="M11" s="189" t="str">
        <f t="array" ref="M11:S16">IF(MONTH(M9)&lt;&gt;MONTH(DATE(YEAR(M9),MONTH(M9),1)-WEEKDAY(DATE(YEAR(M9),MONTH(M9),1),startday)+(WeekNo-1)*7+WeekDay),"",DATE(YEAR(M9),MONTH(M9),1)-WEEKDAY(DATE(YEAR(M9),MONTH(M9),1),startday)+(WeekNo-1)*7+WeekDay)</f>
        <v/>
      </c>
      <c r="N11" s="190">
        <v>43101</v>
      </c>
      <c r="O11" s="190">
        <v>43102</v>
      </c>
      <c r="P11" s="190">
        <v>43103</v>
      </c>
      <c r="Q11" s="190">
        <v>43104</v>
      </c>
      <c r="R11" s="190">
        <v>43105</v>
      </c>
      <c r="S11" s="189">
        <v>43106</v>
      </c>
      <c r="T11" s="183"/>
      <c r="U11" s="196">
        <v>16</v>
      </c>
      <c r="V11" s="197" t="s">
        <v>129</v>
      </c>
      <c r="Y11" s="399"/>
    </row>
    <row r="12" spans="1:28" s="180" customFormat="1" ht="13" x14ac:dyDescent="0.25">
      <c r="B12" s="189">
        <v>42918</v>
      </c>
      <c r="C12" s="192">
        <v>42919</v>
      </c>
      <c r="D12" s="190">
        <v>42920</v>
      </c>
      <c r="E12" s="190">
        <v>42921</v>
      </c>
      <c r="F12" s="190">
        <v>42922</v>
      </c>
      <c r="G12" s="190">
        <v>42923</v>
      </c>
      <c r="H12" s="189">
        <v>42924</v>
      </c>
      <c r="I12" s="183"/>
      <c r="J12" s="388" t="s">
        <v>130</v>
      </c>
      <c r="K12" s="388"/>
      <c r="L12" s="183"/>
      <c r="M12" s="189">
        <v>43107</v>
      </c>
      <c r="N12" s="190">
        <v>43108</v>
      </c>
      <c r="O12" s="190">
        <v>43109</v>
      </c>
      <c r="P12" s="195">
        <v>43110</v>
      </c>
      <c r="Q12" s="190">
        <v>43111</v>
      </c>
      <c r="R12" s="190">
        <v>43112</v>
      </c>
      <c r="S12" s="189">
        <v>43113</v>
      </c>
      <c r="T12" s="183"/>
      <c r="U12" s="187">
        <v>24</v>
      </c>
      <c r="V12" s="188" t="s">
        <v>127</v>
      </c>
      <c r="Y12" s="198"/>
      <c r="Z12" s="199"/>
      <c r="AA12" s="199"/>
      <c r="AB12" s="199"/>
    </row>
    <row r="13" spans="1:28" s="180" customFormat="1" ht="11.25" customHeight="1" x14ac:dyDescent="0.25">
      <c r="B13" s="189">
        <v>42925</v>
      </c>
      <c r="C13" s="190">
        <v>42926</v>
      </c>
      <c r="D13" s="190">
        <v>42927</v>
      </c>
      <c r="E13" s="190">
        <v>42928</v>
      </c>
      <c r="F13" s="190">
        <v>42929</v>
      </c>
      <c r="G13" s="190">
        <v>42930</v>
      </c>
      <c r="H13" s="189">
        <v>42931</v>
      </c>
      <c r="I13" s="183"/>
      <c r="J13" s="200"/>
      <c r="K13" s="201"/>
      <c r="L13" s="183"/>
      <c r="M13" s="189">
        <v>43114</v>
      </c>
      <c r="N13" s="190">
        <v>43115</v>
      </c>
      <c r="O13" s="194">
        <v>43116</v>
      </c>
      <c r="P13" s="190">
        <v>43117</v>
      </c>
      <c r="Q13" s="190">
        <v>43118</v>
      </c>
      <c r="R13" s="194">
        <v>43119</v>
      </c>
      <c r="S13" s="189">
        <v>43120</v>
      </c>
      <c r="T13" s="183"/>
      <c r="U13" s="196">
        <v>30</v>
      </c>
      <c r="V13" s="197" t="s">
        <v>129</v>
      </c>
      <c r="Y13" s="200"/>
      <c r="Z13" s="201"/>
      <c r="AA13" s="199"/>
      <c r="AB13" s="199"/>
    </row>
    <row r="14" spans="1:28" s="180" customFormat="1" ht="10.5" x14ac:dyDescent="0.2">
      <c r="B14" s="189">
        <v>42932</v>
      </c>
      <c r="C14" s="190">
        <v>42933</v>
      </c>
      <c r="D14" s="190">
        <v>42934</v>
      </c>
      <c r="E14" s="190">
        <v>42935</v>
      </c>
      <c r="F14" s="190">
        <v>42936</v>
      </c>
      <c r="G14" s="190">
        <v>42937</v>
      </c>
      <c r="H14" s="189">
        <v>42938</v>
      </c>
      <c r="I14" s="183"/>
      <c r="J14" s="202">
        <v>3</v>
      </c>
      <c r="K14" s="201" t="s">
        <v>131</v>
      </c>
      <c r="L14" s="183"/>
      <c r="M14" s="189">
        <v>43121</v>
      </c>
      <c r="N14" s="190">
        <v>43122</v>
      </c>
      <c r="O14" s="190">
        <v>43123</v>
      </c>
      <c r="P14" s="195">
        <v>43124</v>
      </c>
      <c r="Q14" s="190">
        <v>43125</v>
      </c>
      <c r="R14" s="190">
        <v>43126</v>
      </c>
      <c r="S14" s="189">
        <v>43127</v>
      </c>
      <c r="T14" s="183"/>
      <c r="U14" s="203">
        <v>31</v>
      </c>
      <c r="V14" s="204" t="s">
        <v>132</v>
      </c>
      <c r="Y14" s="200"/>
      <c r="Z14" s="201"/>
      <c r="AA14" s="199"/>
      <c r="AB14" s="199"/>
    </row>
    <row r="15" spans="1:28" s="180" customFormat="1" ht="10.5" x14ac:dyDescent="0.2">
      <c r="B15" s="189">
        <v>42939</v>
      </c>
      <c r="C15" s="190">
        <v>42940</v>
      </c>
      <c r="D15" s="190">
        <v>42941</v>
      </c>
      <c r="E15" s="190">
        <v>42942</v>
      </c>
      <c r="F15" s="193">
        <v>42943</v>
      </c>
      <c r="G15" s="190">
        <v>42944</v>
      </c>
      <c r="H15" s="189">
        <v>42945</v>
      </c>
      <c r="I15" s="183"/>
      <c r="J15" s="205">
        <v>31</v>
      </c>
      <c r="K15" s="201" t="s">
        <v>133</v>
      </c>
      <c r="L15" s="183"/>
      <c r="M15" s="189">
        <v>43128</v>
      </c>
      <c r="N15" s="190">
        <v>43129</v>
      </c>
      <c r="O15" s="194">
        <v>43130</v>
      </c>
      <c r="P15" s="192">
        <v>43131</v>
      </c>
      <c r="Q15" s="190" t="str">
        <v/>
      </c>
      <c r="R15" s="191" t="str">
        <v/>
      </c>
      <c r="S15" s="189" t="str">
        <v/>
      </c>
      <c r="T15" s="183"/>
      <c r="U15" s="206"/>
      <c r="V15" s="197"/>
      <c r="Y15" s="200"/>
      <c r="Z15" s="201"/>
      <c r="AA15" s="199"/>
      <c r="AB15" s="199"/>
    </row>
    <row r="16" spans="1:28" s="180" customFormat="1" ht="10.5" x14ac:dyDescent="0.2">
      <c r="B16" s="189">
        <v>42946</v>
      </c>
      <c r="C16" s="194">
        <v>42947</v>
      </c>
      <c r="D16" s="190" t="str">
        <v/>
      </c>
      <c r="E16" s="190" t="str">
        <v/>
      </c>
      <c r="F16" s="190" t="str">
        <v/>
      </c>
      <c r="G16" s="190" t="str">
        <v/>
      </c>
      <c r="H16" s="189" t="str">
        <v/>
      </c>
      <c r="I16" s="183"/>
      <c r="K16" s="201" t="s">
        <v>134</v>
      </c>
      <c r="L16" s="183"/>
      <c r="M16" s="189" t="str">
        <v/>
      </c>
      <c r="N16" s="190" t="str">
        <v/>
      </c>
      <c r="O16" s="190" t="str">
        <v/>
      </c>
      <c r="P16" s="190" t="str">
        <v/>
      </c>
      <c r="Q16" s="190" t="str">
        <v/>
      </c>
      <c r="R16" s="190" t="str">
        <v/>
      </c>
      <c r="S16" s="189" t="str">
        <v/>
      </c>
      <c r="T16" s="183"/>
      <c r="Y16" s="200"/>
      <c r="Z16" s="201"/>
      <c r="AA16" s="199"/>
      <c r="AB16" s="199"/>
    </row>
    <row r="17" spans="2:40" s="180" customFormat="1" ht="4.5" customHeight="1" x14ac:dyDescent="0.3">
      <c r="B17" s="183"/>
      <c r="C17" s="183"/>
      <c r="D17" s="183"/>
      <c r="E17" s="183"/>
      <c r="F17" s="183"/>
      <c r="G17" s="183"/>
      <c r="H17" s="183"/>
      <c r="I17" s="183"/>
      <c r="J17" s="207"/>
      <c r="K17" s="183"/>
      <c r="L17" s="183"/>
      <c r="M17" s="183"/>
      <c r="N17" s="183"/>
      <c r="O17" s="183"/>
      <c r="P17" s="183"/>
      <c r="Q17" s="183"/>
      <c r="R17" s="183"/>
      <c r="S17" s="183"/>
      <c r="T17" s="183"/>
      <c r="U17" s="181"/>
      <c r="V17" s="181"/>
      <c r="Y17" s="200"/>
      <c r="Z17" s="201"/>
      <c r="AA17" s="199"/>
      <c r="AB17" s="199"/>
      <c r="AF17" s="208"/>
      <c r="AG17" s="183"/>
      <c r="AM17" s="208"/>
      <c r="AN17" s="183"/>
    </row>
    <row r="18" spans="2:40" s="181" customFormat="1" ht="11.5" x14ac:dyDescent="0.3">
      <c r="B18" s="389">
        <f>DATE(year,8,1)</f>
        <v>42948</v>
      </c>
      <c r="C18" s="390"/>
      <c r="D18" s="390"/>
      <c r="E18" s="390"/>
      <c r="F18" s="390"/>
      <c r="G18" s="390"/>
      <c r="H18" s="390"/>
      <c r="I18" s="182"/>
      <c r="J18" s="391" t="s">
        <v>135</v>
      </c>
      <c r="K18" s="391"/>
      <c r="L18" s="183"/>
      <c r="M18" s="389">
        <f>DATE(year+1,2,1)</f>
        <v>43132</v>
      </c>
      <c r="N18" s="390"/>
      <c r="O18" s="390"/>
      <c r="P18" s="390"/>
      <c r="Q18" s="390"/>
      <c r="R18" s="390"/>
      <c r="S18" s="390"/>
      <c r="T18" s="183"/>
      <c r="U18" s="391" t="s">
        <v>136</v>
      </c>
      <c r="V18" s="391"/>
      <c r="Y18" s="200"/>
      <c r="Z18" s="201"/>
      <c r="AA18" s="199"/>
      <c r="AB18" s="209"/>
      <c r="AC18" s="210"/>
    </row>
    <row r="19" spans="2:40" s="180" customFormat="1" ht="10.5" x14ac:dyDescent="0.2">
      <c r="B19" s="185" t="str">
        <f>IF(startday=1,INDEX(weekDayNames,1),INDEX(weekDayNames,2))</f>
        <v>Su</v>
      </c>
      <c r="C19" s="186" t="str">
        <f>IF(startday=1,INDEX(weekDayNames,2),INDEX(weekDayNames,3))</f>
        <v>M</v>
      </c>
      <c r="D19" s="186" t="str">
        <f>IF(startday=1,INDEX(weekDayNames,3),INDEX(weekDayNames,4))</f>
        <v>Tu</v>
      </c>
      <c r="E19" s="186" t="str">
        <f>IF(startday=1,INDEX(weekDayNames,4),INDEX(weekDayNames,5))</f>
        <v>W</v>
      </c>
      <c r="F19" s="186" t="str">
        <f>IF(startday=1,INDEX(weekDayNames,5),INDEX(weekDayNames,6))</f>
        <v>Th</v>
      </c>
      <c r="G19" s="186" t="str">
        <f>IF(startday=1,INDEX(weekDayNames,6),INDEX(weekDayNames,7))</f>
        <v>F</v>
      </c>
      <c r="H19" s="185" t="str">
        <f>IF(startday=1,INDEX(weekDayNames,7),INDEX(weekDayNames,1))</f>
        <v>Sa</v>
      </c>
      <c r="I19" s="183"/>
      <c r="J19" s="211">
        <v>9</v>
      </c>
      <c r="K19" s="188" t="s">
        <v>127</v>
      </c>
      <c r="M19" s="185" t="str">
        <f>IF(startday=1,INDEX(weekDayNames,1),INDEX(weekDayNames,2))</f>
        <v>Su</v>
      </c>
      <c r="N19" s="186" t="str">
        <f>IF(startday=1,INDEX(weekDayNames,2),INDEX(weekDayNames,3))</f>
        <v>M</v>
      </c>
      <c r="O19" s="186" t="str">
        <f>IF(startday=1,INDEX(weekDayNames,3),INDEX(weekDayNames,4))</f>
        <v>Tu</v>
      </c>
      <c r="P19" s="186" t="str">
        <f>IF(startday=1,INDEX(weekDayNames,4),INDEX(weekDayNames,5))</f>
        <v>W</v>
      </c>
      <c r="Q19" s="186" t="str">
        <f>IF(startday=1,INDEX(weekDayNames,5),INDEX(weekDayNames,6))</f>
        <v>Th</v>
      </c>
      <c r="R19" s="186" t="str">
        <f>IF(startday=1,INDEX(weekDayNames,6),INDEX(weekDayNames,7))</f>
        <v>F</v>
      </c>
      <c r="S19" s="185" t="str">
        <f>IF(startday=1,INDEX(weekDayNames,7),INDEX(weekDayNames,1))</f>
        <v>Sa</v>
      </c>
      <c r="T19" s="183"/>
      <c r="U19" s="212">
        <v>7</v>
      </c>
      <c r="V19" s="188" t="s">
        <v>127</v>
      </c>
      <c r="Y19" s="213"/>
      <c r="AA19" s="199"/>
      <c r="AB19" s="199"/>
    </row>
    <row r="20" spans="2:40" s="180" customFormat="1" ht="10.5" x14ac:dyDescent="0.25">
      <c r="B20" s="189" t="str">
        <f t="array" ref="B20:H25">IF(MONTH(B18)&lt;&gt;MONTH(DATE(YEAR(B18),MONTH(B18),1)-WEEKDAY(DATE(YEAR(B18),MONTH(B18),1),startday)+(WeekNo-1)*7+WeekDay),"",DATE(YEAR(B18),MONTH(B18),1)-WEEKDAY(DATE(YEAR(B18),MONTH(B18),1),startday)+(WeekNo-1)*7+WeekDay)</f>
        <v/>
      </c>
      <c r="C20" s="190" t="str">
        <v/>
      </c>
      <c r="D20" s="190">
        <v>42948</v>
      </c>
      <c r="E20" s="190">
        <v>42949</v>
      </c>
      <c r="F20" s="190">
        <v>42950</v>
      </c>
      <c r="G20" s="190">
        <v>42951</v>
      </c>
      <c r="H20" s="189">
        <v>42952</v>
      </c>
      <c r="I20" s="183"/>
      <c r="J20" s="196">
        <v>15</v>
      </c>
      <c r="K20" s="214" t="s">
        <v>129</v>
      </c>
      <c r="M20" s="189" t="str">
        <f t="array" ref="M20:S25">IF(MONTH(M18)&lt;&gt;MONTH(DATE(YEAR(M18),MONTH(M18),1)-WEEKDAY(DATE(YEAR(M18),MONTH(M18),1),startday)+(WeekNo-1)*7+WeekDay),"",DATE(YEAR(M18),MONTH(M18),1)-WEEKDAY(DATE(YEAR(M18),MONTH(M18),1),startday)+(WeekNo-1)*7+WeekDay)</f>
        <v/>
      </c>
      <c r="N20" s="190" t="str">
        <v/>
      </c>
      <c r="O20" s="190" t="str">
        <v/>
      </c>
      <c r="P20" s="190" t="str">
        <v/>
      </c>
      <c r="Q20" s="190">
        <v>43132</v>
      </c>
      <c r="R20" s="190">
        <v>43133</v>
      </c>
      <c r="S20" s="189">
        <v>43134</v>
      </c>
      <c r="T20" s="183"/>
      <c r="U20" s="196">
        <v>13</v>
      </c>
      <c r="V20" s="197" t="s">
        <v>129</v>
      </c>
      <c r="Y20" s="213"/>
    </row>
    <row r="21" spans="2:40" s="180" customFormat="1" ht="11.5" x14ac:dyDescent="0.3">
      <c r="B21" s="189">
        <v>42953</v>
      </c>
      <c r="C21" s="190">
        <v>42954</v>
      </c>
      <c r="D21" s="190">
        <v>42955</v>
      </c>
      <c r="E21" s="195">
        <v>42956</v>
      </c>
      <c r="F21" s="190">
        <v>42957</v>
      </c>
      <c r="G21" s="190">
        <v>42958</v>
      </c>
      <c r="H21" s="189">
        <v>42959</v>
      </c>
      <c r="I21" s="183"/>
      <c r="J21" s="211">
        <v>23</v>
      </c>
      <c r="K21" s="188" t="s">
        <v>127</v>
      </c>
      <c r="L21" s="183"/>
      <c r="M21" s="189">
        <v>43135</v>
      </c>
      <c r="N21" s="190">
        <v>43136</v>
      </c>
      <c r="O21" s="190">
        <v>43137</v>
      </c>
      <c r="P21" s="195">
        <v>43138</v>
      </c>
      <c r="Q21" s="190">
        <v>43139</v>
      </c>
      <c r="R21" s="190">
        <v>43140</v>
      </c>
      <c r="S21" s="189">
        <v>43141</v>
      </c>
      <c r="T21" s="183"/>
      <c r="U21" s="212">
        <v>21</v>
      </c>
      <c r="V21" s="188" t="s">
        <v>127</v>
      </c>
      <c r="Y21" s="213"/>
      <c r="AA21" s="181"/>
      <c r="AB21" s="181"/>
    </row>
    <row r="22" spans="2:40" s="180" customFormat="1" ht="11.25" customHeight="1" x14ac:dyDescent="0.25">
      <c r="B22" s="189">
        <v>42960</v>
      </c>
      <c r="C22" s="190">
        <v>42961</v>
      </c>
      <c r="D22" s="194">
        <v>42962</v>
      </c>
      <c r="E22" s="190">
        <v>42963</v>
      </c>
      <c r="F22" s="190">
        <v>42964</v>
      </c>
      <c r="G22" s="190">
        <v>42965</v>
      </c>
      <c r="H22" s="189">
        <v>42966</v>
      </c>
      <c r="I22" s="183"/>
      <c r="J22" s="196">
        <v>29</v>
      </c>
      <c r="K22" s="214" t="s">
        <v>129</v>
      </c>
      <c r="L22" s="183"/>
      <c r="M22" s="189">
        <v>43142</v>
      </c>
      <c r="N22" s="190">
        <v>43143</v>
      </c>
      <c r="O22" s="194">
        <v>43144</v>
      </c>
      <c r="P22" s="190">
        <v>43145</v>
      </c>
      <c r="Q22" s="190">
        <v>43146</v>
      </c>
      <c r="R22" s="190">
        <v>43147</v>
      </c>
      <c r="S22" s="189">
        <v>43148</v>
      </c>
      <c r="T22" s="183"/>
      <c r="U22" s="196">
        <v>27</v>
      </c>
      <c r="V22" s="197" t="s">
        <v>129</v>
      </c>
      <c r="Y22" s="213"/>
    </row>
    <row r="23" spans="2:40" s="180" customFormat="1" ht="11.25" customHeight="1" x14ac:dyDescent="0.2">
      <c r="B23" s="189">
        <v>42967</v>
      </c>
      <c r="C23" s="190">
        <v>42968</v>
      </c>
      <c r="D23" s="190">
        <v>42969</v>
      </c>
      <c r="E23" s="195">
        <v>42970</v>
      </c>
      <c r="F23" s="190">
        <v>42971</v>
      </c>
      <c r="G23" s="190">
        <v>42972</v>
      </c>
      <c r="H23" s="189">
        <v>42973</v>
      </c>
      <c r="I23" s="183"/>
      <c r="J23" s="202">
        <v>31</v>
      </c>
      <c r="K23" s="215" t="s">
        <v>137</v>
      </c>
      <c r="L23" s="183"/>
      <c r="M23" s="189">
        <v>43149</v>
      </c>
      <c r="N23" s="190">
        <v>43150</v>
      </c>
      <c r="O23" s="190">
        <v>43151</v>
      </c>
      <c r="P23" s="195">
        <v>43152</v>
      </c>
      <c r="Q23" s="190">
        <v>43153</v>
      </c>
      <c r="R23" s="190">
        <v>43154</v>
      </c>
      <c r="S23" s="189">
        <v>43155</v>
      </c>
      <c r="T23" s="183"/>
      <c r="U23" s="216" t="s">
        <v>138</v>
      </c>
      <c r="V23" s="216"/>
      <c r="AA23" s="200"/>
    </row>
    <row r="24" spans="2:40" s="180" customFormat="1" ht="12.75" customHeight="1" x14ac:dyDescent="0.2">
      <c r="B24" s="189">
        <v>42974</v>
      </c>
      <c r="C24" s="190">
        <v>42975</v>
      </c>
      <c r="D24" s="194">
        <v>42976</v>
      </c>
      <c r="E24" s="190">
        <v>42977</v>
      </c>
      <c r="F24" s="192">
        <v>42978</v>
      </c>
      <c r="G24" s="193" t="str">
        <v/>
      </c>
      <c r="H24" s="189" t="str">
        <v/>
      </c>
      <c r="I24" s="183"/>
      <c r="K24" s="215" t="s">
        <v>139</v>
      </c>
      <c r="L24" s="183"/>
      <c r="M24" s="189">
        <v>43156</v>
      </c>
      <c r="N24" s="190">
        <v>43157</v>
      </c>
      <c r="O24" s="194">
        <v>43158</v>
      </c>
      <c r="P24" s="190">
        <v>43159</v>
      </c>
      <c r="Q24" s="190" t="str">
        <v/>
      </c>
      <c r="R24" s="190" t="str">
        <v/>
      </c>
      <c r="S24" s="189" t="str">
        <v/>
      </c>
      <c r="T24" s="183"/>
    </row>
    <row r="25" spans="2:40" s="180" customFormat="1" ht="6" customHeight="1" x14ac:dyDescent="0.2">
      <c r="B25" s="189" t="str">
        <v/>
      </c>
      <c r="C25" s="190" t="str">
        <v/>
      </c>
      <c r="D25" s="190" t="str">
        <v/>
      </c>
      <c r="E25" s="190" t="str">
        <v/>
      </c>
      <c r="F25" s="190" t="str">
        <v/>
      </c>
      <c r="G25" s="190" t="str">
        <v/>
      </c>
      <c r="H25" s="189" t="str">
        <v/>
      </c>
      <c r="I25" s="183"/>
      <c r="L25" s="183"/>
      <c r="M25" s="189" t="str">
        <v/>
      </c>
      <c r="N25" s="190" t="str">
        <v/>
      </c>
      <c r="O25" s="190" t="str">
        <v/>
      </c>
      <c r="P25" s="190" t="str">
        <v/>
      </c>
      <c r="Q25" s="190" t="str">
        <v/>
      </c>
      <c r="R25" s="190" t="str">
        <v/>
      </c>
      <c r="S25" s="189" t="str">
        <v/>
      </c>
      <c r="T25" s="183"/>
    </row>
    <row r="26" spans="2:40" s="180" customFormat="1" ht="4.5" customHeight="1" x14ac:dyDescent="0.2">
      <c r="B26" s="183"/>
      <c r="C26" s="183"/>
      <c r="D26" s="183"/>
      <c r="E26" s="183"/>
      <c r="F26" s="183"/>
      <c r="G26" s="183"/>
      <c r="H26" s="183"/>
      <c r="I26" s="183"/>
      <c r="L26" s="183"/>
      <c r="M26" s="183"/>
      <c r="N26" s="183"/>
      <c r="O26" s="183"/>
      <c r="P26" s="183"/>
      <c r="Q26" s="183"/>
      <c r="R26" s="183"/>
      <c r="S26" s="183"/>
      <c r="T26" s="183"/>
      <c r="Y26" s="217"/>
    </row>
    <row r="27" spans="2:40" s="180" customFormat="1" ht="10.5" x14ac:dyDescent="0.2">
      <c r="B27" s="389">
        <f>DATE(year,9,1)</f>
        <v>42979</v>
      </c>
      <c r="C27" s="390"/>
      <c r="D27" s="390"/>
      <c r="E27" s="390"/>
      <c r="F27" s="390"/>
      <c r="G27" s="390"/>
      <c r="H27" s="390"/>
      <c r="I27" s="183"/>
      <c r="J27" s="391" t="s">
        <v>140</v>
      </c>
      <c r="K27" s="391"/>
      <c r="L27" s="183"/>
      <c r="M27" s="389">
        <f>DATE(year+1,3,1)</f>
        <v>43160</v>
      </c>
      <c r="N27" s="390"/>
      <c r="O27" s="390"/>
      <c r="P27" s="390"/>
      <c r="Q27" s="390"/>
      <c r="R27" s="390"/>
      <c r="S27" s="390"/>
      <c r="T27" s="183"/>
      <c r="U27" s="391" t="s">
        <v>141</v>
      </c>
      <c r="V27" s="391"/>
      <c r="Y27" s="213"/>
    </row>
    <row r="28" spans="2:40" s="180" customFormat="1" ht="10.5" x14ac:dyDescent="0.25">
      <c r="B28" s="185" t="str">
        <f>IF(startday=1,INDEX(weekDayNames,1),INDEX(weekDayNames,2))</f>
        <v>Su</v>
      </c>
      <c r="C28" s="186" t="str">
        <f>IF(startday=1,INDEX(weekDayNames,2),INDEX(weekDayNames,3))</f>
        <v>M</v>
      </c>
      <c r="D28" s="186" t="str">
        <f>IF(startday=1,INDEX(weekDayNames,3),INDEX(weekDayNames,4))</f>
        <v>Tu</v>
      </c>
      <c r="E28" s="186" t="str">
        <f>IF(startday=1,INDEX(weekDayNames,4),INDEX(weekDayNames,5))</f>
        <v>W</v>
      </c>
      <c r="F28" s="186" t="str">
        <f>IF(startday=1,INDEX(weekDayNames,5),INDEX(weekDayNames,6))</f>
        <v>Th</v>
      </c>
      <c r="G28" s="186" t="str">
        <f>IF(startday=1,INDEX(weekDayNames,6),INDEX(weekDayNames,7))</f>
        <v>F</v>
      </c>
      <c r="H28" s="185" t="str">
        <f>IF(startday=1,INDEX(weekDayNames,7),INDEX(weekDayNames,1))</f>
        <v>Sa</v>
      </c>
      <c r="I28" s="183"/>
      <c r="J28" s="187">
        <v>6</v>
      </c>
      <c r="K28" s="188" t="s">
        <v>127</v>
      </c>
      <c r="L28" s="183"/>
      <c r="M28" s="185" t="str">
        <f>IF(startday=1,INDEX(weekDayNames,1),INDEX(weekDayNames,2))</f>
        <v>Su</v>
      </c>
      <c r="N28" s="186" t="str">
        <f>IF(startday=1,INDEX(weekDayNames,2),INDEX(weekDayNames,3))</f>
        <v>M</v>
      </c>
      <c r="O28" s="186" t="str">
        <f>IF(startday=1,INDEX(weekDayNames,3),INDEX(weekDayNames,4))</f>
        <v>Tu</v>
      </c>
      <c r="P28" s="186" t="str">
        <f>IF(startday=1,INDEX(weekDayNames,4),INDEX(weekDayNames,5))</f>
        <v>W</v>
      </c>
      <c r="Q28" s="186" t="str">
        <f>IF(startday=1,INDEX(weekDayNames,5),INDEX(weekDayNames,6))</f>
        <v>Th</v>
      </c>
      <c r="R28" s="186" t="str">
        <f>IF(startday=1,INDEX(weekDayNames,6),INDEX(weekDayNames,7))</f>
        <v>F</v>
      </c>
      <c r="S28" s="185" t="str">
        <f>IF(startday=1,INDEX(weekDayNames,7),INDEX(weekDayNames,1))</f>
        <v>Sa</v>
      </c>
      <c r="T28" s="183"/>
      <c r="U28" s="218" t="s">
        <v>142</v>
      </c>
      <c r="V28" s="180" t="s">
        <v>143</v>
      </c>
    </row>
    <row r="29" spans="2:40" s="180" customFormat="1" ht="10.5" x14ac:dyDescent="0.25">
      <c r="B29" s="189" t="str">
        <f t="array" ref="B29:H34">IF(MONTH(B27)&lt;&gt;MONTH(DATE(YEAR(B27),MONTH(B27),1)-WEEKDAY(DATE(YEAR(B27),MONTH(B27),1),startday)+(WeekNo-1)*7+WeekDay),"",DATE(YEAR(B27),MONTH(B27),1)-WEEKDAY(DATE(YEAR(B27),MONTH(B27),1),startday)+(WeekNo-1)*7+WeekDay)</f>
        <v/>
      </c>
      <c r="C29" s="193" t="str">
        <v/>
      </c>
      <c r="D29" s="190" t="str">
        <v/>
      </c>
      <c r="E29" s="190" t="str">
        <v/>
      </c>
      <c r="F29" s="190" t="str">
        <v/>
      </c>
      <c r="G29" s="190">
        <v>42979</v>
      </c>
      <c r="H29" s="189">
        <v>42980</v>
      </c>
      <c r="I29" s="183"/>
      <c r="J29" s="196">
        <v>12</v>
      </c>
      <c r="K29" s="197" t="s">
        <v>129</v>
      </c>
      <c r="L29" s="183"/>
      <c r="M29" s="189" t="str">
        <f t="array" ref="M29:S34">IF(MONTH(M27)&lt;&gt;MONTH(DATE(YEAR(M27),MONTH(M27),1)-WEEKDAY(DATE(YEAR(M27),MONTH(M27),1),startday)+(WeekNo-1)*7+WeekDay),"",DATE(YEAR(M27),MONTH(M27),1)-WEEKDAY(DATE(YEAR(M27),MONTH(M27),1),startday)+(WeekNo-1)*7+WeekDay)</f>
        <v/>
      </c>
      <c r="N29" s="190" t="str">
        <v/>
      </c>
      <c r="O29" s="190" t="str">
        <v/>
      </c>
      <c r="P29" s="190" t="str">
        <v/>
      </c>
      <c r="Q29" s="190">
        <v>43160</v>
      </c>
      <c r="R29" s="190">
        <v>43161</v>
      </c>
      <c r="S29" s="189">
        <v>43162</v>
      </c>
      <c r="T29" s="183"/>
      <c r="U29" s="196">
        <v>13</v>
      </c>
      <c r="V29" s="197" t="s">
        <v>129</v>
      </c>
      <c r="Y29" s="213"/>
    </row>
    <row r="30" spans="2:40" s="180" customFormat="1" ht="10.5" x14ac:dyDescent="0.25">
      <c r="B30" s="189">
        <v>42981</v>
      </c>
      <c r="C30" s="190">
        <v>42982</v>
      </c>
      <c r="D30" s="190">
        <v>42983</v>
      </c>
      <c r="E30" s="195">
        <v>42984</v>
      </c>
      <c r="F30" s="190">
        <v>42985</v>
      </c>
      <c r="G30" s="190">
        <v>42986</v>
      </c>
      <c r="H30" s="189">
        <v>42987</v>
      </c>
      <c r="I30" s="183"/>
      <c r="J30" s="220" t="s">
        <v>144</v>
      </c>
      <c r="K30" s="221" t="s">
        <v>145</v>
      </c>
      <c r="L30" s="183"/>
      <c r="M30" s="189">
        <v>43163</v>
      </c>
      <c r="N30" s="190">
        <v>43164</v>
      </c>
      <c r="O30" s="190">
        <v>43165</v>
      </c>
      <c r="P30" s="190">
        <v>43166</v>
      </c>
      <c r="Q30" s="195">
        <v>43167</v>
      </c>
      <c r="R30" s="195">
        <v>43168</v>
      </c>
      <c r="S30" s="189">
        <v>43169</v>
      </c>
      <c r="T30" s="183"/>
      <c r="U30" s="222">
        <v>21</v>
      </c>
      <c r="V30" s="188" t="s">
        <v>127</v>
      </c>
      <c r="Y30" s="213"/>
    </row>
    <row r="31" spans="2:40" s="181" customFormat="1" ht="13.5" customHeight="1" x14ac:dyDescent="0.3">
      <c r="B31" s="189">
        <v>42988</v>
      </c>
      <c r="C31" s="190">
        <v>42989</v>
      </c>
      <c r="D31" s="194">
        <v>42990</v>
      </c>
      <c r="E31" s="190">
        <v>42991</v>
      </c>
      <c r="F31" s="190">
        <v>42992</v>
      </c>
      <c r="G31" s="190">
        <v>42993</v>
      </c>
      <c r="H31" s="189">
        <v>42994</v>
      </c>
      <c r="I31" s="183"/>
      <c r="J31" s="196">
        <v>26</v>
      </c>
      <c r="K31" s="197" t="s">
        <v>129</v>
      </c>
      <c r="L31" s="183"/>
      <c r="M31" s="189">
        <v>43170</v>
      </c>
      <c r="N31" s="190">
        <v>43171</v>
      </c>
      <c r="O31" s="194">
        <v>43172</v>
      </c>
      <c r="P31" s="190">
        <v>43173</v>
      </c>
      <c r="Q31" s="190">
        <v>43174</v>
      </c>
      <c r="R31" s="190">
        <v>43175</v>
      </c>
      <c r="S31" s="189">
        <v>43176</v>
      </c>
      <c r="T31" s="183"/>
      <c r="U31" s="196">
        <v>27</v>
      </c>
      <c r="V31" s="197" t="s">
        <v>129</v>
      </c>
      <c r="AA31" s="180"/>
      <c r="AB31" s="180"/>
    </row>
    <row r="32" spans="2:40" s="180" customFormat="1" ht="11.5" x14ac:dyDescent="0.3">
      <c r="B32" s="189">
        <v>42995</v>
      </c>
      <c r="C32" s="190">
        <v>42996</v>
      </c>
      <c r="D32" s="190">
        <v>42997</v>
      </c>
      <c r="E32" s="190">
        <v>42998</v>
      </c>
      <c r="F32" s="195">
        <v>42999</v>
      </c>
      <c r="G32" s="195">
        <v>43000</v>
      </c>
      <c r="H32" s="219">
        <v>43001</v>
      </c>
      <c r="I32" s="183"/>
      <c r="L32" s="183"/>
      <c r="M32" s="189">
        <v>43177</v>
      </c>
      <c r="N32" s="190">
        <v>43178</v>
      </c>
      <c r="O32" s="190">
        <v>43179</v>
      </c>
      <c r="P32" s="195">
        <v>43180</v>
      </c>
      <c r="Q32" s="190">
        <v>43181</v>
      </c>
      <c r="R32" s="190">
        <v>43182</v>
      </c>
      <c r="S32" s="189">
        <v>43183</v>
      </c>
      <c r="T32" s="201"/>
      <c r="U32" s="223" t="s">
        <v>146</v>
      </c>
      <c r="V32" s="221" t="s">
        <v>147</v>
      </c>
      <c r="AA32" s="181"/>
    </row>
    <row r="33" spans="2:28" s="180" customFormat="1" ht="10.5" x14ac:dyDescent="0.2">
      <c r="B33" s="189">
        <v>43002</v>
      </c>
      <c r="C33" s="190">
        <v>43003</v>
      </c>
      <c r="D33" s="194">
        <v>43004</v>
      </c>
      <c r="E33" s="190">
        <v>43005</v>
      </c>
      <c r="F33" s="190">
        <v>43006</v>
      </c>
      <c r="G33" s="190">
        <v>43007</v>
      </c>
      <c r="H33" s="189">
        <v>43008</v>
      </c>
      <c r="I33" s="183"/>
      <c r="J33" s="224"/>
      <c r="K33" s="225"/>
      <c r="L33" s="183"/>
      <c r="M33" s="189">
        <v>43184</v>
      </c>
      <c r="N33" s="190">
        <v>43185</v>
      </c>
      <c r="O33" s="194">
        <v>43186</v>
      </c>
      <c r="P33" s="190">
        <v>43187</v>
      </c>
      <c r="Q33" s="190">
        <v>43188</v>
      </c>
      <c r="R33" s="190">
        <v>43189</v>
      </c>
      <c r="S33" s="189">
        <v>43190</v>
      </c>
      <c r="T33" s="183"/>
    </row>
    <row r="34" spans="2:28" s="180" customFormat="1" ht="5.25" customHeight="1" x14ac:dyDescent="0.3">
      <c r="B34" s="189" t="str">
        <v/>
      </c>
      <c r="C34" s="190" t="str">
        <v/>
      </c>
      <c r="D34" s="190" t="str">
        <v/>
      </c>
      <c r="E34" s="190" t="str">
        <v/>
      </c>
      <c r="F34" s="190" t="str">
        <v/>
      </c>
      <c r="G34" s="190" t="str">
        <v/>
      </c>
      <c r="H34" s="189" t="str">
        <v/>
      </c>
      <c r="I34" s="183"/>
      <c r="J34" s="207"/>
      <c r="K34" s="201"/>
      <c r="L34" s="183"/>
      <c r="M34" s="189" t="str">
        <v/>
      </c>
      <c r="N34" s="190" t="str">
        <v/>
      </c>
      <c r="O34" s="190" t="str">
        <v/>
      </c>
      <c r="P34" s="190" t="str">
        <v/>
      </c>
      <c r="Q34" s="190" t="str">
        <v/>
      </c>
      <c r="R34" s="190" t="str">
        <v/>
      </c>
      <c r="S34" s="189" t="str">
        <v/>
      </c>
      <c r="T34" s="183"/>
      <c r="U34" s="226"/>
      <c r="V34" s="225"/>
      <c r="Y34" s="399"/>
      <c r="Z34" s="181"/>
      <c r="AB34" s="181"/>
    </row>
    <row r="35" spans="2:28" s="180" customFormat="1" ht="5.25" customHeight="1" x14ac:dyDescent="0.2">
      <c r="B35" s="183"/>
      <c r="C35" s="183"/>
      <c r="D35" s="183"/>
      <c r="E35" s="183"/>
      <c r="F35" s="183"/>
      <c r="G35" s="183"/>
      <c r="H35" s="183"/>
      <c r="I35" s="183"/>
      <c r="L35" s="183"/>
      <c r="M35" s="183"/>
      <c r="N35" s="183"/>
      <c r="O35" s="183"/>
      <c r="P35" s="183"/>
      <c r="Q35" s="183"/>
      <c r="R35" s="183"/>
      <c r="S35" s="183"/>
      <c r="T35" s="183"/>
      <c r="U35" s="183"/>
      <c r="V35" s="183"/>
      <c r="Y35" s="399"/>
    </row>
    <row r="36" spans="2:28" s="180" customFormat="1" ht="10.5" x14ac:dyDescent="0.2">
      <c r="B36" s="389">
        <f>DATE(year,10,1)</f>
        <v>43009</v>
      </c>
      <c r="C36" s="390"/>
      <c r="D36" s="390"/>
      <c r="E36" s="390"/>
      <c r="F36" s="390"/>
      <c r="G36" s="390"/>
      <c r="H36" s="390"/>
      <c r="I36" s="183"/>
      <c r="J36" s="391" t="s">
        <v>148</v>
      </c>
      <c r="K36" s="391"/>
      <c r="L36" s="183"/>
      <c r="M36" s="389">
        <f>DATE(year+1,4,1)</f>
        <v>43191</v>
      </c>
      <c r="N36" s="390"/>
      <c r="O36" s="390"/>
      <c r="P36" s="390"/>
      <c r="Q36" s="390"/>
      <c r="R36" s="390"/>
      <c r="S36" s="390"/>
      <c r="T36" s="183"/>
      <c r="U36" s="391" t="s">
        <v>149</v>
      </c>
      <c r="V36" s="391"/>
      <c r="Y36" s="399"/>
    </row>
    <row r="37" spans="2:28" s="180" customFormat="1" ht="10.5" x14ac:dyDescent="0.25">
      <c r="B37" s="185" t="str">
        <f>IF(startday=1,INDEX(weekDayNames,1),INDEX(weekDayNames,2))</f>
        <v>Su</v>
      </c>
      <c r="C37" s="186" t="str">
        <f>IF(startday=1,INDEX(weekDayNames,2),INDEX(weekDayNames,3))</f>
        <v>M</v>
      </c>
      <c r="D37" s="186" t="str">
        <f>IF(startday=1,INDEX(weekDayNames,3),INDEX(weekDayNames,4))</f>
        <v>Tu</v>
      </c>
      <c r="E37" s="186" t="str">
        <f>IF(startday=1,INDEX(weekDayNames,4),INDEX(weekDayNames,5))</f>
        <v>W</v>
      </c>
      <c r="F37" s="186" t="str">
        <f>IF(startday=1,INDEX(weekDayNames,5),INDEX(weekDayNames,6))</f>
        <v>Th</v>
      </c>
      <c r="G37" s="186" t="str">
        <f>IF(startday=1,INDEX(weekDayNames,6),INDEX(weekDayNames,7))</f>
        <v>F</v>
      </c>
      <c r="H37" s="185" t="str">
        <f>IF(startday=1,INDEX(weekDayNames,7),INDEX(weekDayNames,1))</f>
        <v>Sa</v>
      </c>
      <c r="I37" s="183"/>
      <c r="J37" s="227" t="s">
        <v>150</v>
      </c>
      <c r="K37" s="180" t="s">
        <v>151</v>
      </c>
      <c r="L37" s="183"/>
      <c r="M37" s="185" t="str">
        <f>IF(startday=1,INDEX(weekDayNames,1),INDEX(weekDayNames,2))</f>
        <v>Su</v>
      </c>
      <c r="N37" s="186" t="str">
        <f>IF(startday=1,INDEX(weekDayNames,2),INDEX(weekDayNames,3))</f>
        <v>M</v>
      </c>
      <c r="O37" s="186" t="str">
        <f>IF(startday=1,INDEX(weekDayNames,3),INDEX(weekDayNames,4))</f>
        <v>Tu</v>
      </c>
      <c r="P37" s="186" t="str">
        <f>IF(startday=1,INDEX(weekDayNames,4),INDEX(weekDayNames,5))</f>
        <v>W</v>
      </c>
      <c r="Q37" s="186" t="str">
        <f>IF(startday=1,INDEX(weekDayNames,5),INDEX(weekDayNames,6))</f>
        <v>Th</v>
      </c>
      <c r="R37" s="186" t="str">
        <f>IF(startday=1,INDEX(weekDayNames,6),INDEX(weekDayNames,7))</f>
        <v>F</v>
      </c>
      <c r="S37" s="185" t="str">
        <f>IF(startday=1,INDEX(weekDayNames,7),INDEX(weekDayNames,1))</f>
        <v>Sa</v>
      </c>
      <c r="T37" s="183"/>
      <c r="U37" s="187">
        <v>4</v>
      </c>
      <c r="V37" s="188" t="s">
        <v>127</v>
      </c>
      <c r="Y37" s="399"/>
    </row>
    <row r="38" spans="2:28" s="180" customFormat="1" ht="11.5" x14ac:dyDescent="0.3">
      <c r="B38" s="189">
        <f t="array" ref="B38:H43">IF(MONTH(B36)&lt;&gt;MONTH(DATE(YEAR(B36),MONTH(B36),1)-WEEKDAY(DATE(YEAR(B36),MONTH(B36),1),startday)+(WeekNo-1)*7+WeekDay),"",DATE(YEAR(B36),MONTH(B36),1)-WEEKDAY(DATE(YEAR(B36),MONTH(B36),1),startday)+(WeekNo-1)*7+WeekDay)</f>
        <v>43009</v>
      </c>
      <c r="C38" s="190">
        <v>43010</v>
      </c>
      <c r="D38" s="190">
        <v>43011</v>
      </c>
      <c r="E38" s="194">
        <v>43012</v>
      </c>
      <c r="F38" s="194">
        <v>43013</v>
      </c>
      <c r="G38" s="190">
        <v>43014</v>
      </c>
      <c r="H38" s="189">
        <v>43015</v>
      </c>
      <c r="I38" s="201"/>
      <c r="J38" s="187">
        <v>18</v>
      </c>
      <c r="K38" s="188" t="s">
        <v>127</v>
      </c>
      <c r="L38" s="183"/>
      <c r="M38" s="189">
        <f t="array" ref="M38:S43">IF(MONTH(M36)&lt;&gt;MONTH(DATE(YEAR(M36),MONTH(M36),1)-WEEKDAY(DATE(YEAR(M36),MONTH(M36),1),startday)+(WeekNo-1)*7+WeekDay),"",DATE(YEAR(M36),MONTH(M36),1)-WEEKDAY(DATE(YEAR(M36),MONTH(M36),1),startday)+(WeekNo-1)*7+WeekDay)</f>
        <v>43191</v>
      </c>
      <c r="N38" s="190">
        <v>43192</v>
      </c>
      <c r="O38" s="190">
        <v>43193</v>
      </c>
      <c r="P38" s="195">
        <v>43194</v>
      </c>
      <c r="Q38" s="190">
        <v>43195</v>
      </c>
      <c r="R38" s="190">
        <v>43196</v>
      </c>
      <c r="S38" s="189">
        <v>43197</v>
      </c>
      <c r="T38" s="183"/>
      <c r="U38" s="196">
        <v>10</v>
      </c>
      <c r="V38" s="197" t="s">
        <v>129</v>
      </c>
      <c r="Y38" s="399"/>
      <c r="AA38" s="181"/>
    </row>
    <row r="39" spans="2:28" s="180" customFormat="1" ht="10.5" x14ac:dyDescent="0.25">
      <c r="B39" s="189">
        <v>43016</v>
      </c>
      <c r="C39" s="190">
        <v>43017</v>
      </c>
      <c r="D39" s="190">
        <v>43018</v>
      </c>
      <c r="E39" s="190">
        <v>43019</v>
      </c>
      <c r="F39" s="190">
        <v>43020</v>
      </c>
      <c r="G39" s="190">
        <v>43021</v>
      </c>
      <c r="H39" s="189">
        <v>43022</v>
      </c>
      <c r="I39" s="201"/>
      <c r="J39" s="196">
        <v>24</v>
      </c>
      <c r="K39" s="197" t="s">
        <v>129</v>
      </c>
      <c r="L39" s="183"/>
      <c r="M39" s="189">
        <v>43198</v>
      </c>
      <c r="N39" s="190">
        <v>43199</v>
      </c>
      <c r="O39" s="194">
        <v>43200</v>
      </c>
      <c r="P39" s="190">
        <v>43201</v>
      </c>
      <c r="Q39" s="190">
        <v>43202</v>
      </c>
      <c r="R39" s="190">
        <v>43203</v>
      </c>
      <c r="S39" s="189">
        <v>43204</v>
      </c>
      <c r="T39" s="183"/>
      <c r="U39" s="222">
        <v>18</v>
      </c>
      <c r="V39" s="188" t="s">
        <v>127</v>
      </c>
      <c r="Y39" s="213"/>
    </row>
    <row r="40" spans="2:28" s="181" customFormat="1" ht="13.5" customHeight="1" x14ac:dyDescent="0.3">
      <c r="B40" s="228">
        <v>43023</v>
      </c>
      <c r="C40" s="193">
        <v>43024</v>
      </c>
      <c r="D40" s="193">
        <v>43025</v>
      </c>
      <c r="E40" s="195">
        <v>43026</v>
      </c>
      <c r="F40" s="190">
        <v>43027</v>
      </c>
      <c r="G40" s="190">
        <v>43028</v>
      </c>
      <c r="H40" s="229">
        <v>43029</v>
      </c>
      <c r="I40" s="183"/>
      <c r="J40" s="202">
        <v>31</v>
      </c>
      <c r="K40" s="204" t="s">
        <v>152</v>
      </c>
      <c r="L40" s="183"/>
      <c r="M40" s="189">
        <v>43205</v>
      </c>
      <c r="N40" s="190">
        <v>43206</v>
      </c>
      <c r="O40" s="190">
        <v>43207</v>
      </c>
      <c r="P40" s="195">
        <v>43208</v>
      </c>
      <c r="Q40" s="190">
        <v>43209</v>
      </c>
      <c r="R40" s="190">
        <v>43210</v>
      </c>
      <c r="S40" s="189">
        <v>43211</v>
      </c>
      <c r="T40" s="183"/>
      <c r="U40" s="196">
        <v>24</v>
      </c>
      <c r="V40" s="197" t="s">
        <v>129</v>
      </c>
      <c r="AA40" s="180"/>
      <c r="AB40" s="180"/>
    </row>
    <row r="41" spans="2:28" s="180" customFormat="1" ht="10.5" x14ac:dyDescent="0.2">
      <c r="B41" s="189">
        <v>43030</v>
      </c>
      <c r="C41" s="190">
        <v>43031</v>
      </c>
      <c r="D41" s="194">
        <v>43032</v>
      </c>
      <c r="E41" s="190">
        <v>43033</v>
      </c>
      <c r="F41" s="190">
        <v>43034</v>
      </c>
      <c r="G41" s="190">
        <v>43035</v>
      </c>
      <c r="H41" s="189">
        <v>43036</v>
      </c>
      <c r="I41" s="183"/>
      <c r="J41" s="221"/>
      <c r="K41" s="221"/>
      <c r="L41" s="183"/>
      <c r="M41" s="189">
        <v>43212</v>
      </c>
      <c r="N41" s="190">
        <v>43213</v>
      </c>
      <c r="O41" s="194">
        <v>43214</v>
      </c>
      <c r="P41" s="195">
        <v>43215</v>
      </c>
      <c r="Q41" s="190">
        <v>43216</v>
      </c>
      <c r="R41" s="190">
        <v>43217</v>
      </c>
      <c r="S41" s="189">
        <v>43218</v>
      </c>
      <c r="T41" s="183"/>
      <c r="U41" s="230">
        <v>30</v>
      </c>
      <c r="V41" s="204" t="s">
        <v>153</v>
      </c>
    </row>
    <row r="42" spans="2:28" s="180" customFormat="1" ht="10.5" x14ac:dyDescent="0.2">
      <c r="B42" s="189">
        <v>43037</v>
      </c>
      <c r="C42" s="190">
        <v>43038</v>
      </c>
      <c r="D42" s="192">
        <v>43039</v>
      </c>
      <c r="E42" s="190" t="str">
        <v/>
      </c>
      <c r="F42" s="190" t="str">
        <v/>
      </c>
      <c r="G42" s="191" t="str">
        <v/>
      </c>
      <c r="H42" s="189" t="str">
        <v/>
      </c>
      <c r="I42" s="183"/>
      <c r="L42" s="183"/>
      <c r="M42" s="189">
        <v>43219</v>
      </c>
      <c r="N42" s="230">
        <v>43220</v>
      </c>
      <c r="O42" s="231" t="str">
        <v/>
      </c>
      <c r="P42" s="190" t="str">
        <v/>
      </c>
      <c r="Q42" s="190" t="str">
        <v/>
      </c>
      <c r="R42" s="191" t="str">
        <v/>
      </c>
      <c r="S42" s="189" t="str">
        <v/>
      </c>
      <c r="T42" s="183"/>
      <c r="U42" s="232"/>
      <c r="V42" s="233"/>
    </row>
    <row r="43" spans="2:28" s="180" customFormat="1" ht="1.5" customHeight="1" x14ac:dyDescent="0.3">
      <c r="B43" s="228" t="str">
        <v/>
      </c>
      <c r="C43" s="190" t="str">
        <v/>
      </c>
      <c r="D43" s="190" t="str">
        <v/>
      </c>
      <c r="E43" s="190" t="str">
        <v/>
      </c>
      <c r="F43" s="190" t="str">
        <v/>
      </c>
      <c r="G43" s="190" t="str">
        <v/>
      </c>
      <c r="H43" s="189" t="str">
        <v/>
      </c>
      <c r="I43" s="183"/>
      <c r="J43" s="204"/>
      <c r="K43" s="204"/>
      <c r="L43" s="183"/>
      <c r="M43" s="189" t="str">
        <v/>
      </c>
      <c r="N43" s="190" t="str">
        <v/>
      </c>
      <c r="O43" s="190" t="str">
        <v/>
      </c>
      <c r="P43" s="190" t="str">
        <v/>
      </c>
      <c r="Q43" s="190" t="str">
        <v/>
      </c>
      <c r="R43" s="190" t="str">
        <v/>
      </c>
      <c r="S43" s="189" t="str">
        <v/>
      </c>
      <c r="T43" s="183"/>
      <c r="AB43" s="181"/>
    </row>
    <row r="44" spans="2:28" s="180" customFormat="1" ht="5.25" customHeight="1" x14ac:dyDescent="0.2">
      <c r="B44" s="183"/>
      <c r="C44" s="183"/>
      <c r="D44" s="183"/>
      <c r="E44" s="183"/>
      <c r="F44" s="183"/>
      <c r="G44" s="183"/>
      <c r="H44" s="183"/>
      <c r="I44" s="183"/>
      <c r="L44" s="183"/>
      <c r="M44" s="183"/>
      <c r="N44" s="183"/>
      <c r="O44" s="183"/>
      <c r="P44" s="183"/>
      <c r="Q44" s="183"/>
      <c r="R44" s="183"/>
      <c r="S44" s="183"/>
      <c r="T44" s="183"/>
    </row>
    <row r="45" spans="2:28" s="180" customFormat="1" ht="10.5" x14ac:dyDescent="0.2">
      <c r="B45" s="389">
        <f>DATE(year,11,1)</f>
        <v>43040</v>
      </c>
      <c r="C45" s="390"/>
      <c r="D45" s="390"/>
      <c r="E45" s="390"/>
      <c r="F45" s="390"/>
      <c r="G45" s="390"/>
      <c r="H45" s="390"/>
      <c r="I45" s="183"/>
      <c r="J45" s="391" t="s">
        <v>154</v>
      </c>
      <c r="K45" s="391"/>
      <c r="L45" s="183"/>
      <c r="M45" s="389">
        <f>DATE(year+1,5,1)</f>
        <v>43221</v>
      </c>
      <c r="N45" s="390"/>
      <c r="O45" s="390"/>
      <c r="P45" s="390"/>
      <c r="Q45" s="390"/>
      <c r="R45" s="390"/>
      <c r="S45" s="390"/>
      <c r="T45" s="183"/>
      <c r="U45" s="391" t="s">
        <v>155</v>
      </c>
      <c r="V45" s="391"/>
    </row>
    <row r="46" spans="2:28" s="180" customFormat="1" ht="10.5" x14ac:dyDescent="0.25">
      <c r="B46" s="185" t="str">
        <f>IF(startday=1,INDEX(weekDayNames,1),INDEX(weekDayNames,2))</f>
        <v>Su</v>
      </c>
      <c r="C46" s="186" t="str">
        <f>IF(startday=1,INDEX(weekDayNames,2),INDEX(weekDayNames,3))</f>
        <v>M</v>
      </c>
      <c r="D46" s="186" t="str">
        <f>IF(startday=1,INDEX(weekDayNames,3),INDEX(weekDayNames,4))</f>
        <v>Tu</v>
      </c>
      <c r="E46" s="186" t="str">
        <f>IF(startday=1,INDEX(weekDayNames,4),INDEX(weekDayNames,5))</f>
        <v>W</v>
      </c>
      <c r="F46" s="186" t="str">
        <f>IF(startday=1,INDEX(weekDayNames,5),INDEX(weekDayNames,6))</f>
        <v>Th</v>
      </c>
      <c r="G46" s="186" t="str">
        <f>IF(startday=1,INDEX(weekDayNames,6),INDEX(weekDayNames,7))</f>
        <v>F</v>
      </c>
      <c r="H46" s="185" t="str">
        <f>IF(startday=1,INDEX(weekDayNames,7),INDEX(weekDayNames,1))</f>
        <v>Sa</v>
      </c>
      <c r="I46" s="183"/>
      <c r="J46" s="234">
        <v>1</v>
      </c>
      <c r="K46" s="235" t="s">
        <v>156</v>
      </c>
      <c r="L46" s="183"/>
      <c r="M46" s="185" t="str">
        <f>IF(startday=1,INDEX(weekDayNames,1),INDEX(weekDayNames,2))</f>
        <v>Su</v>
      </c>
      <c r="N46" s="186" t="str">
        <f>IF(startday=1,INDEX(weekDayNames,2),INDEX(weekDayNames,3))</f>
        <v>M</v>
      </c>
      <c r="O46" s="186" t="str">
        <f>IF(startday=1,INDEX(weekDayNames,3),INDEX(weekDayNames,4))</f>
        <v>Tu</v>
      </c>
      <c r="P46" s="186" t="str">
        <f>IF(startday=1,INDEX(weekDayNames,4),INDEX(weekDayNames,5))</f>
        <v>W</v>
      </c>
      <c r="Q46" s="186" t="str">
        <f>IF(startday=1,INDEX(weekDayNames,5),INDEX(weekDayNames,6))</f>
        <v>Th</v>
      </c>
      <c r="R46" s="186" t="str">
        <f>IF(startday=1,INDEX(weekDayNames,6),INDEX(weekDayNames,7))</f>
        <v>F</v>
      </c>
      <c r="S46" s="185" t="str">
        <f>IF(startday=1,INDEX(weekDayNames,7),INDEX(weekDayNames,1))</f>
        <v>Sa</v>
      </c>
      <c r="T46" s="183"/>
      <c r="U46" s="236">
        <v>1</v>
      </c>
      <c r="V46" s="237" t="s">
        <v>157</v>
      </c>
    </row>
    <row r="47" spans="2:28" s="180" customFormat="1" ht="12" customHeight="1" x14ac:dyDescent="0.2">
      <c r="B47" s="189" t="str">
        <f t="array" ref="B47:H52">IF(MONTH(B45)&lt;&gt;MONTH(DATE(YEAR(B45),MONTH(B45),1)-WEEKDAY(DATE(YEAR(B45),MONTH(B45),1),startday)+(WeekNo-1)*7+WeekDay),"",DATE(YEAR(B45),MONTH(B45),1)-WEEKDAY(DATE(YEAR(B45),MONTH(B45),1),startday)+(WeekNo-1)*7+WeekDay)</f>
        <v/>
      </c>
      <c r="C47" s="190" t="str">
        <v/>
      </c>
      <c r="D47" s="238" t="str">
        <v/>
      </c>
      <c r="E47" s="194">
        <v>43040</v>
      </c>
      <c r="F47" s="190">
        <v>43041</v>
      </c>
      <c r="G47" s="190">
        <v>43042</v>
      </c>
      <c r="H47" s="189">
        <v>43043</v>
      </c>
      <c r="I47" s="183"/>
      <c r="J47" s="234">
        <v>1</v>
      </c>
      <c r="K47" s="235" t="s">
        <v>158</v>
      </c>
      <c r="L47" s="183"/>
      <c r="M47" s="189" t="str">
        <f t="array" ref="M47:S52">IF(MONTH(M45)&lt;&gt;MONTH(DATE(YEAR(M45),MONTH(M45),1)-WEEKDAY(DATE(YEAR(M45),MONTH(M45),1),startday)+(WeekNo-1)*7+WeekDay),"",DATE(YEAR(M45),MONTH(M45),1)-WEEKDAY(DATE(YEAR(M45),MONTH(M45),1),startday)+(WeekNo-1)*7+WeekDay)</f>
        <v/>
      </c>
      <c r="N47" s="231" t="str">
        <v/>
      </c>
      <c r="O47" s="194">
        <v>43221</v>
      </c>
      <c r="P47" s="195">
        <v>43222</v>
      </c>
      <c r="Q47" s="190">
        <v>43223</v>
      </c>
      <c r="R47" s="190">
        <v>43224</v>
      </c>
      <c r="S47" s="189">
        <v>43225</v>
      </c>
      <c r="T47" s="183"/>
      <c r="U47" s="212">
        <v>2</v>
      </c>
      <c r="V47" s="188" t="s">
        <v>127</v>
      </c>
    </row>
    <row r="48" spans="2:28" s="180" customFormat="1" ht="13.5" customHeight="1" x14ac:dyDescent="0.25">
      <c r="B48" s="189">
        <v>43044</v>
      </c>
      <c r="C48" s="190">
        <v>43045</v>
      </c>
      <c r="D48" s="194">
        <v>43046</v>
      </c>
      <c r="E48" s="190">
        <v>43047</v>
      </c>
      <c r="F48" s="190">
        <v>43048</v>
      </c>
      <c r="G48" s="190">
        <v>43049</v>
      </c>
      <c r="H48" s="189">
        <v>43050</v>
      </c>
      <c r="I48" s="183"/>
      <c r="J48" s="211">
        <v>1</v>
      </c>
      <c r="K48" s="188" t="s">
        <v>127</v>
      </c>
      <c r="L48" s="183"/>
      <c r="M48" s="189">
        <v>43226</v>
      </c>
      <c r="N48" s="190">
        <v>43227</v>
      </c>
      <c r="O48" s="194">
        <v>43228</v>
      </c>
      <c r="P48" s="190">
        <v>43229</v>
      </c>
      <c r="Q48" s="190">
        <v>43230</v>
      </c>
      <c r="R48" s="190">
        <v>43231</v>
      </c>
      <c r="S48" s="189">
        <v>43232</v>
      </c>
      <c r="T48" s="183"/>
      <c r="U48" s="196">
        <v>8</v>
      </c>
      <c r="V48" s="197" t="s">
        <v>129</v>
      </c>
      <c r="Y48" s="217"/>
    </row>
    <row r="49" spans="2:28" s="181" customFormat="1" ht="11.5" x14ac:dyDescent="0.3">
      <c r="B49" s="189">
        <v>43051</v>
      </c>
      <c r="C49" s="190">
        <v>43052</v>
      </c>
      <c r="D49" s="190">
        <v>43053</v>
      </c>
      <c r="E49" s="195">
        <v>43054</v>
      </c>
      <c r="F49" s="190">
        <v>43055</v>
      </c>
      <c r="G49" s="190">
        <v>43056</v>
      </c>
      <c r="H49" s="189">
        <v>43057</v>
      </c>
      <c r="I49" s="183"/>
      <c r="J49" s="196">
        <v>7</v>
      </c>
      <c r="K49" s="197" t="s">
        <v>129</v>
      </c>
      <c r="L49" s="183"/>
      <c r="M49" s="189">
        <v>43233</v>
      </c>
      <c r="N49" s="190">
        <v>43234</v>
      </c>
      <c r="O49" s="190">
        <v>43235</v>
      </c>
      <c r="P49" s="195">
        <v>43236</v>
      </c>
      <c r="Q49" s="190">
        <v>43237</v>
      </c>
      <c r="R49" s="190">
        <v>43238</v>
      </c>
      <c r="S49" s="189">
        <v>43239</v>
      </c>
      <c r="T49" s="183"/>
      <c r="U49" s="212">
        <v>16</v>
      </c>
      <c r="V49" s="188" t="s">
        <v>127</v>
      </c>
      <c r="Y49" s="213"/>
      <c r="Z49" s="180"/>
      <c r="AA49" s="180"/>
      <c r="AB49" s="180"/>
    </row>
    <row r="50" spans="2:28" s="180" customFormat="1" ht="11.5" x14ac:dyDescent="0.3">
      <c r="B50" s="189">
        <v>43058</v>
      </c>
      <c r="C50" s="190">
        <v>43059</v>
      </c>
      <c r="D50" s="194">
        <v>43060</v>
      </c>
      <c r="E50" s="190">
        <v>43061</v>
      </c>
      <c r="F50" s="190">
        <v>43062</v>
      </c>
      <c r="G50" s="190">
        <v>43063</v>
      </c>
      <c r="H50" s="189">
        <v>43064</v>
      </c>
      <c r="I50" s="183"/>
      <c r="J50" s="187">
        <v>15</v>
      </c>
      <c r="K50" s="188" t="s">
        <v>127</v>
      </c>
      <c r="L50" s="183"/>
      <c r="M50" s="189">
        <v>43240</v>
      </c>
      <c r="N50" s="190">
        <v>43241</v>
      </c>
      <c r="O50" s="194">
        <v>43242</v>
      </c>
      <c r="P50" s="190">
        <v>43243</v>
      </c>
      <c r="Q50" s="190">
        <v>43244</v>
      </c>
      <c r="R50" s="190">
        <v>43245</v>
      </c>
      <c r="S50" s="189">
        <v>43246</v>
      </c>
      <c r="T50" s="183"/>
      <c r="U50" s="196">
        <v>22</v>
      </c>
      <c r="V50" s="197" t="s">
        <v>129</v>
      </c>
      <c r="Y50" s="213"/>
      <c r="AA50" s="181"/>
    </row>
    <row r="51" spans="2:28" s="180" customFormat="1" ht="10.5" x14ac:dyDescent="0.25">
      <c r="B51" s="189">
        <v>43065</v>
      </c>
      <c r="C51" s="190">
        <v>43066</v>
      </c>
      <c r="D51" s="190">
        <v>43067</v>
      </c>
      <c r="E51" s="190">
        <v>43068</v>
      </c>
      <c r="F51" s="190">
        <v>43069</v>
      </c>
      <c r="G51" s="190" t="str">
        <v/>
      </c>
      <c r="H51" s="189" t="str">
        <v/>
      </c>
      <c r="I51" s="183"/>
      <c r="J51" s="196">
        <v>21</v>
      </c>
      <c r="K51" s="197" t="s">
        <v>129</v>
      </c>
      <c r="L51" s="183"/>
      <c r="M51" s="189">
        <v>43247</v>
      </c>
      <c r="N51" s="190">
        <v>43248</v>
      </c>
      <c r="O51" s="190">
        <v>43249</v>
      </c>
      <c r="P51" s="195">
        <v>43250</v>
      </c>
      <c r="Q51" s="190">
        <v>43251</v>
      </c>
      <c r="R51" s="190" t="str">
        <v/>
      </c>
      <c r="S51" s="189" t="str">
        <v/>
      </c>
      <c r="T51" s="183"/>
      <c r="U51" s="212">
        <v>30</v>
      </c>
      <c r="V51" s="188" t="s">
        <v>127</v>
      </c>
      <c r="Y51" s="213"/>
    </row>
    <row r="52" spans="2:28" s="180" customFormat="1" ht="11.5" x14ac:dyDescent="0.3">
      <c r="B52" s="189" t="str">
        <v/>
      </c>
      <c r="C52" s="190" t="str">
        <v/>
      </c>
      <c r="D52" s="190" t="str">
        <v/>
      </c>
      <c r="E52" s="190" t="str">
        <v/>
      </c>
      <c r="F52" s="190" t="str">
        <v/>
      </c>
      <c r="G52" s="190" t="str">
        <v/>
      </c>
      <c r="H52" s="189" t="str">
        <v/>
      </c>
      <c r="I52" s="183"/>
      <c r="J52" s="239"/>
      <c r="K52" s="199"/>
      <c r="L52" s="183"/>
      <c r="M52" s="189" t="str">
        <v/>
      </c>
      <c r="N52" s="190" t="str">
        <v/>
      </c>
      <c r="O52" s="190" t="str">
        <v/>
      </c>
      <c r="P52" s="190" t="str">
        <v/>
      </c>
      <c r="Q52" s="190" t="str">
        <v/>
      </c>
      <c r="R52" s="190" t="str">
        <v/>
      </c>
      <c r="S52" s="189" t="str">
        <v/>
      </c>
      <c r="T52" s="183"/>
      <c r="U52" s="240"/>
      <c r="V52" s="183"/>
      <c r="Y52" s="241"/>
      <c r="Z52" s="181"/>
      <c r="AB52" s="181"/>
    </row>
    <row r="53" spans="2:28" s="180" customFormat="1" ht="5.25" customHeight="1" x14ac:dyDescent="0.3">
      <c r="B53" s="183"/>
      <c r="C53" s="183"/>
      <c r="D53" s="183"/>
      <c r="E53" s="183"/>
      <c r="F53" s="183"/>
      <c r="G53" s="183"/>
      <c r="H53" s="183"/>
      <c r="I53" s="183"/>
      <c r="L53" s="183"/>
      <c r="M53" s="181"/>
      <c r="N53" s="181"/>
      <c r="O53" s="181"/>
      <c r="P53" s="181"/>
      <c r="Q53" s="181"/>
      <c r="R53" s="181"/>
      <c r="S53" s="181"/>
      <c r="T53" s="183"/>
      <c r="U53" s="181"/>
      <c r="V53" s="181"/>
      <c r="Y53" s="213"/>
    </row>
    <row r="54" spans="2:28" s="180" customFormat="1" ht="10.5" x14ac:dyDescent="0.2">
      <c r="B54" s="389">
        <f>DATE(year,12,1)</f>
        <v>43070</v>
      </c>
      <c r="C54" s="390"/>
      <c r="D54" s="390"/>
      <c r="E54" s="390"/>
      <c r="F54" s="390"/>
      <c r="G54" s="390"/>
      <c r="H54" s="390"/>
      <c r="I54" s="183"/>
      <c r="J54" s="391" t="s">
        <v>159</v>
      </c>
      <c r="K54" s="391"/>
      <c r="L54" s="183"/>
      <c r="M54" s="389">
        <f>DATE(year+1,6,1)</f>
        <v>43252</v>
      </c>
      <c r="N54" s="390"/>
      <c r="O54" s="390"/>
      <c r="P54" s="390"/>
      <c r="Q54" s="390"/>
      <c r="R54" s="390"/>
      <c r="S54" s="390"/>
      <c r="T54" s="183"/>
      <c r="U54" s="391" t="s">
        <v>160</v>
      </c>
      <c r="V54" s="391"/>
    </row>
    <row r="55" spans="2:28" s="180" customFormat="1" ht="10.5" x14ac:dyDescent="0.25">
      <c r="B55" s="185" t="str">
        <f>IF(startday=1,INDEX(weekDayNames,1),INDEX(weekDayNames,2))</f>
        <v>Su</v>
      </c>
      <c r="C55" s="186" t="str">
        <f>IF(startday=1,INDEX(weekDayNames,2),INDEX(weekDayNames,3))</f>
        <v>M</v>
      </c>
      <c r="D55" s="186" t="str">
        <f>IF(startday=1,INDEX(weekDayNames,3),INDEX(weekDayNames,4))</f>
        <v>Tu</v>
      </c>
      <c r="E55" s="186" t="str">
        <f>IF(startday=1,INDEX(weekDayNames,4),INDEX(weekDayNames,5))</f>
        <v>W</v>
      </c>
      <c r="F55" s="186" t="str">
        <f>IF(startday=1,INDEX(weekDayNames,5),INDEX(weekDayNames,6))</f>
        <v>Th</v>
      </c>
      <c r="G55" s="186" t="str">
        <f>IF(startday=1,INDEX(weekDayNames,6),INDEX(weekDayNames,7))</f>
        <v>F</v>
      </c>
      <c r="H55" s="185" t="str">
        <f>IF(startday=1,INDEX(weekDayNames,7),INDEX(weekDayNames,1))</f>
        <v>Sa</v>
      </c>
      <c r="I55" s="183"/>
      <c r="J55" s="196">
        <v>5</v>
      </c>
      <c r="K55" s="197" t="s">
        <v>129</v>
      </c>
      <c r="L55" s="183"/>
      <c r="M55" s="185" t="str">
        <f>IF(startday=1,INDEX(weekDayNames,1),INDEX(weekDayNames,2))</f>
        <v>Su</v>
      </c>
      <c r="N55" s="186" t="str">
        <f>IF(startday=1,INDEX(weekDayNames,2),INDEX(weekDayNames,3))</f>
        <v>M</v>
      </c>
      <c r="O55" s="186" t="str">
        <f>IF(startday=1,INDEX(weekDayNames,3),INDEX(weekDayNames,4))</f>
        <v>Tu</v>
      </c>
      <c r="P55" s="186" t="str">
        <f>IF(startday=1,INDEX(weekDayNames,4),INDEX(weekDayNames,5))</f>
        <v>W</v>
      </c>
      <c r="Q55" s="186" t="str">
        <f>IF(startday=1,INDEX(weekDayNames,5),INDEX(weekDayNames,6))</f>
        <v>Th</v>
      </c>
      <c r="R55" s="186" t="str">
        <f>IF(startday=1,INDEX(weekDayNames,6),INDEX(weekDayNames,7))</f>
        <v>F</v>
      </c>
      <c r="S55" s="185" t="str">
        <f>IF(startday=1,INDEX(weekDayNames,7),INDEX(weekDayNames,1))</f>
        <v>Sa</v>
      </c>
      <c r="T55" s="183"/>
      <c r="U55" s="196">
        <v>5</v>
      </c>
      <c r="V55" s="197" t="s">
        <v>129</v>
      </c>
    </row>
    <row r="56" spans="2:28" s="180" customFormat="1" ht="10.5" x14ac:dyDescent="0.25">
      <c r="B56" s="189" t="str">
        <f t="array" ref="B56:H61">IF(MONTH(B54)&lt;&gt;MONTH(DATE(YEAR(B54),MONTH(B54),1)-WEEKDAY(DATE(YEAR(B54),MONTH(B54),1),startday)+(WeekNo-1)*7+WeekDay),"",DATE(YEAR(B54),MONTH(B54),1)-WEEKDAY(DATE(YEAR(B54),MONTH(B54),1),startday)+(WeekNo-1)*7+WeekDay)</f>
        <v/>
      </c>
      <c r="C56" s="190" t="str">
        <v/>
      </c>
      <c r="D56" s="190" t="str">
        <v/>
      </c>
      <c r="E56" s="190" t="str">
        <v/>
      </c>
      <c r="F56" s="191" t="str">
        <v/>
      </c>
      <c r="G56" s="190">
        <v>43070</v>
      </c>
      <c r="H56" s="189">
        <v>43071</v>
      </c>
      <c r="I56" s="183"/>
      <c r="J56" s="187">
        <v>13</v>
      </c>
      <c r="K56" s="188" t="s">
        <v>127</v>
      </c>
      <c r="L56" s="183"/>
      <c r="M56" s="189" t="str">
        <f t="array" ref="M56:S61">IF(MONTH(M54)&lt;&gt;MONTH(DATE(YEAR(M54),MONTH(M54),1)-WEEKDAY(DATE(YEAR(M54),MONTH(M54),1),startday)+(WeekNo-1)*7+WeekDay),"",DATE(YEAR(M54),MONTH(M54),1)-WEEKDAY(DATE(YEAR(M54),MONTH(M54),1),startday)+(WeekNo-1)*7+WeekDay)</f>
        <v/>
      </c>
      <c r="N56" s="190" t="str">
        <v/>
      </c>
      <c r="O56" s="190" t="str">
        <v/>
      </c>
      <c r="P56" s="190" t="str">
        <v/>
      </c>
      <c r="Q56" s="190" t="str">
        <v/>
      </c>
      <c r="R56" s="190">
        <v>43252</v>
      </c>
      <c r="S56" s="189">
        <v>43253</v>
      </c>
      <c r="T56" s="183"/>
      <c r="U56" s="212">
        <v>13</v>
      </c>
      <c r="V56" s="188" t="s">
        <v>127</v>
      </c>
    </row>
    <row r="57" spans="2:28" s="180" customFormat="1" ht="10.5" x14ac:dyDescent="0.25">
      <c r="B57" s="189">
        <v>43072</v>
      </c>
      <c r="C57" s="190">
        <v>43073</v>
      </c>
      <c r="D57" s="194">
        <v>43074</v>
      </c>
      <c r="E57" s="190">
        <v>43075</v>
      </c>
      <c r="F57" s="190">
        <v>43076</v>
      </c>
      <c r="G57" s="190">
        <v>43077</v>
      </c>
      <c r="H57" s="189">
        <v>43078</v>
      </c>
      <c r="I57" s="183"/>
      <c r="J57" s="196">
        <v>19</v>
      </c>
      <c r="K57" s="197" t="s">
        <v>129</v>
      </c>
      <c r="L57" s="183"/>
      <c r="M57" s="189">
        <v>43254</v>
      </c>
      <c r="N57" s="190">
        <v>43255</v>
      </c>
      <c r="O57" s="194">
        <v>43256</v>
      </c>
      <c r="P57" s="190">
        <v>43257</v>
      </c>
      <c r="Q57" s="190">
        <v>43258</v>
      </c>
      <c r="R57" s="190">
        <v>43259</v>
      </c>
      <c r="S57" s="189">
        <v>43260</v>
      </c>
      <c r="T57" s="183"/>
      <c r="U57" s="196">
        <v>19</v>
      </c>
      <c r="V57" s="197" t="s">
        <v>129</v>
      </c>
    </row>
    <row r="58" spans="2:28" s="180" customFormat="1" ht="12" customHeight="1" x14ac:dyDescent="0.2">
      <c r="B58" s="189">
        <v>43079</v>
      </c>
      <c r="C58" s="190">
        <v>43080</v>
      </c>
      <c r="D58" s="190">
        <v>43081</v>
      </c>
      <c r="E58" s="195">
        <v>43082</v>
      </c>
      <c r="F58" s="190">
        <v>43083</v>
      </c>
      <c r="G58" s="190">
        <v>43084</v>
      </c>
      <c r="H58" s="189">
        <v>43085</v>
      </c>
      <c r="I58" s="183"/>
      <c r="J58" s="211">
        <v>27</v>
      </c>
      <c r="K58" s="188" t="s">
        <v>127</v>
      </c>
      <c r="L58" s="183"/>
      <c r="M58" s="189">
        <v>43261</v>
      </c>
      <c r="N58" s="190">
        <v>43262</v>
      </c>
      <c r="O58" s="190">
        <v>43263</v>
      </c>
      <c r="P58" s="195">
        <v>43264</v>
      </c>
      <c r="Q58" s="190">
        <v>43265</v>
      </c>
      <c r="R58" s="190">
        <v>43266</v>
      </c>
      <c r="S58" s="189">
        <v>43267</v>
      </c>
      <c r="T58" s="183"/>
      <c r="U58" s="212">
        <v>27</v>
      </c>
      <c r="V58" s="188" t="s">
        <v>127</v>
      </c>
    </row>
    <row r="59" spans="2:28" s="181" customFormat="1" ht="12" customHeight="1" x14ac:dyDescent="0.3">
      <c r="B59" s="189">
        <v>43086</v>
      </c>
      <c r="C59" s="190">
        <v>43087</v>
      </c>
      <c r="D59" s="194">
        <v>43088</v>
      </c>
      <c r="E59" s="190">
        <v>43089</v>
      </c>
      <c r="F59" s="190">
        <v>43090</v>
      </c>
      <c r="G59" s="190">
        <v>43091</v>
      </c>
      <c r="H59" s="189">
        <v>43092</v>
      </c>
      <c r="I59" s="183"/>
      <c r="J59" s="205">
        <v>30</v>
      </c>
      <c r="K59" s="242" t="s">
        <v>161</v>
      </c>
      <c r="L59" s="183"/>
      <c r="M59" s="189">
        <v>43268</v>
      </c>
      <c r="N59" s="190">
        <v>43269</v>
      </c>
      <c r="O59" s="194">
        <v>43270</v>
      </c>
      <c r="P59" s="190">
        <v>43271</v>
      </c>
      <c r="Q59" s="190">
        <v>43272</v>
      </c>
      <c r="R59" s="190">
        <v>43273</v>
      </c>
      <c r="S59" s="189">
        <v>43274</v>
      </c>
      <c r="T59" s="183"/>
      <c r="U59" s="243">
        <v>30</v>
      </c>
      <c r="V59" s="201" t="s">
        <v>162</v>
      </c>
      <c r="Y59" s="180"/>
      <c r="Z59" s="180"/>
      <c r="AA59" s="180"/>
      <c r="AB59" s="180"/>
    </row>
    <row r="60" spans="2:28" s="180" customFormat="1" ht="11.25" customHeight="1" x14ac:dyDescent="0.3">
      <c r="B60" s="189">
        <v>43093</v>
      </c>
      <c r="C60" s="190">
        <v>43094</v>
      </c>
      <c r="D60" s="190">
        <v>43095</v>
      </c>
      <c r="E60" s="195">
        <v>43096</v>
      </c>
      <c r="F60" s="190">
        <v>43097</v>
      </c>
      <c r="G60" s="194">
        <v>43098</v>
      </c>
      <c r="H60" s="189">
        <v>43099</v>
      </c>
      <c r="I60" s="183"/>
      <c r="L60" s="183"/>
      <c r="M60" s="189">
        <v>43275</v>
      </c>
      <c r="N60" s="190">
        <v>43276</v>
      </c>
      <c r="O60" s="190">
        <v>43277</v>
      </c>
      <c r="P60" s="195">
        <v>43278</v>
      </c>
      <c r="Q60" s="190">
        <v>43279</v>
      </c>
      <c r="R60" s="192">
        <v>43280</v>
      </c>
      <c r="S60" s="189">
        <v>43281</v>
      </c>
      <c r="T60" s="183"/>
      <c r="U60" s="208"/>
      <c r="V60" s="183"/>
      <c r="AA60" s="181"/>
    </row>
    <row r="61" spans="2:28" s="180" customFormat="1" ht="10.5" x14ac:dyDescent="0.2">
      <c r="B61" s="189">
        <v>43100</v>
      </c>
      <c r="C61" s="190" t="str">
        <v/>
      </c>
      <c r="D61" s="190" t="str">
        <v/>
      </c>
      <c r="E61" s="190" t="str">
        <v/>
      </c>
      <c r="F61" s="190" t="str">
        <v/>
      </c>
      <c r="G61" s="190" t="str">
        <v/>
      </c>
      <c r="H61" s="189" t="str">
        <v/>
      </c>
      <c r="I61" s="183"/>
      <c r="L61" s="183"/>
      <c r="M61" s="189" t="str">
        <v/>
      </c>
      <c r="N61" s="190" t="str">
        <v/>
      </c>
      <c r="O61" s="190" t="str">
        <v/>
      </c>
      <c r="P61" s="195" t="str">
        <v/>
      </c>
      <c r="Q61" s="190" t="str">
        <v/>
      </c>
      <c r="R61" s="190" t="str">
        <v/>
      </c>
      <c r="S61" s="189" t="str">
        <v/>
      </c>
      <c r="T61" s="183"/>
      <c r="U61" s="208"/>
      <c r="V61" s="183"/>
    </row>
    <row r="62" spans="2:28" s="180" customFormat="1" ht="13" x14ac:dyDescent="0.3">
      <c r="B62" s="183"/>
      <c r="C62" s="183"/>
      <c r="D62" s="183"/>
      <c r="E62" s="183"/>
      <c r="F62" s="183"/>
      <c r="G62" s="183"/>
      <c r="H62" s="183"/>
      <c r="I62" s="183"/>
      <c r="J62" s="207"/>
      <c r="K62" s="183"/>
      <c r="L62" s="183"/>
      <c r="M62" s="164"/>
      <c r="N62" s="164"/>
      <c r="O62" s="164"/>
      <c r="P62" s="164"/>
      <c r="Q62" s="164"/>
      <c r="R62" s="164"/>
      <c r="S62" s="164"/>
      <c r="T62" s="183"/>
      <c r="U62" s="208"/>
      <c r="V62" s="183"/>
      <c r="Y62" s="181"/>
      <c r="Z62" s="181"/>
      <c r="AB62" s="181"/>
    </row>
    <row r="63" spans="2:28" s="180" customFormat="1" x14ac:dyDescent="0.25">
      <c r="B63" s="164"/>
      <c r="C63" s="164"/>
      <c r="D63" s="164"/>
      <c r="E63" s="164"/>
      <c r="F63" s="164"/>
      <c r="G63" s="164"/>
      <c r="H63" s="164"/>
      <c r="I63" s="183"/>
      <c r="J63" s="207"/>
      <c r="K63" s="183"/>
      <c r="L63" s="183"/>
      <c r="M63" s="164"/>
      <c r="N63" s="164"/>
      <c r="O63" s="164"/>
      <c r="P63" s="164"/>
      <c r="Q63" s="164"/>
      <c r="R63" s="164"/>
      <c r="S63" s="164"/>
      <c r="T63" s="183"/>
      <c r="U63" s="183"/>
      <c r="V63" s="183"/>
    </row>
    <row r="64" spans="2:28" s="180" customFormat="1" x14ac:dyDescent="0.25">
      <c r="B64" s="164"/>
      <c r="C64" s="164"/>
      <c r="D64" s="164"/>
      <c r="E64" s="164"/>
      <c r="F64" s="164"/>
      <c r="G64" s="164"/>
      <c r="H64" s="164"/>
      <c r="I64" s="164"/>
      <c r="J64" s="165"/>
      <c r="K64" s="164"/>
      <c r="L64" s="164"/>
      <c r="M64" s="164"/>
      <c r="N64" s="164"/>
      <c r="O64" s="164"/>
      <c r="P64" s="164"/>
      <c r="Q64" s="164"/>
      <c r="R64" s="164"/>
      <c r="S64" s="164"/>
      <c r="T64" s="164"/>
      <c r="U64" s="164"/>
      <c r="V64" s="164"/>
    </row>
    <row r="65" spans="2:28" s="180" customFormat="1" x14ac:dyDescent="0.25">
      <c r="B65" s="164"/>
      <c r="C65" s="164"/>
      <c r="D65" s="164"/>
      <c r="E65" s="164"/>
      <c r="F65" s="164"/>
      <c r="G65" s="164"/>
      <c r="H65" s="164"/>
      <c r="I65" s="164"/>
      <c r="J65" s="165"/>
      <c r="K65" s="164"/>
      <c r="L65" s="164"/>
      <c r="M65" s="164"/>
      <c r="N65" s="164"/>
      <c r="O65" s="164"/>
      <c r="P65" s="164"/>
      <c r="Q65" s="164"/>
      <c r="R65" s="164"/>
      <c r="S65" s="164"/>
      <c r="T65" s="164"/>
      <c r="U65" s="164"/>
      <c r="V65" s="164"/>
    </row>
    <row r="66" spans="2:28" s="180" customFormat="1" ht="11.25" customHeight="1" x14ac:dyDescent="0.25">
      <c r="B66" s="164"/>
      <c r="C66" s="164"/>
      <c r="D66" s="164"/>
      <c r="E66" s="164"/>
      <c r="F66" s="164"/>
      <c r="G66" s="164"/>
      <c r="H66" s="164"/>
      <c r="I66" s="164"/>
      <c r="J66" s="165"/>
      <c r="K66" s="164"/>
      <c r="L66" s="164"/>
      <c r="M66" s="164"/>
      <c r="N66" s="164"/>
      <c r="O66" s="164"/>
      <c r="P66" s="164"/>
      <c r="Q66" s="164"/>
      <c r="R66" s="164"/>
      <c r="S66" s="164"/>
      <c r="T66" s="164"/>
      <c r="U66" s="164"/>
      <c r="V66" s="164"/>
    </row>
    <row r="67" spans="2:28" s="180" customFormat="1" ht="4.5" customHeight="1" x14ac:dyDescent="0.25">
      <c r="B67" s="164"/>
      <c r="C67" s="164"/>
      <c r="D67" s="164"/>
      <c r="E67" s="164"/>
      <c r="F67" s="164"/>
      <c r="G67" s="164"/>
      <c r="H67" s="164"/>
      <c r="I67" s="164"/>
      <c r="J67" s="165"/>
      <c r="K67" s="164"/>
      <c r="L67" s="164"/>
      <c r="M67" s="164"/>
      <c r="N67" s="164"/>
      <c r="O67" s="164"/>
      <c r="P67" s="164"/>
      <c r="Q67" s="164"/>
      <c r="R67" s="164"/>
      <c r="S67" s="164"/>
      <c r="T67" s="164"/>
      <c r="U67" s="164"/>
      <c r="V67" s="164"/>
    </row>
    <row r="68" spans="2:28" x14ac:dyDescent="0.25">
      <c r="Y68" s="180"/>
      <c r="Z68" s="180"/>
      <c r="AA68" s="180"/>
      <c r="AB68" s="180"/>
    </row>
    <row r="69" spans="2:28" x14ac:dyDescent="0.25">
      <c r="M69" s="180"/>
      <c r="Y69" s="180"/>
      <c r="Z69" s="180"/>
      <c r="AB69" s="180"/>
    </row>
    <row r="70" spans="2:28" x14ac:dyDescent="0.25">
      <c r="M70" s="180"/>
      <c r="Y70" s="180"/>
      <c r="Z70" s="180"/>
      <c r="AB70" s="180"/>
    </row>
    <row r="71" spans="2:28" x14ac:dyDescent="0.25">
      <c r="L71" s="180"/>
      <c r="M71" s="180"/>
    </row>
    <row r="72" spans="2:28" ht="13" x14ac:dyDescent="0.3">
      <c r="L72" s="180"/>
      <c r="M72" s="181"/>
      <c r="R72" s="244"/>
      <c r="S72" s="176"/>
    </row>
    <row r="73" spans="2:28" x14ac:dyDescent="0.25">
      <c r="M73" s="180"/>
    </row>
    <row r="74" spans="2:28" x14ac:dyDescent="0.25">
      <c r="K74" s="217"/>
      <c r="M74" s="180"/>
    </row>
    <row r="75" spans="2:28" x14ac:dyDescent="0.25">
      <c r="K75" s="217"/>
      <c r="M75" s="180"/>
    </row>
    <row r="76" spans="2:28" x14ac:dyDescent="0.25">
      <c r="K76" s="176"/>
      <c r="M76" s="180"/>
    </row>
  </sheetData>
  <customSheetViews>
    <customSheetView guid="{ECE21731-4FE8-452B-B198-75D9CD55633D}" scale="85" showGridLines="0" fitToPage="1" topLeftCell="A16">
      <selection activeCell="V4" sqref="V4"/>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 guid="{BB25D9E0-BD78-489C-A2CE-741BB31A2C3F}" scale="85" showGridLines="0" fitToPage="1" topLeftCell="A16">
      <selection activeCell="V4" sqref="V4"/>
      <pageMargins left="0.25" right="0.25" top="0.25" bottom="0.35" header="0.25" footer="0.2"/>
      <printOptions horizontalCentered="1"/>
      <pageSetup scale="93" orientation="landscape" r:id="rId2"/>
      <headerFooter alignWithMargins="0">
        <oddFooter>&amp;L&amp;8&amp;K00-049Calendar Templates by Vertex42.com&amp;R&amp;8&amp;K00-049http://www.vertex42.com/calendars/</oddFooter>
      </headerFooter>
    </customSheetView>
    <customSheetView guid="{424CD7E5-0C11-4ED8-891B-9C8A3F9A98B3}" scale="85" showGridLines="0" fitToPage="1" topLeftCell="A16">
      <selection activeCell="V4" sqref="V4"/>
      <pageMargins left="0.25" right="0.25" top="0.25" bottom="0.35" header="0.25" footer="0.2"/>
      <printOptions horizontalCentered="1"/>
      <pageSetup scale="93" orientation="landscape" r:id="rId3"/>
      <headerFooter alignWithMargins="0">
        <oddFooter>&amp;L&amp;8&amp;K00-049Calendar Templates by Vertex42.com&amp;R&amp;8&amp;K00-049http://www.vertex42.com/calendars/</oddFooter>
      </headerFooter>
    </customSheetView>
  </customSheetViews>
  <mergeCells count="37">
    <mergeCell ref="J45:K45"/>
    <mergeCell ref="M45:S45"/>
    <mergeCell ref="U45:V45"/>
    <mergeCell ref="B54:H54"/>
    <mergeCell ref="J54:K54"/>
    <mergeCell ref="M54:S54"/>
    <mergeCell ref="U54:V54"/>
    <mergeCell ref="B45:H45"/>
    <mergeCell ref="B27:H27"/>
    <mergeCell ref="J27:K27"/>
    <mergeCell ref="M27:S27"/>
    <mergeCell ref="U27:V27"/>
    <mergeCell ref="Y7:Y11"/>
    <mergeCell ref="Y34:Y38"/>
    <mergeCell ref="B36:H36"/>
    <mergeCell ref="J36:K36"/>
    <mergeCell ref="M36:S36"/>
    <mergeCell ref="U36:V36"/>
    <mergeCell ref="A1:K1"/>
    <mergeCell ref="A2:K2"/>
    <mergeCell ref="D4:E4"/>
    <mergeCell ref="F4:H4"/>
    <mergeCell ref="K4:L4"/>
    <mergeCell ref="O4:S4"/>
    <mergeCell ref="B7:V7"/>
    <mergeCell ref="M4:N4"/>
    <mergeCell ref="J12:K12"/>
    <mergeCell ref="B18:H18"/>
    <mergeCell ref="J18:K18"/>
    <mergeCell ref="M18:S18"/>
    <mergeCell ref="B9:H9"/>
    <mergeCell ref="J9:K9"/>
    <mergeCell ref="M9:S9"/>
    <mergeCell ref="U9:V9"/>
    <mergeCell ref="U18:V18"/>
    <mergeCell ref="J10:K10"/>
    <mergeCell ref="J11:K11"/>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4" xr:uid="{00000000-0004-0000-0400-000000000000}"/>
  </hyperlinks>
  <printOptions horizontalCentered="1"/>
  <pageMargins left="0.25" right="0.25" top="0.25" bottom="0.35" header="0.25" footer="0.2"/>
  <pageSetup scale="93" orientation="landscape" r:id="rId5"/>
  <headerFooter alignWithMargins="0">
    <oddFooter>&amp;L&amp;8&amp;K00-049Calendar Templates by Vertex42.com&amp;R&amp;8&amp;K00-049http://www.vertex42.com/calendars/</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M31" sqref="M31"/>
    </sheetView>
  </sheetViews>
  <sheetFormatPr defaultRowHeight="14.5" x14ac:dyDescent="0.35"/>
  <sheetData>
    <row r="2" spans="1:25" ht="15.75" customHeight="1" x14ac:dyDescent="0.35">
      <c r="A2" s="400" t="s">
        <v>93</v>
      </c>
      <c r="B2" s="400"/>
      <c r="C2" s="400"/>
      <c r="D2" s="400"/>
      <c r="E2" s="400"/>
      <c r="F2" s="400"/>
      <c r="G2" s="400"/>
      <c r="H2" s="400"/>
      <c r="I2" s="400"/>
      <c r="J2" s="400"/>
      <c r="K2" s="400"/>
      <c r="L2" s="400"/>
      <c r="M2" s="400"/>
      <c r="N2" s="400"/>
      <c r="O2" s="400"/>
      <c r="P2" s="400"/>
      <c r="Q2" s="400"/>
      <c r="R2" s="400"/>
      <c r="S2" s="400"/>
      <c r="T2" s="400"/>
      <c r="U2" s="400"/>
      <c r="V2" s="400"/>
      <c r="W2" s="400"/>
      <c r="X2" s="400"/>
      <c r="Y2" s="400"/>
    </row>
    <row r="3" spans="1:25" x14ac:dyDescent="0.35">
      <c r="A3" s="400"/>
      <c r="B3" s="400"/>
      <c r="C3" s="400"/>
      <c r="D3" s="400"/>
      <c r="E3" s="400"/>
      <c r="F3" s="400"/>
      <c r="G3" s="400"/>
      <c r="H3" s="400"/>
      <c r="I3" s="400"/>
      <c r="J3" s="400"/>
      <c r="K3" s="400"/>
      <c r="L3" s="400"/>
      <c r="M3" s="400"/>
      <c r="N3" s="400"/>
      <c r="O3" s="400"/>
      <c r="P3" s="400"/>
      <c r="Q3" s="400"/>
      <c r="R3" s="400"/>
      <c r="S3" s="400"/>
      <c r="T3" s="400"/>
      <c r="U3" s="400"/>
      <c r="V3" s="400"/>
      <c r="W3" s="400"/>
      <c r="X3" s="400"/>
      <c r="Y3" s="400"/>
    </row>
    <row r="4" spans="1:25" x14ac:dyDescent="0.35">
      <c r="A4" s="400"/>
      <c r="B4" s="400"/>
      <c r="C4" s="400"/>
      <c r="D4" s="400"/>
      <c r="E4" s="400"/>
      <c r="F4" s="400"/>
      <c r="G4" s="400"/>
      <c r="H4" s="400"/>
      <c r="I4" s="400"/>
      <c r="J4" s="400"/>
      <c r="K4" s="400"/>
      <c r="L4" s="400"/>
      <c r="M4" s="400"/>
      <c r="N4" s="400"/>
      <c r="O4" s="400"/>
      <c r="P4" s="400"/>
      <c r="Q4" s="400"/>
      <c r="R4" s="400"/>
      <c r="S4" s="400"/>
      <c r="T4" s="400"/>
      <c r="U4" s="400"/>
      <c r="V4" s="400"/>
      <c r="W4" s="400"/>
      <c r="X4" s="400"/>
      <c r="Y4" s="400"/>
    </row>
    <row r="5" spans="1:25" x14ac:dyDescent="0.35">
      <c r="A5" s="400"/>
      <c r="B5" s="400"/>
      <c r="C5" s="400"/>
      <c r="D5" s="400"/>
      <c r="E5" s="400"/>
      <c r="F5" s="400"/>
      <c r="G5" s="400"/>
      <c r="H5" s="400"/>
      <c r="I5" s="400"/>
      <c r="J5" s="400"/>
      <c r="K5" s="400"/>
      <c r="L5" s="400"/>
      <c r="M5" s="400"/>
      <c r="N5" s="400"/>
      <c r="O5" s="400"/>
      <c r="P5" s="400"/>
      <c r="Q5" s="400"/>
      <c r="R5" s="400"/>
      <c r="S5" s="400"/>
      <c r="T5" s="400"/>
      <c r="U5" s="400"/>
      <c r="V5" s="400"/>
      <c r="W5" s="400"/>
      <c r="X5" s="400"/>
      <c r="Y5" s="400"/>
    </row>
    <row r="6" spans="1:25" x14ac:dyDescent="0.35">
      <c r="A6" s="400"/>
      <c r="B6" s="400"/>
      <c r="C6" s="400"/>
      <c r="D6" s="400"/>
      <c r="E6" s="400"/>
      <c r="F6" s="400"/>
      <c r="G6" s="400"/>
      <c r="H6" s="400"/>
      <c r="I6" s="400"/>
      <c r="J6" s="400"/>
      <c r="K6" s="400"/>
      <c r="L6" s="400"/>
      <c r="M6" s="400"/>
      <c r="N6" s="400"/>
      <c r="O6" s="400"/>
      <c r="P6" s="400"/>
      <c r="Q6" s="400"/>
      <c r="R6" s="400"/>
      <c r="S6" s="400"/>
      <c r="T6" s="400"/>
      <c r="U6" s="400"/>
      <c r="V6" s="400"/>
      <c r="W6" s="400"/>
      <c r="X6" s="400"/>
      <c r="Y6" s="400"/>
    </row>
    <row r="7" spans="1:25" x14ac:dyDescent="0.35">
      <c r="A7" s="400"/>
      <c r="B7" s="400"/>
      <c r="C7" s="400"/>
      <c r="D7" s="400"/>
      <c r="E7" s="400"/>
      <c r="F7" s="400"/>
      <c r="G7" s="400"/>
      <c r="H7" s="400"/>
      <c r="I7" s="400"/>
      <c r="J7" s="400"/>
      <c r="K7" s="400"/>
      <c r="L7" s="400"/>
      <c r="M7" s="400"/>
      <c r="N7" s="400"/>
      <c r="O7" s="400"/>
      <c r="P7" s="400"/>
      <c r="Q7" s="400"/>
      <c r="R7" s="400"/>
      <c r="S7" s="400"/>
      <c r="T7" s="400"/>
      <c r="U7" s="400"/>
      <c r="V7" s="400"/>
      <c r="W7" s="400"/>
      <c r="X7" s="400"/>
      <c r="Y7" s="400"/>
    </row>
    <row r="8" spans="1:25" x14ac:dyDescent="0.35">
      <c r="A8" s="400"/>
      <c r="B8" s="400"/>
      <c r="C8" s="400"/>
      <c r="D8" s="400"/>
      <c r="E8" s="400"/>
      <c r="F8" s="400"/>
      <c r="G8" s="400"/>
      <c r="H8" s="400"/>
      <c r="I8" s="400"/>
      <c r="J8" s="400"/>
      <c r="K8" s="400"/>
      <c r="L8" s="400"/>
      <c r="M8" s="400"/>
      <c r="N8" s="400"/>
      <c r="O8" s="400"/>
      <c r="P8" s="400"/>
      <c r="Q8" s="400"/>
      <c r="R8" s="400"/>
      <c r="S8" s="400"/>
      <c r="T8" s="400"/>
      <c r="U8" s="400"/>
      <c r="V8" s="400"/>
      <c r="W8" s="400"/>
      <c r="X8" s="400"/>
      <c r="Y8" s="400"/>
    </row>
    <row r="9" spans="1:25" x14ac:dyDescent="0.35">
      <c r="A9" s="400"/>
      <c r="B9" s="400"/>
      <c r="C9" s="400"/>
      <c r="D9" s="400"/>
      <c r="E9" s="400"/>
      <c r="F9" s="400"/>
      <c r="G9" s="400"/>
      <c r="H9" s="400"/>
      <c r="I9" s="400"/>
      <c r="J9" s="400"/>
      <c r="K9" s="400"/>
      <c r="L9" s="400"/>
      <c r="M9" s="400"/>
      <c r="N9" s="400"/>
      <c r="O9" s="400"/>
      <c r="P9" s="400"/>
      <c r="Q9" s="400"/>
      <c r="R9" s="400"/>
      <c r="S9" s="400"/>
      <c r="T9" s="400"/>
      <c r="U9" s="400"/>
      <c r="V9" s="400"/>
      <c r="W9" s="400"/>
      <c r="X9" s="400"/>
      <c r="Y9" s="400"/>
    </row>
    <row r="10" spans="1:25" x14ac:dyDescent="0.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row>
    <row r="11" spans="1:25" x14ac:dyDescent="0.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row>
    <row r="12" spans="1:25" x14ac:dyDescent="0.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row>
    <row r="13" spans="1:25" x14ac:dyDescent="0.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row>
    <row r="14" spans="1:25" x14ac:dyDescent="0.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row>
    <row r="15" spans="1:25" x14ac:dyDescent="0.35">
      <c r="A15" s="400"/>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row>
    <row r="16" spans="1:25" x14ac:dyDescent="0.35">
      <c r="A16" s="400"/>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row>
    <row r="17" spans="1:25" x14ac:dyDescent="0.35">
      <c r="A17" s="400"/>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row>
    <row r="18" spans="1:25" x14ac:dyDescent="0.35">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row>
    <row r="19" spans="1:25" x14ac:dyDescent="0.35">
      <c r="A19" s="400"/>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row>
    <row r="20" spans="1:25" x14ac:dyDescent="0.35">
      <c r="A20" s="400"/>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row>
    <row r="21" spans="1:25" x14ac:dyDescent="0.35">
      <c r="A21" s="400"/>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row>
    <row r="22" spans="1:25" x14ac:dyDescent="0.35">
      <c r="A22" s="400"/>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row>
    <row r="23" spans="1:25" x14ac:dyDescent="0.35">
      <c r="A23" s="400"/>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row>
    <row r="24" spans="1:25" x14ac:dyDescent="0.35">
      <c r="A24" s="400"/>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row>
    <row r="25" spans="1:25" x14ac:dyDescent="0.35">
      <c r="A25" s="400"/>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row>
    <row r="26" spans="1:25" x14ac:dyDescent="0.35">
      <c r="A26" s="400"/>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row>
  </sheetData>
  <sheetProtection algorithmName="SHA-512" hashValue="SYSjHhXHeBReUQ6GeBm1cMKLnxnJ8YzqBD1D7X3XmKd8aTp5BdmDRJJ54i8DS5TWhXmr8kO3M6z6T+X7alN2Rg==" saltValue="MTFdSRPDTRCBagpd0D366w==" spinCount="100000" sheet="1" objects="1" scenarios="1"/>
  <customSheetViews>
    <customSheetView guid="{ECE21731-4FE8-452B-B198-75D9CD55633D}">
      <selection activeCell="M31" sqref="M31"/>
      <pageMargins left="0.7" right="0.7" top="0.75" bottom="0.75" header="0.3" footer="0.3"/>
      <pageSetup orientation="portrait" verticalDpi="0" r:id="rId1"/>
    </customSheetView>
    <customSheetView guid="{BB25D9E0-BD78-489C-A2CE-741BB31A2C3F}">
      <selection activeCell="M31" sqref="M31"/>
      <pageMargins left="0.7" right="0.7" top="0.75" bottom="0.75" header="0.3" footer="0.3"/>
      <pageSetup orientation="portrait" verticalDpi="0" r:id="rId2"/>
    </customSheetView>
    <customSheetView guid="{424CD7E5-0C11-4ED8-891B-9C8A3F9A98B3}">
      <selection activeCell="M31" sqref="M31"/>
      <pageMargins left="0.7" right="0.7" top="0.75" bottom="0.75" header="0.3" footer="0.3"/>
      <pageSetup orientation="portrait" verticalDpi="0" r:id="rId3"/>
    </customSheetView>
  </customSheetViews>
  <mergeCells count="1">
    <mergeCell ref="A2:Y26"/>
  </mergeCells>
  <pageMargins left="0.7" right="0.7" top="0.75" bottom="0.75" header="0.3" footer="0.3"/>
  <pageSetup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x14ac:dyDescent="0.35"/>
  <cols>
    <col min="3" max="3" width="18" bestFit="1" customWidth="1"/>
    <col min="4" max="4" width="22.7265625" bestFit="1" customWidth="1"/>
    <col min="5" max="5" width="19" bestFit="1" customWidth="1"/>
    <col min="6" max="6" width="25.26953125" bestFit="1" customWidth="1"/>
  </cols>
  <sheetData>
    <row r="1" spans="1:7" x14ac:dyDescent="0.35">
      <c r="A1" t="s">
        <v>29</v>
      </c>
      <c r="B1" t="s">
        <v>53</v>
      </c>
      <c r="C1" t="s">
        <v>1</v>
      </c>
      <c r="D1" t="s">
        <v>8</v>
      </c>
      <c r="E1" t="s">
        <v>14</v>
      </c>
      <c r="F1" t="s">
        <v>15</v>
      </c>
      <c r="G1" t="s">
        <v>53</v>
      </c>
    </row>
    <row r="2" spans="1:7" x14ac:dyDescent="0.35">
      <c r="A2" t="s">
        <v>30</v>
      </c>
      <c r="B2" t="s">
        <v>54</v>
      </c>
      <c r="C2" t="s">
        <v>3</v>
      </c>
      <c r="D2" t="s">
        <v>10</v>
      </c>
      <c r="E2" t="s">
        <v>12</v>
      </c>
      <c r="G2" t="s">
        <v>54</v>
      </c>
    </row>
    <row r="3" spans="1:7" x14ac:dyDescent="0.35">
      <c r="B3" t="s">
        <v>55</v>
      </c>
      <c r="G3" t="s">
        <v>55</v>
      </c>
    </row>
    <row r="4" spans="1:7" x14ac:dyDescent="0.35">
      <c r="B4" t="s">
        <v>56</v>
      </c>
      <c r="G4" t="s">
        <v>56</v>
      </c>
    </row>
    <row r="5" spans="1:7" x14ac:dyDescent="0.35">
      <c r="G5" t="s">
        <v>57</v>
      </c>
    </row>
    <row r="10" spans="1:7" x14ac:dyDescent="0.35">
      <c r="A10" t="s">
        <v>13</v>
      </c>
      <c r="D10" t="s">
        <v>19</v>
      </c>
    </row>
    <row r="11" spans="1:7" x14ac:dyDescent="0.35">
      <c r="A11" t="s">
        <v>11</v>
      </c>
      <c r="D11" t="s">
        <v>20</v>
      </c>
    </row>
    <row r="12" spans="1:7" x14ac:dyDescent="0.35">
      <c r="D12" t="s">
        <v>21</v>
      </c>
    </row>
  </sheetData>
  <customSheetViews>
    <customSheetView guid="{ECE21731-4FE8-452B-B198-75D9CD55633D}"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 guid="{BB25D9E0-BD78-489C-A2CE-741BB31A2C3F}" state="hidden">
      <selection activeCell="D24" sqref="D24"/>
      <pageMargins left="0.7" right="0.7" top="0.75" bottom="0.75" header="0.3" footer="0.3"/>
    </customSheetView>
    <customSheetView guid="{424CD7E5-0C11-4ED8-891B-9C8A3F9A98B3}" state="hidden">
      <selection activeCell="D24" sqref="D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Contact Information</vt:lpstr>
      <vt:lpstr>Narrative</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cp:lastPrinted>2017-10-05T19:27:10Z</cp:lastPrinted>
  <dcterms:created xsi:type="dcterms:W3CDTF">2017-02-07T21:45:49Z</dcterms:created>
  <dcterms:modified xsi:type="dcterms:W3CDTF">2018-05-09T20:46:05Z</dcterms:modified>
</cp:coreProperties>
</file>