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b97x863\Desktop\SMCP\SMCP 17-18\MCP Final Grants 17-18\Ammended grants\"/>
    </mc:Choice>
  </mc:AlternateContent>
  <xr:revisionPtr revIDLastSave="0" documentId="8_{AD8FDE33-9CAA-4084-BF61-182087F569E9}" xr6:coauthVersionLast="31" xr6:coauthVersionMax="31" xr10:uidLastSave="{00000000-0000-0000-0000-000000000000}"/>
  <bookViews>
    <workbookView xWindow="0" yWindow="0" windowWidth="20160" windowHeight="8690" tabRatio="839" activeTab="2" xr2:uid="{00000000-000D-0000-FFFF-FFFF00000000}"/>
  </bookViews>
  <sheets>
    <sheet name="Contact Information" sheetId="1" r:id="rId1"/>
    <sheet name="Narrative" sheetId="2" r:id="rId2"/>
    <sheet name="Budget Detail &amp; Amendments" sheetId="6" r:id="rId3"/>
    <sheet name="Budget Roll-Up" sheetId="18" r:id="rId4"/>
    <sheet name="17-18 Calendar" sheetId="25" r:id="rId5"/>
    <sheet name="Program Assurances" sheetId="21" r:id="rId6"/>
    <sheet name="Do Not Edit" sheetId="12" state="hidden" r:id="rId7"/>
    <sheet name="Sheet1" sheetId="26" r:id="rId8"/>
  </sheets>
  <externalReferences>
    <externalReference r:id="rId9"/>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s>
  <calcPr calcId="17901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5" i="6" l="1"/>
  <c r="P48" i="6"/>
  <c r="P155" i="6" l="1"/>
  <c r="O136" i="6" l="1"/>
  <c r="B9" i="25" l="1"/>
  <c r="M9" i="25"/>
  <c r="B10" i="25"/>
  <c r="C10" i="25"/>
  <c r="D10" i="25"/>
  <c r="E10" i="25"/>
  <c r="F10" i="25"/>
  <c r="G10" i="25"/>
  <c r="H10" i="25"/>
  <c r="M10" i="25"/>
  <c r="N10" i="25"/>
  <c r="O10" i="25"/>
  <c r="P10" i="25"/>
  <c r="Q10" i="25"/>
  <c r="R10" i="25"/>
  <c r="S10" i="25"/>
  <c r="B11" i="25" a="1"/>
  <c r="B11" i="25" s="1"/>
  <c r="M11" i="25" a="1"/>
  <c r="O14" i="25" s="1"/>
  <c r="B18" i="25"/>
  <c r="M18" i="25"/>
  <c r="M20" i="25" s="1" a="1"/>
  <c r="B19" i="25"/>
  <c r="C19" i="25"/>
  <c r="D19" i="25"/>
  <c r="E19" i="25"/>
  <c r="F19" i="25"/>
  <c r="G19" i="25"/>
  <c r="H19" i="25"/>
  <c r="M19" i="25"/>
  <c r="N19" i="25"/>
  <c r="O19" i="25"/>
  <c r="P19" i="25"/>
  <c r="Q19" i="25"/>
  <c r="R19" i="25"/>
  <c r="S19" i="25"/>
  <c r="B20" i="25" a="1"/>
  <c r="H24" i="25" s="1"/>
  <c r="H21" i="25"/>
  <c r="B27" i="25"/>
  <c r="M27" i="25"/>
  <c r="B28" i="25"/>
  <c r="C28" i="25"/>
  <c r="D28" i="25"/>
  <c r="E28" i="25"/>
  <c r="F28" i="25"/>
  <c r="G28" i="25"/>
  <c r="H28" i="25"/>
  <c r="M28" i="25"/>
  <c r="N28" i="25"/>
  <c r="O28" i="25"/>
  <c r="P28" i="25"/>
  <c r="Q28" i="25"/>
  <c r="R28" i="25"/>
  <c r="S28" i="25"/>
  <c r="B29" i="25" a="1"/>
  <c r="D32" i="25" s="1"/>
  <c r="M29" i="25" a="1"/>
  <c r="P31" i="25" s="1"/>
  <c r="B36" i="25"/>
  <c r="B38" i="25" s="1" a="1"/>
  <c r="M36" i="25"/>
  <c r="M38" i="25" s="1" a="1"/>
  <c r="B37" i="25"/>
  <c r="C37" i="25"/>
  <c r="D37" i="25"/>
  <c r="E37" i="25"/>
  <c r="F37" i="25"/>
  <c r="G37" i="25"/>
  <c r="H37" i="25"/>
  <c r="M37" i="25"/>
  <c r="N37" i="25"/>
  <c r="O37" i="25"/>
  <c r="P37" i="25"/>
  <c r="Q37" i="25"/>
  <c r="R37" i="25"/>
  <c r="S37" i="25"/>
  <c r="B45" i="25"/>
  <c r="B47" i="25" s="1" a="1"/>
  <c r="M45" i="25"/>
  <c r="M47" i="25" s="1" a="1"/>
  <c r="B46" i="25"/>
  <c r="C46" i="25"/>
  <c r="D46" i="25"/>
  <c r="E46" i="25"/>
  <c r="F46" i="25"/>
  <c r="G46" i="25"/>
  <c r="H46" i="25"/>
  <c r="M46" i="25"/>
  <c r="N46" i="25"/>
  <c r="O46" i="25"/>
  <c r="P46" i="25"/>
  <c r="Q46" i="25"/>
  <c r="R46" i="25"/>
  <c r="S46" i="25"/>
  <c r="B54" i="25"/>
  <c r="M54" i="25"/>
  <c r="B55" i="25"/>
  <c r="C55" i="25"/>
  <c r="D55" i="25"/>
  <c r="E55" i="25"/>
  <c r="F55" i="25"/>
  <c r="G55" i="25"/>
  <c r="H55" i="25"/>
  <c r="M55" i="25"/>
  <c r="N55" i="25"/>
  <c r="O55" i="25"/>
  <c r="P55" i="25"/>
  <c r="Q55" i="25"/>
  <c r="R55" i="25"/>
  <c r="S55" i="25"/>
  <c r="B56" i="25" a="1"/>
  <c r="E59" i="25" s="1"/>
  <c r="M56" i="25" a="1"/>
  <c r="M59" i="25" s="1"/>
  <c r="P13" i="25"/>
  <c r="N30" i="25"/>
  <c r="E20" i="25"/>
  <c r="N34" i="25"/>
  <c r="R32" i="25"/>
  <c r="C58" i="25"/>
  <c r="D59" i="25"/>
  <c r="R30" i="25"/>
  <c r="C57" i="25"/>
  <c r="N33" i="25"/>
  <c r="P30" i="25"/>
  <c r="Q11" i="25"/>
  <c r="O12" i="25"/>
  <c r="Q13" i="25"/>
  <c r="S14" i="25"/>
  <c r="Q15" i="25"/>
  <c r="O16" i="25"/>
  <c r="R11" i="25"/>
  <c r="N13" i="25"/>
  <c r="N15" i="25"/>
  <c r="R15" i="25"/>
  <c r="O11" i="25"/>
  <c r="M12" i="25"/>
  <c r="S13" i="25"/>
  <c r="M14" i="25"/>
  <c r="M16" i="25"/>
  <c r="M29" i="25"/>
  <c r="Q31" i="25"/>
  <c r="S32" i="25"/>
  <c r="M33" i="25"/>
  <c r="S29" i="25"/>
  <c r="Q30" i="25"/>
  <c r="O31" i="25"/>
  <c r="S33" i="25"/>
  <c r="Q34" i="25"/>
  <c r="R16" i="25"/>
  <c r="P15" i="25"/>
  <c r="D58" i="25"/>
  <c r="R33" i="25"/>
  <c r="O24" i="18"/>
  <c r="O23" i="18"/>
  <c r="K23" i="18"/>
  <c r="O22" i="18"/>
  <c r="O17" i="18"/>
  <c r="O16" i="18"/>
  <c r="O15" i="18"/>
  <c r="O14" i="18"/>
  <c r="O13" i="18"/>
  <c r="O11" i="18"/>
  <c r="O6" i="18"/>
  <c r="O5" i="18"/>
  <c r="K24" i="18"/>
  <c r="K22" i="18"/>
  <c r="K17" i="18"/>
  <c r="K16" i="18"/>
  <c r="K15" i="18"/>
  <c r="K14" i="18"/>
  <c r="K13" i="18"/>
  <c r="K11" i="18"/>
  <c r="K6" i="18"/>
  <c r="K5" i="18"/>
  <c r="G27" i="18"/>
  <c r="G24" i="18"/>
  <c r="G23" i="18"/>
  <c r="G22" i="18"/>
  <c r="G17" i="18"/>
  <c r="G16" i="18"/>
  <c r="G15" i="18"/>
  <c r="G14" i="18"/>
  <c r="G13" i="18"/>
  <c r="G11" i="18"/>
  <c r="G6" i="18"/>
  <c r="G5" i="18"/>
  <c r="C27" i="18"/>
  <c r="C24" i="18"/>
  <c r="C23" i="18"/>
  <c r="C22" i="18"/>
  <c r="C17" i="18"/>
  <c r="C16" i="18"/>
  <c r="C15" i="18"/>
  <c r="C14" i="18"/>
  <c r="C13" i="18"/>
  <c r="C11" i="18"/>
  <c r="C6" i="18"/>
  <c r="C5" i="18"/>
  <c r="K27" i="18"/>
  <c r="O27" i="18"/>
  <c r="P136" i="6"/>
  <c r="R136" i="6"/>
  <c r="T136" i="6"/>
  <c r="P90" i="6"/>
  <c r="R90" i="6"/>
  <c r="T90" i="6"/>
  <c r="O90" i="6"/>
  <c r="T58" i="6"/>
  <c r="R58" i="6"/>
  <c r="P58" i="6"/>
  <c r="O58" i="6"/>
  <c r="T48" i="6"/>
  <c r="O7" i="18" s="1"/>
  <c r="O8" i="18" s="1"/>
  <c r="R48" i="6"/>
  <c r="O48" i="6"/>
  <c r="T155" i="6"/>
  <c r="O29" i="18"/>
  <c r="R155" i="6"/>
  <c r="K29" i="18" s="1"/>
  <c r="T123" i="6"/>
  <c r="O18" i="18" s="1"/>
  <c r="R123" i="6"/>
  <c r="K18" i="18"/>
  <c r="T105" i="6"/>
  <c r="R105" i="6"/>
  <c r="T73" i="6"/>
  <c r="R73" i="6"/>
  <c r="T34" i="6"/>
  <c r="R34" i="6"/>
  <c r="G29" i="18"/>
  <c r="O155" i="6"/>
  <c r="C29" i="18" s="1"/>
  <c r="P123" i="6"/>
  <c r="G18" i="18" s="1"/>
  <c r="O123" i="6"/>
  <c r="C18" i="18" s="1"/>
  <c r="O105" i="6"/>
  <c r="P73" i="6"/>
  <c r="O73" i="6"/>
  <c r="O34" i="6"/>
  <c r="B61" i="25" l="1"/>
  <c r="G61" i="25"/>
  <c r="D61" i="25"/>
  <c r="E61" i="25"/>
  <c r="B20" i="25"/>
  <c r="F56" i="25"/>
  <c r="H61" i="25"/>
  <c r="C61" i="25"/>
  <c r="G56" i="25"/>
  <c r="E57" i="25"/>
  <c r="C20" i="25"/>
  <c r="R40" i="25"/>
  <c r="P39" i="25"/>
  <c r="O40" i="25"/>
  <c r="S38" i="25"/>
  <c r="Q42" i="25"/>
  <c r="N41" i="25"/>
  <c r="Q43" i="25"/>
  <c r="P43" i="25"/>
  <c r="R39" i="25"/>
  <c r="Q38" i="25"/>
  <c r="N40" i="25"/>
  <c r="M41" i="25"/>
  <c r="S42" i="25"/>
  <c r="S43" i="25"/>
  <c r="M40" i="25"/>
  <c r="M43" i="25"/>
  <c r="N39" i="25"/>
  <c r="Q41" i="25"/>
  <c r="P41" i="25"/>
  <c r="O41" i="25"/>
  <c r="R29" i="25"/>
  <c r="H60" i="25"/>
  <c r="Q32" i="25"/>
  <c r="S34" i="25"/>
  <c r="S30" i="25"/>
  <c r="R34" i="25"/>
  <c r="F60" i="25"/>
  <c r="G58" i="25"/>
  <c r="N29" i="25"/>
  <c r="C60" i="25"/>
  <c r="C22" i="25"/>
  <c r="C23" i="25"/>
  <c r="D25" i="25"/>
  <c r="K7" i="18"/>
  <c r="K8" i="18" s="1"/>
  <c r="H20" i="25"/>
  <c r="G21" i="25"/>
  <c r="H22" i="25"/>
  <c r="F25" i="25"/>
  <c r="B24" i="25"/>
  <c r="R61" i="6"/>
  <c r="R139" i="6" s="1"/>
  <c r="R162" i="6" s="1"/>
  <c r="C7" i="18"/>
  <c r="C8" i="18" s="1"/>
  <c r="C24" i="25"/>
  <c r="C25" i="25"/>
  <c r="G20" i="25"/>
  <c r="K25" i="18"/>
  <c r="O61" i="6"/>
  <c r="O139" i="6" s="1"/>
  <c r="O162" i="6" s="1"/>
  <c r="G25" i="18"/>
  <c r="C12" i="25"/>
  <c r="C11" i="25"/>
  <c r="H11" i="25"/>
  <c r="B57" i="25"/>
  <c r="N14" i="25"/>
  <c r="O15" i="25"/>
  <c r="P14" i="25"/>
  <c r="S12" i="25"/>
  <c r="G57" i="25"/>
  <c r="G60" i="25"/>
  <c r="H13" i="25"/>
  <c r="E13" i="25"/>
  <c r="D12" i="25"/>
  <c r="E12" i="25"/>
  <c r="G7" i="18"/>
  <c r="G8" i="18" s="1"/>
  <c r="G14" i="25"/>
  <c r="B13" i="25"/>
  <c r="G13" i="25"/>
  <c r="F59" i="25"/>
  <c r="H57" i="25"/>
  <c r="P61" i="6"/>
  <c r="P139" i="6" s="1"/>
  <c r="P162" i="6" s="1"/>
  <c r="D11" i="25"/>
  <c r="E15" i="25"/>
  <c r="F13" i="25"/>
  <c r="C15" i="25"/>
  <c r="D60" i="25"/>
  <c r="O13" i="25"/>
  <c r="S16" i="25"/>
  <c r="B58" i="25"/>
  <c r="D56" i="25"/>
  <c r="E11" i="25"/>
  <c r="F16" i="25"/>
  <c r="C16" i="25"/>
  <c r="D14" i="25"/>
  <c r="E16" i="25"/>
  <c r="B14" i="25"/>
  <c r="B15" i="25"/>
  <c r="D13" i="25"/>
  <c r="D16" i="25"/>
  <c r="S22" i="25"/>
  <c r="R24" i="25"/>
  <c r="R22" i="25"/>
  <c r="M23" i="25"/>
  <c r="O21" i="25"/>
  <c r="O25" i="25"/>
  <c r="P23" i="25"/>
  <c r="R21" i="25"/>
  <c r="N20" i="25"/>
  <c r="P21" i="25"/>
  <c r="Q23" i="25"/>
  <c r="S21" i="25"/>
  <c r="S25" i="25"/>
  <c r="N22" i="25"/>
  <c r="P20" i="25"/>
  <c r="R23" i="25"/>
  <c r="O20" i="25"/>
  <c r="O24" i="25"/>
  <c r="M22" i="25"/>
  <c r="R20" i="25"/>
  <c r="M25" i="25"/>
  <c r="N25" i="25"/>
  <c r="S20" i="25"/>
  <c r="S24" i="25"/>
  <c r="Q22" i="25"/>
  <c r="P22" i="25"/>
  <c r="M21" i="25"/>
  <c r="O23" i="25"/>
  <c r="N21" i="25"/>
  <c r="Q21" i="25"/>
  <c r="Q25" i="25"/>
  <c r="S23" i="25"/>
  <c r="R25" i="25"/>
  <c r="N24" i="25"/>
  <c r="Q20" i="25"/>
  <c r="Q24" i="25"/>
  <c r="N23" i="25"/>
  <c r="P25" i="25"/>
  <c r="O22" i="25"/>
  <c r="M20" i="25"/>
  <c r="M24" i="25"/>
  <c r="P24" i="25"/>
  <c r="Q50" i="25"/>
  <c r="O47" i="25"/>
  <c r="O51" i="25"/>
  <c r="N50" i="25"/>
  <c r="S48" i="25"/>
  <c r="S52" i="25"/>
  <c r="S47" i="25"/>
  <c r="S51" i="25"/>
  <c r="R50" i="25"/>
  <c r="M49" i="25"/>
  <c r="R47" i="25"/>
  <c r="M48" i="25"/>
  <c r="M52" i="25"/>
  <c r="P51" i="25"/>
  <c r="Q49" i="25"/>
  <c r="P48" i="25"/>
  <c r="O49" i="25"/>
  <c r="R52" i="25"/>
  <c r="P50" i="25"/>
  <c r="Q48" i="25"/>
  <c r="Q52" i="25"/>
  <c r="N52" i="25"/>
  <c r="O50" i="25"/>
  <c r="R49" i="25"/>
  <c r="P47" i="25"/>
  <c r="S50" i="25"/>
  <c r="N47" i="25"/>
  <c r="S49" i="25"/>
  <c r="N48" i="25"/>
  <c r="M47" i="25"/>
  <c r="M51" i="25"/>
  <c r="N51" i="25"/>
  <c r="R51" i="25"/>
  <c r="P49" i="25"/>
  <c r="O48" i="25"/>
  <c r="O52" i="25"/>
  <c r="N49" i="25"/>
  <c r="M50" i="25"/>
  <c r="R48" i="25"/>
  <c r="Q47" i="25"/>
  <c r="Q51" i="25"/>
  <c r="P52" i="25"/>
  <c r="C47" i="25"/>
  <c r="G48" i="25"/>
  <c r="D50" i="25"/>
  <c r="G51" i="25"/>
  <c r="E52" i="25"/>
  <c r="H47" i="25"/>
  <c r="E47" i="25"/>
  <c r="H48" i="25"/>
  <c r="E50" i="25"/>
  <c r="C52" i="25"/>
  <c r="G52" i="25"/>
  <c r="H51" i="25"/>
  <c r="F47" i="25"/>
  <c r="C49" i="25"/>
  <c r="F50" i="25"/>
  <c r="D52" i="25"/>
  <c r="B52" i="25"/>
  <c r="D51" i="25"/>
  <c r="C50" i="25"/>
  <c r="G47" i="25"/>
  <c r="D49" i="25"/>
  <c r="H50" i="25"/>
  <c r="F52" i="25"/>
  <c r="G50" i="25"/>
  <c r="B48" i="25"/>
  <c r="E49" i="25"/>
  <c r="B51" i="25"/>
  <c r="H52" i="25"/>
  <c r="C48" i="25"/>
  <c r="G49" i="25"/>
  <c r="C51" i="25"/>
  <c r="F49" i="25"/>
  <c r="E48" i="25"/>
  <c r="D47" i="25"/>
  <c r="D48" i="25"/>
  <c r="H49" i="25"/>
  <c r="E51" i="25"/>
  <c r="B49" i="25"/>
  <c r="B47" i="25"/>
  <c r="F48" i="25"/>
  <c r="B50" i="25"/>
  <c r="F51" i="25"/>
  <c r="F41" i="25"/>
  <c r="E38" i="25"/>
  <c r="G42" i="25"/>
  <c r="C40" i="25"/>
  <c r="F43" i="25"/>
  <c r="F40" i="25"/>
  <c r="E39" i="25"/>
  <c r="E42" i="25"/>
  <c r="B39" i="25"/>
  <c r="B43" i="25"/>
  <c r="C38" i="25"/>
  <c r="H43" i="25"/>
  <c r="B38" i="25"/>
  <c r="C43" i="25"/>
  <c r="F39" i="25"/>
  <c r="D43" i="25"/>
  <c r="C42" i="25"/>
  <c r="H39" i="25"/>
  <c r="F38" i="25"/>
  <c r="G43" i="25"/>
  <c r="G39" i="25"/>
  <c r="D40" i="25"/>
  <c r="E43" i="25"/>
  <c r="E41" i="25"/>
  <c r="D42" i="25"/>
  <c r="C39" i="25"/>
  <c r="G40" i="25"/>
  <c r="H40" i="25"/>
  <c r="D41" i="25"/>
  <c r="B40" i="25"/>
  <c r="H41" i="25"/>
  <c r="E40" i="25"/>
  <c r="G38" i="25"/>
  <c r="H38" i="25"/>
  <c r="G41" i="25"/>
  <c r="B42" i="25"/>
  <c r="H42" i="25"/>
  <c r="D39" i="25"/>
  <c r="B41" i="25"/>
  <c r="D38" i="25"/>
  <c r="C41" i="25"/>
  <c r="F42" i="25"/>
  <c r="C25" i="18"/>
  <c r="O25" i="18"/>
  <c r="O31" i="18" s="1"/>
  <c r="C14" i="25"/>
  <c r="G22" i="25"/>
  <c r="H12" i="25"/>
  <c r="H16" i="25"/>
  <c r="G15" i="25"/>
  <c r="G23" i="25"/>
  <c r="P32" i="25"/>
  <c r="S39" i="25"/>
  <c r="F57" i="25"/>
  <c r="N59" i="25"/>
  <c r="R61" i="25"/>
  <c r="O61" i="25"/>
  <c r="E34" i="25"/>
  <c r="D29" i="25"/>
  <c r="C30" i="25"/>
  <c r="M32" i="25"/>
  <c r="O34" i="25"/>
  <c r="O30" i="25"/>
  <c r="Q14" i="25"/>
  <c r="P16" i="25"/>
  <c r="N11" i="25"/>
  <c r="M13" i="25"/>
  <c r="P34" i="25"/>
  <c r="Q56" i="25"/>
  <c r="E60" i="25"/>
  <c r="P33" i="25"/>
  <c r="C56" i="25"/>
  <c r="F58" i="25"/>
  <c r="N60" i="25"/>
  <c r="R41" i="25"/>
  <c r="M57" i="25"/>
  <c r="Q59" i="25"/>
  <c r="B21" i="25"/>
  <c r="D21" i="25"/>
  <c r="F32" i="25"/>
  <c r="P38" i="25"/>
  <c r="D22" i="25"/>
  <c r="B16" i="25"/>
  <c r="E56" i="25"/>
  <c r="D23" i="25"/>
  <c r="R14" i="25"/>
  <c r="N61" i="25"/>
  <c r="H29" i="25"/>
  <c r="G30" i="25"/>
  <c r="M56" i="25"/>
  <c r="O59" i="25"/>
  <c r="D33" i="25"/>
  <c r="Q61" i="25"/>
  <c r="E23" i="25"/>
  <c r="E24" i="25"/>
  <c r="F33" i="25"/>
  <c r="O43" i="25"/>
  <c r="O39" i="25"/>
  <c r="N57" i="25"/>
  <c r="R59" i="25"/>
  <c r="G33" i="25"/>
  <c r="G34" i="25"/>
  <c r="F29" i="25"/>
  <c r="S31" i="25"/>
  <c r="Q33" i="25"/>
  <c r="Q29" i="25"/>
  <c r="S40" i="25"/>
  <c r="Q60" i="25"/>
  <c r="P29" i="25"/>
  <c r="F34" i="25"/>
  <c r="N58" i="25"/>
  <c r="R60" i="25"/>
  <c r="O42" i="25"/>
  <c r="Q57" i="25"/>
  <c r="B22" i="25"/>
  <c r="H33" i="25"/>
  <c r="Q39" i="25"/>
  <c r="H25" i="25"/>
  <c r="F22" i="25"/>
  <c r="D31" i="25"/>
  <c r="B23" i="25"/>
  <c r="F14" i="25"/>
  <c r="G29" i="25"/>
  <c r="C33" i="25"/>
  <c r="B29" i="25"/>
  <c r="F30" i="25"/>
  <c r="R58" i="25"/>
  <c r="B30" i="25"/>
  <c r="B34" i="25"/>
  <c r="T61" i="6"/>
  <c r="T139" i="6" s="1"/>
  <c r="T162" i="6" s="1"/>
  <c r="G24" i="25"/>
  <c r="F20" i="25"/>
  <c r="G25" i="25"/>
  <c r="H34" i="25"/>
  <c r="M42" i="25"/>
  <c r="M38" i="25"/>
  <c r="Q58" i="25"/>
  <c r="E32" i="25"/>
  <c r="E33" i="25"/>
  <c r="R43" i="25"/>
  <c r="R42" i="25"/>
  <c r="O57" i="25"/>
  <c r="S61" i="25"/>
  <c r="R38" i="25"/>
  <c r="R56" i="25"/>
  <c r="O60" i="25"/>
  <c r="F23" i="25"/>
  <c r="H23" i="25"/>
  <c r="N38" i="25"/>
  <c r="F31" i="25"/>
  <c r="H32" i="25"/>
  <c r="D30" i="25"/>
  <c r="F21" i="25"/>
  <c r="F12" i="25"/>
  <c r="R57" i="25"/>
  <c r="S57" i="25"/>
  <c r="C34" i="25"/>
  <c r="N56" i="25"/>
  <c r="F11" i="25"/>
  <c r="G16" i="25"/>
  <c r="E25" i="25"/>
  <c r="H14" i="25"/>
  <c r="C13" i="25"/>
  <c r="C21" i="25"/>
  <c r="N16" i="25"/>
  <c r="H30" i="25"/>
  <c r="S41" i="25"/>
  <c r="M39" i="25"/>
  <c r="H58" i="25"/>
  <c r="P60" i="25"/>
  <c r="G59" i="25"/>
  <c r="G31" i="25"/>
  <c r="G32" i="25"/>
  <c r="M34" i="25"/>
  <c r="M30" i="25"/>
  <c r="O32" i="25"/>
  <c r="Q16" i="25"/>
  <c r="Q12" i="25"/>
  <c r="R13" i="25"/>
  <c r="M15" i="25"/>
  <c r="M11" i="25"/>
  <c r="N43" i="25"/>
  <c r="E58" i="25"/>
  <c r="R12" i="25"/>
  <c r="H31" i="25"/>
  <c r="N42" i="25"/>
  <c r="D57" i="25"/>
  <c r="H59" i="25"/>
  <c r="P61" i="25"/>
  <c r="H56" i="25"/>
  <c r="O58" i="25"/>
  <c r="S60" i="25"/>
  <c r="N12" i="25"/>
  <c r="D24" i="25"/>
  <c r="F24" i="25"/>
  <c r="P42" i="25"/>
  <c r="D34" i="25"/>
  <c r="B33" i="25"/>
  <c r="E29" i="25"/>
  <c r="D20" i="25"/>
  <c r="P11" i="25"/>
  <c r="B31" i="25"/>
  <c r="P58" i="25"/>
  <c r="S59" i="25"/>
  <c r="C31" i="25"/>
  <c r="C32" i="25"/>
  <c r="M58" i="25"/>
  <c r="B32" i="25"/>
  <c r="P59" i="25"/>
  <c r="O56" i="25"/>
  <c r="S58" i="25"/>
  <c r="G12" i="25"/>
  <c r="E21" i="25"/>
  <c r="G11" i="25"/>
  <c r="F15" i="25"/>
  <c r="E14" i="25"/>
  <c r="E22" i="25"/>
  <c r="N31" i="25"/>
  <c r="Q40" i="25"/>
  <c r="O38" i="25"/>
  <c r="B59" i="25"/>
  <c r="F61" i="25"/>
  <c r="M60" i="25"/>
  <c r="E30" i="25"/>
  <c r="E31" i="25"/>
  <c r="O33" i="25"/>
  <c r="O29" i="25"/>
  <c r="M31" i="25"/>
  <c r="S15" i="25"/>
  <c r="S11" i="25"/>
  <c r="P12" i="25"/>
  <c r="R31" i="25"/>
  <c r="B56" i="25"/>
  <c r="C59" i="25"/>
  <c r="N32" i="25"/>
  <c r="P57" i="25"/>
  <c r="B60" i="25"/>
  <c r="P40" i="25"/>
  <c r="S56" i="25"/>
  <c r="M61" i="25"/>
  <c r="H15" i="25"/>
  <c r="C29" i="25"/>
  <c r="D15" i="25"/>
  <c r="B12" i="25"/>
  <c r="P56" i="25"/>
  <c r="B25" i="25"/>
  <c r="K31" i="18" l="1"/>
  <c r="C31" i="18"/>
  <c r="G31" i="18"/>
</calcChain>
</file>

<file path=xl/sharedStrings.xml><?xml version="1.0" encoding="utf-8"?>
<sst xmlns="http://schemas.openxmlformats.org/spreadsheetml/2006/main" count="711" uniqueCount="287">
  <si>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</si>
  <si>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</si>
  <si>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</si>
  <si>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</si>
  <si>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</si>
  <si>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</si>
  <si>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</si>
  <si>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</si>
  <si>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</si>
  <si>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</si>
  <si>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</si>
  <si>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</si>
  <si>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</si>
  <si>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</si>
  <si>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</si>
  <si>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</si>
  <si>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</si>
  <si>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</si>
  <si>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</si>
  <si>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</si>
  <si>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</si>
  <si>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</si>
  <si>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</si>
  <si>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</si>
  <si>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</si>
  <si>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</si>
  <si>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</si>
  <si>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</si>
  <si>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</si>
  <si>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</si>
  <si>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</si>
  <si>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</si>
  <si>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</si>
  <si>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</si>
  <si>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</si>
  <si>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</si>
  <si>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</si>
  <si>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</si>
  <si>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</si>
  <si>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</si>
  <si>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</si>
  <si>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</si>
  <si>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</si>
  <si>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</si>
  <si>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</si>
  <si>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</si>
  <si>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</si>
  <si>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</si>
  <si>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</si>
  <si>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</si>
  <si>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</si>
  <si>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</si>
  <si>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</si>
  <si>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</si>
  <si>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</si>
  <si>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</si>
  <si>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</si>
  <si>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</si>
  <si>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</si>
  <si>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</si>
  <si>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</si>
  <si>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</si>
  <si>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</si>
  <si>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</si>
  <si>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</si>
  <si>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</si>
  <si>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</si>
  <si>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</si>
  <si>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</si>
  <si>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</si>
  <si>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</si>
  <si>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</si>
  <si>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</si>
  <si>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</si>
  <si>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</si>
  <si>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</si>
  <si>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</si>
  <si>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</si>
  <si>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</si>
  <si>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</si>
  <si>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</si>
  <si>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</si>
  <si>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</si>
  <si>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</si>
  <si>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</si>
  <si>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</si>
  <si>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</si>
  <si>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</si>
  <si>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</si>
  <si>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</si>
  <si>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</si>
  <si>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</si>
  <si>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</si>
  <si>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</si>
  <si>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</si>
  <si>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</si>
  <si>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</si>
  <si>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</si>
  <si>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</si>
  <si>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</si>
  <si>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</si>
  <si>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</si>
  <si>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</si>
  <si>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</si>
  <si>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</si>
  <si>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</si>
  <si>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</si>
  <si>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</si>
  <si>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</si>
  <si>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</si>
  <si>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</si>
  <si>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</si>
  <si>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</si>
  <si>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</si>
  <si>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</si>
  <si>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</si>
  <si>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</si>
  <si>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</si>
  <si>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</si>
  <si>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</si>
  <si>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</si>
  <si>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</si>
  <si>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</si>
  <si>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</si>
  <si>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</si>
  <si>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</si>
  <si>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</si>
  <si>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</si>
  <si>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</si>
  <si>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</si>
  <si>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</si>
  <si>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</si>
  <si>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</si>
  <si>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</si>
  <si>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</si>
  <si>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</si>
  <si>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</si>
  <si>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</si>
  <si>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</si>
  <si>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</si>
  <si>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</si>
  <si>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</si>
  <si>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</si>
  <si>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</si>
  <si>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</si>
  <si>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</si>
  <si>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</si>
  <si>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</si>
  <si>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</si>
  <si>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</si>
  <si>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</si>
  <si>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</si>
  <si>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</si>
  <si>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</si>
  <si>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</si>
  <si>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</si>
  <si>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</si>
  <si>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</si>
  <si>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</si>
  <si>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</si>
  <si>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</si>
  <si>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</si>
  <si>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</si>
  <si>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</si>
  <si>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</si>
  <si>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</si>
  <si>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</si>
  <si>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</si>
  <si>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</si>
  <si>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</si>
  <si>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</si>
  <si>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FICA of .062</t>
  </si>
  <si>
    <t>Worker comp of .0050</t>
  </si>
  <si>
    <t>Medicare of .015</t>
  </si>
  <si>
    <t>Unemployment of .0250</t>
  </si>
  <si>
    <t>Reimburse mileage &amp; per diem for 4 rural DE teachers to Norming Session (BHS 32 miles; JHS 27 miles; GHS 93 miles; SSHS 105 miles x 2 x .535 = $275) plus per diem $23 x 4 = $92</t>
  </si>
  <si>
    <t xml:space="preserve">Coordinator Travel to NACEP Conference (Airfare $700; Cab &amp; airport parking $140; Per diem 4 days @ $46; Lodging $282 x 4 nights) </t>
  </si>
  <si>
    <t>Membership in NACEP ($495); MT ACTE $135)</t>
  </si>
  <si>
    <t>Helena College University of Montana</t>
  </si>
  <si>
    <t>2017-18</t>
  </si>
  <si>
    <t>Burke</t>
  </si>
  <si>
    <t>Tammy</t>
  </si>
  <si>
    <t>2300 Airport Road</t>
  </si>
  <si>
    <t>Helena</t>
  </si>
  <si>
    <t>MT</t>
  </si>
  <si>
    <t>406-447-6352</t>
  </si>
  <si>
    <t>406-447-6399</t>
  </si>
  <si>
    <t>tammy.burke@umhelena.edu</t>
  </si>
  <si>
    <t>Jan Clinard</t>
  </si>
  <si>
    <t>1115 North Roberts Street</t>
  </si>
  <si>
    <t>406-447-6951</t>
  </si>
  <si>
    <t>406-447-6397</t>
  </si>
  <si>
    <t>jan.clinard@umhelena.edu</t>
  </si>
  <si>
    <t>Fillner</t>
  </si>
  <si>
    <t>Russ</t>
  </si>
  <si>
    <t>406-447-6917</t>
  </si>
  <si>
    <t>russ.fillner@umhelena.edu</t>
  </si>
  <si>
    <t>Chad Hickox</t>
  </si>
  <si>
    <t>Dean of Academic Affairs</t>
  </si>
  <si>
    <t>chad.hickox@umhelena.edu</t>
  </si>
  <si>
    <t>Reimburse mileage &amp; per diem for 5 rural DE teachers to Alignment meeting for math (BHS 32 miles; DHS 67 miles; SSHS 105 miles; GHS 93 miles x 2 x .535 = $318 plus per diem $23 x 5 = $115</t>
  </si>
  <si>
    <t>Conference Registration for NACEP: $495 for additional DE Team Member</t>
  </si>
  <si>
    <t xml:space="preserve">Pay airfare for additional DE Team member to NACEP Conference (remainder paid by Helena College) </t>
  </si>
  <si>
    <t>Conference Registration for NACEP: $570 with 1/2 day workshop; and MT ACTE $130</t>
  </si>
  <si>
    <t xml:space="preserve">TRS Contribution </t>
  </si>
  <si>
    <t>Coordinator to Summer Training (Personal Car mileage .258 x 365; per diem $23 x 3; lodging $24)</t>
  </si>
  <si>
    <t xml:space="preserve">Administrative costs fractionally support fiscal personnel who handle reimbursements, billing, and paying invoices (Cari Schwen, Maia Zelenak); as well as costs of office, phone, computer support, and use of other office equipment. </t>
  </si>
  <si>
    <t>Activity 1</t>
  </si>
  <si>
    <t>Activity 2</t>
  </si>
  <si>
    <t xml:space="preserve"> </t>
  </si>
  <si>
    <t>.49 FTE based on full-time salary of $63,100 (Ed.D. with 30+ years experience) Jan Clinard, Pathways Coordinator</t>
  </si>
  <si>
    <t xml:space="preserve">Office Supplies: Paper, ink cartridge, calendar, file folders ($398 spent in 16-17) </t>
  </si>
  <si>
    <t>Substitute teachers for FAB Fridays; 8 x $105/day: Most likely: 1 DHS, 1 BHS, 1 JHS, 1  SSHS, 2 CHS, 2 HHS</t>
  </si>
  <si>
    <t>Substitute teachers for DE Math Alignment) 10 x $105/day:  4 CHS, 3 HHS, 1 BHS, 1 DHS, 1 SSHS</t>
  </si>
  <si>
    <t>Printing bulletins, brochures, handouts to promote Montana Career Pathways and DE (reduced from $640 spent in 16-17)</t>
  </si>
  <si>
    <t>Substitute teachers  Norming Session; 9 x $105/day: 2 CHS, 2 HHS, 1 MHS, 1 GHS, 1 BHS, 1 SSHS, 1 JHS</t>
  </si>
  <si>
    <t xml:space="preserve">Substitute for college instructors to visit schools @ $40/hr x 3 hrs x 6 faculty to BHS, DHS, GHS, JHS SHS, SSHS; and 6 faculty to HHS &amp; CHS for 2 hr visits (12 x $40) </t>
  </si>
  <si>
    <t xml:space="preserve">Reimburse mileage for student buses (Roundtrips: JHS 56 miles + DHS 140 + BHS 70 + GHS 190 + SSHS 215 x .53.5 = $359) to FAB Fridays, plus per diem lunch for 60 students and 6 teachers ($66 x $6) </t>
  </si>
  <si>
    <t>Coordinator to 5 rural schools, twice (Mileage .258 x 1342; per diem $23 x 10)</t>
  </si>
  <si>
    <t>Faculty, Advisor, and DE Coordinator (4 in one car) RT mileage to  JHS (56 m), DHS (140 m), BHS (70 m) x .258 = $68.63) plus per diem 12 lunches and 4 dinners = $120</t>
  </si>
  <si>
    <t>Faculty, Advisor, and DE Coordinator (4 in one car) RT mileage to  GHS (190 m), SHS (240m), SSHS (215 m) x .258 = $166.41) plus per diem of $23 x 12 for all-day trips = $276</t>
  </si>
  <si>
    <t xml:space="preserve">Miscellaneous mailing to schools </t>
  </si>
  <si>
    <t xml:space="preserve">Our work to increase dual enrollment and to improve alignment in existing Concurrent Enrollment courses, as well as outreach to high school students and counselors, will promote and strengthen Montana Career Pathways to Finance, IT, Business Management, Allied Health, Advanced Manufacturing, Welding &amp; Fabrication, and Transportation. </t>
  </si>
  <si>
    <t>Activity 3</t>
  </si>
  <si>
    <t>Activity 4</t>
  </si>
  <si>
    <r>
      <rPr>
        <b/>
        <sz val="12"/>
        <color theme="1"/>
        <rFont val="Calibri"/>
        <family val="2"/>
        <scheme val="minor"/>
      </rPr>
      <t xml:space="preserve">Supporting MCP through Communications and Outreach:  </t>
    </r>
    <r>
      <rPr>
        <sz val="12"/>
        <color theme="1"/>
        <rFont val="Calibri"/>
        <family val="2"/>
        <scheme val="minor"/>
      </rPr>
      <t>The Coordinator will telephone, email, and then travel to each of the partner schools (BHS, CHS, DHS, HHS, JHS, and SSHS) to promote the targeted courses and show how they fit into Montana Career Pathways.  Color bulletins (for samples from previous years, go to Helena College Big Sky Pathways webpage) describing this year’s opportunities to explore careers and start on a degree in high school will be developed and distributed to these schools, handed out to students and parents and posted on this website. All DE students who come on campus must attend a four-hour orientation to college, CE students will be oriented by their trained teachers, and online DE students will take an online orientation.  The DE and Pathways Coordinators will present at Helena High’s parent night in January and at CR Anderson/Helena Middle School Career Day in April.  In addition to continuing to provide information about pathways and DE at these events, the Coordinator will offer to present about pathways and DE at other parent/student events (BHS, CHS, DHS, JHS, SSHS, GHS). We are meeting in person with parents and students this summer about the evening welding program.  The impact of these kinds of ongoing communications can be assessed by how people respond.    In the past, schools (particularly CHS, HHS, JHS, and DHS) have used “pathways” language in their communications with Helena College staff (Robyn Kiesling notes this when talking with teachers).  Now, that understanding of the concept of pathways can be strengthened so that ALL students, regardless of which college they plan to attend, can see the value of a Montana Career Pathway.  For a more strategic assessment in 2017-18 of this broader communications strategy, the coordinator will keep a formal log of feedback, count increased DE enrollments, and track website hits.</t>
    </r>
  </si>
  <si>
    <r>
      <rPr>
        <b/>
        <sz val="12"/>
        <color theme="1"/>
        <rFont val="Calibri"/>
        <family val="2"/>
        <scheme val="minor"/>
      </rPr>
      <t xml:space="preserve">Supporting MCP through Student Career Exploration and Work-based Learning:  </t>
    </r>
    <r>
      <rPr>
        <sz val="12"/>
        <color theme="1"/>
        <rFont val="Calibri"/>
        <family val="2"/>
        <scheme val="minor"/>
      </rPr>
      <t>When students are inspired by witnessing and participating in CTE activities (such as welding, diesel, auto, machining) they are more likely to access dual enrollment opportunities in career clusters aligned with MCPs.  Showing is more effective than telling.  Hosting a demonstration/open house event (Women in Gear), which is open to girls from middle school through adult, from anywhere in the state, has inspired girls to enter CTE pathways—going to Helena College or to another two-year college.  We have used a survey instrument after WIG to measure its impact and will continue to do so.   In 2016, results showed that 100% of the 13 girls who turned in evaluation forms (32 attended) were “inspired to go into one of the fields demonstrated” and 100% indicated they would go to college.  Hosting a series of six FABrication FRIDAYS for high school students from BHS, CHS, DHS, HHS, JHS, and SSHS featuring a morning of machining, CNC, and Robotic Arm hands-on demonstrations, followed by tours of Boeing and Pioneer Aeronautics to witness real-world applications, is designed to grow interest in the Advanced Manufacturing and Welding &amp; Fabrication MCPs and encourage students to take the Concurrent Enrollment courses at their high schools within these pathways, including WLDG107 (JHS) WLDG112 (HHS, CHS, JHS); M111T (DHS, CHS, HHS, SSHS): and/or high school courses within these fields.  Those who attend FAB Fridays during the fall will be able to enroll in these courses offered in the spring.  As with Women in Gear, survey instruments will be administered to determine the impact of FAB Fridays in encouraging students to pursue an MCP in Manufacturing or Welding.  Also, Helena College will hold a Welding Rodeo during Spring Semester, where area high school students can demonstrate welding skills and be inspired by one another and by college students to continue in the welding pathway.  Another way to demonstrate the value of a high-value pathway and encourage DE enrollment will be to follow up with Montana Automotive Dealers Association to schedule student shadowing and tours.  With only 2 students Concurrently Enrolled in AUTO104 at CHS in 2016-17, only 4 in M111T at HHS and CHS, and 5 in WRIT121 at HHS and CHS, we need to demonstrate the value of that pathway and grow enrollment through a new concurrent class of AUTO104 at HHS.  Perhaps we can double the low enrollments in AUTO104 and M111.  These opportunities strengthen multiple pathways, exposing students to hands-on, entry-level work-based learning.</t>
    </r>
  </si>
  <si>
    <r>
      <rPr>
        <b/>
        <sz val="12"/>
        <color theme="1"/>
        <rFont val="Calibri"/>
        <family val="2"/>
        <scheme val="minor"/>
      </rPr>
      <t xml:space="preserve">Supporting Concurrent Enrollment Teachers in MCP’s: </t>
    </r>
    <r>
      <rPr>
        <sz val="12"/>
        <color theme="1"/>
        <rFont val="Calibri"/>
        <family val="2"/>
        <scheme val="minor"/>
      </rPr>
      <t>Improving course delivery, aligning curriculum, and providing teachers with specific discipline-based professional development must be an ongoing effort in every educational institution: continuous improvement will increase access to quality dual enrollment opportunities. We will facilitate a grade-norming session with WRIT101 and WRIT121 instructors from Helena College and nine teachers from 7 schools (AA, B, and C) who teach these courses as Concurrent Enrollment, extending an invitation to other interested high school teachers and MCP personnel.  Norming will ensure that high school teachers deliver an authentic college course in their high schools so that students who have taken concurrent enrollment courses are prepared for the next level.  When designed as a teacher-led, collaborative effort, this activity ensures that both high school and college instructors will encourage students to enroll in these courses.  The norming session will end with an analysis of writing scores from high school and college students to determine how well they align.  In the same vein, a curriculum alignment meeting for Concurrent Enrollment teachers from 7 Class A, B, and C schools to work with college instructors will formalize ad hoc communications between high school and college instructors at the course level, focusing on the range of math courses now offered concurrently (Technical Math, Linear Math, College Algebra, Pre-Calculus, Calculus).  This “big picture” scope and sequence design will ensure a seamless transition from high school math to college-level DE math to upper-division math so students’ career pathways are not interrupted. The rigor of instruction in DE/CE courses is evaluated by routine assessment activities, which will be discussed as part of this activity. A new activity, inspired by the NACEP Regional Conference, is the development of Concurrent Enrollment Worksheets, modeled after those used by Weber State College, which will help individual students utilize a high-value package of courses that support a pathway.  We will use this tool at DE Registration Days at HHS and CHS, fall and spring.  To serve our rural partners, during Quarters 1 &amp; 2,  a team consisting of dual credit advisors and key faculty members will visit high schools with Concurrent Enrollment to make individual classroom and counselor office visits and to complete Concurrent Enrollment Worksheets.  We will report the number of Worksheets completed.  We propose that partner high schools will be visited three times during the year by a combination of MCP and DE Coordinators, adivisors, and faculty. In addition, we will inform math teachers which math course contributes to each Montana Career Pathway so they are accurately advising students when needed. Finally, Concurrent Enrollment teachers are eager to course shadow at Helena College (based on email feedback from partners) to see how the course they teach is delivered at Helena College.  Hosting high school CE instructors in the college courses they teach or hope to teach will help them attain authentic college courses in their high school classrooms. Through all these teacher professional development activities Helena College is working to support teachers and ensure parity between on campus and concurrent enrollment offerings. By this approach, Helena College is helping to maximize student success when they transition to college, supporting the vision of the Montana Career Pathways.</t>
    </r>
  </si>
  <si>
    <r>
      <rPr>
        <b/>
        <sz val="12"/>
        <color theme="1"/>
        <rFont val="Calibri"/>
        <family val="2"/>
        <scheme val="minor"/>
      </rPr>
      <t xml:space="preserve">Easing Barriers to Dual Enrollment within MCP’s through Enhanced Resources:  </t>
    </r>
    <r>
      <rPr>
        <sz val="12"/>
        <color theme="1"/>
        <rFont val="Calibri"/>
        <family val="2"/>
        <scheme val="minor"/>
      </rPr>
      <t>In 2016-17, Helena College purchased textbooks for use in Accounting and Automotive Technology concurrent enrollment courses, because teachers needed these resources.  We cannot project exactly where textbook need will present a barrier, but because the amount we’ve budgeted is small, we expect to assist primarily rural schools next year with a limited number of texts for Emergency Medical Technician, Wildlands Fire, Medical Terminology and Introduction to Business (to encourage online registration), the COMX106 course under development, and with the costs of Access Codes to assist in Microsoft courses at JHS.  The new technology (One-Button - Light Board Studio), used by college instructors should enhance the online courses available as Dual Credit for high school students, making courses more engaging and thus increasing enrollment. For example, despite a bulletin promoting the courses, emails to teachers, and discussions about these options at the Health Science Career Cluster Seminar in November 2016, no high school students enrolled in either hybrid BIOH104 or online AHMS144. Preparing a bulletin and emails about these enhancements for counselors to distribute to students could entice some students to take these courses and more students to enroll in those courses where numbers have been small. Enhancing some of the 25 CTE courses that high school students have taken (with 1-2 students enrolled) should increase access to these DE courses and strengthen Montana Career Pathways.  We will compare high school enrollments before and after this technology advance.  Teachers of DE students will be notified via email about new library instruction videos (using the One Button – Lightboard Studio) showing dual credit students how to access online Helena College Library resources, create a Netid to access over 150 online databases, and find information in these databases.  This will help give students who are enrolled in DE courses at BHS, CHS, DHS, HHS, JHS, GHS, and SSHS an authentic college experience.  Helena College librarians will share the resource with high school librarians (and train them) so that students have access and support in their own libraries, facilitating online student research.  By working directly with students, using a new Concurrent Enrollment Worksheets for DE Students described in the “Communications” section, we provide another avenue to inform students of the opportunities to get an early start on college or career pathways (enhanced online courses, library resources, lending texts, hands-on activities, industry tours, etc.)</t>
    </r>
  </si>
  <si>
    <t xml:space="preserve">Helena College will continue our successful work with existing partners Jefferson, Drummond, Capital, and Helena high schools, as well as our work with Sentinel High School, whose Concurrent Enrollment offerings may fulfill requirements in Montana Career Pathways.  We will increase efforts to partner with Broadwater, Granite, and Seeley Swan high schools whose participation in pathways has been minimal despite robust Concurrent Enrollment offerings, and reach out to Powell County, Lincoln, White Sulphur Springs, other nearby schools, and GEAR UP (as always) to participate in FAB Fridays, Women in Gear and Welding Rodeo.  See list in Question 2 for courses targeted for increased enrollment, noting that online courses such as AHMS144 will be targeted for enhancement through the new One-Button Studio.  If the Helena students are successful this fall, we will promote the benefits of our evening Welding and Machining programs to promising students at Jefferson HS, Drummond HS, and Broadwater HS for possible enrollments next year.     
New courses planned for implementation are also listed in Question 2, but to reiterate:  1) Drummond HS: ECP130 Emergency Medical Technician, M111T Technical Math, and FIRE105 Wildlands Firefighting; 2) Helena HS: AUTO104 Automotive Mechanics; 3) Jefferson HS: NASX105 Intro to Native American Studies and HSTA101 American History (in preparation for use in statewide pathways; 5) Helena, Great Falls and Paris Gibson high schools: Auto104 Automotive Technology; 6) COMX106 Communication in a Dynamic Workplace--open to any interested high school; and 7) Evening welding program for students already in high-value pathways from  Helena high schools, beginning Fall 2017.    In addition, through our innovative efforts to expose high school students (Drummond, Jefferson, Broadwater, Granite, Seeley-Swan, Lincoln high schools, and others) to robotics and advanced manufacturing demonstrations/industry tours (FAB Fridays), we will enhance pathways that include CTE dual enrollment in the welding, manufacturing, IT, and transportation pathways.  (Note: We are budgeting travel expenses for our pathway partners, but teachers and students from other schools will be invited to attend without reimbursements.) 
</t>
  </si>
  <si>
    <t xml:space="preserve">The first quarter will provide an introduction to Montana Career Pathways and begin the implementation of some DE courses, initial training and invitation to participate in course shadowing and other events designed to spur interest in CTE pathways and the DE within those pathways.  The second quarter includes professional development, curriculum alignment, as well as the pursuit of new courses for implementation in the spring. Third quarter will focus on a norming session, speaking at high school parent nights, and Women in Gear/Hands-on Helena event.  Second and third quarters will also feature team travel to rural partners. The fourth quarter will complete the cycle of FAB Fridays and textbook lending and include a MCP Coordinator end-of-year visit to partner high schools.  Please note that outreach to and communications with high school faculty, counselors, parents, and students (including student shadowing) is ongoing, occurring in every Quarter, as is participation in Coordinator calls and required staff meetings.   In addition, trades advisory committee meetings are scheduled throughout the year, providing the Career Pathways Coordinator opportunities to set up student shadowing and tours at area businesses and industries and continue discussions with automotive dealers. </t>
  </si>
  <si>
    <t>1) Attend Summer MCP training.  2) Develop bulletins, handouts, presentations to promote enrollment in DE courses (see course names in previous sections), MCP, student shadowing, and FAB Fridays.  3) Introduce schools to Montana Career Pathways and activities by emailing, phoning, and visiting partner schools; 4) Implement DE offering of NASX106 and HSTA101 for JHS. 5) Implement M111T at Drummond HS.  6) Begin evening Welding and Machining programs, open to qualified high school students.  7) Invite 6 teachers to "course shadow" during first semester.  8) Use One-Button Studio to enhance online instruction.  9) Begin scheduling FAB Fridays which will feature hands-on activities with manual machining equipment, CNC equipment, and the Fanuc Robotic Arm, following by industry tours of Boeing Helena and/or Pioneer Aeronautics (on a rotating basis) so students will be exposed to how students learn to use advanced manufacturing equipment and how industry uses this equipment in production.  10) Re-connect with MTADA to schedule student shadowing, tours of dealerships, continue discussions about pre-apprenticeship programs.  11) Attend Advisory Committee meetings, MCP conference calls, required staff meetings, DE team meetings, and meet with Advisors to discuss use of DE Advising Sheets.  12) Concurrent Enrollment Team will hold DE Registration Day at CHS and HHS, using Concurrent Enrollment Worksheets.</t>
  </si>
  <si>
    <t xml:space="preserve">1) Attend MT ACTE Conference October 19-20.  2) Attend NACEP Conference in D.C.  3) Host curriculum alignment meeting for math courses within pathways to ensure that a seamless transition to college-level courses. Note: none of the courses targeted are developmental; 4) Visit Drummond HS to pursue development of EMT and FIRE courses.  5) Work with Ryan Loomis to expand opportunities for student shadowing, giving high school students exposure to the equipment and skills used in Manufacturing, Welding, Transportation, Allied Health, and IT Montana Career Pathways. 6) Continue FAB Fridays for rural school students.  8) Visit schools to explore development of COMX106 course.  7) Attend Advisory Committee meetings, MCP conference calls, required staff meetings, DE team meetings, and meet with Advisors to discuss use of Concurrent Enrollment Worksheets.  8) Concurrent Enrollment Team will visit 3 rural partners. </t>
  </si>
  <si>
    <t>1) Continue to offer student shadowing, exposing high school students to equipment and skills used in MCPs.  2) Host final FAB Friday.   3) Invite students from all partner schools to Welding Rodeo (sponsored by Helena College Trades Division).  4) Provide information about evening Welding and Machining programs to potential students for the 2017-18 school year, targeted to students within driving distance from BHS, JHS, DHS, HHS, and CHS.  5) Assess outcomes, determining which DE courses grew successfully and set possible directions for coming year by visiting partner schools and connecting via email and phone as needed. 6) Attend Advisory Committee meetings, MCP conference calls, required staff meetings, DE team meetings, and meet with Concurrent Enrollment Team to debrief use of Concurrent Enrollment Worksheets.</t>
  </si>
  <si>
    <t xml:space="preserve">In addition to NACEP and ACTE, Pathways Coordinator Jan Clinard is a member of the ACT State Council, Montana Association of Teachers of English Language Arts, Helena College Instructional Council, College Council, and the Diesel, Automotive, Welding, Computer-Aided Manufacturing, and Aviation Technology Advisory Committees. Encouraging industry partners in Advisory Committees will give students opportunities to job shadow, tour, or gain work experience will strengthen Montana Career Pathways.   Participation in these statewide organizations and Helena College committees ensures that MCPs and Dual Enrollment are represented in these venues. </t>
  </si>
  <si>
    <t>In 2016-17, Helena College offered 14 CTE courses delivered as Concurrent Enrollment in nine partner high schools: 1) Joy and Beauty of Computing; 2) Intro to Programming; 3) Programming with Java; 4) CAD I; 5) Accounting Procedures I; 6) MS Word; 7) MS Excel; 8) Microsoft Office; 9) Technical Math; 10) Technical Writing; 11) CNC Milling Operations; 12) Cutting Processes; 13) Industrial Safety for Welding; 14) Automotive Mechanics.  In addition, 25 CTE online or on campus courses generated 48 FTE from high school students.     Over a four-year period, Helena College has developed 61 pathways with 8 high schools and the Helena Adult Education Program, in addition to periodically updating existing pathways to reflect program changes.  These pathways are posted on the Helena College and high school websites, printed in Pathways Booklets for counseling offices, distributed to parents, and used to advise students.  Jan Clinard, Career Pathways Coordinator, has presented and prepared pathways promotional materials for state conferences, high school and college staff meetings, and community programs (including Women in Gear), as described in quarterly reports.  In addition, Jan wrote sections promoting pathways and DE in ACT document "Be Prepared to Finish" and an upcoming publication, "Montana Jobs for Montana Graduates," edited by Brian Kahn and the Friends of Francis.</t>
  </si>
  <si>
    <t xml:space="preserve">Staff will attend 1) the Summer MCP Training, August 14-15; 2) Fall Montana Career Pathways Training and Montana ACTE Conference October 19-20; 3) Spring Montana Career Pathways Training; 4) NACEP National Conference in October, with costs for Coordinator and another member of the DE Team (Sarah Dellwo or Robyn Kiesling funded by this grant; 6) Coordinator Conference Calls; 7) Relevant meetings/workshops that often are scheduled at no cost in Helena; and 8) critical NACEP Webinars. </t>
  </si>
  <si>
    <t xml:space="preserve">The new Perkins Local Proposal has budgeted salary for the evening Welding Technology Program, which Pathways will promote among high school partners.  The use of machining, CNC equipment, and FANUC Robotic Arm, including instructors from Helena College for FAB Fridays and the Welding Rodeo provide in-kind contributions to this proposal  Boeing Helena continues its support of $2,500 for Women in Gear, which gives girls hands-on exploratory experiences in the Trades Programs at Helena College.  The addition of an afternoon session for any student will be supported by Helena College.  However, Women in Gear is organized by the Pathways Coordinator and would not take place without this award.  The One-Button Studio and Light Board, designed to enhance the online learning experience, has been purchased by Helena College, with training provided by staff of the Helena College Library and E-Learning Directors.   Salaries for three members of the four-member Dual Enrollment Team, as well as the DE student advisor are paid by Helena College.  As a .49 employee, Career Pathways Coordinator Jan Clinard pays for her own health insurance, giving this MCP program approximately $5,000 per year for additional Operating Expenses.  The position of Pathways Coordinator and coordination of work (including FAB Fridays, promotion of DE and MCPs) and outreach described in this proposal depend on this award. </t>
  </si>
  <si>
    <t>Helena College is excited to leverage the transition to Montana Career Pathways (MCP) to strengthen students’ connections to careers by providing high-value activities that allow students to explore and engage in college and career. We value the critical role that educators play in preparing students for postsecondary transitions, and our proposal supports these important partners in education.  This proposal represents a thoughtful approach to how we can leverage our program to best serve students through dual enrollment, career-focused student events, and teacher professional development. 
We have developed a plan to work with our existing partner high schools to increase and improve our approach to student, parent, and high school staff communications. This improved outreach will increase knowledge of CTE and supporting GenEd dual enrollment options, their value in a variety of college/career paths, and provide our college the opportunity to increase enrollment in 11 of our existing CTE dual enrollment courses in 6 partner high schools, as well as online enrollments. We have targeted these courses in particular because they tend to suffer from low enrollment (average of 3 students or fewer per course) and play an important role in engaging students in a workforce-aligned career pathway.  To complement to our increased communication efforts, we will continue our focus on student career exposure events such as Women in Gear, Student Shadowing, Welding Rodeo, and FAB Fridays—all aligned with MCP’s objectives, providing well-rounded, hands-on exposure to career fields via experiential and work-based learning. These events help create a direct connection between students, higher education, and the careers and industries that are in demand and offer strong wage outcomes. Lastly, we propose opportunities for teachers to experience college courses and two teacher/faculty professional development events to build and strengthen collaboration in our existing concurrent enrollment teaching pool and ensure that students in critical academic areas of math and writing receive the full benefit of concurrent enrollment. These activities will help concurrent enrollment teachers craft a more authentic, academically aligned college environment in their high school classrooms.
Through these efforts in the 17-18 grant year Helena College hopes to increase the number of students enrolling in targeted CTE dual enrollment courses by 40%, representing a 5% increase in overall DE headcount.  We will serve up to 42 existing and 4 new concurrent enrollment teachers via our training, and we hope to serve 116 students and 8 high schools at our student events, 3 of which have not attended previously. Importantly, for the outcomes above, at least 66% of the schools will be small or rural (MHSA Class B or C). We feel that this proposal serves students, parents, and teachers, facilitating a well-rounded understanding of career fields linked to workforce degrees in demand in Montana and helping students start on a degree or credential while in high school.</t>
  </si>
  <si>
    <t xml:space="preserve">In 2016-17, four of Helena College’s partner high schools (BHS, CHS, HHS, JHS) offered 13 CTE Concurrent Enrollment courses in which 56 students were enrolled.  In addition, 48 high school students enrolled in 25 Helena College CTE courses either online or on campus.  Before designing the activities described in this proposal, we asked partners how to increase enrollments in those existing DE courses that could lead to a Montana Career Pathway, since 22 of these courses had enrollments of 3 students or fewer.  Their responses were “we could do better getting the word out to students and parents” (Terri Norman, 5/30/17); “students are pushed to academics and not careers…we have to market DE classes” (Alane Dinsdale, 5/15/17); “emailing parents about the great opportunity” (Cindy Galbavy, 5/15/17).  Our approach to increasing access to dual enrollment in career clusters aligned with MCP is to follow these teachers’ advice about getting the word out to parents, students, teachers, and counselors with efforts described below.  We are opening an evening welding program to high school students (see above).  We also hope to add a few key CTE courses: M111T Technical Math, ECP130 Emergency Medical Technician, and FIRE105 Wildlands Firefighting at DHS; and AUTO104 at HHS. We will meet with all of our partners (BHS, CHS, DHS, HHS, JHS, SSHS) to develop COMX106 Communication in a Dynamic Workplace as a Concurrent Enrollment course because this course will support pathways in Manufacturing, Welding, and Transportation.  Our strategies fall into four general types of activities: </t>
  </si>
  <si>
    <t>Jan Clinard, Pathways Coordinator, performs or coordinates much of the work described in this proposal, ensures Dual Enrollment courses are positioned within a Montana Career Pathway, and works with Helena College faculty and staff to integrate the work of pathways into fulfillment of Helena College mission and goals.  Because Dr. Clinard directed the Montana University System Writing Assessment for 12 years, in essence a massive "norming" activity that involved an average of 300 teachers and 7,500 student writing samples each year, she is in a unique position to coordinate a norming session for WRIT121 Technical Writing and WRIT101 College Writing for DE and college faculty, in which faculty communicate with one another to come to consensus about essential qualities of college-level writing.  Robyn Kiesling approves curriculum and faculty credentials for Concurrent Enrollment courses and oversees alignment.  Sarah Dellwo manages registration and enrollment services for DE students (and all Helena College students), helping students use DE courses strategically within Helena College programs of study.  Brenda Johnson manages record-keeping and grades, often communicating with DE students.  Ryan Loomis, Admissions Counselor, sets up student shadowing and tours.  These staff members will utilize Concurrent Enrollment Worksheets to ensure students are using DE within high-value pathways.   Tammy Burke, Trades Division Chair, works with the Pathways Coordinator, trades faculty and high school CTE teachers to ensure curriculum alignment within the Trades Division, schedules course offerings, helps coordinate Perkins and Pathways efforts, plans the Welding Rodeo, and will assist with the training activities described in this proposal.  Dean of Academic Affairs Chad Hickox coordinates activities of faculty and staff to ensure collaboration and provide support. Della Dubbe, Library Director, and E-Learning Directors will work with One-Button - Lightboard Studio to improve online instruction for DE students.  In addition, numerous faculty members will work to provide demonstrations for the technical skills videos, FAB Fridays, Welding Rodeo, and Women in Gear.  We are currently scheduling faculty members to visit high schools to work on Concurrent Enrollment course development and alignment and they will also interact with teachers as they shadow college courses.</t>
  </si>
  <si>
    <t>Jane Baker</t>
  </si>
  <si>
    <t>Dean of Helena College CEO</t>
  </si>
  <si>
    <t>jane.baker@umhelena.edu</t>
  </si>
  <si>
    <t>Substitute teachers Course Shadowing; 12x $105/day: Invite 36 teachers from 8 schools and expect 12 to shadow</t>
  </si>
  <si>
    <t>Stipends for teachers working off-contract to participate in norming, alignment, or course shadowing (4 teachers @ $200): anticipate 2 adjuncts for norming session and 2 from 4-day week schools (SSHS, JHS, DHS) for shadowing</t>
  </si>
  <si>
    <r>
      <t xml:space="preserve">We will grow Dual Enrollment courses that support Montana Career Pathways by seeking to increase dual enrollment in courses already in place and by adding dual enrollment courses in three categories.
Note Abbreviations of Partner Schools: BHS: Broadwater High School (Class B); CHS: Capital High School (Class AA); DHS: Drummond High School (Class C); HHS: Helena High School (Class AA); JHS: Jefferson High School (Class B); SSHS: Seeley Swan High School (Class C)
</t>
    </r>
    <r>
      <rPr>
        <b/>
        <sz val="12"/>
        <color theme="1"/>
        <rFont val="Calibri"/>
        <family val="2"/>
        <scheme val="minor"/>
      </rPr>
      <t>Current Early College Opportunities</t>
    </r>
    <r>
      <rPr>
        <sz val="12"/>
        <color theme="1"/>
        <rFont val="Calibri"/>
        <family val="2"/>
        <scheme val="minor"/>
      </rPr>
      <t xml:space="preserve"> 
In 2016-17, Helena College offered 28 Concurrent Enrollment courses in 9 high schools, 41 on-campus courses with high school enrollments, and 21 online courses with high school enrollments, supporting 61 pathways (with as many as 20 pathways in one school).  However, because headcount was small in several CTE courses within existing pathways, we will seek to increase enrollment in these DE courses, within high-value pathways developed by Helena College and supporting MCPs.  Already, as requested by teachers who would like to increase enrollments, we have purchased textbooks to loan for Accounting and Auto as one way to increase enrollments.  We hope that the course-shadowing activities, textbook loan purchases, demonstration events, and communications described in the “In what ways” Section will help students engage.  Targeted courses are: 
• In the Finance and Business Management MCP's: 
o ACTG101 Accounting Procedures I (BHS, CHS, HHS) 16-17 DE enrollment of 26, target 30;
o CAPP154 MS Word (CHS, HHS, Online) 16-17 DE enrollment of 3, target 6; 
o CAPP156 MS Excel (CHS, HHS, Online) 16-17 enrollment of 12, target 16; and 
o BGEN105 Intro to Business (Online) 16-17 enrollment of 3, target 6; 
• In the Transportation MCP:
o AUTO104 Automotive Mechanics (CHS), 16-17 enrollment of 2, target 6; 
o M111T Technical Math (CHS, HHS, SSHS) 16-17 enrollment of 4, target 12; and 
o WRIT121T Technical Writing (CHS, HHS &amp; Online) 16-17 enrollment of 5, target 10; 
• In the Information Technology MCP: 
o CSCI100 Intro to Programming (HHS &amp; Online) 16-17 enrollment of 1, target 4; 
o CSCI107 Joy &amp; Beauty of Computing (HHS &amp; Online) 16-17 enrollment of 8, target 12; 
o CSCI111 Programming with Java (HHS &amp; Online) 16-17 enrollment of 1, target 4;
• In the Welding and Fabrication MCP:
o WLDG112 Cutting Processes (CHS, HHS, JHS), 16-17 enrollment of 6, target 12;  
o M111T Technical Math (CHS, HHS, SSHS), 16-17 enrollment of 4, target 8; and 
o WRIT121 Technical Writing (CHS, HHS &amp; Online), 16-17 enrollment of 5, target 10.      
• In Allied Health MC:
o AHMS144 Medical Terminology, enhanced by One-Button Studio, (Online), from 0 to 4.
o BIOH104 Basic Human Biology (Hybrid), from 0 to 2.
</t>
    </r>
    <r>
      <rPr>
        <b/>
        <sz val="12"/>
        <color theme="1"/>
        <rFont val="Calibri"/>
        <family val="2"/>
        <scheme val="minor"/>
      </rPr>
      <t>New Early College Opportunitie</t>
    </r>
    <r>
      <rPr>
        <sz val="12"/>
        <color theme="1"/>
        <rFont val="Calibri"/>
        <family val="2"/>
        <scheme val="minor"/>
      </rPr>
      <t xml:space="preserve">s
In preparation for a Montana Career Pathway in Education that offers an online CTE course, Helena College will begin offering NASX105 Intro to Native American Studies, scheduled for three hours each Friday and taught by a teacher from Class B Jefferson HS, available to students from Jefferson High School, Drummond HS, Helena and Capital high school students who have this time available on Fridays.  Not only is this course required in Education programs, but it satisfies the Diversity Requirement in many existing pathways, such as Business Administration.  
In Welding and Fabrication MCP, a complete CAS Welding Technology Program after 5 p.m., open to high school students recommended by instructors, from JHS, CHS, and HHS who have taken the Concurrent Enrollment courses offered in their high schools (WLDG 112, M111, and WRIT121 at CHS, HHS; WLDG107 &amp; 112 at JHS). We project 3 new students. Evening courses will be:
• WLDG107 Industrial Safety 
• WLDG135 GMAW
• WLDG181 SMAW 
• M111T Technical Math (also online)
• WRIT121 Technical Writing (also online)
• WLDG117 Blueprint Reading
• WLDG131 Layout, Metal Forming and Fabrication
• WLDG140 Intro to GTAW
• WLDG151 Shop Practices
• COMX106 Communicating in a Dynamic Workplace
A complete Machine Tool Technology CAS, in which high school students could enroll, is also offered in the evening.  We believe opportunities for student shadowing could spur interest in this evening program.  
</t>
    </r>
    <r>
      <rPr>
        <b/>
        <sz val="12"/>
        <color theme="1"/>
        <rFont val="Calibri"/>
        <family val="2"/>
        <scheme val="minor"/>
      </rPr>
      <t xml:space="preserve">New Concurrent Enrollment Courses
</t>
    </r>
    <r>
      <rPr>
        <sz val="12"/>
        <color theme="1"/>
        <rFont val="Calibri"/>
        <family val="2"/>
        <scheme val="minor"/>
      </rPr>
      <t xml:space="preserve">
• HSTA101 American History as Concurrent Enrollment (In preparation for an Education MCP that will include an online CTE course) Jefferson HS
• M111T Technical Math (Manufacturing and Welding MCP) Drummond HS: expect 5 students. 
• ECP130 Emergency Medical Technician (Allied Health MCP) Drummond HS: expect 3 students.
• CAPP154 MS Word and CAPP156 MS Excel (Business MCP) Jefferson HS: expect 5 students. 
• AUTO104 Automotive Mechanics (Transportation MCP) Helena, Great Falls, and Paris Gibson high schools: expect 5 new students.  (HHS teacher attended alignment meeting this summer and is hopeful to offer this next year; GFHS and PG are in contact)
• COMX106 Communicating in a Dynamic Workplace (Welding, Manufacturing, and Transportation MCPs) for any high school interested in working on this course.  Hard to guess.
• FIRE106 Wildland Firefighting (Drummond HS), as part of a Fire &amp; Rescue Pathway, in the Law, Public Safety, Security &amp; Corrections Career Cluster, expect 3 students.  (Instructor is eager to begin this course for 2017-18.)
</t>
    </r>
  </si>
  <si>
    <t xml:space="preserve">Helena College offers Concurrent Enrollment in 3 AA schools, 3 Class B schools, and 3 Class C schools.  Although their total school enrollment represents only 14% of the total enrollment in all nine schools, 20% of the dual enrollment headcount is from these B and C schools.  Of the 843 Concurrently Enrolled students with Helena College (2016-17), only 67 students (8%) were enrolled in CTE courses.  However, 41 of Helena College's online or on-campus students were in CTE courses, nearly 50% of the online enrollment.  Since MHSA B and C schools may be more likely to encourage students to take online courses, Helena College will strive to increase enrollment in these courses by promoting pathways in which these courses count toward a credential and by enhancing the online courses with new, engaging technology (One-Button Studio) that will appeal to high school students and provide rural students with access to the online Helena College Library.  Several full-time and adjunct faculty currently hold Class 8 (or higher) licensure and Helena College will support new faculty in obtaining the Class 8 license, if necessary.  This year, in addition to MCP Coordinator visits, we will send teams of advisors (DE Coordinator, Registrars, Student Services Personnel, and Faculty) to each of rural partner schools to improve our dual enrollment processes and nurture deeper institutional connections.  We will also promote enrollments through our FAB Fridays with Robotic Arm demonstration and industry tour days and through our Course Shadowing and Alignment activities that will increase skills of our DE teachers and improve course alignment.  We plan to increase capacity for high school enrollments in the online offerings by expanding the registration window for high school students.   See also specific courses targeted for our rural neighbors, Drummond and Jefferson high schools. </t>
  </si>
  <si>
    <t>1) Present at high school parent nights and middle school career fairs.  2) Host a grade norming session for WRIT121 Technical Writing and WRIT101 College Writing high school DE teachers and college faculty to ensure that these courses, found in all pathways, are held to the same rigor in the high school and the college setting. 3) Schedule 6 DE high school teachers to "course shadow" at Helena College during second semester. 4) Attend Spring Pathways training. 5) Continue hosting FAB Fridays.   6) Host Women in Gear (in morning for girls) followed by afternoon Hands-on Helena (for any student), in which students rotate through demonstrations of CTE programs and hear from a panel of people (especially women) employed in these fields.   7) Attend Advisory Committee meetings, MCP conference calls, required staff meetings, DE team meetings, and meet with Advisors to discuss use of Concurrent Enrollment Worksheets. 8) Concurrent Enrollment Team will travel to 3 partner schools and hold DE Registration Day at HHS and CHS.</t>
  </si>
  <si>
    <t>Lending library of textbooks for DE courses: $90 per text x 3 FIRE; $250 per text x 3 EMT; $100x 8 COMX106; $118 x 3 BGEN105; $110 x 6 Access Codes</t>
  </si>
  <si>
    <t>Coordinator to MT ACTE (Mileage .258 x 170; per diem $23 x 2; lodging $99 x 2)</t>
  </si>
  <si>
    <t>Reimburse mileage &amp; per diem for 12 DE teachers to Course Shadow (850 miles total roundtrips, 2 teachers x  6 (BHS, DHS, JHS, GHS, SSHS, GFHS) schools @ 53.5; plus 12 x $23)</t>
  </si>
  <si>
    <t>Auto faculty, DE and MCP Coordinators to GF to set up Auto course (185 miles RT x .258 = $48 plus 3 per diem lunch &amp; dinner = $18)</t>
  </si>
  <si>
    <t xml:space="preserve">actual cost of printing </t>
  </si>
  <si>
    <t>no change</t>
  </si>
  <si>
    <t>4 schools</t>
  </si>
  <si>
    <t>two busses</t>
  </si>
  <si>
    <t>actual cost</t>
  </si>
  <si>
    <t>Trip to Drummond and Pburg192 mi</t>
  </si>
  <si>
    <t>Add MSCA $125</t>
  </si>
  <si>
    <t>Room rental</t>
  </si>
  <si>
    <t>add two motel</t>
  </si>
  <si>
    <t>workshop registration (room use)norming session</t>
  </si>
  <si>
    <t>new NACEP : $ 560 &amp; ACTE $150</t>
  </si>
  <si>
    <t xml:space="preserve">actual cost  </t>
  </si>
  <si>
    <t>actual</t>
  </si>
  <si>
    <t xml:space="preserve">Replace activity in line130 with attendance at CareerWise Colorado apprenticeship event. </t>
  </si>
  <si>
    <t>No additional staff attended NACEP</t>
  </si>
  <si>
    <t xml:space="preserve"> No teachers participated</t>
  </si>
  <si>
    <r>
      <rPr>
        <sz val="11"/>
        <rFont val="Calibri"/>
        <family val="2"/>
        <scheme val="minor"/>
      </rPr>
      <t xml:space="preserve">Adjusted to actual: </t>
    </r>
    <r>
      <rPr>
        <sz val="11"/>
        <color theme="1"/>
        <rFont val="Calibri"/>
        <family val="2"/>
        <scheme val="minor"/>
      </rPr>
      <t>7 teachers @110</t>
    </r>
  </si>
  <si>
    <t>Districts invoiced college for five subs, reimbursed by college</t>
  </si>
  <si>
    <t>Actvity did not occur</t>
  </si>
  <si>
    <r>
      <rPr>
        <sz val="11"/>
        <rFont val="Calibri"/>
        <family val="2"/>
        <scheme val="minor"/>
      </rPr>
      <t>Adjusted to actual cost</t>
    </r>
    <r>
      <rPr>
        <sz val="11"/>
        <color theme="1"/>
        <rFont val="Calibri"/>
        <family val="2"/>
        <scheme val="minor"/>
      </rPr>
      <t>:1 teacher @ $110</t>
    </r>
  </si>
  <si>
    <t>actual costs of office supplies</t>
  </si>
  <si>
    <t xml:space="preserve">Adjusted to actual mailing cost </t>
  </si>
  <si>
    <t>Districts invoiced for 3 teachers, college reimbursed</t>
  </si>
  <si>
    <t>Adjusted to actual cost</t>
  </si>
  <si>
    <t>Hyrbird Tecnology training subs for 5 teachers @ $110</t>
  </si>
  <si>
    <t>Printing costs for MCP dual enrollment planning sheets</t>
  </si>
  <si>
    <t xml:space="preserve">add FABFriday (alumiunim, string $506; sheet metal $99) &amp; Women In Gear (safety glasses $305) supplies </t>
  </si>
  <si>
    <t>additional employee did not attend</t>
  </si>
  <si>
    <t>DE advisor and faculty did not travel</t>
  </si>
  <si>
    <t>activity did not occur</t>
  </si>
  <si>
    <t>Colorado: CareerWise (apprenticeship conference) lodging $310, airfare $875 ; shuttle $75; parking $30; perdiem $127 June 11-12</t>
  </si>
  <si>
    <t>4 teachers (1/3 original budgeted amount)</t>
  </si>
  <si>
    <r>
      <t xml:space="preserve">Travel for auto teachers from Bozeman and Missoula to attend Hybrid training (430m x .535 = $230; plus per diem $46 x 2; plus lodging $90 x 2 = </t>
    </r>
    <r>
      <rPr>
        <sz val="11"/>
        <rFont val="Calibri"/>
        <family val="2"/>
        <scheme val="minor"/>
      </rPr>
      <t>180</t>
    </r>
  </si>
  <si>
    <t>College staff are paid based on established hourly rates for agreed upon hours in activity; not to exceed $800: $580 for Chin &amp; $200 Reeves, Norming; $250 Munn, school visit; $720 Jones, Hybrid trainig; $150 Robertson, job shadowing for students; $500 Heimann, alignment &amp; course shadowing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</si>
</sst>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2"/>
      <name val="Calibri"/>
      <family val="2"/>
      <scheme val="minor"/>
    </font>
    <font>
      <sz val="11"/>
      <name val="Calibri"/>
      <family val="2"/>
      <scheme val="minor"/>
    </font>
    <font>
      <strike/>
      <sz val="11"/>
      <color theme="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41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164" fontId="32" fillId="0" borderId="1" xfId="0" applyNumberFormat="1" applyFont="1" applyBorder="1" applyAlignment="1" applyProtection="1">
      <alignment horizontal="right"/>
      <protection locked="0"/>
    </xf>
    <xf numFmtId="0" fontId="32" fillId="0" borderId="2" xfId="0" applyFont="1" applyBorder="1" applyAlignment="1" applyProtection="1">
      <protection locked="0"/>
    </xf>
    <xf numFmtId="0" fontId="7" fillId="0" borderId="0" xfId="0" applyFont="1" applyAlignment="1">
      <alignment horizontal="left"/>
    </xf>
    <xf numFmtId="9" fontId="0" fillId="0" borderId="6" xfId="0" applyNumberFormat="1" applyBorder="1" applyAlignment="1">
      <alignment wrapText="1"/>
    </xf>
    <xf numFmtId="8" fontId="0" fillId="0" borderId="6" xfId="0" applyNumberFormat="1" applyBorder="1" applyAlignment="1">
      <alignment vertical="top"/>
    </xf>
    <xf numFmtId="0" fontId="0" fillId="0" borderId="2" xfId="0" applyBorder="1" applyAlignment="1" applyProtection="1">
      <alignment horizontal="center"/>
      <protection locked="0"/>
    </xf>
    <xf numFmtId="14" fontId="13" fillId="16" borderId="0" xfId="0" applyNumberFormat="1" applyFont="1" applyFill="1"/>
    <xf numFmtId="164" fontId="0" fillId="0" borderId="1" xfId="0" applyNumberFormat="1" applyFill="1" applyBorder="1" applyAlignment="1" applyProtection="1">
      <alignment horizontal="center" wrapText="1"/>
      <protection locked="0"/>
    </xf>
    <xf numFmtId="0" fontId="0" fillId="0" borderId="2" xfId="0" applyFill="1" applyBorder="1" applyAlignment="1" applyProtection="1">
      <alignment horizontal="center"/>
      <protection locked="0"/>
    </xf>
    <xf numFmtId="164" fontId="0" fillId="0" borderId="1" xfId="0" applyNumberFormat="1" applyFont="1" applyBorder="1" applyAlignment="1" applyProtection="1">
      <alignment horizontal="right"/>
      <protection locked="0"/>
    </xf>
    <xf numFmtId="0" fontId="12" fillId="0" borderId="1" xfId="0"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2" borderId="0" xfId="0" applyFont="1" applyFill="1" applyAlignment="1">
      <alignment horizontal="left"/>
    </xf>
    <xf numFmtId="0" fontId="2" fillId="25" borderId="0" xfId="0" applyFont="1" applyFill="1" applyAlignment="1">
      <alignment horizontal="left"/>
    </xf>
    <xf numFmtId="0" fontId="16" fillId="0" borderId="15" xfId="3" applyBorder="1" applyAlignment="1" applyProtection="1">
      <alignment horizontal="left"/>
    </xf>
    <xf numFmtId="0" fontId="0" fillId="0" borderId="0" xfId="0" applyAlignment="1">
      <alignment horizontal="center"/>
    </xf>
    <xf numFmtId="0" fontId="12" fillId="5" borderId="0" xfId="0" applyFont="1" applyFill="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2" fillId="6"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2" fillId="7" borderId="0" xfId="0" applyFont="1" applyFill="1" applyAlignment="1">
      <alignment horizontal="left"/>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0" fontId="7" fillId="0" borderId="16"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0" fontId="7" fillId="0" borderId="0"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7" fillId="11" borderId="8" xfId="0" applyFont="1" applyFill="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9" borderId="0" xfId="0" applyFont="1" applyFill="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8" fillId="3" borderId="22" xfId="0" applyFont="1" applyFill="1" applyBorder="1" applyAlignment="1">
      <alignment horizontal="center"/>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3" fillId="0" borderId="2" xfId="0" applyFont="1" applyBorder="1" applyAlignment="1" applyProtection="1">
      <alignment horizontal="center" wrapText="1"/>
      <protection locked="0"/>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3" fillId="2" borderId="0" xfId="0" applyFont="1" applyFill="1" applyAlignment="1">
      <alignment horizontal="center"/>
    </xf>
    <xf numFmtId="0" fontId="1" fillId="0" borderId="23"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66" fontId="26" fillId="11" borderId="22" xfId="1" applyNumberFormat="1" applyFont="1" applyFill="1" applyBorder="1" applyAlignment="1">
      <alignment horizontal="left" vertical="center"/>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 fontId="19" fillId="0" borderId="0" xfId="1" applyNumberFormat="1" applyFont="1" applyAlignment="1">
      <alignment horizontal="left" vertical="top" wrapText="1"/>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2" xfId="1" applyFont="1" applyFill="1" applyBorder="1" applyAlignment="1">
      <alignment horizontal="center"/>
    </xf>
    <xf numFmtId="0" fontId="10" fillId="0" borderId="18" xfId="1" applyFont="1" applyFill="1" applyBorder="1" applyAlignment="1">
      <alignment horizontal="center"/>
    </xf>
    <xf numFmtId="0" fontId="10" fillId="0" borderId="3" xfId="1" applyFont="1" applyFill="1" applyBorder="1" applyAlignment="1">
      <alignment horizontal="center"/>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28" fillId="20" borderId="0" xfId="1" applyFont="1" applyFill="1" applyBorder="1" applyAlignment="1">
      <alignment horizontal="center" vertical="center" shrinkToFit="1"/>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7" fillId="0" borderId="0" xfId="0" applyFont="1" applyAlignment="1">
      <alignment horizontal="left" vertical="top" wrapText="1"/>
    </xf>
    <xf numFmtId="164" fontId="0" fillId="0" borderId="1" xfId="0" applyNumberFormat="1" applyFill="1" applyBorder="1" applyAlignment="1" applyProtection="1">
      <alignment horizontal="right"/>
      <protection locked="0"/>
    </xf>
    <xf numFmtId="164" fontId="32" fillId="0" borderId="1" xfId="0" applyNumberFormat="1" applyFont="1" applyFill="1" applyBorder="1" applyAlignment="1" applyProtection="1">
      <alignment horizontal="center" wrapText="1"/>
      <protection locked="0"/>
    </xf>
    <xf numFmtId="164" fontId="0" fillId="0" borderId="28" xfId="0" applyNumberFormat="1" applyFill="1" applyBorder="1" applyAlignment="1" applyProtection="1">
      <alignment horizontal="right"/>
      <protection locked="0"/>
    </xf>
    <xf numFmtId="164" fontId="0" fillId="0" borderId="28" xfId="0" applyNumberFormat="1" applyFill="1" applyBorder="1" applyAlignment="1" applyProtection="1">
      <alignment horizontal="center" wrapText="1"/>
      <protection locked="0"/>
    </xf>
    <xf numFmtId="164" fontId="0" fillId="0" borderId="2" xfId="0" applyNumberFormat="1" applyFill="1" applyBorder="1" applyAlignment="1" applyProtection="1">
      <alignment horizontal="right"/>
      <protection locked="0"/>
    </xf>
    <xf numFmtId="164" fontId="32" fillId="0" borderId="1" xfId="0" applyNumberFormat="1" applyFont="1" applyFill="1" applyBorder="1" applyAlignment="1" applyProtection="1">
      <alignment horizontal="right"/>
      <protection locked="0"/>
    </xf>
  </cellXfs>
  <cellStyles count="4">
    <cellStyle name="Comma 2" xfId="2" xr:uid="{00000000-0005-0000-0000-000000000000}"/>
    <cellStyle name="Hyperlink" xfId="3" builtinId="8"/>
    <cellStyle name="Normal" xfId="0" builtinId="0"/>
    <cellStyle name="Normal 2" xfId="1" xr:uid="{00000000-0005-0000-0000-000003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clinard@umhelena.edu" TargetMode="External"/><Relationship Id="rId7" Type="http://schemas.openxmlformats.org/officeDocument/2006/relationships/printerSettings" Target="../printerSettings/printerSettings2.bin"/><Relationship Id="rId2" Type="http://schemas.openxmlformats.org/officeDocument/2006/relationships/hyperlink" Target="mailto:tammy.burke@umhelena.edu" TargetMode="External"/><Relationship Id="rId1" Type="http://schemas.openxmlformats.org/officeDocument/2006/relationships/printerSettings" Target="../printerSettings/printerSettings1.bin"/><Relationship Id="rId6" Type="http://schemas.openxmlformats.org/officeDocument/2006/relationships/hyperlink" Target="mailto:jane.baker@umhelena.edu" TargetMode="External"/><Relationship Id="rId5" Type="http://schemas.openxmlformats.org/officeDocument/2006/relationships/hyperlink" Target="mailto:chad.hickox@umhelena.edu" TargetMode="External"/><Relationship Id="rId4" Type="http://schemas.openxmlformats.org/officeDocument/2006/relationships/hyperlink" Target="mailto:russ.fillner@umhele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opLeftCell="A43" zoomScale="64" zoomScaleNormal="64" workbookViewId="0">
      <selection activeCell="W66" sqref="W66"/>
    </sheetView>
  </sheetViews>
  <sheetFormatPr defaultRowHeight="14.5" x14ac:dyDescent="0.35"/>
  <cols>
    <col min="1" max="1" width="10.7265625" bestFit="1" customWidth="1"/>
    <col min="3" max="3" width="9.54296875" customWidth="1"/>
    <col min="4" max="4" width="10.26953125" bestFit="1" customWidth="1"/>
    <col min="5" max="5" width="10.7265625" customWidth="1"/>
    <col min="7" max="7" width="11.26953125" customWidth="1"/>
    <col min="8" max="8" width="11.26953125" bestFit="1" customWidth="1"/>
    <col min="11" max="11" width="11.26953125" bestFit="1" customWidth="1"/>
  </cols>
  <sheetData>
    <row r="1" spans="1:9" ht="21" x14ac:dyDescent="0.5">
      <c r="A1" s="44" t="s">
        <v>170</v>
      </c>
      <c r="B1" s="44"/>
      <c r="C1" s="44"/>
    </row>
    <row r="3" spans="1:9" x14ac:dyDescent="0.35">
      <c r="A3" s="267" t="s">
        <v>96</v>
      </c>
      <c r="B3" s="267"/>
      <c r="C3" s="267"/>
      <c r="D3" s="267"/>
      <c r="E3" s="267"/>
      <c r="F3" s="267"/>
      <c r="G3" s="267"/>
      <c r="H3" s="267"/>
      <c r="I3" s="267"/>
    </row>
    <row r="5" spans="1:9" x14ac:dyDescent="0.35">
      <c r="A5" s="275" t="s">
        <v>97</v>
      </c>
      <c r="B5" s="275"/>
      <c r="C5" s="275"/>
      <c r="D5" s="275"/>
    </row>
    <row r="6" spans="1:9" x14ac:dyDescent="0.35">
      <c r="A6" s="275" t="s">
        <v>98</v>
      </c>
      <c r="B6" s="275"/>
      <c r="C6" s="275"/>
    </row>
    <row r="7" spans="1:9" x14ac:dyDescent="0.35">
      <c r="A7" s="275" t="s">
        <v>99</v>
      </c>
      <c r="B7" s="275"/>
      <c r="C7" s="275"/>
    </row>
    <row r="9" spans="1:9" x14ac:dyDescent="0.35">
      <c r="A9" s="268" t="s">
        <v>117</v>
      </c>
      <c r="B9" s="268"/>
      <c r="C9" s="268"/>
      <c r="D9" s="268"/>
      <c r="E9" s="268"/>
    </row>
    <row r="11" spans="1:9" ht="15" thickBot="1" x14ac:dyDescent="0.4"/>
    <row r="12" spans="1:9" ht="15" thickBot="1" x14ac:dyDescent="0.4">
      <c r="A12" s="14" t="s">
        <v>59</v>
      </c>
      <c r="B12" s="277" t="s">
        <v>178</v>
      </c>
      <c r="C12" s="278"/>
      <c r="D12" s="278"/>
      <c r="E12" s="279"/>
      <c r="G12" s="1" t="s">
        <v>60</v>
      </c>
      <c r="H12" s="18" t="s">
        <v>179</v>
      </c>
    </row>
    <row r="15" spans="1:9" ht="15.5" x14ac:dyDescent="0.35">
      <c r="A15" s="281" t="s">
        <v>41</v>
      </c>
      <c r="B15" s="281"/>
      <c r="C15" s="281"/>
      <c r="D15" s="281"/>
      <c r="E15" s="281"/>
    </row>
    <row r="16" spans="1:9" ht="15" thickBot="1" x14ac:dyDescent="0.4"/>
    <row r="17" spans="1:17" ht="15" thickBot="1" x14ac:dyDescent="0.4">
      <c r="A17" s="1" t="s">
        <v>42</v>
      </c>
      <c r="B17" s="261" t="s">
        <v>180</v>
      </c>
      <c r="C17" s="262"/>
      <c r="D17" s="262"/>
      <c r="E17" s="262"/>
      <c r="F17" s="262"/>
      <c r="G17" s="262"/>
      <c r="H17" s="262"/>
      <c r="I17" s="263"/>
      <c r="K17" s="1" t="s">
        <v>43</v>
      </c>
      <c r="L17" s="261" t="s">
        <v>181</v>
      </c>
      <c r="M17" s="262"/>
      <c r="N17" s="262"/>
      <c r="O17" s="262"/>
      <c r="P17" s="262"/>
      <c r="Q17" s="263"/>
    </row>
    <row r="18" spans="1:17" ht="15" thickBot="1" x14ac:dyDescent="0.4"/>
    <row r="19" spans="1:17" x14ac:dyDescent="0.35">
      <c r="A19" s="1" t="s">
        <v>44</v>
      </c>
      <c r="B19" s="269" t="s">
        <v>182</v>
      </c>
      <c r="C19" s="270"/>
      <c r="D19" s="270"/>
      <c r="E19" s="270"/>
      <c r="F19" s="270"/>
      <c r="G19" s="270"/>
      <c r="H19" s="270"/>
      <c r="I19" s="271"/>
    </row>
    <row r="20" spans="1:17" ht="15" thickBot="1" x14ac:dyDescent="0.4">
      <c r="B20" s="272"/>
      <c r="C20" s="273"/>
      <c r="D20" s="273"/>
      <c r="E20" s="273"/>
      <c r="F20" s="273"/>
      <c r="G20" s="273"/>
      <c r="H20" s="273"/>
      <c r="I20" s="274"/>
    </row>
    <row r="21" spans="1:17" ht="15" thickBot="1" x14ac:dyDescent="0.4"/>
    <row r="22" spans="1:17" ht="15" thickBot="1" x14ac:dyDescent="0.4">
      <c r="A22" s="1" t="s">
        <v>45</v>
      </c>
      <c r="B22" s="261" t="s">
        <v>183</v>
      </c>
      <c r="C22" s="262"/>
      <c r="D22" s="262"/>
      <c r="E22" s="262"/>
      <c r="F22" s="262"/>
      <c r="G22" s="262"/>
      <c r="H22" s="262"/>
      <c r="I22" s="263"/>
      <c r="K22" s="1" t="s">
        <v>46</v>
      </c>
      <c r="L22" s="261" t="s">
        <v>184</v>
      </c>
      <c r="M22" s="263"/>
      <c r="N22" s="16"/>
      <c r="O22" s="17" t="s">
        <v>47</v>
      </c>
      <c r="P22" s="261">
        <v>59601</v>
      </c>
      <c r="Q22" s="263"/>
    </row>
    <row r="23" spans="1:17" ht="15" thickBot="1" x14ac:dyDescent="0.4"/>
    <row r="24" spans="1:17" ht="15" thickBot="1" x14ac:dyDescent="0.4">
      <c r="A24" s="1" t="s">
        <v>48</v>
      </c>
      <c r="B24" s="261" t="s">
        <v>185</v>
      </c>
      <c r="C24" s="263"/>
      <c r="D24" s="19" t="s">
        <v>52</v>
      </c>
      <c r="E24" s="18"/>
      <c r="G24" s="1" t="s">
        <v>49</v>
      </c>
      <c r="H24" s="261" t="s">
        <v>186</v>
      </c>
      <c r="I24" s="263"/>
      <c r="K24" s="1" t="s">
        <v>50</v>
      </c>
      <c r="L24" s="266" t="s">
        <v>187</v>
      </c>
      <c r="M24" s="262"/>
      <c r="N24" s="263"/>
    </row>
    <row r="26" spans="1:17" ht="15.5" x14ac:dyDescent="0.35">
      <c r="A26" s="276" t="s">
        <v>103</v>
      </c>
      <c r="B26" s="276"/>
      <c r="C26" s="276"/>
      <c r="D26" s="276"/>
      <c r="E26" s="276"/>
    </row>
    <row r="27" spans="1:17" ht="15" thickBot="1" x14ac:dyDescent="0.4"/>
    <row r="28" spans="1:17" ht="15" thickBot="1" x14ac:dyDescent="0.4">
      <c r="A28" s="1" t="s">
        <v>42</v>
      </c>
      <c r="B28" s="261" t="s">
        <v>188</v>
      </c>
      <c r="C28" s="262"/>
      <c r="D28" s="262"/>
      <c r="E28" s="262"/>
      <c r="F28" s="262"/>
      <c r="G28" s="262"/>
      <c r="H28" s="262"/>
      <c r="I28" s="263"/>
      <c r="K28" s="1" t="s">
        <v>43</v>
      </c>
      <c r="L28" s="261"/>
      <c r="M28" s="262"/>
      <c r="N28" s="262"/>
      <c r="O28" s="262"/>
      <c r="P28" s="262"/>
      <c r="Q28" s="263"/>
    </row>
    <row r="29" spans="1:17" ht="15" thickBot="1" x14ac:dyDescent="0.4"/>
    <row r="30" spans="1:17" x14ac:dyDescent="0.35">
      <c r="A30" s="1" t="s">
        <v>44</v>
      </c>
      <c r="B30" s="269" t="s">
        <v>189</v>
      </c>
      <c r="C30" s="270"/>
      <c r="D30" s="270"/>
      <c r="E30" s="270"/>
      <c r="F30" s="270"/>
      <c r="G30" s="270"/>
      <c r="H30" s="270"/>
      <c r="I30" s="271"/>
    </row>
    <row r="31" spans="1:17" ht="15" thickBot="1" x14ac:dyDescent="0.4">
      <c r="B31" s="272"/>
      <c r="C31" s="273"/>
      <c r="D31" s="273"/>
      <c r="E31" s="273"/>
      <c r="F31" s="273"/>
      <c r="G31" s="273"/>
      <c r="H31" s="273"/>
      <c r="I31" s="274"/>
    </row>
    <row r="32" spans="1:17" ht="15" thickBot="1" x14ac:dyDescent="0.4"/>
    <row r="33" spans="1:17" ht="15" thickBot="1" x14ac:dyDescent="0.4">
      <c r="A33" s="1" t="s">
        <v>45</v>
      </c>
      <c r="B33" s="261" t="s">
        <v>183</v>
      </c>
      <c r="C33" s="262"/>
      <c r="D33" s="262"/>
      <c r="E33" s="262"/>
      <c r="F33" s="262"/>
      <c r="G33" s="262"/>
      <c r="H33" s="262"/>
      <c r="I33" s="263"/>
      <c r="K33" s="1" t="s">
        <v>46</v>
      </c>
      <c r="L33" s="261" t="s">
        <v>184</v>
      </c>
      <c r="M33" s="263"/>
      <c r="N33" s="16"/>
      <c r="O33" s="17" t="s">
        <v>47</v>
      </c>
      <c r="P33" s="261">
        <v>59601</v>
      </c>
      <c r="Q33" s="263"/>
    </row>
    <row r="34" spans="1:17" ht="15" thickBot="1" x14ac:dyDescent="0.4"/>
    <row r="35" spans="1:17" ht="15" thickBot="1" x14ac:dyDescent="0.4">
      <c r="A35" s="1" t="s">
        <v>48</v>
      </c>
      <c r="B35" s="261" t="s">
        <v>190</v>
      </c>
      <c r="C35" s="263"/>
      <c r="D35" s="19" t="s">
        <v>52</v>
      </c>
      <c r="E35" s="18"/>
      <c r="G35" s="1" t="s">
        <v>49</v>
      </c>
      <c r="H35" s="261" t="s">
        <v>191</v>
      </c>
      <c r="I35" s="263"/>
      <c r="K35" s="1" t="s">
        <v>50</v>
      </c>
      <c r="L35" s="266" t="s">
        <v>192</v>
      </c>
      <c r="M35" s="262"/>
      <c r="N35" s="263"/>
    </row>
    <row r="38" spans="1:17" ht="15.5" x14ac:dyDescent="0.35">
      <c r="A38" s="264" t="s">
        <v>51</v>
      </c>
      <c r="B38" s="264"/>
    </row>
    <row r="39" spans="1:17" ht="15" thickBot="1" x14ac:dyDescent="0.4"/>
    <row r="40" spans="1:17" ht="15" thickBot="1" x14ac:dyDescent="0.4">
      <c r="A40" s="1" t="s">
        <v>42</v>
      </c>
      <c r="B40" s="261" t="s">
        <v>193</v>
      </c>
      <c r="C40" s="262"/>
      <c r="D40" s="262"/>
      <c r="E40" s="262"/>
      <c r="F40" s="262"/>
      <c r="G40" s="262"/>
      <c r="H40" s="262"/>
      <c r="I40" s="263"/>
      <c r="K40" s="1" t="s">
        <v>43</v>
      </c>
      <c r="L40" s="261" t="s">
        <v>194</v>
      </c>
      <c r="M40" s="262"/>
      <c r="N40" s="262"/>
      <c r="O40" s="262"/>
      <c r="P40" s="262"/>
      <c r="Q40" s="263"/>
    </row>
    <row r="41" spans="1:17" ht="15" thickBot="1" x14ac:dyDescent="0.4"/>
    <row r="42" spans="1:17" ht="15" thickBot="1" x14ac:dyDescent="0.4">
      <c r="A42" s="1" t="s">
        <v>48</v>
      </c>
      <c r="B42" s="261" t="s">
        <v>195</v>
      </c>
      <c r="C42" s="263"/>
      <c r="D42" s="19" t="s">
        <v>52</v>
      </c>
      <c r="E42" s="18"/>
      <c r="G42" s="1" t="s">
        <v>49</v>
      </c>
      <c r="H42" s="261" t="s">
        <v>191</v>
      </c>
      <c r="I42" s="263"/>
      <c r="K42" s="1" t="s">
        <v>50</v>
      </c>
      <c r="L42" s="266" t="s">
        <v>196</v>
      </c>
      <c r="M42" s="262"/>
      <c r="N42" s="263"/>
    </row>
    <row r="46" spans="1:17" ht="15.5" x14ac:dyDescent="0.35">
      <c r="A46" s="265" t="s">
        <v>100</v>
      </c>
      <c r="B46" s="265"/>
      <c r="C46" s="265"/>
      <c r="D46" s="265"/>
    </row>
    <row r="47" spans="1:17" ht="15" thickBot="1" x14ac:dyDescent="0.4"/>
    <row r="48" spans="1:17" ht="15" thickBot="1" x14ac:dyDescent="0.4">
      <c r="A48" s="1" t="s">
        <v>42</v>
      </c>
      <c r="B48" s="261"/>
      <c r="C48" s="262"/>
      <c r="D48" s="262"/>
      <c r="E48" s="262"/>
      <c r="F48" s="262"/>
      <c r="G48" s="262"/>
      <c r="H48" s="262"/>
      <c r="I48" s="263"/>
      <c r="K48" s="1" t="s">
        <v>43</v>
      </c>
      <c r="L48" s="261"/>
      <c r="M48" s="262"/>
      <c r="N48" s="262"/>
      <c r="O48" s="262"/>
      <c r="P48" s="262"/>
      <c r="Q48" s="263"/>
    </row>
    <row r="49" spans="1:14" ht="15" thickBot="1" x14ac:dyDescent="0.4"/>
    <row r="50" spans="1:14" ht="15" thickBot="1" x14ac:dyDescent="0.4">
      <c r="A50" s="1" t="s">
        <v>48</v>
      </c>
      <c r="B50" s="261"/>
      <c r="C50" s="263"/>
      <c r="D50" s="19" t="s">
        <v>52</v>
      </c>
      <c r="E50" s="18"/>
      <c r="G50" s="1" t="s">
        <v>49</v>
      </c>
      <c r="H50" s="261"/>
      <c r="I50" s="263"/>
      <c r="K50" s="1" t="s">
        <v>50</v>
      </c>
      <c r="L50" s="261"/>
      <c r="M50" s="262"/>
      <c r="N50" s="263"/>
    </row>
    <row r="54" spans="1:14" ht="15.5" x14ac:dyDescent="0.35">
      <c r="A54" s="280" t="s">
        <v>95</v>
      </c>
      <c r="B54" s="280"/>
      <c r="C54" s="280"/>
      <c r="D54" s="280"/>
      <c r="E54" s="280"/>
      <c r="F54" s="280"/>
    </row>
    <row r="56" spans="1:14" x14ac:dyDescent="0.35">
      <c r="A56" s="275" t="s">
        <v>94</v>
      </c>
      <c r="B56" s="275"/>
      <c r="C56" s="275"/>
      <c r="D56" s="275"/>
      <c r="E56" s="275"/>
      <c r="F56" s="275"/>
      <c r="G56" s="275"/>
      <c r="H56" s="275"/>
      <c r="I56" s="275"/>
      <c r="J56" s="275"/>
      <c r="K56" s="275"/>
      <c r="L56" s="275"/>
    </row>
    <row r="57" spans="1:14" x14ac:dyDescent="0.35">
      <c r="A57" s="22"/>
      <c r="C57" s="22"/>
      <c r="D57" s="22"/>
      <c r="E57" s="22"/>
      <c r="F57" s="22"/>
      <c r="G57" s="22"/>
      <c r="H57" s="22"/>
    </row>
    <row r="58" spans="1:14" ht="15" thickBot="1" x14ac:dyDescent="0.4">
      <c r="B58" s="1" t="s">
        <v>90</v>
      </c>
      <c r="C58" s="15"/>
      <c r="D58" s="15"/>
      <c r="F58" s="1" t="s">
        <v>91</v>
      </c>
      <c r="J58" s="1" t="s">
        <v>92</v>
      </c>
    </row>
    <row r="59" spans="1:14" ht="15" thickBot="1" x14ac:dyDescent="0.4">
      <c r="A59" s="3">
        <v>1</v>
      </c>
      <c r="B59" s="261" t="s">
        <v>197</v>
      </c>
      <c r="C59" s="262"/>
      <c r="D59" s="263"/>
      <c r="F59" s="261" t="s">
        <v>198</v>
      </c>
      <c r="G59" s="262"/>
      <c r="H59" s="263"/>
      <c r="J59" s="266" t="s">
        <v>199</v>
      </c>
      <c r="K59" s="262"/>
      <c r="L59" s="262"/>
      <c r="M59" s="263"/>
    </row>
    <row r="60" spans="1:14" ht="15" thickBot="1" x14ac:dyDescent="0.4">
      <c r="A60" s="3">
        <v>2</v>
      </c>
      <c r="B60" s="261" t="s">
        <v>241</v>
      </c>
      <c r="C60" s="262"/>
      <c r="D60" s="263"/>
      <c r="F60" s="261" t="s">
        <v>242</v>
      </c>
      <c r="G60" s="262"/>
      <c r="H60" s="263"/>
      <c r="J60" s="266" t="s">
        <v>243</v>
      </c>
      <c r="K60" s="262"/>
      <c r="L60" s="262"/>
      <c r="M60" s="263"/>
    </row>
    <row r="61" spans="1:14" ht="15" thickBot="1" x14ac:dyDescent="0.4">
      <c r="A61" s="3">
        <v>3</v>
      </c>
      <c r="B61" s="261"/>
      <c r="C61" s="262"/>
      <c r="D61" s="263"/>
      <c r="F61" s="261"/>
      <c r="G61" s="262"/>
      <c r="H61" s="263"/>
      <c r="J61" s="261"/>
      <c r="K61" s="262"/>
      <c r="L61" s="262"/>
      <c r="M61" s="263"/>
    </row>
    <row r="62" spans="1:14" ht="15" thickBot="1" x14ac:dyDescent="0.4">
      <c r="A62" s="3">
        <v>4</v>
      </c>
      <c r="B62" s="261"/>
      <c r="C62" s="262"/>
      <c r="D62" s="263"/>
      <c r="F62" s="261"/>
      <c r="G62" s="262"/>
      <c r="H62" s="263"/>
      <c r="J62" s="261"/>
      <c r="K62" s="262"/>
      <c r="L62" s="262"/>
      <c r="M62" s="263"/>
    </row>
    <row r="63" spans="1:14" ht="15" thickBot="1" x14ac:dyDescent="0.4">
      <c r="A63" s="3">
        <v>5</v>
      </c>
      <c r="B63" s="261"/>
      <c r="C63" s="262"/>
      <c r="D63" s="263"/>
      <c r="F63" s="261"/>
      <c r="G63" s="262"/>
      <c r="H63" s="263"/>
      <c r="J63" s="261"/>
      <c r="K63" s="262"/>
      <c r="L63" s="262"/>
      <c r="M63" s="263"/>
    </row>
    <row r="64" spans="1:14" ht="15" thickBot="1" x14ac:dyDescent="0.4">
      <c r="A64" s="3">
        <v>6</v>
      </c>
      <c r="B64" s="261"/>
      <c r="C64" s="262"/>
      <c r="D64" s="263"/>
      <c r="F64" s="261"/>
      <c r="G64" s="262"/>
      <c r="H64" s="263"/>
      <c r="J64" s="261"/>
      <c r="K64" s="262"/>
      <c r="L64" s="262"/>
      <c r="M64" s="263"/>
    </row>
    <row r="65" spans="1:13" ht="15" thickBot="1" x14ac:dyDescent="0.4">
      <c r="A65" s="3">
        <v>7</v>
      </c>
      <c r="B65" s="261"/>
      <c r="C65" s="262"/>
      <c r="D65" s="263"/>
      <c r="F65" s="261"/>
      <c r="G65" s="262"/>
      <c r="H65" s="263"/>
      <c r="J65" s="261"/>
      <c r="K65" s="262"/>
      <c r="L65" s="262"/>
      <c r="M65" s="263"/>
    </row>
    <row r="66" spans="1:13" ht="15" thickBot="1" x14ac:dyDescent="0.4">
      <c r="A66" s="3">
        <v>8</v>
      </c>
      <c r="B66" s="261"/>
      <c r="C66" s="262"/>
      <c r="D66" s="263"/>
      <c r="F66" s="261"/>
      <c r="G66" s="262"/>
      <c r="H66" s="263"/>
      <c r="J66" s="261"/>
      <c r="K66" s="262"/>
      <c r="L66" s="262"/>
      <c r="M66" s="263"/>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 ref="H35:I35"/>
    <mergeCell ref="L35:N35"/>
    <mergeCell ref="A26:E26"/>
    <mergeCell ref="B28:I28"/>
    <mergeCell ref="L28:Q28"/>
    <mergeCell ref="B30:I31"/>
    <mergeCell ref="B33:I33"/>
    <mergeCell ref="L33:M33"/>
    <mergeCell ref="P33:Q33"/>
    <mergeCell ref="L24:N24"/>
    <mergeCell ref="L17:Q17"/>
    <mergeCell ref="B17:I17"/>
    <mergeCell ref="B19:I20"/>
    <mergeCell ref="A5:D5"/>
    <mergeCell ref="A6:C6"/>
    <mergeCell ref="A7:C7"/>
    <mergeCell ref="L22:M22"/>
    <mergeCell ref="P22:Q22"/>
    <mergeCell ref="B24:C24"/>
    <mergeCell ref="H24:I2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B64:D64"/>
    <mergeCell ref="H50:I50"/>
    <mergeCell ref="L50:N50"/>
    <mergeCell ref="A38:B38"/>
    <mergeCell ref="B40:I40"/>
    <mergeCell ref="A46:D46"/>
    <mergeCell ref="B42:C42"/>
    <mergeCell ref="H42:I42"/>
    <mergeCell ref="L42:N42"/>
    <mergeCell ref="J63:M63"/>
    <mergeCell ref="B50:C50"/>
    <mergeCell ref="J64:M64"/>
  </mergeCells>
  <hyperlinks>
    <hyperlink ref="L24" r:id="rId2" xr:uid="{00000000-0004-0000-0000-000000000000}"/>
    <hyperlink ref="L35" r:id="rId3" xr:uid="{00000000-0004-0000-0000-000001000000}"/>
    <hyperlink ref="L42" r:id="rId4" xr:uid="{00000000-0004-0000-0000-000002000000}"/>
    <hyperlink ref="J59" r:id="rId5" xr:uid="{00000000-0004-0000-0000-000003000000}"/>
    <hyperlink ref="J60" r:id="rId6" xr:uid="{00000000-0004-0000-0000-000004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13"/>
  <sheetViews>
    <sheetView topLeftCell="A220" zoomScale="70" zoomScaleNormal="70" workbookViewId="0">
      <selection activeCell="AC174" sqref="AC174"/>
    </sheetView>
  </sheetViews>
  <sheetFormatPr defaultColWidth="8.7265625" defaultRowHeight="15.5" x14ac:dyDescent="0.35"/>
  <cols>
    <col min="1" max="8" width="8.7265625" style="143"/>
    <col min="9" max="9" width="11.453125" style="143" customWidth="1"/>
    <col min="10" max="17" width="8.7265625" style="143"/>
    <col min="18" max="22" width="8.7265625" style="143" customWidth="1"/>
    <col min="23" max="25" width="8.7265625" style="143" hidden="1" customWidth="1"/>
    <col min="26" max="16384" width="8.7265625" style="143"/>
  </cols>
  <sheetData>
    <row r="1" spans="1:25" ht="16" thickBot="1" x14ac:dyDescent="0.4"/>
    <row r="2" spans="1:25" ht="16" thickBot="1" x14ac:dyDescent="0.4">
      <c r="A2" s="327" t="s">
        <v>166</v>
      </c>
      <c r="B2" s="328"/>
      <c r="C2" s="328"/>
      <c r="D2" s="328"/>
      <c r="E2" s="328"/>
      <c r="F2" s="328"/>
      <c r="G2" s="328"/>
      <c r="H2" s="328"/>
      <c r="I2" s="328"/>
      <c r="J2" s="328"/>
      <c r="K2" s="328"/>
      <c r="L2" s="328"/>
      <c r="M2" s="328"/>
      <c r="N2" s="328"/>
      <c r="O2" s="328"/>
      <c r="P2" s="328"/>
      <c r="Q2" s="328"/>
      <c r="R2" s="328"/>
      <c r="S2" s="328"/>
      <c r="T2" s="328"/>
      <c r="U2" s="328"/>
      <c r="V2" s="328"/>
      <c r="W2" s="328"/>
      <c r="X2" s="328"/>
      <c r="Y2" s="329"/>
    </row>
    <row r="3" spans="1:25" x14ac:dyDescent="0.35">
      <c r="A3" s="285" t="s">
        <v>238</v>
      </c>
      <c r="B3" s="286"/>
      <c r="C3" s="286"/>
      <c r="D3" s="286"/>
      <c r="E3" s="286"/>
      <c r="F3" s="286"/>
      <c r="G3" s="286"/>
      <c r="H3" s="286"/>
      <c r="I3" s="286"/>
      <c r="J3" s="286"/>
      <c r="K3" s="286"/>
      <c r="L3" s="286"/>
      <c r="M3" s="286"/>
      <c r="N3" s="286"/>
      <c r="O3" s="286"/>
      <c r="P3" s="286"/>
      <c r="Q3" s="286"/>
      <c r="R3" s="286"/>
      <c r="S3" s="286"/>
      <c r="T3" s="286"/>
      <c r="U3" s="286"/>
      <c r="V3" s="286"/>
      <c r="W3" s="286"/>
      <c r="X3" s="286"/>
      <c r="Y3" s="287"/>
    </row>
    <row r="4" spans="1:25" x14ac:dyDescent="0.35">
      <c r="A4" s="288"/>
      <c r="B4" s="289"/>
      <c r="C4" s="289"/>
      <c r="D4" s="289"/>
      <c r="E4" s="289"/>
      <c r="F4" s="289"/>
      <c r="G4" s="289"/>
      <c r="H4" s="289"/>
      <c r="I4" s="289"/>
      <c r="J4" s="289"/>
      <c r="K4" s="289"/>
      <c r="L4" s="289"/>
      <c r="M4" s="289"/>
      <c r="N4" s="289"/>
      <c r="O4" s="289"/>
      <c r="P4" s="289"/>
      <c r="Q4" s="289"/>
      <c r="R4" s="289"/>
      <c r="S4" s="289"/>
      <c r="T4" s="289"/>
      <c r="U4" s="289"/>
      <c r="V4" s="289"/>
      <c r="W4" s="289"/>
      <c r="X4" s="289"/>
      <c r="Y4" s="290"/>
    </row>
    <row r="5" spans="1:25" x14ac:dyDescent="0.35">
      <c r="A5" s="288"/>
      <c r="B5" s="289"/>
      <c r="C5" s="289"/>
      <c r="D5" s="289"/>
      <c r="E5" s="289"/>
      <c r="F5" s="289"/>
      <c r="G5" s="289"/>
      <c r="H5" s="289"/>
      <c r="I5" s="289"/>
      <c r="J5" s="289"/>
      <c r="K5" s="289"/>
      <c r="L5" s="289"/>
      <c r="M5" s="289"/>
      <c r="N5" s="289"/>
      <c r="O5" s="289"/>
      <c r="P5" s="289"/>
      <c r="Q5" s="289"/>
      <c r="R5" s="289"/>
      <c r="S5" s="289"/>
      <c r="T5" s="289"/>
      <c r="U5" s="289"/>
      <c r="V5" s="289"/>
      <c r="W5" s="289"/>
      <c r="X5" s="289"/>
      <c r="Y5" s="290"/>
    </row>
    <row r="6" spans="1:25" x14ac:dyDescent="0.35">
      <c r="A6" s="288"/>
      <c r="B6" s="289"/>
      <c r="C6" s="289"/>
      <c r="D6" s="289"/>
      <c r="E6" s="289"/>
      <c r="F6" s="289"/>
      <c r="G6" s="289"/>
      <c r="H6" s="289"/>
      <c r="I6" s="289"/>
      <c r="J6" s="289"/>
      <c r="K6" s="289"/>
      <c r="L6" s="289"/>
      <c r="M6" s="289"/>
      <c r="N6" s="289"/>
      <c r="O6" s="289"/>
      <c r="P6" s="289"/>
      <c r="Q6" s="289"/>
      <c r="R6" s="289"/>
      <c r="S6" s="289"/>
      <c r="T6" s="289"/>
      <c r="U6" s="289"/>
      <c r="V6" s="289"/>
      <c r="W6" s="289"/>
      <c r="X6" s="289"/>
      <c r="Y6" s="290"/>
    </row>
    <row r="7" spans="1:25" x14ac:dyDescent="0.35">
      <c r="A7" s="288"/>
      <c r="B7" s="289"/>
      <c r="C7" s="289"/>
      <c r="D7" s="289"/>
      <c r="E7" s="289"/>
      <c r="F7" s="289"/>
      <c r="G7" s="289"/>
      <c r="H7" s="289"/>
      <c r="I7" s="289"/>
      <c r="J7" s="289"/>
      <c r="K7" s="289"/>
      <c r="L7" s="289"/>
      <c r="M7" s="289"/>
      <c r="N7" s="289"/>
      <c r="O7" s="289"/>
      <c r="P7" s="289"/>
      <c r="Q7" s="289"/>
      <c r="R7" s="289"/>
      <c r="S7" s="289"/>
      <c r="T7" s="289"/>
      <c r="U7" s="289"/>
      <c r="V7" s="289"/>
      <c r="W7" s="289"/>
      <c r="X7" s="289"/>
      <c r="Y7" s="290"/>
    </row>
    <row r="8" spans="1:25" x14ac:dyDescent="0.35">
      <c r="A8" s="288"/>
      <c r="B8" s="289"/>
      <c r="C8" s="289"/>
      <c r="D8" s="289"/>
      <c r="E8" s="289"/>
      <c r="F8" s="289"/>
      <c r="G8" s="289"/>
      <c r="H8" s="289"/>
      <c r="I8" s="289"/>
      <c r="J8" s="289"/>
      <c r="K8" s="289"/>
      <c r="L8" s="289"/>
      <c r="M8" s="289"/>
      <c r="N8" s="289"/>
      <c r="O8" s="289"/>
      <c r="P8" s="289"/>
      <c r="Q8" s="289"/>
      <c r="R8" s="289"/>
      <c r="S8" s="289"/>
      <c r="T8" s="289"/>
      <c r="U8" s="289"/>
      <c r="V8" s="289"/>
      <c r="W8" s="289"/>
      <c r="X8" s="289"/>
      <c r="Y8" s="290"/>
    </row>
    <row r="9" spans="1:25" x14ac:dyDescent="0.35">
      <c r="A9" s="288"/>
      <c r="B9" s="289"/>
      <c r="C9" s="289"/>
      <c r="D9" s="289"/>
      <c r="E9" s="289"/>
      <c r="F9" s="289"/>
      <c r="G9" s="289"/>
      <c r="H9" s="289"/>
      <c r="I9" s="289"/>
      <c r="J9" s="289"/>
      <c r="K9" s="289"/>
      <c r="L9" s="289"/>
      <c r="M9" s="289"/>
      <c r="N9" s="289"/>
      <c r="O9" s="289"/>
      <c r="P9" s="289"/>
      <c r="Q9" s="289"/>
      <c r="R9" s="289"/>
      <c r="S9" s="289"/>
      <c r="T9" s="289"/>
      <c r="U9" s="289"/>
      <c r="V9" s="289"/>
      <c r="W9" s="289"/>
      <c r="X9" s="289"/>
      <c r="Y9" s="290"/>
    </row>
    <row r="10" spans="1:25" x14ac:dyDescent="0.35">
      <c r="A10" s="288"/>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90"/>
    </row>
    <row r="11" spans="1:25" x14ac:dyDescent="0.35">
      <c r="A11" s="288"/>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90"/>
    </row>
    <row r="12" spans="1:25" x14ac:dyDescent="0.35">
      <c r="A12" s="288"/>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90"/>
    </row>
    <row r="13" spans="1:25" x14ac:dyDescent="0.35">
      <c r="A13" s="288"/>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90"/>
    </row>
    <row r="14" spans="1:25" x14ac:dyDescent="0.35">
      <c r="A14" s="288"/>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90"/>
    </row>
    <row r="15" spans="1:25" x14ac:dyDescent="0.35">
      <c r="A15" s="288"/>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90"/>
    </row>
    <row r="16" spans="1:25" x14ac:dyDescent="0.35">
      <c r="A16" s="288"/>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90"/>
    </row>
    <row r="17" spans="1:25" x14ac:dyDescent="0.35">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90"/>
    </row>
    <row r="18" spans="1:25" x14ac:dyDescent="0.35">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90"/>
    </row>
    <row r="19" spans="1:25" ht="16" thickBot="1" x14ac:dyDescent="0.4">
      <c r="A19" s="291"/>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3"/>
    </row>
    <row r="20" spans="1:25" ht="16" thickBot="1" x14ac:dyDescent="0.4">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row>
    <row r="21" spans="1:25" ht="16" thickBot="1" x14ac:dyDescent="0.4">
      <c r="A21" s="345" t="s">
        <v>104</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7"/>
    </row>
    <row r="22" spans="1:25" x14ac:dyDescent="0.35">
      <c r="A22" s="285" t="s">
        <v>222</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7"/>
    </row>
    <row r="23" spans="1:25" x14ac:dyDescent="0.35">
      <c r="A23" s="288"/>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90"/>
    </row>
    <row r="24" spans="1:25" ht="16" thickBot="1" x14ac:dyDescent="0.4">
      <c r="A24" s="291"/>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3"/>
    </row>
    <row r="25" spans="1:25" ht="16" thickBot="1" x14ac:dyDescent="0.4">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ht="16" thickBot="1" x14ac:dyDescent="0.4">
      <c r="A26" s="282" t="s">
        <v>105</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4"/>
    </row>
    <row r="27" spans="1:25" x14ac:dyDescent="0.35">
      <c r="A27" s="314" t="s">
        <v>246</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15"/>
    </row>
    <row r="28" spans="1:25" x14ac:dyDescent="0.35">
      <c r="A28" s="316"/>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17"/>
    </row>
    <row r="29" spans="1:25" x14ac:dyDescent="0.35">
      <c r="A29" s="316"/>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17"/>
    </row>
    <row r="30" spans="1:25" x14ac:dyDescent="0.35">
      <c r="A30" s="316"/>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17"/>
    </row>
    <row r="31" spans="1:25" x14ac:dyDescent="0.35">
      <c r="A31" s="316"/>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17"/>
    </row>
    <row r="32" spans="1:25" x14ac:dyDescent="0.35">
      <c r="A32" s="316"/>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17"/>
    </row>
    <row r="33" spans="1:25" x14ac:dyDescent="0.35">
      <c r="A33" s="316"/>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17"/>
    </row>
    <row r="34" spans="1:25" x14ac:dyDescent="0.35">
      <c r="A34" s="316"/>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17"/>
    </row>
    <row r="35" spans="1:25" x14ac:dyDescent="0.35">
      <c r="A35" s="316"/>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17"/>
    </row>
    <row r="36" spans="1:25" x14ac:dyDescent="0.35">
      <c r="A36" s="316"/>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17"/>
    </row>
    <row r="37" spans="1:25" x14ac:dyDescent="0.35">
      <c r="A37" s="316"/>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17"/>
    </row>
    <row r="38" spans="1:25" x14ac:dyDescent="0.35">
      <c r="A38" s="316"/>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17"/>
    </row>
    <row r="39" spans="1:25" x14ac:dyDescent="0.35">
      <c r="A39" s="316"/>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17"/>
    </row>
    <row r="40" spans="1:25" x14ac:dyDescent="0.35">
      <c r="A40" s="316"/>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17"/>
    </row>
    <row r="41" spans="1:25" x14ac:dyDescent="0.35">
      <c r="A41" s="316"/>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17"/>
    </row>
    <row r="42" spans="1:25" x14ac:dyDescent="0.35">
      <c r="A42" s="316"/>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17"/>
    </row>
    <row r="43" spans="1:25" x14ac:dyDescent="0.35">
      <c r="A43" s="316"/>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17"/>
    </row>
    <row r="44" spans="1:25" x14ac:dyDescent="0.35">
      <c r="A44" s="316"/>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17"/>
    </row>
    <row r="45" spans="1:25" x14ac:dyDescent="0.35">
      <c r="A45" s="316"/>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17"/>
    </row>
    <row r="46" spans="1:25" x14ac:dyDescent="0.35">
      <c r="A46" s="316"/>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17"/>
    </row>
    <row r="47" spans="1:25" x14ac:dyDescent="0.35">
      <c r="A47" s="316"/>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17"/>
    </row>
    <row r="48" spans="1:25" x14ac:dyDescent="0.35">
      <c r="A48" s="316"/>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17"/>
    </row>
    <row r="49" spans="1:25" x14ac:dyDescent="0.35">
      <c r="A49" s="316"/>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17"/>
    </row>
    <row r="50" spans="1:25" x14ac:dyDescent="0.35">
      <c r="A50" s="316"/>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17"/>
    </row>
    <row r="51" spans="1:25" x14ac:dyDescent="0.35">
      <c r="A51" s="316"/>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17"/>
    </row>
    <row r="52" spans="1:25" x14ac:dyDescent="0.35">
      <c r="A52" s="316"/>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17"/>
    </row>
    <row r="53" spans="1:25" x14ac:dyDescent="0.35">
      <c r="A53" s="316"/>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17"/>
    </row>
    <row r="54" spans="1:25" x14ac:dyDescent="0.35">
      <c r="A54" s="316"/>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17"/>
    </row>
    <row r="55" spans="1:25" x14ac:dyDescent="0.35">
      <c r="A55" s="316"/>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17"/>
    </row>
    <row r="56" spans="1:25" x14ac:dyDescent="0.35">
      <c r="A56" s="316"/>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17"/>
    </row>
    <row r="57" spans="1:25" x14ac:dyDescent="0.35">
      <c r="A57" s="316"/>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17"/>
    </row>
    <row r="58" spans="1:25" x14ac:dyDescent="0.35">
      <c r="A58" s="316"/>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17"/>
    </row>
    <row r="59" spans="1:25" x14ac:dyDescent="0.35">
      <c r="A59" s="316"/>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17"/>
    </row>
    <row r="60" spans="1:25" x14ac:dyDescent="0.35">
      <c r="A60" s="316"/>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17"/>
    </row>
    <row r="61" spans="1:25" x14ac:dyDescent="0.35">
      <c r="A61" s="316"/>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17"/>
    </row>
    <row r="62" spans="1:25" x14ac:dyDescent="0.35">
      <c r="A62" s="316"/>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17"/>
    </row>
    <row r="63" spans="1:25" x14ac:dyDescent="0.35">
      <c r="A63" s="316"/>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17"/>
    </row>
    <row r="64" spans="1:25" x14ac:dyDescent="0.35">
      <c r="A64" s="316"/>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17"/>
    </row>
    <row r="65" spans="1:25" x14ac:dyDescent="0.35">
      <c r="A65" s="316"/>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17"/>
    </row>
    <row r="66" spans="1:25" x14ac:dyDescent="0.35">
      <c r="A66" s="316"/>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17"/>
    </row>
    <row r="67" spans="1:25" x14ac:dyDescent="0.35">
      <c r="A67" s="316"/>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17"/>
    </row>
    <row r="68" spans="1:25" x14ac:dyDescent="0.35">
      <c r="A68" s="316"/>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17"/>
    </row>
    <row r="69" spans="1:25" x14ac:dyDescent="0.35">
      <c r="A69" s="316"/>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17"/>
    </row>
    <row r="70" spans="1:25" x14ac:dyDescent="0.35">
      <c r="A70" s="316"/>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17"/>
    </row>
    <row r="71" spans="1:25" x14ac:dyDescent="0.35">
      <c r="A71" s="316"/>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17"/>
    </row>
    <row r="72" spans="1:25" x14ac:dyDescent="0.35">
      <c r="A72" s="316"/>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17"/>
    </row>
    <row r="73" spans="1:25" x14ac:dyDescent="0.35">
      <c r="A73" s="316"/>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17"/>
    </row>
    <row r="74" spans="1:25" x14ac:dyDescent="0.35">
      <c r="A74" s="316"/>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17"/>
    </row>
    <row r="75" spans="1:25" x14ac:dyDescent="0.35">
      <c r="A75" s="316"/>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17"/>
    </row>
    <row r="76" spans="1:25" x14ac:dyDescent="0.35">
      <c r="A76" s="316"/>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17"/>
    </row>
    <row r="77" spans="1:25" x14ac:dyDescent="0.35">
      <c r="A77" s="316"/>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17"/>
    </row>
    <row r="78" spans="1:25" x14ac:dyDescent="0.35">
      <c r="A78" s="316"/>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17"/>
    </row>
    <row r="79" spans="1:25" x14ac:dyDescent="0.35">
      <c r="A79" s="316"/>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17"/>
    </row>
    <row r="80" spans="1:25" x14ac:dyDescent="0.35">
      <c r="A80" s="316"/>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17"/>
    </row>
    <row r="81" spans="1:25" x14ac:dyDescent="0.35">
      <c r="A81" s="316"/>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17"/>
    </row>
    <row r="82" spans="1:25" x14ac:dyDescent="0.35">
      <c r="A82" s="316"/>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17"/>
    </row>
    <row r="83" spans="1:25" x14ac:dyDescent="0.35">
      <c r="A83" s="316"/>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17"/>
    </row>
    <row r="84" spans="1:25" x14ac:dyDescent="0.35">
      <c r="A84" s="316"/>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17"/>
    </row>
    <row r="85" spans="1:25" x14ac:dyDescent="0.35">
      <c r="A85" s="316"/>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17"/>
    </row>
    <row r="86" spans="1:25" x14ac:dyDescent="0.35">
      <c r="A86" s="316"/>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17"/>
    </row>
    <row r="87" spans="1:25" x14ac:dyDescent="0.35">
      <c r="A87" s="316"/>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17"/>
    </row>
    <row r="88" spans="1:25" x14ac:dyDescent="0.35">
      <c r="A88" s="316"/>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17"/>
    </row>
    <row r="89" spans="1:25" x14ac:dyDescent="0.35">
      <c r="A89" s="316"/>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17"/>
    </row>
    <row r="90" spans="1:25" x14ac:dyDescent="0.35">
      <c r="A90" s="316"/>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17"/>
    </row>
    <row r="91" spans="1:25" x14ac:dyDescent="0.35">
      <c r="A91" s="316"/>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17"/>
    </row>
    <row r="92" spans="1:25" x14ac:dyDescent="0.35">
      <c r="A92" s="316"/>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17"/>
    </row>
    <row r="93" spans="1:25" ht="16" thickBot="1" x14ac:dyDescent="0.4">
      <c r="A93" s="318"/>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20"/>
    </row>
    <row r="94" spans="1:25" ht="16" thickBot="1" x14ac:dyDescent="0.4">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row>
    <row r="95" spans="1:25" ht="16" thickBot="1" x14ac:dyDescent="0.4">
      <c r="A95" s="348" t="s">
        <v>106</v>
      </c>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50"/>
    </row>
    <row r="96" spans="1:25" x14ac:dyDescent="0.35">
      <c r="A96" s="314" t="s">
        <v>239</v>
      </c>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15"/>
    </row>
    <row r="97" spans="1:25" x14ac:dyDescent="0.35">
      <c r="A97" s="316"/>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17"/>
    </row>
    <row r="98" spans="1:25" x14ac:dyDescent="0.35">
      <c r="A98" s="316"/>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17"/>
    </row>
    <row r="99" spans="1:25" x14ac:dyDescent="0.35">
      <c r="A99" s="316"/>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17"/>
    </row>
    <row r="100" spans="1:25" x14ac:dyDescent="0.35">
      <c r="A100" s="316"/>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17"/>
    </row>
    <row r="101" spans="1:25" x14ac:dyDescent="0.35">
      <c r="A101" s="316"/>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17"/>
    </row>
    <row r="102" spans="1:25" x14ac:dyDescent="0.35">
      <c r="A102" s="316"/>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17"/>
    </row>
    <row r="103" spans="1:25" x14ac:dyDescent="0.35">
      <c r="A103" s="316"/>
      <c r="B103" s="303"/>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17"/>
    </row>
    <row r="104" spans="1:25" ht="16" thickBot="1" x14ac:dyDescent="0.4">
      <c r="A104" s="318"/>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20"/>
    </row>
    <row r="105" spans="1:25" ht="16" thickBot="1" x14ac:dyDescent="0.4">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row>
    <row r="106" spans="1:25" x14ac:dyDescent="0.35">
      <c r="A106" s="297" t="s">
        <v>207</v>
      </c>
      <c r="B106" s="298"/>
      <c r="C106" s="298"/>
      <c r="D106" s="298"/>
      <c r="E106" s="298"/>
      <c r="F106" s="298"/>
      <c r="G106" s="298"/>
      <c r="H106" s="298"/>
      <c r="I106" s="298"/>
      <c r="J106" s="298"/>
      <c r="K106" s="298"/>
      <c r="L106" s="298"/>
      <c r="M106" s="298"/>
      <c r="N106" s="298"/>
      <c r="O106" s="298"/>
      <c r="P106" s="298"/>
      <c r="Q106" s="298"/>
      <c r="R106" s="298"/>
      <c r="S106" s="298"/>
      <c r="T106" s="298"/>
      <c r="U106" s="298"/>
      <c r="V106" s="299"/>
      <c r="W106" s="249"/>
      <c r="X106" s="249"/>
      <c r="Y106" s="249"/>
    </row>
    <row r="107" spans="1:25" x14ac:dyDescent="0.35">
      <c r="A107" s="303" t="s">
        <v>225</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249"/>
      <c r="X107" s="249"/>
      <c r="Y107" s="249"/>
    </row>
    <row r="108" spans="1:25" x14ac:dyDescent="0.35">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249"/>
      <c r="X108" s="249"/>
      <c r="Y108" s="249"/>
    </row>
    <row r="109" spans="1:25" x14ac:dyDescent="0.35">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249"/>
      <c r="X109" s="249"/>
      <c r="Y109" s="249"/>
    </row>
    <row r="110" spans="1:25" x14ac:dyDescent="0.35">
      <c r="A110" s="303"/>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249"/>
      <c r="X110" s="249"/>
      <c r="Y110" s="249"/>
    </row>
    <row r="111" spans="1:25" x14ac:dyDescent="0.35">
      <c r="A111" s="303"/>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249"/>
      <c r="X111" s="249"/>
      <c r="Y111" s="249"/>
    </row>
    <row r="112" spans="1:25" x14ac:dyDescent="0.35">
      <c r="A112" s="303"/>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249"/>
      <c r="X112" s="249"/>
      <c r="Y112" s="249"/>
    </row>
    <row r="113" spans="1:25" x14ac:dyDescent="0.35">
      <c r="A113" s="303"/>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249"/>
      <c r="X113" s="249"/>
      <c r="Y113" s="249"/>
    </row>
    <row r="114" spans="1:25" x14ac:dyDescent="0.35">
      <c r="A114" s="30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249"/>
      <c r="X114" s="249"/>
      <c r="Y114" s="249"/>
    </row>
    <row r="115" spans="1:25" x14ac:dyDescent="0.35">
      <c r="A115" s="303"/>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249"/>
      <c r="X115" s="249"/>
      <c r="Y115" s="249"/>
    </row>
    <row r="116" spans="1:25" x14ac:dyDescent="0.35">
      <c r="A116" s="303"/>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249"/>
      <c r="X116" s="249"/>
      <c r="Y116" s="249"/>
    </row>
    <row r="117" spans="1:25" s="252" customFormat="1" ht="15.75" customHeight="1" x14ac:dyDescent="0.35">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249"/>
      <c r="X117" s="249"/>
      <c r="Y117" s="249"/>
    </row>
    <row r="118" spans="1:25" ht="16" thickBot="1" x14ac:dyDescent="0.4">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row>
    <row r="119" spans="1:25" ht="16" thickBot="1" x14ac:dyDescent="0.4">
      <c r="A119" s="300" t="s">
        <v>208</v>
      </c>
      <c r="B119" s="301"/>
      <c r="C119" s="301"/>
      <c r="D119" s="301"/>
      <c r="E119" s="301"/>
      <c r="F119" s="301"/>
      <c r="G119" s="301"/>
      <c r="H119" s="301"/>
      <c r="I119" s="301"/>
      <c r="J119" s="301"/>
      <c r="K119" s="301"/>
      <c r="L119" s="301"/>
      <c r="M119" s="301"/>
      <c r="N119" s="301"/>
      <c r="O119" s="301"/>
      <c r="P119" s="301"/>
      <c r="Q119" s="301"/>
      <c r="R119" s="301"/>
      <c r="S119" s="301"/>
      <c r="T119" s="301"/>
      <c r="U119" s="301"/>
      <c r="V119" s="302"/>
      <c r="W119" s="249"/>
      <c r="X119" s="249"/>
      <c r="Y119" s="249"/>
    </row>
    <row r="120" spans="1:25" x14ac:dyDescent="0.35">
      <c r="A120" s="305" t="s">
        <v>226</v>
      </c>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249"/>
      <c r="X120" s="249"/>
      <c r="Y120" s="249"/>
    </row>
    <row r="121" spans="1:25" x14ac:dyDescent="0.35">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249"/>
      <c r="X121" s="249"/>
      <c r="Y121" s="249"/>
    </row>
    <row r="122" spans="1:25" x14ac:dyDescent="0.35">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249"/>
      <c r="X122" s="249"/>
      <c r="Y122" s="249"/>
    </row>
    <row r="123" spans="1:25" x14ac:dyDescent="0.35">
      <c r="A123" s="303"/>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249"/>
      <c r="X123" s="249"/>
      <c r="Y123" s="249"/>
    </row>
    <row r="124" spans="1:25" x14ac:dyDescent="0.35">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249"/>
      <c r="X124" s="249"/>
      <c r="Y124" s="249"/>
    </row>
    <row r="125" spans="1:25" x14ac:dyDescent="0.35">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249"/>
      <c r="X125" s="249"/>
      <c r="Y125" s="249"/>
    </row>
    <row r="126" spans="1:25" x14ac:dyDescent="0.35">
      <c r="A126" s="303"/>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249"/>
      <c r="X126" s="249"/>
      <c r="Y126" s="249"/>
    </row>
    <row r="127" spans="1:25" x14ac:dyDescent="0.35">
      <c r="A127" s="303"/>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249"/>
      <c r="X127" s="249"/>
      <c r="Y127" s="249"/>
    </row>
    <row r="128" spans="1:25" x14ac:dyDescent="0.35">
      <c r="A128" s="303"/>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249"/>
      <c r="X128" s="249"/>
      <c r="Y128" s="249"/>
    </row>
    <row r="129" spans="1:31" x14ac:dyDescent="0.35">
      <c r="A129" s="303"/>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249"/>
      <c r="X129" s="249"/>
      <c r="Y129" s="249"/>
    </row>
    <row r="130" spans="1:31" x14ac:dyDescent="0.35">
      <c r="A130" s="303"/>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249"/>
      <c r="X130" s="249"/>
      <c r="Y130" s="249"/>
    </row>
    <row r="131" spans="1:31" x14ac:dyDescent="0.35">
      <c r="A131" s="303"/>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249"/>
      <c r="X131" s="249"/>
      <c r="Y131" s="249"/>
    </row>
    <row r="132" spans="1:31" x14ac:dyDescent="0.35">
      <c r="A132" s="303"/>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249"/>
      <c r="X132" s="249"/>
      <c r="Y132" s="249"/>
    </row>
    <row r="133" spans="1:31" x14ac:dyDescent="0.35">
      <c r="A133" s="303"/>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249"/>
      <c r="X133" s="249"/>
      <c r="Y133" s="249"/>
    </row>
    <row r="134" spans="1:31" ht="15.75" customHeight="1" x14ac:dyDescent="0.35">
      <c r="A134" s="304"/>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249"/>
      <c r="X134" s="249"/>
      <c r="Y134" s="249"/>
    </row>
    <row r="135" spans="1:31" ht="16" thickBot="1" x14ac:dyDescent="0.4">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row>
    <row r="136" spans="1:31" x14ac:dyDescent="0.35">
      <c r="A136" s="297" t="s">
        <v>223</v>
      </c>
      <c r="B136" s="298"/>
      <c r="C136" s="298"/>
      <c r="D136" s="298"/>
      <c r="E136" s="298"/>
      <c r="F136" s="298"/>
      <c r="G136" s="298"/>
      <c r="H136" s="298"/>
      <c r="I136" s="298"/>
      <c r="J136" s="298"/>
      <c r="K136" s="298"/>
      <c r="L136" s="298"/>
      <c r="M136" s="298"/>
      <c r="N136" s="298"/>
      <c r="O136" s="298"/>
      <c r="P136" s="298"/>
      <c r="Q136" s="298"/>
      <c r="R136" s="298"/>
      <c r="S136" s="298"/>
      <c r="T136" s="298"/>
      <c r="U136" s="298"/>
      <c r="V136" s="299"/>
      <c r="W136" s="248"/>
      <c r="X136" s="248"/>
      <c r="Y136" s="248"/>
      <c r="AE136" s="143" t="s">
        <v>209</v>
      </c>
    </row>
    <row r="137" spans="1:31" x14ac:dyDescent="0.35">
      <c r="A137" s="303" t="s">
        <v>227</v>
      </c>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249"/>
      <c r="X137" s="249"/>
      <c r="Y137" s="249"/>
    </row>
    <row r="138" spans="1:31" x14ac:dyDescent="0.35">
      <c r="A138" s="303"/>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249"/>
      <c r="X138" s="249"/>
      <c r="Y138" s="249"/>
    </row>
    <row r="139" spans="1:31" x14ac:dyDescent="0.35">
      <c r="A139" s="303"/>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249"/>
      <c r="X139" s="249"/>
      <c r="Y139" s="249"/>
    </row>
    <row r="140" spans="1:31" x14ac:dyDescent="0.35">
      <c r="A140" s="303"/>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249"/>
      <c r="X140" s="249"/>
      <c r="Y140" s="249"/>
    </row>
    <row r="141" spans="1:31" x14ac:dyDescent="0.35">
      <c r="A141" s="303"/>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249"/>
      <c r="X141" s="249"/>
      <c r="Y141" s="249"/>
    </row>
    <row r="142" spans="1:31" x14ac:dyDescent="0.35">
      <c r="A142" s="303"/>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249"/>
      <c r="X142" s="249"/>
      <c r="Y142" s="249"/>
    </row>
    <row r="143" spans="1:31" x14ac:dyDescent="0.35">
      <c r="A143" s="303"/>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249"/>
      <c r="X143" s="249"/>
      <c r="Y143" s="249"/>
    </row>
    <row r="144" spans="1:31" x14ac:dyDescent="0.35">
      <c r="A144" s="303"/>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249"/>
      <c r="X144" s="249"/>
      <c r="Y144" s="249"/>
    </row>
    <row r="145" spans="1:25" x14ac:dyDescent="0.35">
      <c r="A145" s="303"/>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249"/>
      <c r="X145" s="249"/>
      <c r="Y145" s="249"/>
    </row>
    <row r="146" spans="1:25" x14ac:dyDescent="0.35">
      <c r="A146" s="303"/>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249"/>
      <c r="X146" s="249"/>
      <c r="Y146" s="249"/>
    </row>
    <row r="147" spans="1:25" x14ac:dyDescent="0.35">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249"/>
      <c r="X147" s="249"/>
      <c r="Y147" s="249"/>
    </row>
    <row r="148" spans="1:25" x14ac:dyDescent="0.35">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249"/>
      <c r="X148" s="249"/>
      <c r="Y148" s="249"/>
    </row>
    <row r="149" spans="1:25" x14ac:dyDescent="0.35">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249"/>
      <c r="X149" s="249"/>
      <c r="Y149" s="249"/>
    </row>
    <row r="150" spans="1:25" x14ac:dyDescent="0.35">
      <c r="A150" s="303"/>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249"/>
      <c r="X150" s="249"/>
      <c r="Y150" s="249"/>
    </row>
    <row r="151" spans="1:25" x14ac:dyDescent="0.35">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249"/>
      <c r="X151" s="249"/>
      <c r="Y151" s="249"/>
    </row>
    <row r="152" spans="1:25" x14ac:dyDescent="0.35">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249"/>
      <c r="X152" s="249"/>
      <c r="Y152" s="249"/>
    </row>
    <row r="153" spans="1:25" x14ac:dyDescent="0.35">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249"/>
      <c r="X153" s="249"/>
      <c r="Y153" s="249"/>
    </row>
    <row r="154" spans="1:25" x14ac:dyDescent="0.35">
      <c r="A154" s="303"/>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249"/>
      <c r="X154" s="249"/>
      <c r="Y154" s="249"/>
    </row>
    <row r="155" spans="1:25" s="252" customFormat="1" ht="15.75" customHeight="1" x14ac:dyDescent="0.35">
      <c r="A155" s="304"/>
      <c r="B155" s="304"/>
      <c r="C155" s="304"/>
      <c r="D155" s="304"/>
      <c r="E155" s="304"/>
      <c r="F155" s="304"/>
      <c r="G155" s="304"/>
      <c r="H155" s="304"/>
      <c r="I155" s="304"/>
      <c r="J155" s="304"/>
      <c r="K155" s="304"/>
      <c r="L155" s="304"/>
      <c r="M155" s="304"/>
      <c r="N155" s="304"/>
      <c r="O155" s="304"/>
      <c r="P155" s="304"/>
      <c r="Q155" s="304"/>
      <c r="R155" s="304"/>
      <c r="S155" s="304"/>
      <c r="T155" s="304"/>
      <c r="U155" s="304"/>
      <c r="V155" s="304"/>
      <c r="W155" s="249"/>
      <c r="X155" s="249"/>
      <c r="Y155" s="249"/>
    </row>
    <row r="156" spans="1:25" ht="16" thickBot="1" x14ac:dyDescent="0.4">
      <c r="A156" s="249"/>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row>
    <row r="157" spans="1:25" ht="16" thickBot="1" x14ac:dyDescent="0.4">
      <c r="A157" s="300" t="s">
        <v>224</v>
      </c>
      <c r="B157" s="301"/>
      <c r="C157" s="301"/>
      <c r="D157" s="301"/>
      <c r="E157" s="301"/>
      <c r="F157" s="301"/>
      <c r="G157" s="301"/>
      <c r="H157" s="301"/>
      <c r="I157" s="301"/>
      <c r="J157" s="301"/>
      <c r="K157" s="301"/>
      <c r="L157" s="301"/>
      <c r="M157" s="301"/>
      <c r="N157" s="301"/>
      <c r="O157" s="301"/>
      <c r="P157" s="301"/>
      <c r="Q157" s="301"/>
      <c r="R157" s="301"/>
      <c r="S157" s="301"/>
      <c r="T157" s="301"/>
      <c r="U157" s="301"/>
      <c r="V157" s="302"/>
      <c r="W157" s="248"/>
      <c r="X157" s="248"/>
      <c r="Y157" s="248"/>
    </row>
    <row r="158" spans="1:25" x14ac:dyDescent="0.35">
      <c r="A158" s="305" t="s">
        <v>228</v>
      </c>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249"/>
      <c r="X158" s="249"/>
      <c r="Y158" s="249"/>
    </row>
    <row r="159" spans="1:25" x14ac:dyDescent="0.35">
      <c r="A159" s="303"/>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249"/>
      <c r="X159" s="249"/>
      <c r="Y159" s="249"/>
    </row>
    <row r="160" spans="1:25" x14ac:dyDescent="0.35">
      <c r="A160" s="303"/>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249"/>
      <c r="X160" s="249"/>
      <c r="Y160" s="249"/>
    </row>
    <row r="161" spans="1:25" x14ac:dyDescent="0.35">
      <c r="A161" s="303"/>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249"/>
      <c r="X161" s="249"/>
      <c r="Y161" s="249"/>
    </row>
    <row r="162" spans="1:25" x14ac:dyDescent="0.35">
      <c r="A162" s="303"/>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249"/>
      <c r="X162" s="249"/>
      <c r="Y162" s="249"/>
    </row>
    <row r="163" spans="1:25" x14ac:dyDescent="0.35">
      <c r="A163" s="303"/>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249"/>
      <c r="X163" s="249"/>
      <c r="Y163" s="249"/>
    </row>
    <row r="164" spans="1:25" x14ac:dyDescent="0.35">
      <c r="A164" s="303"/>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249"/>
      <c r="X164" s="249"/>
      <c r="Y164" s="249"/>
    </row>
    <row r="165" spans="1:25" x14ac:dyDescent="0.35">
      <c r="A165" s="303"/>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249"/>
      <c r="X165" s="249"/>
      <c r="Y165" s="249"/>
    </row>
    <row r="166" spans="1:25" x14ac:dyDescent="0.35">
      <c r="A166" s="303"/>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249"/>
      <c r="X166" s="249"/>
      <c r="Y166" s="249"/>
    </row>
    <row r="167" spans="1:25" x14ac:dyDescent="0.35">
      <c r="A167" s="303"/>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249"/>
      <c r="X167" s="249"/>
      <c r="Y167" s="249"/>
    </row>
    <row r="168" spans="1:25" x14ac:dyDescent="0.35">
      <c r="A168" s="303"/>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249"/>
      <c r="X168" s="249"/>
      <c r="Y168" s="249"/>
    </row>
    <row r="169" spans="1:25" x14ac:dyDescent="0.35">
      <c r="A169" s="303"/>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249"/>
      <c r="X169" s="249"/>
      <c r="Y169" s="249"/>
    </row>
    <row r="170" spans="1:25" x14ac:dyDescent="0.35">
      <c r="A170" s="303"/>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249"/>
      <c r="X170" s="249"/>
      <c r="Y170" s="249"/>
    </row>
    <row r="171" spans="1:25" x14ac:dyDescent="0.35">
      <c r="A171" s="303"/>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249"/>
      <c r="X171" s="249"/>
      <c r="Y171" s="249"/>
    </row>
    <row r="172" spans="1:25" ht="16.5" customHeight="1" thickBot="1" x14ac:dyDescent="0.4">
      <c r="A172" s="303"/>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248"/>
      <c r="X172" s="248"/>
      <c r="Y172" s="248"/>
    </row>
    <row r="173" spans="1:25" x14ac:dyDescent="0.35">
      <c r="A173" s="309"/>
      <c r="B173" s="309"/>
      <c r="C173" s="309"/>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row>
    <row r="174" spans="1:25" x14ac:dyDescent="0.35">
      <c r="A174" s="310"/>
      <c r="B174" s="310"/>
      <c r="C174" s="310"/>
      <c r="D174" s="310"/>
      <c r="E174" s="310"/>
      <c r="F174" s="310"/>
      <c r="G174" s="310"/>
      <c r="H174" s="310"/>
      <c r="I174" s="310"/>
      <c r="J174" s="310"/>
      <c r="K174" s="310"/>
      <c r="L174" s="310"/>
      <c r="M174" s="310"/>
      <c r="N174" s="310"/>
      <c r="O174" s="310"/>
      <c r="P174" s="310"/>
      <c r="Q174" s="310"/>
      <c r="R174" s="310"/>
      <c r="S174" s="310"/>
      <c r="T174" s="310"/>
      <c r="U174" s="310"/>
      <c r="V174" s="310"/>
      <c r="W174" s="247"/>
      <c r="X174" s="247"/>
      <c r="Y174" s="247"/>
    </row>
    <row r="175" spans="1:25" ht="16" thickBot="1" x14ac:dyDescent="0.4">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ht="16" thickBot="1" x14ac:dyDescent="0.4">
      <c r="A176" s="321" t="s">
        <v>164</v>
      </c>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3"/>
    </row>
    <row r="177" spans="1:25" x14ac:dyDescent="0.35">
      <c r="A177" s="285" t="s">
        <v>229</v>
      </c>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7"/>
    </row>
    <row r="178" spans="1:25" x14ac:dyDescent="0.35">
      <c r="A178" s="288"/>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90"/>
    </row>
    <row r="179" spans="1:25" x14ac:dyDescent="0.35">
      <c r="A179" s="288"/>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90"/>
    </row>
    <row r="180" spans="1:25" x14ac:dyDescent="0.35">
      <c r="A180" s="288"/>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90"/>
    </row>
    <row r="181" spans="1:25" x14ac:dyDescent="0.35">
      <c r="A181" s="288"/>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90"/>
    </row>
    <row r="182" spans="1:25" x14ac:dyDescent="0.35">
      <c r="A182" s="288"/>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90"/>
    </row>
    <row r="183" spans="1:25" x14ac:dyDescent="0.35">
      <c r="A183" s="288"/>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90"/>
    </row>
    <row r="184" spans="1:25" x14ac:dyDescent="0.35">
      <c r="A184" s="288"/>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90"/>
    </row>
    <row r="185" spans="1:25" x14ac:dyDescent="0.35">
      <c r="A185" s="288"/>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90"/>
    </row>
    <row r="186" spans="1:25" x14ac:dyDescent="0.35">
      <c r="A186" s="288"/>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90"/>
    </row>
    <row r="187" spans="1:25" x14ac:dyDescent="0.35">
      <c r="A187" s="288"/>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90"/>
    </row>
    <row r="188" spans="1:25" x14ac:dyDescent="0.35">
      <c r="A188" s="288"/>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90"/>
    </row>
    <row r="189" spans="1:25" x14ac:dyDescent="0.35">
      <c r="A189" s="288"/>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90"/>
    </row>
    <row r="190" spans="1:25" ht="16" thickBot="1" x14ac:dyDescent="0.4">
      <c r="A190" s="291"/>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3"/>
    </row>
    <row r="191" spans="1:25" ht="16" thickBot="1" x14ac:dyDescent="0.4">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ht="16" thickBot="1" x14ac:dyDescent="0.4">
      <c r="A192" s="306" t="s">
        <v>108</v>
      </c>
      <c r="B192" s="307"/>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8"/>
    </row>
    <row r="193" spans="1:25" x14ac:dyDescent="0.35">
      <c r="A193" s="285" t="s">
        <v>247</v>
      </c>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7"/>
    </row>
    <row r="194" spans="1:25" x14ac:dyDescent="0.35">
      <c r="A194" s="288"/>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0"/>
    </row>
    <row r="195" spans="1:25" x14ac:dyDescent="0.35">
      <c r="A195" s="288"/>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90"/>
    </row>
    <row r="196" spans="1:25" x14ac:dyDescent="0.35">
      <c r="A196" s="288"/>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90"/>
    </row>
    <row r="197" spans="1:25" x14ac:dyDescent="0.35">
      <c r="A197" s="288"/>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90"/>
    </row>
    <row r="198" spans="1:25" x14ac:dyDescent="0.35">
      <c r="A198" s="288"/>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90"/>
    </row>
    <row r="199" spans="1:25" x14ac:dyDescent="0.35">
      <c r="A199" s="288"/>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row>
    <row r="200" spans="1:25" x14ac:dyDescent="0.35">
      <c r="A200" s="288"/>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90"/>
    </row>
    <row r="201" spans="1:25" x14ac:dyDescent="0.35">
      <c r="A201" s="288"/>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90"/>
    </row>
    <row r="202" spans="1:25" x14ac:dyDescent="0.35">
      <c r="A202" s="288"/>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90"/>
    </row>
    <row r="203" spans="1:25" ht="16" thickBot="1" x14ac:dyDescent="0.4">
      <c r="A203" s="291"/>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3"/>
    </row>
    <row r="204" spans="1:25" ht="16" thickBot="1" x14ac:dyDescent="0.4">
      <c r="A204" s="159"/>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1"/>
    </row>
    <row r="205" spans="1:25" ht="16" thickBot="1" x14ac:dyDescent="0.4">
      <c r="A205" s="351" t="s">
        <v>107</v>
      </c>
      <c r="B205" s="352"/>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3"/>
    </row>
    <row r="206" spans="1:25" x14ac:dyDescent="0.35">
      <c r="A206" s="285" t="s">
        <v>240</v>
      </c>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7"/>
    </row>
    <row r="207" spans="1:25" x14ac:dyDescent="0.35">
      <c r="A207" s="288"/>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90"/>
    </row>
    <row r="208" spans="1:25" x14ac:dyDescent="0.35">
      <c r="A208" s="288"/>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90"/>
    </row>
    <row r="209" spans="1:25" x14ac:dyDescent="0.35">
      <c r="A209" s="288"/>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90"/>
    </row>
    <row r="210" spans="1:25" x14ac:dyDescent="0.35">
      <c r="A210" s="288"/>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90"/>
    </row>
    <row r="211" spans="1:25" x14ac:dyDescent="0.35">
      <c r="A211" s="288"/>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90"/>
    </row>
    <row r="212" spans="1:25" x14ac:dyDescent="0.35">
      <c r="A212" s="288"/>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90"/>
    </row>
    <row r="213" spans="1:25" x14ac:dyDescent="0.35">
      <c r="A213" s="288"/>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90"/>
    </row>
    <row r="214" spans="1:25" x14ac:dyDescent="0.35">
      <c r="A214" s="288"/>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90"/>
    </row>
    <row r="215" spans="1:25" x14ac:dyDescent="0.35">
      <c r="A215" s="288"/>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90"/>
    </row>
    <row r="216" spans="1:25" x14ac:dyDescent="0.35">
      <c r="A216" s="288"/>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90"/>
    </row>
    <row r="217" spans="1:25" x14ac:dyDescent="0.35">
      <c r="A217" s="288"/>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90"/>
    </row>
    <row r="218" spans="1:25" ht="16" thickBot="1" x14ac:dyDescent="0.4">
      <c r="A218" s="291"/>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3"/>
    </row>
    <row r="219" spans="1:25" x14ac:dyDescent="0.35">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ht="16" thickBot="1" x14ac:dyDescent="0.4">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ht="16" thickBot="1" x14ac:dyDescent="0.4">
      <c r="A221" s="294" t="s">
        <v>169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6"/>
    </row>
    <row r="222" spans="1:25" x14ac:dyDescent="0.35">
      <c r="A222" s="285" t="s">
        <v>230</v>
      </c>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7"/>
    </row>
    <row r="223" spans="1:25" x14ac:dyDescent="0.35">
      <c r="A223" s="288"/>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90"/>
    </row>
    <row r="224" spans="1:25" x14ac:dyDescent="0.35">
      <c r="A224" s="288"/>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90"/>
    </row>
    <row r="225" spans="1:25" x14ac:dyDescent="0.35">
      <c r="A225" s="288"/>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90"/>
    </row>
    <row r="226" spans="1:25" x14ac:dyDescent="0.35">
      <c r="A226" s="288"/>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90"/>
    </row>
    <row r="227" spans="1:25" x14ac:dyDescent="0.35">
      <c r="A227" s="288"/>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90"/>
    </row>
    <row r="228" spans="1:25" x14ac:dyDescent="0.35">
      <c r="A228" s="288"/>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90"/>
    </row>
    <row r="229" spans="1:25" ht="16" thickBot="1" x14ac:dyDescent="0.4">
      <c r="A229" s="291"/>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3"/>
    </row>
    <row r="230" spans="1:25" ht="16" thickBot="1" x14ac:dyDescent="0.4">
      <c r="A230" s="145"/>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ht="16" thickBot="1" x14ac:dyDescent="0.4">
      <c r="A231" s="327" t="s">
        <v>102</v>
      </c>
      <c r="B231" s="328"/>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9"/>
    </row>
    <row r="232" spans="1:25" x14ac:dyDescent="0.35">
      <c r="A232" s="285" t="s">
        <v>231</v>
      </c>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7"/>
    </row>
    <row r="233" spans="1:25" x14ac:dyDescent="0.35">
      <c r="A233" s="288"/>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90"/>
    </row>
    <row r="234" spans="1:25" x14ac:dyDescent="0.35">
      <c r="A234" s="288"/>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90"/>
    </row>
    <row r="235" spans="1:25" x14ac:dyDescent="0.35">
      <c r="A235" s="288"/>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90"/>
    </row>
    <row r="236" spans="1:25" x14ac:dyDescent="0.35">
      <c r="A236" s="288"/>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90"/>
    </row>
    <row r="237" spans="1:25" x14ac:dyDescent="0.35">
      <c r="A237" s="288"/>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90"/>
    </row>
    <row r="238" spans="1:25" x14ac:dyDescent="0.35">
      <c r="A238" s="288"/>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90"/>
    </row>
    <row r="239" spans="1:25" x14ac:dyDescent="0.35">
      <c r="A239" s="288"/>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90"/>
    </row>
    <row r="240" spans="1:25" ht="16" thickBot="1" x14ac:dyDescent="0.4">
      <c r="A240" s="291"/>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3"/>
    </row>
    <row r="241" spans="1:25" ht="16" thickBot="1" x14ac:dyDescent="0.4"/>
    <row r="242" spans="1:25" ht="16" thickBot="1" x14ac:dyDescent="0.4">
      <c r="A242" s="327" t="s">
        <v>109</v>
      </c>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9"/>
    </row>
    <row r="243" spans="1:25" x14ac:dyDescent="0.35">
      <c r="A243" s="285" t="s">
        <v>232</v>
      </c>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7"/>
    </row>
    <row r="244" spans="1:25" x14ac:dyDescent="0.35">
      <c r="A244" s="288"/>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90"/>
    </row>
    <row r="245" spans="1:25" x14ac:dyDescent="0.35">
      <c r="A245" s="288"/>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90"/>
    </row>
    <row r="246" spans="1:25" x14ac:dyDescent="0.35">
      <c r="A246" s="288"/>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90"/>
    </row>
    <row r="247" spans="1:25" x14ac:dyDescent="0.35">
      <c r="A247" s="288"/>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90"/>
    </row>
    <row r="248" spans="1:25" ht="16" thickBot="1" x14ac:dyDescent="0.4">
      <c r="A248" s="291"/>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3"/>
    </row>
    <row r="249" spans="1:25" ht="16" thickBot="1" x14ac:dyDescent="0.4">
      <c r="A249" s="145"/>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ht="16" thickBot="1" x14ac:dyDescent="0.4">
      <c r="A250" s="327" t="s">
        <v>110</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9"/>
    </row>
    <row r="251" spans="1:25" x14ac:dyDescent="0.35">
      <c r="A251" s="285" t="s">
        <v>248</v>
      </c>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7"/>
    </row>
    <row r="252" spans="1:25" x14ac:dyDescent="0.35">
      <c r="A252" s="288"/>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90"/>
    </row>
    <row r="253" spans="1:25" x14ac:dyDescent="0.35">
      <c r="A253" s="288"/>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90"/>
    </row>
    <row r="254" spans="1:25" x14ac:dyDescent="0.35">
      <c r="A254" s="288"/>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90"/>
    </row>
    <row r="255" spans="1:25" x14ac:dyDescent="0.35">
      <c r="A255" s="288"/>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90"/>
    </row>
    <row r="256" spans="1:25" x14ac:dyDescent="0.35">
      <c r="A256" s="288"/>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90"/>
    </row>
    <row r="257" spans="1:25" ht="16" thickBot="1" x14ac:dyDescent="0.4">
      <c r="A257" s="291"/>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3"/>
    </row>
    <row r="258" spans="1:25" ht="16" thickBot="1" x14ac:dyDescent="0.4"/>
    <row r="259" spans="1:25" ht="16" thickBot="1" x14ac:dyDescent="0.4">
      <c r="A259" s="327" t="s">
        <v>111</v>
      </c>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9"/>
    </row>
    <row r="260" spans="1:25" x14ac:dyDescent="0.35">
      <c r="A260" s="330" t="s">
        <v>233</v>
      </c>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2"/>
    </row>
    <row r="261" spans="1:25" x14ac:dyDescent="0.35">
      <c r="A261" s="333"/>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5"/>
    </row>
    <row r="262" spans="1:25" x14ac:dyDescent="0.35">
      <c r="A262" s="333"/>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5"/>
    </row>
    <row r="263" spans="1:25" x14ac:dyDescent="0.35">
      <c r="A263" s="333"/>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5"/>
    </row>
    <row r="264" spans="1:25" x14ac:dyDescent="0.35">
      <c r="A264" s="333"/>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5"/>
    </row>
    <row r="265" spans="1:25" ht="16" thickBot="1" x14ac:dyDescent="0.4">
      <c r="A265" s="336"/>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8"/>
    </row>
    <row r="266" spans="1:25" ht="16" thickBot="1" x14ac:dyDescent="0.4">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row>
    <row r="267" spans="1:25" ht="16" thickBot="1" x14ac:dyDescent="0.4">
      <c r="A267" s="294" t="s">
        <v>168</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6"/>
    </row>
    <row r="268" spans="1:25" x14ac:dyDescent="0.35">
      <c r="A268" s="285" t="s">
        <v>234</v>
      </c>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7"/>
    </row>
    <row r="269" spans="1:25" x14ac:dyDescent="0.35">
      <c r="A269" s="288"/>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90"/>
    </row>
    <row r="270" spans="1:25" x14ac:dyDescent="0.35">
      <c r="A270" s="288"/>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90"/>
    </row>
    <row r="271" spans="1:25" x14ac:dyDescent="0.35">
      <c r="A271" s="288"/>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90"/>
    </row>
    <row r="272" spans="1:25" ht="16" thickBot="1" x14ac:dyDescent="0.4">
      <c r="A272" s="291"/>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3"/>
    </row>
    <row r="273" spans="1:25" ht="16" thickBot="1" x14ac:dyDescent="0.4">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row>
    <row r="274" spans="1:25" ht="16" thickBot="1" x14ac:dyDescent="0.4">
      <c r="A274" s="311" t="s">
        <v>112</v>
      </c>
      <c r="B274" s="312"/>
      <c r="C274" s="312"/>
      <c r="D274" s="312"/>
      <c r="E274" s="312"/>
      <c r="F274" s="312"/>
      <c r="G274" s="312"/>
      <c r="H274" s="312"/>
      <c r="I274" s="312"/>
      <c r="J274" s="312"/>
      <c r="K274" s="312"/>
      <c r="L274" s="312"/>
      <c r="M274" s="312"/>
      <c r="N274" s="312"/>
      <c r="O274" s="312"/>
      <c r="P274" s="312"/>
      <c r="Q274" s="312"/>
      <c r="R274" s="312"/>
      <c r="S274" s="312"/>
      <c r="T274" s="312"/>
      <c r="U274" s="312"/>
      <c r="V274" s="312"/>
      <c r="W274" s="312"/>
      <c r="X274" s="312"/>
      <c r="Y274" s="313"/>
    </row>
    <row r="275" spans="1:25" x14ac:dyDescent="0.35">
      <c r="A275" s="285" t="s">
        <v>235</v>
      </c>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7"/>
    </row>
    <row r="276" spans="1:25" x14ac:dyDescent="0.35">
      <c r="A276" s="288"/>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90"/>
    </row>
    <row r="277" spans="1:25" x14ac:dyDescent="0.35">
      <c r="A277" s="288"/>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90"/>
    </row>
    <row r="278" spans="1:25" x14ac:dyDescent="0.35">
      <c r="A278" s="288"/>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90"/>
    </row>
    <row r="279" spans="1:25" x14ac:dyDescent="0.35">
      <c r="A279" s="288"/>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90"/>
    </row>
    <row r="280" spans="1:25" x14ac:dyDescent="0.35">
      <c r="A280" s="288"/>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90"/>
    </row>
    <row r="281" spans="1:25" x14ac:dyDescent="0.35">
      <c r="A281" s="288"/>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90"/>
    </row>
    <row r="282" spans="1:25" ht="16" thickBot="1" x14ac:dyDescent="0.4">
      <c r="A282" s="291"/>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3"/>
    </row>
    <row r="283" spans="1:25" ht="16" thickBot="1" x14ac:dyDescent="0.4">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ht="16" thickBot="1" x14ac:dyDescent="0.4">
      <c r="A284" s="342" t="s">
        <v>113</v>
      </c>
      <c r="B284" s="343"/>
      <c r="C284" s="343"/>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4"/>
    </row>
    <row r="285" spans="1:25" x14ac:dyDescent="0.35">
      <c r="A285" s="285" t="s">
        <v>236</v>
      </c>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7"/>
    </row>
    <row r="286" spans="1:25" x14ac:dyDescent="0.35">
      <c r="A286" s="288"/>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90"/>
    </row>
    <row r="287" spans="1:25" x14ac:dyDescent="0.35">
      <c r="A287" s="288"/>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90"/>
    </row>
    <row r="288" spans="1:25" ht="16" thickBot="1" x14ac:dyDescent="0.4">
      <c r="A288" s="291"/>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3"/>
    </row>
    <row r="289" spans="1:25" ht="16" thickBot="1" x14ac:dyDescent="0.4">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ht="16" thickBot="1" x14ac:dyDescent="0.4">
      <c r="A290" s="282" t="s">
        <v>114</v>
      </c>
      <c r="B290" s="283"/>
      <c r="C290" s="283"/>
      <c r="D290" s="283"/>
      <c r="E290" s="283"/>
      <c r="F290" s="283"/>
      <c r="G290" s="283"/>
      <c r="H290" s="283"/>
      <c r="I290" s="283"/>
      <c r="J290" s="283"/>
      <c r="K290" s="283"/>
      <c r="L290" s="283"/>
      <c r="M290" s="283"/>
      <c r="N290" s="283"/>
      <c r="O290" s="283"/>
      <c r="P290" s="283"/>
      <c r="Q290" s="283"/>
      <c r="R290" s="283"/>
      <c r="S290" s="283"/>
      <c r="T290" s="283"/>
      <c r="U290" s="283"/>
      <c r="V290" s="283"/>
      <c r="W290" s="283"/>
      <c r="X290" s="283"/>
      <c r="Y290" s="284"/>
    </row>
    <row r="291" spans="1:25" x14ac:dyDescent="0.35">
      <c r="A291" s="285"/>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7"/>
    </row>
    <row r="292" spans="1:25" ht="16" thickBot="1" x14ac:dyDescent="0.4">
      <c r="A292" s="291"/>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3"/>
    </row>
    <row r="293" spans="1:25" ht="16" thickBot="1" x14ac:dyDescent="0.4">
      <c r="A293" s="147"/>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8"/>
    </row>
    <row r="294" spans="1:25" ht="16" thickBot="1" x14ac:dyDescent="0.4">
      <c r="A294" s="339" t="s">
        <v>165</v>
      </c>
      <c r="B294" s="340"/>
      <c r="C294" s="340"/>
      <c r="D294" s="340"/>
      <c r="E294" s="340"/>
      <c r="F294" s="340"/>
      <c r="G294" s="340"/>
      <c r="H294" s="340"/>
      <c r="I294" s="340"/>
      <c r="J294" s="340"/>
      <c r="K294" s="340"/>
      <c r="L294" s="340"/>
      <c r="M294" s="340"/>
      <c r="N294" s="340"/>
      <c r="O294" s="340"/>
      <c r="P294" s="340"/>
      <c r="Q294" s="340"/>
      <c r="R294" s="340"/>
      <c r="S294" s="340"/>
      <c r="T294" s="340"/>
      <c r="U294" s="340"/>
      <c r="V294" s="340"/>
      <c r="W294" s="340"/>
      <c r="X294" s="340"/>
      <c r="Y294" s="341"/>
    </row>
    <row r="295" spans="1:25" x14ac:dyDescent="0.35">
      <c r="A295" s="285" t="s">
        <v>237</v>
      </c>
      <c r="B295" s="286"/>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7"/>
    </row>
    <row r="296" spans="1:25" x14ac:dyDescent="0.35">
      <c r="A296" s="288"/>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90"/>
    </row>
    <row r="297" spans="1:25" x14ac:dyDescent="0.35">
      <c r="A297" s="288"/>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90"/>
    </row>
    <row r="298" spans="1:25" x14ac:dyDescent="0.35">
      <c r="A298" s="288"/>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90"/>
    </row>
    <row r="299" spans="1:25" x14ac:dyDescent="0.35">
      <c r="A299" s="288"/>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90"/>
    </row>
    <row r="300" spans="1:25" x14ac:dyDescent="0.35">
      <c r="A300" s="288"/>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90"/>
    </row>
    <row r="301" spans="1:25" x14ac:dyDescent="0.35">
      <c r="A301" s="288"/>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90"/>
    </row>
    <row r="302" spans="1:25" x14ac:dyDescent="0.35">
      <c r="A302" s="288"/>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90"/>
    </row>
    <row r="303" spans="1:25" ht="16" thickBot="1" x14ac:dyDescent="0.4">
      <c r="A303" s="291"/>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3"/>
    </row>
    <row r="305" spans="1:25" ht="16" thickBot="1" x14ac:dyDescent="0.4"/>
    <row r="306" spans="1:25" ht="16" thickBot="1" x14ac:dyDescent="0.4">
      <c r="A306" s="324" t="s">
        <v>167</v>
      </c>
      <c r="B306" s="325"/>
      <c r="C306" s="325"/>
      <c r="D306" s="325"/>
      <c r="E306" s="325"/>
      <c r="F306" s="325"/>
      <c r="G306" s="325"/>
      <c r="H306" s="325"/>
      <c r="I306" s="325"/>
      <c r="J306" s="325"/>
      <c r="K306" s="325"/>
      <c r="L306" s="325"/>
      <c r="M306" s="325"/>
      <c r="N306" s="325"/>
      <c r="O306" s="325"/>
      <c r="P306" s="325"/>
      <c r="Q306" s="325"/>
      <c r="R306" s="325"/>
      <c r="S306" s="325"/>
      <c r="T306" s="325"/>
      <c r="U306" s="325"/>
      <c r="V306" s="325"/>
      <c r="W306" s="325"/>
      <c r="X306" s="325"/>
      <c r="Y306" s="326"/>
    </row>
    <row r="307" spans="1:25" x14ac:dyDescent="0.35">
      <c r="A307" s="285"/>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7"/>
    </row>
    <row r="308" spans="1:25" x14ac:dyDescent="0.35">
      <c r="A308" s="288"/>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90"/>
    </row>
    <row r="309" spans="1:25" x14ac:dyDescent="0.35">
      <c r="A309" s="288"/>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90"/>
    </row>
    <row r="310" spans="1:25" x14ac:dyDescent="0.35">
      <c r="A310" s="288"/>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90"/>
    </row>
    <row r="311" spans="1:25" x14ac:dyDescent="0.35">
      <c r="A311" s="288"/>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90"/>
    </row>
    <row r="312" spans="1:25" x14ac:dyDescent="0.35">
      <c r="A312" s="288"/>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90"/>
    </row>
    <row r="313" spans="1:25" ht="16" thickBot="1" x14ac:dyDescent="0.4">
      <c r="A313" s="291"/>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3"/>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46">
    <mergeCell ref="A275:Y282"/>
    <mergeCell ref="A231:Y231"/>
    <mergeCell ref="A242:Y242"/>
    <mergeCell ref="A243:Y248"/>
    <mergeCell ref="A177:Y190"/>
    <mergeCell ref="A205:Y205"/>
    <mergeCell ref="A206:Y218"/>
    <mergeCell ref="A2:Y2"/>
    <mergeCell ref="A21:Y21"/>
    <mergeCell ref="A26:Y26"/>
    <mergeCell ref="A27:Y93"/>
    <mergeCell ref="A95:Y95"/>
    <mergeCell ref="A3:Y19"/>
    <mergeCell ref="A22:Y24"/>
    <mergeCell ref="A307:Y313"/>
    <mergeCell ref="A96:Y104"/>
    <mergeCell ref="A176:Y176"/>
    <mergeCell ref="A306:Y306"/>
    <mergeCell ref="A250:Y250"/>
    <mergeCell ref="A251:Y257"/>
    <mergeCell ref="A259:Y259"/>
    <mergeCell ref="A260:Y265"/>
    <mergeCell ref="A267:Y267"/>
    <mergeCell ref="A268:Y272"/>
    <mergeCell ref="A294:Y294"/>
    <mergeCell ref="A284:Y284"/>
    <mergeCell ref="A285:Y288"/>
    <mergeCell ref="A291:Y292"/>
    <mergeCell ref="A136:V136"/>
    <mergeCell ref="A157:V157"/>
    <mergeCell ref="A290:Y290"/>
    <mergeCell ref="A295:Y303"/>
    <mergeCell ref="A221:Y221"/>
    <mergeCell ref="A106:V106"/>
    <mergeCell ref="A119:V119"/>
    <mergeCell ref="A107:V117"/>
    <mergeCell ref="A120:V134"/>
    <mergeCell ref="A137:V155"/>
    <mergeCell ref="A158:V172"/>
    <mergeCell ref="A192:Y192"/>
    <mergeCell ref="A193:Y203"/>
    <mergeCell ref="A173:C173"/>
    <mergeCell ref="A174:V174"/>
    <mergeCell ref="A222:Y229"/>
    <mergeCell ref="A232:Y240"/>
    <mergeCell ref="A274:Y274"/>
  </mergeCells>
  <pageMargins left="0.7" right="0.7" top="0.75" bottom="0.75" header="0.3" footer="0.3"/>
  <pageSetup paperSize="1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2"/>
  <sheetViews>
    <sheetView tabSelected="1" view="pageBreakPreview" topLeftCell="C123" zoomScale="66" zoomScaleNormal="66" zoomScaleSheetLayoutView="66" workbookViewId="0">
      <selection activeCell="P130" sqref="P130:Q131"/>
    </sheetView>
  </sheetViews>
  <sheetFormatPr defaultColWidth="9.453125" defaultRowHeight="14.5" x14ac:dyDescent="0.35"/>
  <cols>
    <col min="1" max="1" width="9.453125" customWidth="1"/>
    <col min="2" max="2" width="4.1796875" hidden="1" customWidth="1"/>
    <col min="3" max="3" width="13.453125" customWidth="1"/>
    <col min="4" max="4" width="12" customWidth="1"/>
    <col min="5" max="5" width="14.26953125" customWidth="1"/>
    <col min="6" max="6" width="9.453125" customWidth="1"/>
    <col min="12" max="12" width="9.453125" customWidth="1"/>
    <col min="13" max="13" width="9.26953125" customWidth="1"/>
    <col min="14" max="14" width="11.7265625" hidden="1" customWidth="1"/>
    <col min="15" max="15" width="17.7265625" customWidth="1"/>
    <col min="16" max="16" width="19.81640625" bestFit="1" customWidth="1"/>
    <col min="17" max="17" width="35.54296875" style="52" customWidth="1"/>
    <col min="18" max="18" width="12.26953125" style="3" customWidth="1"/>
    <col min="19" max="19" width="38.26953125" style="21" customWidth="1"/>
    <col min="20" max="20" width="11.7265625" style="3" customWidth="1"/>
    <col min="21" max="21" width="38.26953125" style="21" customWidth="1"/>
  </cols>
  <sheetData>
    <row r="1" spans="1:25" ht="19" thickBot="1" x14ac:dyDescent="0.5">
      <c r="A1" s="357" t="s">
        <v>101</v>
      </c>
      <c r="B1" s="357"/>
      <c r="C1" s="357"/>
      <c r="D1" s="357"/>
      <c r="E1" s="254">
        <v>59539.76</v>
      </c>
    </row>
    <row r="3" spans="1:25" ht="18.5" x14ac:dyDescent="0.45">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35">
      <c r="A4" s="45" t="s">
        <v>26</v>
      </c>
      <c r="B4" s="49"/>
      <c r="C4" s="49"/>
      <c r="D4" s="49"/>
      <c r="E4" s="49"/>
      <c r="F4" s="49"/>
      <c r="G4" s="10"/>
      <c r="H4" s="10"/>
      <c r="Q4"/>
      <c r="R4"/>
      <c r="S4"/>
      <c r="U4"/>
    </row>
    <row r="5" spans="1:25" ht="15" thickBot="1" x14ac:dyDescent="0.4">
      <c r="A5" s="49"/>
      <c r="B5" s="49"/>
      <c r="C5" s="49"/>
      <c r="D5" s="49"/>
      <c r="E5" s="49"/>
      <c r="F5" s="49"/>
      <c r="G5" s="10"/>
      <c r="H5" s="10"/>
      <c r="Q5"/>
      <c r="R5"/>
      <c r="S5"/>
      <c r="U5"/>
    </row>
    <row r="6" spans="1:25" ht="15" customHeight="1" thickBot="1" x14ac:dyDescent="0.4">
      <c r="A6" s="45" t="s">
        <v>71</v>
      </c>
      <c r="B6" s="49"/>
      <c r="C6" s="49"/>
      <c r="D6" s="49"/>
      <c r="E6" s="49"/>
      <c r="F6" s="253">
        <v>0.1</v>
      </c>
      <c r="G6" s="10"/>
      <c r="H6" s="10"/>
      <c r="Q6"/>
      <c r="R6"/>
      <c r="S6"/>
      <c r="U6"/>
    </row>
    <row r="7" spans="1:25" ht="15" thickBot="1" x14ac:dyDescent="0.4">
      <c r="A7" s="49"/>
      <c r="B7" s="49"/>
      <c r="C7" s="49"/>
      <c r="D7" s="49"/>
      <c r="E7" s="49"/>
      <c r="F7" s="49"/>
      <c r="G7" s="49"/>
      <c r="H7" s="49"/>
      <c r="Q7"/>
      <c r="R7"/>
      <c r="S7"/>
      <c r="U7"/>
    </row>
    <row r="8" spans="1:25" ht="15" customHeight="1" thickBot="1" x14ac:dyDescent="0.4">
      <c r="A8" s="58" t="s">
        <v>27</v>
      </c>
      <c r="B8" s="58"/>
      <c r="C8" s="58"/>
      <c r="D8" s="58"/>
      <c r="E8" s="58"/>
      <c r="F8" s="58"/>
      <c r="G8" s="52"/>
      <c r="H8" s="84" t="s">
        <v>29</v>
      </c>
      <c r="I8" s="13"/>
      <c r="K8" s="49"/>
      <c r="L8" s="62" t="s">
        <v>39</v>
      </c>
      <c r="M8" s="49"/>
      <c r="N8" s="49"/>
      <c r="O8" s="49"/>
      <c r="P8" s="49"/>
      <c r="Q8"/>
      <c r="R8"/>
      <c r="S8"/>
      <c r="U8"/>
    </row>
    <row r="9" spans="1:25" x14ac:dyDescent="0.35">
      <c r="A9" s="49"/>
      <c r="B9" s="49"/>
      <c r="C9" s="49"/>
      <c r="D9" s="49"/>
      <c r="E9" s="49"/>
      <c r="F9" s="49"/>
      <c r="G9" s="49"/>
      <c r="H9" s="49"/>
      <c r="Q9"/>
      <c r="R9"/>
      <c r="S9"/>
      <c r="U9"/>
    </row>
    <row r="10" spans="1:25" ht="15" thickBot="1" x14ac:dyDescent="0.4">
      <c r="A10" s="50" t="s">
        <v>61</v>
      </c>
      <c r="B10" s="50"/>
      <c r="C10" s="50"/>
      <c r="D10" s="50"/>
      <c r="E10" s="50"/>
      <c r="F10" s="50"/>
      <c r="G10" s="50"/>
      <c r="H10" s="50"/>
      <c r="I10" s="50"/>
      <c r="J10" s="50"/>
      <c r="K10" s="50"/>
      <c r="Q10"/>
      <c r="R10"/>
      <c r="S10"/>
      <c r="U10"/>
    </row>
    <row r="11" spans="1:25" x14ac:dyDescent="0.35">
      <c r="A11" s="368" t="s">
        <v>206</v>
      </c>
      <c r="B11" s="369"/>
      <c r="C11" s="369"/>
      <c r="D11" s="369"/>
      <c r="E11" s="369"/>
      <c r="F11" s="369"/>
      <c r="G11" s="369"/>
      <c r="H11" s="369"/>
      <c r="I11" s="369"/>
      <c r="J11" s="369"/>
      <c r="K11" s="369"/>
      <c r="L11" s="369"/>
      <c r="M11" s="369"/>
      <c r="N11" s="369"/>
      <c r="O11" s="369"/>
      <c r="P11" s="369"/>
      <c r="Q11" s="370"/>
      <c r="R11" s="12"/>
      <c r="S11" s="12"/>
      <c r="T11" s="61"/>
      <c r="U11" s="12"/>
      <c r="V11" s="12"/>
      <c r="W11" s="12"/>
      <c r="X11" s="12"/>
      <c r="Y11" s="12"/>
    </row>
    <row r="12" spans="1:25" x14ac:dyDescent="0.35">
      <c r="A12" s="371"/>
      <c r="B12" s="372"/>
      <c r="C12" s="372"/>
      <c r="D12" s="372"/>
      <c r="E12" s="372"/>
      <c r="F12" s="372"/>
      <c r="G12" s="372"/>
      <c r="H12" s="372"/>
      <c r="I12" s="372"/>
      <c r="J12" s="372"/>
      <c r="K12" s="372"/>
      <c r="L12" s="372"/>
      <c r="M12" s="372"/>
      <c r="N12" s="372"/>
      <c r="O12" s="372"/>
      <c r="P12" s="372"/>
      <c r="Q12" s="373"/>
      <c r="R12" s="12"/>
      <c r="S12" s="12"/>
      <c r="T12" s="61"/>
      <c r="U12" s="12"/>
      <c r="V12" s="12"/>
      <c r="W12" s="12"/>
      <c r="X12" s="12"/>
      <c r="Y12" s="12"/>
    </row>
    <row r="13" spans="1:25" x14ac:dyDescent="0.35">
      <c r="A13" s="371"/>
      <c r="B13" s="372"/>
      <c r="C13" s="372"/>
      <c r="D13" s="372"/>
      <c r="E13" s="372"/>
      <c r="F13" s="372"/>
      <c r="G13" s="372"/>
      <c r="H13" s="372"/>
      <c r="I13" s="372"/>
      <c r="J13" s="372"/>
      <c r="K13" s="372"/>
      <c r="L13" s="372"/>
      <c r="M13" s="372"/>
      <c r="N13" s="372"/>
      <c r="O13" s="372"/>
      <c r="P13" s="372"/>
      <c r="Q13" s="373"/>
      <c r="R13" s="12"/>
      <c r="S13" s="12"/>
      <c r="T13" s="61"/>
      <c r="U13" s="12"/>
      <c r="V13" s="12"/>
      <c r="W13" s="12"/>
      <c r="X13" s="12"/>
      <c r="Y13" s="12"/>
    </row>
    <row r="14" spans="1:25" x14ac:dyDescent="0.35">
      <c r="A14" s="371"/>
      <c r="B14" s="372"/>
      <c r="C14" s="372"/>
      <c r="D14" s="372"/>
      <c r="E14" s="372"/>
      <c r="F14" s="372"/>
      <c r="G14" s="372"/>
      <c r="H14" s="372"/>
      <c r="I14" s="372"/>
      <c r="J14" s="372"/>
      <c r="K14" s="372"/>
      <c r="L14" s="372"/>
      <c r="M14" s="372"/>
      <c r="N14" s="372"/>
      <c r="O14" s="372"/>
      <c r="P14" s="372"/>
      <c r="Q14" s="373"/>
      <c r="R14" s="12"/>
      <c r="S14" s="12"/>
      <c r="T14" s="61"/>
      <c r="U14" s="12"/>
      <c r="V14" s="12"/>
      <c r="W14" s="12"/>
      <c r="X14" s="12"/>
      <c r="Y14" s="12"/>
    </row>
    <row r="15" spans="1:25" ht="15" thickBot="1" x14ac:dyDescent="0.4">
      <c r="A15" s="374"/>
      <c r="B15" s="375"/>
      <c r="C15" s="375"/>
      <c r="D15" s="375"/>
      <c r="E15" s="375"/>
      <c r="F15" s="375"/>
      <c r="G15" s="375"/>
      <c r="H15" s="375"/>
      <c r="I15" s="375"/>
      <c r="J15" s="375"/>
      <c r="K15" s="375"/>
      <c r="L15" s="375"/>
      <c r="M15" s="375"/>
      <c r="N15" s="375"/>
      <c r="O15" s="375"/>
      <c r="P15" s="375"/>
      <c r="Q15" s="376"/>
      <c r="R15" s="12"/>
      <c r="S15" s="12"/>
      <c r="T15" s="61"/>
      <c r="U15" s="12"/>
      <c r="V15" s="12"/>
      <c r="W15" s="12"/>
      <c r="X15" s="12"/>
      <c r="Y15" s="12"/>
    </row>
    <row r="20" spans="1:21" ht="23.5" x14ac:dyDescent="0.55000000000000004">
      <c r="A20" s="361" t="s">
        <v>73</v>
      </c>
      <c r="B20" s="361"/>
      <c r="C20" s="361"/>
      <c r="D20" s="361"/>
      <c r="E20" s="36"/>
      <c r="F20" s="36"/>
      <c r="G20" s="36"/>
      <c r="H20" s="36"/>
      <c r="I20" s="36"/>
      <c r="J20" s="36"/>
      <c r="K20" s="36"/>
      <c r="L20" s="36"/>
      <c r="P20" s="256">
        <v>43221</v>
      </c>
      <c r="R20" s="156" t="s">
        <v>115</v>
      </c>
      <c r="T20" s="156" t="s">
        <v>115</v>
      </c>
    </row>
    <row r="21" spans="1:21" s="98" customFormat="1" ht="37.5" customHeight="1" x14ac:dyDescent="0.35">
      <c r="A21" s="99" t="s">
        <v>72</v>
      </c>
      <c r="B21" s="100"/>
      <c r="C21" s="100"/>
      <c r="D21" s="100"/>
      <c r="E21" s="100"/>
      <c r="F21" s="100"/>
      <c r="G21" s="100"/>
      <c r="H21" s="100"/>
      <c r="I21" s="100"/>
      <c r="J21" s="100"/>
      <c r="K21" s="100"/>
      <c r="L21" s="100"/>
      <c r="M21" s="100"/>
      <c r="N21" s="101"/>
      <c r="O21" s="102" t="s">
        <v>163</v>
      </c>
      <c r="P21" s="102" t="s">
        <v>36</v>
      </c>
      <c r="Q21" s="103" t="s">
        <v>70</v>
      </c>
      <c r="R21" s="102" t="s">
        <v>37</v>
      </c>
      <c r="S21" s="103" t="s">
        <v>70</v>
      </c>
      <c r="T21" s="102" t="s">
        <v>38</v>
      </c>
      <c r="U21" s="103" t="s">
        <v>70</v>
      </c>
    </row>
    <row r="22" spans="1:21" x14ac:dyDescent="0.35">
      <c r="A22" s="53"/>
      <c r="B22" s="54"/>
      <c r="C22" s="24" t="s">
        <v>63</v>
      </c>
      <c r="D22" s="24" t="s">
        <v>62</v>
      </c>
      <c r="E22" s="59" t="s">
        <v>31</v>
      </c>
      <c r="F22" s="53" t="s">
        <v>32</v>
      </c>
      <c r="G22" s="55"/>
      <c r="H22" s="55"/>
      <c r="I22" s="55"/>
      <c r="J22" s="55"/>
      <c r="K22" s="55"/>
      <c r="L22" s="55"/>
      <c r="M22" s="55"/>
      <c r="N22" s="54"/>
      <c r="O22" s="20" t="s">
        <v>33</v>
      </c>
      <c r="Q22" s="26"/>
      <c r="R22" s="6" t="s">
        <v>33</v>
      </c>
      <c r="S22" s="27"/>
      <c r="T22" s="6" t="s">
        <v>33</v>
      </c>
      <c r="U22" s="27"/>
    </row>
    <row r="23" spans="1:21" s="83" customFormat="1" ht="36" customHeight="1" x14ac:dyDescent="0.35">
      <c r="A23" s="74"/>
      <c r="B23" s="75"/>
      <c r="C23" s="76" t="s">
        <v>53</v>
      </c>
      <c r="D23" s="74" t="s">
        <v>56</v>
      </c>
      <c r="E23" s="77" t="s">
        <v>1</v>
      </c>
      <c r="F23" s="354" t="s">
        <v>210</v>
      </c>
      <c r="G23" s="355"/>
      <c r="H23" s="355"/>
      <c r="I23" s="355"/>
      <c r="J23" s="355"/>
      <c r="K23" s="355"/>
      <c r="L23" s="355"/>
      <c r="M23" s="355"/>
      <c r="N23" s="356"/>
      <c r="O23" s="78">
        <v>30900</v>
      </c>
      <c r="P23" s="78">
        <v>30900</v>
      </c>
      <c r="Q23" s="80"/>
      <c r="R23" s="81"/>
      <c r="S23" s="82"/>
      <c r="T23" s="81"/>
      <c r="U23" s="82"/>
    </row>
    <row r="24" spans="1:21" s="83" customFormat="1" ht="36" customHeight="1" x14ac:dyDescent="0.35">
      <c r="A24" s="74"/>
      <c r="B24" s="75"/>
      <c r="C24" s="76"/>
      <c r="D24" s="74"/>
      <c r="E24" s="77"/>
      <c r="F24" s="354"/>
      <c r="G24" s="355"/>
      <c r="H24" s="355"/>
      <c r="I24" s="355"/>
      <c r="J24" s="355"/>
      <c r="K24" s="355"/>
      <c r="L24" s="355"/>
      <c r="M24" s="355"/>
      <c r="N24" s="356"/>
      <c r="O24" s="78"/>
      <c r="P24" s="79"/>
      <c r="Q24" s="80"/>
      <c r="R24" s="81"/>
      <c r="S24" s="82"/>
      <c r="T24" s="81"/>
      <c r="U24" s="82"/>
    </row>
    <row r="25" spans="1:21" s="83" customFormat="1" ht="36" customHeight="1" x14ac:dyDescent="0.35">
      <c r="A25" s="74"/>
      <c r="B25" s="75"/>
      <c r="C25" s="76"/>
      <c r="D25" s="74"/>
      <c r="E25" s="77"/>
      <c r="F25" s="354"/>
      <c r="G25" s="355"/>
      <c r="H25" s="355"/>
      <c r="I25" s="355"/>
      <c r="J25" s="355"/>
      <c r="K25" s="355"/>
      <c r="L25" s="355"/>
      <c r="M25" s="355"/>
      <c r="N25" s="356"/>
      <c r="O25" s="78"/>
      <c r="P25" s="79"/>
      <c r="Q25" s="80"/>
      <c r="R25" s="81"/>
      <c r="S25" s="82"/>
      <c r="T25" s="81"/>
      <c r="U25" s="82"/>
    </row>
    <row r="26" spans="1:21" s="83" customFormat="1" ht="36" customHeight="1" x14ac:dyDescent="0.35">
      <c r="A26" s="74"/>
      <c r="B26" s="75"/>
      <c r="C26" s="76"/>
      <c r="D26" s="74"/>
      <c r="E26" s="77"/>
      <c r="F26" s="354"/>
      <c r="G26" s="355"/>
      <c r="H26" s="355"/>
      <c r="I26" s="355"/>
      <c r="J26" s="355"/>
      <c r="K26" s="355"/>
      <c r="L26" s="355"/>
      <c r="M26" s="355"/>
      <c r="N26" s="356"/>
      <c r="O26" s="78"/>
      <c r="P26" s="79"/>
      <c r="Q26" s="80"/>
      <c r="R26" s="81"/>
      <c r="S26" s="82"/>
      <c r="T26" s="81"/>
      <c r="U26" s="82"/>
    </row>
    <row r="27" spans="1:21" s="83" customFormat="1" ht="36" customHeight="1" x14ac:dyDescent="0.35">
      <c r="A27" s="74"/>
      <c r="B27" s="75"/>
      <c r="C27" s="76"/>
      <c r="D27" s="74"/>
      <c r="E27" s="77"/>
      <c r="F27" s="354"/>
      <c r="G27" s="355"/>
      <c r="H27" s="355"/>
      <c r="I27" s="355"/>
      <c r="J27" s="355"/>
      <c r="K27" s="355"/>
      <c r="L27" s="355"/>
      <c r="M27" s="355"/>
      <c r="N27" s="356"/>
      <c r="O27" s="78"/>
      <c r="P27" s="79"/>
      <c r="Q27" s="80"/>
      <c r="R27" s="81"/>
      <c r="S27" s="82"/>
      <c r="T27" s="81"/>
      <c r="U27" s="82"/>
    </row>
    <row r="28" spans="1:21" s="83" customFormat="1" ht="36" customHeight="1" x14ac:dyDescent="0.35">
      <c r="A28" s="74"/>
      <c r="B28" s="75"/>
      <c r="C28" s="76"/>
      <c r="D28" s="74"/>
      <c r="E28" s="77"/>
      <c r="F28" s="354"/>
      <c r="G28" s="355"/>
      <c r="H28" s="355"/>
      <c r="I28" s="355"/>
      <c r="J28" s="355"/>
      <c r="K28" s="355"/>
      <c r="L28" s="355"/>
      <c r="M28" s="355"/>
      <c r="N28" s="356"/>
      <c r="O28" s="78"/>
      <c r="P28" s="79"/>
      <c r="Q28" s="80"/>
      <c r="R28" s="81"/>
      <c r="S28" s="82"/>
      <c r="T28" s="81"/>
      <c r="U28" s="82"/>
    </row>
    <row r="29" spans="1:21" s="83" customFormat="1" ht="36" customHeight="1" x14ac:dyDescent="0.35">
      <c r="A29" s="74"/>
      <c r="B29" s="75"/>
      <c r="C29" s="76"/>
      <c r="D29" s="74"/>
      <c r="E29" s="77"/>
      <c r="F29" s="354"/>
      <c r="G29" s="355"/>
      <c r="H29" s="355"/>
      <c r="I29" s="355"/>
      <c r="J29" s="355"/>
      <c r="K29" s="355"/>
      <c r="L29" s="355"/>
      <c r="M29" s="355"/>
      <c r="N29" s="356"/>
      <c r="O29" s="78"/>
      <c r="P29" s="79"/>
      <c r="Q29" s="80"/>
      <c r="R29" s="81"/>
      <c r="S29" s="82"/>
      <c r="T29" s="81"/>
      <c r="U29" s="82"/>
    </row>
    <row r="30" spans="1:21" s="83" customFormat="1" ht="36" customHeight="1" x14ac:dyDescent="0.35">
      <c r="A30" s="74"/>
      <c r="B30" s="75"/>
      <c r="C30" s="76"/>
      <c r="D30" s="74"/>
      <c r="E30" s="77"/>
      <c r="F30" s="354"/>
      <c r="G30" s="355"/>
      <c r="H30" s="355"/>
      <c r="I30" s="355"/>
      <c r="J30" s="355"/>
      <c r="K30" s="355"/>
      <c r="L30" s="355"/>
      <c r="M30" s="355"/>
      <c r="N30" s="356"/>
      <c r="O30" s="78"/>
      <c r="P30" s="79"/>
      <c r="Q30" s="80"/>
      <c r="R30" s="81"/>
      <c r="S30" s="82"/>
      <c r="T30" s="81"/>
      <c r="U30" s="82"/>
    </row>
    <row r="31" spans="1:21" s="83" customFormat="1" ht="36" customHeight="1" x14ac:dyDescent="0.35">
      <c r="A31" s="74"/>
      <c r="B31" s="75"/>
      <c r="C31" s="76"/>
      <c r="D31" s="74"/>
      <c r="E31" s="77"/>
      <c r="F31" s="354"/>
      <c r="G31" s="355"/>
      <c r="H31" s="355"/>
      <c r="I31" s="355"/>
      <c r="J31" s="355"/>
      <c r="K31" s="355"/>
      <c r="L31" s="355"/>
      <c r="M31" s="355"/>
      <c r="N31" s="356"/>
      <c r="O31" s="78"/>
      <c r="P31" s="79"/>
      <c r="Q31" s="80"/>
      <c r="R31" s="81"/>
      <c r="S31" s="82"/>
      <c r="T31" s="81"/>
      <c r="U31" s="82"/>
    </row>
    <row r="32" spans="1:21" s="83" customFormat="1" ht="36" customHeight="1" x14ac:dyDescent="0.35">
      <c r="A32" s="74"/>
      <c r="B32" s="75"/>
      <c r="C32" s="76"/>
      <c r="D32" s="74"/>
      <c r="E32" s="77"/>
      <c r="F32" s="354"/>
      <c r="G32" s="355"/>
      <c r="H32" s="355"/>
      <c r="I32" s="355"/>
      <c r="J32" s="355"/>
      <c r="K32" s="355"/>
      <c r="L32" s="355"/>
      <c r="M32" s="355"/>
      <c r="N32" s="356"/>
      <c r="O32" s="78"/>
      <c r="P32" s="79"/>
      <c r="Q32" s="80"/>
      <c r="R32" s="81"/>
      <c r="S32" s="82"/>
      <c r="T32" s="81"/>
      <c r="U32" s="82"/>
    </row>
    <row r="33" spans="1:21" s="83" customFormat="1" ht="36" customHeight="1" x14ac:dyDescent="0.35">
      <c r="A33" s="74"/>
      <c r="B33" s="75"/>
      <c r="C33" s="76"/>
      <c r="D33" s="74"/>
      <c r="E33" s="77"/>
      <c r="F33" s="354"/>
      <c r="G33" s="355"/>
      <c r="H33" s="355"/>
      <c r="I33" s="355"/>
      <c r="J33" s="355"/>
      <c r="K33" s="355"/>
      <c r="L33" s="355"/>
      <c r="M33" s="355"/>
      <c r="N33" s="356"/>
      <c r="O33" s="78"/>
      <c r="P33" s="79"/>
      <c r="Q33" s="80"/>
      <c r="R33" s="81"/>
      <c r="S33" s="82"/>
      <c r="T33" s="81"/>
      <c r="U33" s="82"/>
    </row>
    <row r="34" spans="1:21" s="1" customFormat="1" x14ac:dyDescent="0.35">
      <c r="L34" s="30" t="s">
        <v>74</v>
      </c>
      <c r="N34" s="29"/>
      <c r="O34" s="30">
        <f>SUM(O23:O33)</f>
        <v>30900</v>
      </c>
      <c r="P34" s="30">
        <v>30900</v>
      </c>
      <c r="Q34" s="23"/>
      <c r="R34" s="31">
        <f>SUM(R23:R33)</f>
        <v>0</v>
      </c>
      <c r="S34" s="23"/>
      <c r="T34" s="31">
        <f>SUM(T23:T33)</f>
        <v>0</v>
      </c>
      <c r="U34" s="23"/>
    </row>
    <row r="36" spans="1:21" s="98" customFormat="1" ht="37.5" customHeight="1" x14ac:dyDescent="0.35">
      <c r="A36" s="99" t="s">
        <v>75</v>
      </c>
      <c r="B36" s="100"/>
      <c r="C36" s="100"/>
      <c r="D36" s="100"/>
      <c r="E36" s="100"/>
      <c r="F36" s="100"/>
      <c r="G36" s="100"/>
      <c r="H36" s="100"/>
      <c r="I36" s="100"/>
      <c r="J36" s="100"/>
      <c r="K36" s="100"/>
      <c r="L36" s="100"/>
      <c r="M36" s="100"/>
      <c r="N36" s="101"/>
      <c r="O36" s="102" t="s">
        <v>163</v>
      </c>
      <c r="P36" s="102" t="s">
        <v>36</v>
      </c>
      <c r="Q36" s="103" t="s">
        <v>70</v>
      </c>
      <c r="R36" s="102" t="s">
        <v>37</v>
      </c>
      <c r="S36" s="103" t="s">
        <v>70</v>
      </c>
      <c r="T36" s="102" t="s">
        <v>38</v>
      </c>
      <c r="U36" s="103" t="s">
        <v>70</v>
      </c>
    </row>
    <row r="37" spans="1:21" x14ac:dyDescent="0.35">
      <c r="A37" s="53"/>
      <c r="B37" s="54"/>
      <c r="C37" s="24" t="s">
        <v>63</v>
      </c>
      <c r="D37" s="24" t="s">
        <v>62</v>
      </c>
      <c r="E37" s="59" t="s">
        <v>31</v>
      </c>
      <c r="F37" s="53" t="s">
        <v>32</v>
      </c>
      <c r="G37" s="55"/>
      <c r="H37" s="55"/>
      <c r="I37" s="55"/>
      <c r="J37" s="55"/>
      <c r="K37" s="55"/>
      <c r="L37" s="55"/>
      <c r="M37" s="55"/>
      <c r="N37" s="54"/>
      <c r="O37" s="20" t="s">
        <v>33</v>
      </c>
      <c r="P37" s="20" t="s">
        <v>33</v>
      </c>
      <c r="Q37" s="26"/>
      <c r="R37" s="6" t="s">
        <v>33</v>
      </c>
      <c r="S37" s="27"/>
      <c r="T37" s="6" t="s">
        <v>33</v>
      </c>
      <c r="U37" s="27"/>
    </row>
    <row r="38" spans="1:21" s="83" customFormat="1" ht="36" customHeight="1" x14ac:dyDescent="0.35">
      <c r="A38" s="74"/>
      <c r="B38" s="75"/>
      <c r="C38" s="76" t="s">
        <v>53</v>
      </c>
      <c r="D38" s="74" t="s">
        <v>56</v>
      </c>
      <c r="E38" s="85" t="s">
        <v>4</v>
      </c>
      <c r="F38" s="354" t="s">
        <v>171</v>
      </c>
      <c r="G38" s="355"/>
      <c r="H38" s="355"/>
      <c r="I38" s="355"/>
      <c r="J38" s="355"/>
      <c r="K38" s="355"/>
      <c r="L38" s="355"/>
      <c r="M38" s="355"/>
      <c r="N38" s="356"/>
      <c r="O38" s="78">
        <v>1915.8</v>
      </c>
      <c r="P38" s="409">
        <v>1920</v>
      </c>
      <c r="Q38" s="257" t="s">
        <v>265</v>
      </c>
      <c r="R38" s="81"/>
      <c r="S38" s="82"/>
      <c r="T38" s="81"/>
      <c r="U38" s="82"/>
    </row>
    <row r="39" spans="1:21" s="83" customFormat="1" ht="36" customHeight="1" x14ac:dyDescent="0.35">
      <c r="A39" s="74"/>
      <c r="B39" s="75"/>
      <c r="C39" s="76" t="s">
        <v>53</v>
      </c>
      <c r="D39" s="74" t="s">
        <v>56</v>
      </c>
      <c r="E39" s="85" t="s">
        <v>4</v>
      </c>
      <c r="F39" s="354" t="s">
        <v>172</v>
      </c>
      <c r="G39" s="355"/>
      <c r="H39" s="355"/>
      <c r="I39" s="355"/>
      <c r="J39" s="355"/>
      <c r="K39" s="355"/>
      <c r="L39" s="355"/>
      <c r="M39" s="355"/>
      <c r="N39" s="356"/>
      <c r="O39" s="78">
        <v>152.96</v>
      </c>
      <c r="P39" s="409">
        <v>29.4</v>
      </c>
      <c r="Q39" s="257" t="s">
        <v>265</v>
      </c>
      <c r="R39" s="81"/>
      <c r="S39" s="82"/>
      <c r="T39" s="81"/>
      <c r="U39" s="82"/>
    </row>
    <row r="40" spans="1:21" s="83" customFormat="1" ht="36" customHeight="1" x14ac:dyDescent="0.35">
      <c r="A40" s="74"/>
      <c r="B40" s="75"/>
      <c r="C40" s="76" t="s">
        <v>53</v>
      </c>
      <c r="D40" s="74" t="s">
        <v>56</v>
      </c>
      <c r="E40" s="85" t="s">
        <v>4</v>
      </c>
      <c r="F40" s="354" t="s">
        <v>173</v>
      </c>
      <c r="G40" s="355"/>
      <c r="H40" s="355"/>
      <c r="I40" s="355"/>
      <c r="J40" s="355"/>
      <c r="K40" s="355"/>
      <c r="L40" s="355"/>
      <c r="M40" s="355"/>
      <c r="N40" s="356"/>
      <c r="O40" s="78">
        <v>463.5</v>
      </c>
      <c r="P40" s="409">
        <v>448.8</v>
      </c>
      <c r="Q40" s="257" t="s">
        <v>265</v>
      </c>
      <c r="R40" s="81"/>
      <c r="S40" s="82"/>
      <c r="T40" s="81"/>
      <c r="U40" s="82"/>
    </row>
    <row r="41" spans="1:21" s="83" customFormat="1" ht="36" customHeight="1" x14ac:dyDescent="0.35">
      <c r="A41" s="74"/>
      <c r="B41" s="75"/>
      <c r="C41" s="76" t="s">
        <v>53</v>
      </c>
      <c r="D41" s="74" t="s">
        <v>56</v>
      </c>
      <c r="E41" s="85" t="s">
        <v>4</v>
      </c>
      <c r="F41" s="354" t="s">
        <v>174</v>
      </c>
      <c r="G41" s="355"/>
      <c r="H41" s="355"/>
      <c r="I41" s="355"/>
      <c r="J41" s="355"/>
      <c r="K41" s="355"/>
      <c r="L41" s="355"/>
      <c r="M41" s="355"/>
      <c r="N41" s="356"/>
      <c r="O41" s="78">
        <v>772.5</v>
      </c>
      <c r="P41" s="409">
        <v>108.15</v>
      </c>
      <c r="Q41" s="257" t="s">
        <v>265</v>
      </c>
      <c r="R41" s="81"/>
      <c r="S41" s="82"/>
      <c r="T41" s="81"/>
      <c r="U41" s="82"/>
    </row>
    <row r="42" spans="1:21" s="83" customFormat="1" ht="36" customHeight="1" x14ac:dyDescent="0.35">
      <c r="A42" s="74"/>
      <c r="B42" s="75"/>
      <c r="C42" s="76" t="s">
        <v>53</v>
      </c>
      <c r="D42" s="74" t="s">
        <v>56</v>
      </c>
      <c r="E42" s="85" t="s">
        <v>4</v>
      </c>
      <c r="F42" s="354" t="s">
        <v>204</v>
      </c>
      <c r="G42" s="355"/>
      <c r="H42" s="355"/>
      <c r="I42" s="355"/>
      <c r="J42" s="355"/>
      <c r="K42" s="355"/>
      <c r="L42" s="355"/>
      <c r="M42" s="355"/>
      <c r="N42" s="356"/>
      <c r="O42" s="78">
        <v>3500</v>
      </c>
      <c r="P42" s="409">
        <v>3467.28</v>
      </c>
      <c r="Q42" s="257" t="s">
        <v>265</v>
      </c>
      <c r="R42" s="81"/>
      <c r="S42" s="82"/>
      <c r="T42" s="81"/>
      <c r="U42" s="82"/>
    </row>
    <row r="43" spans="1:21" s="83" customFormat="1" ht="36" customHeight="1" x14ac:dyDescent="0.35">
      <c r="A43" s="74"/>
      <c r="B43" s="75"/>
      <c r="C43" s="76" t="s">
        <v>53</v>
      </c>
      <c r="D43" s="74" t="s">
        <v>56</v>
      </c>
      <c r="E43" s="85" t="s">
        <v>4</v>
      </c>
      <c r="F43" s="354"/>
      <c r="G43" s="355"/>
      <c r="H43" s="355"/>
      <c r="I43" s="355"/>
      <c r="J43" s="355"/>
      <c r="K43" s="355"/>
      <c r="L43" s="355"/>
      <c r="M43" s="355"/>
      <c r="N43" s="356"/>
      <c r="O43" s="78"/>
      <c r="P43" s="79"/>
      <c r="Q43" s="80"/>
      <c r="R43" s="81"/>
      <c r="S43" s="82"/>
      <c r="T43" s="81"/>
      <c r="U43" s="82"/>
    </row>
    <row r="44" spans="1:21" s="83" customFormat="1" ht="36" customHeight="1" x14ac:dyDescent="0.35">
      <c r="A44" s="74"/>
      <c r="B44" s="75"/>
      <c r="C44" s="76" t="s">
        <v>53</v>
      </c>
      <c r="D44" s="74" t="s">
        <v>56</v>
      </c>
      <c r="E44" s="85" t="s">
        <v>4</v>
      </c>
      <c r="F44" s="354"/>
      <c r="G44" s="355"/>
      <c r="H44" s="355"/>
      <c r="I44" s="355"/>
      <c r="J44" s="355"/>
      <c r="K44" s="355"/>
      <c r="L44" s="355"/>
      <c r="M44" s="355"/>
      <c r="N44" s="356"/>
      <c r="O44" s="78"/>
      <c r="P44" s="79"/>
      <c r="Q44" s="80"/>
      <c r="R44" s="81"/>
      <c r="S44" s="82"/>
      <c r="T44" s="81"/>
      <c r="U44" s="82"/>
    </row>
    <row r="45" spans="1:21" s="83" customFormat="1" ht="36" customHeight="1" x14ac:dyDescent="0.35">
      <c r="A45" s="74"/>
      <c r="B45" s="75"/>
      <c r="C45" s="76"/>
      <c r="D45" s="74"/>
      <c r="E45" s="85" t="s">
        <v>4</v>
      </c>
      <c r="F45" s="354"/>
      <c r="G45" s="355"/>
      <c r="H45" s="355"/>
      <c r="I45" s="355"/>
      <c r="J45" s="355"/>
      <c r="K45" s="355"/>
      <c r="L45" s="355"/>
      <c r="M45" s="355"/>
      <c r="N45" s="356"/>
      <c r="O45" s="78"/>
      <c r="P45" s="79"/>
      <c r="Q45" s="80"/>
      <c r="R45" s="81"/>
      <c r="S45" s="82"/>
      <c r="T45" s="81"/>
      <c r="U45" s="82"/>
    </row>
    <row r="46" spans="1:21" s="83" customFormat="1" ht="36" customHeight="1" x14ac:dyDescent="0.35">
      <c r="A46" s="74"/>
      <c r="B46" s="75"/>
      <c r="C46" s="76"/>
      <c r="D46" s="74"/>
      <c r="E46" s="85" t="s">
        <v>4</v>
      </c>
      <c r="F46" s="354"/>
      <c r="G46" s="355"/>
      <c r="H46" s="355"/>
      <c r="I46" s="355"/>
      <c r="J46" s="355"/>
      <c r="K46" s="355"/>
      <c r="L46" s="355"/>
      <c r="M46" s="355"/>
      <c r="N46" s="356"/>
      <c r="O46" s="78"/>
      <c r="P46" s="79"/>
      <c r="Q46" s="80"/>
      <c r="R46" s="81"/>
      <c r="S46" s="82"/>
      <c r="T46" s="81"/>
      <c r="U46" s="82"/>
    </row>
    <row r="47" spans="1:21" s="83" customFormat="1" ht="36" customHeight="1" x14ac:dyDescent="0.35">
      <c r="A47" s="74"/>
      <c r="B47" s="75"/>
      <c r="C47" s="76"/>
      <c r="D47" s="74"/>
      <c r="E47" s="85" t="s">
        <v>4</v>
      </c>
      <c r="F47" s="354"/>
      <c r="G47" s="355"/>
      <c r="H47" s="355"/>
      <c r="I47" s="355"/>
      <c r="J47" s="355"/>
      <c r="K47" s="355"/>
      <c r="L47" s="355"/>
      <c r="M47" s="355"/>
      <c r="N47" s="356"/>
      <c r="O47" s="78"/>
      <c r="P47" s="79"/>
      <c r="Q47" s="80" t="s">
        <v>254</v>
      </c>
      <c r="R47" s="81"/>
      <c r="S47" s="82"/>
      <c r="T47" s="81"/>
      <c r="U47" s="82"/>
    </row>
    <row r="48" spans="1:21" s="1" customFormat="1" x14ac:dyDescent="0.35">
      <c r="L48" s="30" t="s">
        <v>76</v>
      </c>
      <c r="N48" s="29"/>
      <c r="O48" s="30">
        <f>SUM(O38:O47)</f>
        <v>6804.76</v>
      </c>
      <c r="P48" s="30">
        <f>SUM(P38:P47)</f>
        <v>5973.630000000001</v>
      </c>
      <c r="Q48" s="23"/>
      <c r="R48" s="31">
        <f>SUM(R38:R47)</f>
        <v>0</v>
      </c>
      <c r="S48" s="23"/>
      <c r="T48" s="31">
        <f>SUM(T38:T47)</f>
        <v>0</v>
      </c>
      <c r="U48" s="23"/>
    </row>
    <row r="50" spans="1:21" s="107" customFormat="1" ht="37.5" customHeight="1" x14ac:dyDescent="0.35">
      <c r="A50" s="99" t="s">
        <v>77</v>
      </c>
      <c r="B50" s="100"/>
      <c r="C50" s="100"/>
      <c r="D50" s="100"/>
      <c r="E50" s="100"/>
      <c r="F50" s="100"/>
      <c r="G50" s="100"/>
      <c r="H50" s="100"/>
      <c r="I50" s="100"/>
      <c r="J50" s="100"/>
      <c r="K50" s="100"/>
      <c r="L50" s="100"/>
      <c r="M50" s="100"/>
      <c r="N50" s="104"/>
      <c r="O50" s="102" t="s">
        <v>163</v>
      </c>
      <c r="P50" s="105" t="s">
        <v>36</v>
      </c>
      <c r="Q50" s="106" t="s">
        <v>70</v>
      </c>
      <c r="R50" s="105" t="s">
        <v>37</v>
      </c>
      <c r="S50" s="106" t="s">
        <v>70</v>
      </c>
      <c r="T50" s="105" t="s">
        <v>38</v>
      </c>
      <c r="U50" s="106" t="s">
        <v>70</v>
      </c>
    </row>
    <row r="51" spans="1:21" x14ac:dyDescent="0.35">
      <c r="A51" s="53"/>
      <c r="B51" s="54"/>
      <c r="C51" s="24" t="s">
        <v>63</v>
      </c>
      <c r="D51" s="24" t="s">
        <v>62</v>
      </c>
      <c r="E51" s="59" t="s">
        <v>31</v>
      </c>
      <c r="F51" s="53" t="s">
        <v>32</v>
      </c>
      <c r="G51" s="55"/>
      <c r="H51" s="55"/>
      <c r="I51" s="55"/>
      <c r="J51" s="55"/>
      <c r="K51" s="55"/>
      <c r="L51" s="55"/>
      <c r="M51" s="55"/>
      <c r="N51" s="54"/>
      <c r="O51" s="20" t="s">
        <v>33</v>
      </c>
      <c r="P51" s="20" t="s">
        <v>33</v>
      </c>
      <c r="Q51" s="26"/>
      <c r="R51" s="6" t="s">
        <v>33</v>
      </c>
      <c r="S51" s="27"/>
      <c r="T51" s="6" t="s">
        <v>33</v>
      </c>
      <c r="U51" s="27"/>
    </row>
    <row r="52" spans="1:21" s="83" customFormat="1" ht="37.5" customHeight="1" x14ac:dyDescent="0.35">
      <c r="A52" s="74"/>
      <c r="B52" s="75"/>
      <c r="C52" s="76"/>
      <c r="D52" s="74"/>
      <c r="E52" s="85" t="s">
        <v>4</v>
      </c>
      <c r="F52" s="354"/>
      <c r="G52" s="355"/>
      <c r="H52" s="355"/>
      <c r="I52" s="355"/>
      <c r="J52" s="355"/>
      <c r="K52" s="355"/>
      <c r="L52" s="355"/>
      <c r="M52" s="355"/>
      <c r="N52" s="356"/>
      <c r="O52" s="78"/>
      <c r="P52" s="79"/>
      <c r="Q52" s="80"/>
      <c r="R52" s="81"/>
      <c r="S52" s="82"/>
      <c r="T52" s="81"/>
      <c r="U52" s="82"/>
    </row>
    <row r="53" spans="1:21" s="83" customFormat="1" ht="37.5" customHeight="1" x14ac:dyDescent="0.35">
      <c r="A53" s="74"/>
      <c r="B53" s="75"/>
      <c r="C53" s="76"/>
      <c r="D53" s="74"/>
      <c r="E53" s="85" t="s">
        <v>4</v>
      </c>
      <c r="F53" s="354"/>
      <c r="G53" s="355"/>
      <c r="H53" s="355"/>
      <c r="I53" s="355"/>
      <c r="J53" s="355"/>
      <c r="K53" s="355"/>
      <c r="L53" s="355"/>
      <c r="M53" s="355"/>
      <c r="N53" s="356"/>
      <c r="O53" s="78"/>
      <c r="P53" s="79"/>
      <c r="Q53" s="80"/>
      <c r="R53" s="81"/>
      <c r="S53" s="82"/>
      <c r="T53" s="81"/>
      <c r="U53" s="82"/>
    </row>
    <row r="54" spans="1:21" s="83" customFormat="1" ht="37.5" customHeight="1" x14ac:dyDescent="0.35">
      <c r="A54" s="74"/>
      <c r="B54" s="75"/>
      <c r="C54" s="76"/>
      <c r="D54" s="74"/>
      <c r="E54" s="85" t="s">
        <v>4</v>
      </c>
      <c r="F54" s="354"/>
      <c r="G54" s="355"/>
      <c r="H54" s="355"/>
      <c r="I54" s="355"/>
      <c r="J54" s="355"/>
      <c r="K54" s="355"/>
      <c r="L54" s="355"/>
      <c r="M54" s="355"/>
      <c r="N54" s="356"/>
      <c r="O54" s="78"/>
      <c r="P54" s="79"/>
      <c r="Q54" s="80"/>
      <c r="R54" s="81"/>
      <c r="S54" s="82"/>
      <c r="T54" s="81"/>
      <c r="U54" s="82"/>
    </row>
    <row r="55" spans="1:21" s="83" customFormat="1" ht="37.5" customHeight="1" x14ac:dyDescent="0.35">
      <c r="A55" s="74"/>
      <c r="B55" s="75"/>
      <c r="C55" s="76"/>
      <c r="D55" s="74"/>
      <c r="E55" s="85" t="s">
        <v>4</v>
      </c>
      <c r="F55" s="354"/>
      <c r="G55" s="355"/>
      <c r="H55" s="355"/>
      <c r="I55" s="355"/>
      <c r="J55" s="355"/>
      <c r="K55" s="355"/>
      <c r="L55" s="355"/>
      <c r="M55" s="355"/>
      <c r="N55" s="356"/>
      <c r="O55" s="78"/>
      <c r="P55" s="79"/>
      <c r="Q55" s="80"/>
      <c r="R55" s="81"/>
      <c r="S55" s="82"/>
      <c r="T55" s="81"/>
      <c r="U55" s="82"/>
    </row>
    <row r="56" spans="1:21" s="83" customFormat="1" ht="37.5" customHeight="1" x14ac:dyDescent="0.35">
      <c r="A56" s="74"/>
      <c r="B56" s="75"/>
      <c r="C56" s="76"/>
      <c r="D56" s="74"/>
      <c r="E56" s="85" t="s">
        <v>4</v>
      </c>
      <c r="F56" s="354"/>
      <c r="G56" s="355"/>
      <c r="H56" s="355"/>
      <c r="I56" s="355"/>
      <c r="J56" s="355"/>
      <c r="K56" s="355"/>
      <c r="L56" s="355"/>
      <c r="M56" s="355"/>
      <c r="N56" s="356"/>
      <c r="O56" s="78"/>
      <c r="P56" s="79"/>
      <c r="Q56" s="80"/>
      <c r="R56" s="81"/>
      <c r="S56" s="82"/>
      <c r="T56" s="81"/>
      <c r="U56" s="82"/>
    </row>
    <row r="57" spans="1:21" s="83" customFormat="1" ht="37.5" customHeight="1" x14ac:dyDescent="0.35">
      <c r="A57" s="74"/>
      <c r="B57" s="75"/>
      <c r="C57" s="76"/>
      <c r="D57" s="74"/>
      <c r="E57" s="85" t="s">
        <v>4</v>
      </c>
      <c r="F57" s="354"/>
      <c r="G57" s="355"/>
      <c r="H57" s="355"/>
      <c r="I57" s="355"/>
      <c r="J57" s="355"/>
      <c r="K57" s="355"/>
      <c r="L57" s="355"/>
      <c r="M57" s="355"/>
      <c r="N57" s="356"/>
      <c r="O57" s="78"/>
      <c r="P57" s="79"/>
      <c r="Q57" s="80"/>
      <c r="R57" s="81"/>
      <c r="S57" s="82"/>
      <c r="T57" s="81"/>
      <c r="U57" s="82"/>
    </row>
    <row r="58" spans="1:21" s="1" customFormat="1" x14ac:dyDescent="0.35">
      <c r="L58" s="1" t="s">
        <v>78</v>
      </c>
      <c r="O58" s="30">
        <f>SUM(O52:O57)</f>
        <v>0</v>
      </c>
      <c r="P58" s="30">
        <f>SUM(P52:P57)</f>
        <v>0</v>
      </c>
      <c r="Q58" s="23"/>
      <c r="R58" s="31">
        <f>SUM(R52:R57)</f>
        <v>0</v>
      </c>
      <c r="S58" s="23"/>
      <c r="T58" s="31">
        <f>SUM(T52:T57)</f>
        <v>0</v>
      </c>
      <c r="U58" s="23"/>
    </row>
    <row r="59" spans="1:21" s="1" customFormat="1" x14ac:dyDescent="0.35">
      <c r="O59" s="30"/>
      <c r="P59" s="30"/>
      <c r="Q59" s="23"/>
      <c r="R59" s="31"/>
      <c r="S59" s="23"/>
      <c r="T59" s="31"/>
      <c r="U59" s="23"/>
    </row>
    <row r="60" spans="1:21" s="1" customFormat="1" ht="15" thickBot="1" x14ac:dyDescent="0.4">
      <c r="O60" s="30"/>
      <c r="P60" s="30"/>
      <c r="Q60" s="23"/>
      <c r="R60" s="31"/>
      <c r="S60" s="23"/>
      <c r="T60" s="31"/>
      <c r="U60" s="23"/>
    </row>
    <row r="61" spans="1:21" s="1" customFormat="1" ht="19" thickBot="1" x14ac:dyDescent="0.5">
      <c r="K61" s="377" t="s">
        <v>64</v>
      </c>
      <c r="L61" s="378"/>
      <c r="M61" s="378"/>
      <c r="N61" s="379"/>
      <c r="O61" s="30">
        <f>SUM(O34,O48,O58)</f>
        <v>37704.76</v>
      </c>
      <c r="P61" s="30">
        <f>SUM(P34,P48,P58)</f>
        <v>36873.630000000005</v>
      </c>
      <c r="Q61" s="30"/>
      <c r="R61" s="30">
        <f>SUM(R34,R48,R58)</f>
        <v>0</v>
      </c>
      <c r="S61" s="30"/>
      <c r="T61" s="31">
        <f>SUM(T34,T48,T58)</f>
        <v>0</v>
      </c>
      <c r="U61" s="23"/>
    </row>
    <row r="62" spans="1:21" ht="23.5" x14ac:dyDescent="0.55000000000000004">
      <c r="A62" s="361" t="s">
        <v>85</v>
      </c>
      <c r="B62" s="361"/>
      <c r="C62" s="361"/>
      <c r="D62" s="361"/>
    </row>
    <row r="63" spans="1:21" s="98" customFormat="1" ht="34.5" customHeight="1" x14ac:dyDescent="0.35">
      <c r="A63" s="108" t="s">
        <v>89</v>
      </c>
      <c r="B63" s="109"/>
      <c r="C63" s="109"/>
      <c r="D63" s="109"/>
      <c r="E63" s="110"/>
      <c r="F63" s="110"/>
      <c r="G63" s="110"/>
      <c r="H63" s="110"/>
      <c r="I63" s="110"/>
      <c r="J63" s="110"/>
      <c r="K63" s="110"/>
      <c r="L63" s="110"/>
      <c r="M63" s="110"/>
      <c r="N63" s="111"/>
      <c r="O63" s="112" t="s">
        <v>163</v>
      </c>
      <c r="P63" s="112" t="s">
        <v>36</v>
      </c>
      <c r="Q63" s="113" t="s">
        <v>70</v>
      </c>
      <c r="R63" s="112" t="s">
        <v>37</v>
      </c>
      <c r="S63" s="113" t="s">
        <v>70</v>
      </c>
      <c r="T63" s="112" t="s">
        <v>38</v>
      </c>
      <c r="U63" s="113" t="s">
        <v>70</v>
      </c>
    </row>
    <row r="64" spans="1:21" x14ac:dyDescent="0.35">
      <c r="A64" s="56"/>
      <c r="B64" s="57"/>
      <c r="C64" s="24" t="s">
        <v>63</v>
      </c>
      <c r="D64" s="24" t="s">
        <v>62</v>
      </c>
      <c r="E64" s="60" t="s">
        <v>31</v>
      </c>
      <c r="F64" s="28" t="s">
        <v>32</v>
      </c>
      <c r="G64" s="46"/>
      <c r="H64" s="46"/>
      <c r="I64" s="46"/>
      <c r="J64" s="46"/>
      <c r="K64" s="46"/>
      <c r="L64" s="46"/>
      <c r="M64" s="46"/>
      <c r="N64" s="46"/>
      <c r="O64" s="20" t="s">
        <v>33</v>
      </c>
      <c r="P64" s="20" t="s">
        <v>33</v>
      </c>
      <c r="Q64" s="26"/>
      <c r="R64" s="20" t="s">
        <v>33</v>
      </c>
      <c r="S64" s="27"/>
      <c r="T64" s="6" t="s">
        <v>33</v>
      </c>
      <c r="U64" s="27"/>
    </row>
    <row r="65" spans="1:21" s="83" customFormat="1" ht="40.5" customHeight="1" x14ac:dyDescent="0.35">
      <c r="A65" s="74"/>
      <c r="B65" s="75"/>
      <c r="C65" s="76" t="s">
        <v>53</v>
      </c>
      <c r="D65" s="74" t="s">
        <v>56</v>
      </c>
      <c r="E65" s="77" t="s">
        <v>8</v>
      </c>
      <c r="F65" s="354" t="s">
        <v>244</v>
      </c>
      <c r="G65" s="355"/>
      <c r="H65" s="355"/>
      <c r="I65" s="355"/>
      <c r="J65" s="355"/>
      <c r="K65" s="355"/>
      <c r="L65" s="355"/>
      <c r="M65" s="355"/>
      <c r="N65" s="356"/>
      <c r="O65" s="79">
        <v>1260</v>
      </c>
      <c r="P65" s="409">
        <v>0</v>
      </c>
      <c r="Q65" s="410" t="s">
        <v>268</v>
      </c>
      <c r="R65" s="79"/>
      <c r="S65" s="82"/>
      <c r="T65" s="81"/>
      <c r="U65" s="82"/>
    </row>
    <row r="66" spans="1:21" s="83" customFormat="1" ht="40.5" customHeight="1" x14ac:dyDescent="0.35">
      <c r="A66" s="74"/>
      <c r="B66" s="75"/>
      <c r="C66" s="76" t="s">
        <v>54</v>
      </c>
      <c r="D66" s="74" t="s">
        <v>54</v>
      </c>
      <c r="E66" s="251" t="s">
        <v>8</v>
      </c>
      <c r="F66" s="354" t="s">
        <v>212</v>
      </c>
      <c r="G66" s="355"/>
      <c r="H66" s="355"/>
      <c r="I66" s="355"/>
      <c r="J66" s="355"/>
      <c r="K66" s="355"/>
      <c r="L66" s="355"/>
      <c r="M66" s="355"/>
      <c r="N66" s="356"/>
      <c r="O66" s="250">
        <v>840</v>
      </c>
      <c r="P66" s="409">
        <v>110</v>
      </c>
      <c r="Q66" s="257" t="s">
        <v>272</v>
      </c>
      <c r="R66" s="79"/>
      <c r="S66" s="82"/>
      <c r="T66" s="81"/>
      <c r="U66" s="82"/>
    </row>
    <row r="67" spans="1:21" s="83" customFormat="1" ht="40.5" customHeight="1" x14ac:dyDescent="0.35">
      <c r="A67" s="74"/>
      <c r="B67" s="75"/>
      <c r="C67" s="76" t="s">
        <v>53</v>
      </c>
      <c r="D67" s="74" t="s">
        <v>56</v>
      </c>
      <c r="E67" s="77" t="s">
        <v>10</v>
      </c>
      <c r="F67" s="354" t="s">
        <v>214</v>
      </c>
      <c r="G67" s="355"/>
      <c r="H67" s="355"/>
      <c r="I67" s="355"/>
      <c r="J67" s="355"/>
      <c r="K67" s="355"/>
      <c r="L67" s="355"/>
      <c r="M67" s="355"/>
      <c r="N67" s="356"/>
      <c r="O67" s="250">
        <v>400</v>
      </c>
      <c r="P67" s="409">
        <v>514</v>
      </c>
      <c r="Q67" s="257" t="s">
        <v>253</v>
      </c>
      <c r="R67" s="79"/>
      <c r="S67" s="82"/>
      <c r="T67" s="81"/>
      <c r="U67" s="82"/>
    </row>
    <row r="68" spans="1:21" s="83" customFormat="1" ht="70.5" customHeight="1" x14ac:dyDescent="0.35">
      <c r="A68" s="74"/>
      <c r="B68" s="75"/>
      <c r="C68" s="76" t="s">
        <v>53</v>
      </c>
      <c r="D68" s="74" t="s">
        <v>56</v>
      </c>
      <c r="E68" s="77" t="s">
        <v>8</v>
      </c>
      <c r="F68" s="354" t="s">
        <v>245</v>
      </c>
      <c r="G68" s="355"/>
      <c r="H68" s="355"/>
      <c r="I68" s="355"/>
      <c r="J68" s="355"/>
      <c r="K68" s="355"/>
      <c r="L68" s="355"/>
      <c r="M68" s="355"/>
      <c r="N68" s="356"/>
      <c r="O68" s="79">
        <v>800</v>
      </c>
      <c r="P68" s="409">
        <v>2400</v>
      </c>
      <c r="Q68" s="257" t="s">
        <v>286</v>
      </c>
      <c r="R68" s="79"/>
      <c r="S68" s="260"/>
      <c r="T68" s="81"/>
      <c r="U68" s="82"/>
    </row>
    <row r="69" spans="1:21" s="83" customFormat="1" ht="40.5" customHeight="1" x14ac:dyDescent="0.35">
      <c r="A69" s="74"/>
      <c r="B69" s="75"/>
      <c r="C69" s="76" t="s">
        <v>55</v>
      </c>
      <c r="D69" s="258" t="s">
        <v>55</v>
      </c>
      <c r="E69" s="77" t="s">
        <v>8</v>
      </c>
      <c r="F69" s="354" t="s">
        <v>215</v>
      </c>
      <c r="G69" s="355"/>
      <c r="H69" s="355"/>
      <c r="I69" s="355"/>
      <c r="J69" s="355"/>
      <c r="K69" s="355"/>
      <c r="L69" s="355"/>
      <c r="M69" s="355"/>
      <c r="N69" s="356"/>
      <c r="O69" s="79">
        <v>945</v>
      </c>
      <c r="P69" s="409">
        <v>770</v>
      </c>
      <c r="Q69" s="257" t="s">
        <v>269</v>
      </c>
      <c r="R69" s="79"/>
      <c r="S69" s="82"/>
      <c r="T69" s="81"/>
      <c r="U69" s="82"/>
    </row>
    <row r="70" spans="1:21" s="83" customFormat="1" ht="40.5" customHeight="1" x14ac:dyDescent="0.35">
      <c r="A70" s="74"/>
      <c r="B70" s="75"/>
      <c r="C70" s="76" t="s">
        <v>54</v>
      </c>
      <c r="D70" s="258" t="s">
        <v>54</v>
      </c>
      <c r="E70" s="77" t="s">
        <v>8</v>
      </c>
      <c r="F70" s="354" t="s">
        <v>213</v>
      </c>
      <c r="G70" s="355"/>
      <c r="H70" s="355"/>
      <c r="I70" s="355"/>
      <c r="J70" s="355"/>
      <c r="K70" s="355"/>
      <c r="L70" s="355"/>
      <c r="M70" s="355"/>
      <c r="N70" s="356"/>
      <c r="O70" s="79">
        <v>1050</v>
      </c>
      <c r="P70" s="409">
        <v>550</v>
      </c>
      <c r="Q70" s="257" t="s">
        <v>270</v>
      </c>
      <c r="R70" s="79"/>
      <c r="S70" s="82"/>
      <c r="T70" s="81"/>
      <c r="U70" s="82"/>
    </row>
    <row r="71" spans="1:21" s="83" customFormat="1" ht="48.75" customHeight="1" x14ac:dyDescent="0.35">
      <c r="A71" s="74"/>
      <c r="B71" s="75"/>
      <c r="C71" s="76" t="s">
        <v>53</v>
      </c>
      <c r="D71" s="258" t="s">
        <v>55</v>
      </c>
      <c r="E71" s="77" t="s">
        <v>8</v>
      </c>
      <c r="F71" s="380" t="s">
        <v>216</v>
      </c>
      <c r="G71" s="380"/>
      <c r="H71" s="380"/>
      <c r="I71" s="380"/>
      <c r="J71" s="380"/>
      <c r="K71" s="380"/>
      <c r="L71" s="380"/>
      <c r="M71" s="380"/>
      <c r="N71" s="381"/>
      <c r="O71" s="79">
        <v>1200</v>
      </c>
      <c r="P71" s="411">
        <v>0</v>
      </c>
      <c r="Q71" s="257" t="s">
        <v>271</v>
      </c>
      <c r="R71" s="79"/>
      <c r="S71" s="82"/>
      <c r="T71" s="81"/>
      <c r="U71" s="82"/>
    </row>
    <row r="72" spans="1:21" s="83" customFormat="1" ht="40.5" customHeight="1" x14ac:dyDescent="0.35">
      <c r="A72" s="86"/>
      <c r="B72" s="87"/>
      <c r="C72" s="88" t="s">
        <v>56</v>
      </c>
      <c r="D72" s="86" t="s">
        <v>56</v>
      </c>
      <c r="E72" s="89" t="s">
        <v>8</v>
      </c>
      <c r="F72" s="354"/>
      <c r="G72" s="355"/>
      <c r="H72" s="355"/>
      <c r="I72" s="355"/>
      <c r="J72" s="355"/>
      <c r="K72" s="355"/>
      <c r="L72" s="355"/>
      <c r="M72" s="355"/>
      <c r="N72" s="356"/>
      <c r="O72" s="90"/>
      <c r="P72" s="411">
        <v>550</v>
      </c>
      <c r="Q72" s="412" t="s">
        <v>277</v>
      </c>
      <c r="R72" s="90"/>
      <c r="S72" s="92"/>
      <c r="T72" s="93"/>
      <c r="U72" s="92"/>
    </row>
    <row r="73" spans="1:21" s="34" customFormat="1" x14ac:dyDescent="0.35">
      <c r="M73" s="34" t="s">
        <v>82</v>
      </c>
      <c r="N73" s="29"/>
      <c r="O73" s="35">
        <f>SUM(O65:O72)</f>
        <v>6495</v>
      </c>
      <c r="P73" s="29">
        <f>SUM(P65:P72)</f>
        <v>4894</v>
      </c>
      <c r="Q73" s="32"/>
      <c r="R73" s="29">
        <f>SUM(R65:R72)</f>
        <v>0</v>
      </c>
      <c r="S73" s="32"/>
      <c r="T73" s="68">
        <f>SUM(T65:T72)</f>
        <v>0</v>
      </c>
      <c r="U73" s="32"/>
    </row>
    <row r="74" spans="1:21" s="1" customFormat="1" x14ac:dyDescent="0.35">
      <c r="N74" s="33"/>
      <c r="O74" s="33"/>
      <c r="P74" s="33"/>
      <c r="Q74" s="23"/>
      <c r="R74" s="33"/>
      <c r="S74" s="23"/>
      <c r="T74" s="69"/>
      <c r="U74" s="23"/>
    </row>
    <row r="75" spans="1:21" s="120" customFormat="1" ht="34.5" customHeight="1" x14ac:dyDescent="0.35">
      <c r="A75" s="114" t="s">
        <v>79</v>
      </c>
      <c r="B75" s="115"/>
      <c r="C75" s="115"/>
      <c r="D75" s="115"/>
      <c r="E75" s="116"/>
      <c r="F75" s="116"/>
      <c r="G75" s="116"/>
      <c r="H75" s="116"/>
      <c r="I75" s="116"/>
      <c r="J75" s="116"/>
      <c r="K75" s="116"/>
      <c r="L75" s="116"/>
      <c r="M75" s="116"/>
      <c r="N75" s="117"/>
      <c r="O75" s="246" t="s">
        <v>163</v>
      </c>
      <c r="P75" s="118" t="s">
        <v>36</v>
      </c>
      <c r="Q75" s="119" t="s">
        <v>70</v>
      </c>
      <c r="R75" s="118" t="s">
        <v>37</v>
      </c>
      <c r="S75" s="119" t="s">
        <v>70</v>
      </c>
      <c r="T75" s="118" t="s">
        <v>38</v>
      </c>
      <c r="U75" s="119" t="s">
        <v>70</v>
      </c>
    </row>
    <row r="76" spans="1:21" x14ac:dyDescent="0.35">
      <c r="A76" s="56"/>
      <c r="B76" s="57"/>
      <c r="C76" s="24" t="s">
        <v>63</v>
      </c>
      <c r="D76" s="24" t="s">
        <v>62</v>
      </c>
      <c r="E76" s="60" t="s">
        <v>31</v>
      </c>
      <c r="F76" s="28" t="s">
        <v>32</v>
      </c>
      <c r="G76" s="46"/>
      <c r="H76" s="46"/>
      <c r="I76" s="46"/>
      <c r="J76" s="46"/>
      <c r="K76" s="46"/>
      <c r="L76" s="46"/>
      <c r="M76" s="46"/>
      <c r="N76" s="46"/>
      <c r="O76" s="20" t="s">
        <v>33</v>
      </c>
      <c r="P76" s="20" t="s">
        <v>33</v>
      </c>
      <c r="Q76" s="26"/>
      <c r="R76" s="20" t="s">
        <v>33</v>
      </c>
      <c r="S76" s="27"/>
      <c r="T76" s="6" t="s">
        <v>33</v>
      </c>
      <c r="U76" s="27"/>
    </row>
    <row r="77" spans="1:21" s="83" customFormat="1" ht="37.5" customHeight="1" x14ac:dyDescent="0.35">
      <c r="A77" s="74"/>
      <c r="B77" s="75"/>
      <c r="C77" s="76" t="s">
        <v>53</v>
      </c>
      <c r="D77" s="74" t="s">
        <v>56</v>
      </c>
      <c r="E77" s="77" t="s">
        <v>13</v>
      </c>
      <c r="F77" s="354" t="s">
        <v>249</v>
      </c>
      <c r="G77" s="355"/>
      <c r="H77" s="355"/>
      <c r="I77" s="355"/>
      <c r="J77" s="355"/>
      <c r="K77" s="355"/>
      <c r="L77" s="355"/>
      <c r="M77" s="355"/>
      <c r="N77" s="356"/>
      <c r="O77" s="250">
        <v>2834</v>
      </c>
      <c r="P77" s="409">
        <v>1696</v>
      </c>
      <c r="Q77" s="257" t="s">
        <v>264</v>
      </c>
      <c r="R77" s="79"/>
      <c r="S77" s="82"/>
      <c r="T77" s="81"/>
      <c r="U77" s="82"/>
    </row>
    <row r="78" spans="1:21" s="83" customFormat="1" ht="37.5" customHeight="1" x14ac:dyDescent="0.35">
      <c r="A78" s="74"/>
      <c r="B78" s="75"/>
      <c r="C78" s="76" t="s">
        <v>53</v>
      </c>
      <c r="D78" s="74" t="s">
        <v>56</v>
      </c>
      <c r="E78" s="77" t="s">
        <v>13</v>
      </c>
      <c r="F78" s="354" t="s">
        <v>211</v>
      </c>
      <c r="G78" s="355"/>
      <c r="H78" s="355"/>
      <c r="I78" s="355"/>
      <c r="J78" s="355"/>
      <c r="K78" s="355"/>
      <c r="L78" s="355"/>
      <c r="M78" s="355"/>
      <c r="N78" s="356"/>
      <c r="O78" s="79">
        <v>200</v>
      </c>
      <c r="P78" s="409">
        <v>80</v>
      </c>
      <c r="Q78" s="257" t="s">
        <v>273</v>
      </c>
      <c r="R78" s="79"/>
      <c r="S78" s="82"/>
      <c r="T78" s="81"/>
      <c r="U78" s="82"/>
    </row>
    <row r="79" spans="1:21" s="83" customFormat="1" ht="43.5" x14ac:dyDescent="0.35">
      <c r="A79" s="74"/>
      <c r="B79" s="75"/>
      <c r="C79" s="76" t="s">
        <v>53</v>
      </c>
      <c r="D79" s="255" t="s">
        <v>56</v>
      </c>
      <c r="E79" s="77" t="s">
        <v>13</v>
      </c>
      <c r="F79" s="354"/>
      <c r="G79" s="355"/>
      <c r="H79" s="355"/>
      <c r="I79" s="355"/>
      <c r="J79" s="355"/>
      <c r="K79" s="355"/>
      <c r="L79" s="355"/>
      <c r="M79" s="355"/>
      <c r="N79" s="356"/>
      <c r="O79" s="79"/>
      <c r="P79" s="409">
        <v>910</v>
      </c>
      <c r="Q79" s="257" t="s">
        <v>279</v>
      </c>
      <c r="R79" s="79"/>
      <c r="S79" s="82"/>
      <c r="T79" s="81"/>
      <c r="U79" s="82"/>
    </row>
    <row r="80" spans="1:21" s="83" customFormat="1" ht="37.5" customHeight="1" x14ac:dyDescent="0.35">
      <c r="A80" s="74"/>
      <c r="B80" s="75"/>
      <c r="C80" s="76" t="s">
        <v>54</v>
      </c>
      <c r="D80" s="74" t="s">
        <v>54</v>
      </c>
      <c r="E80" s="77"/>
      <c r="F80" s="354"/>
      <c r="G80" s="355"/>
      <c r="H80" s="355"/>
      <c r="I80" s="355"/>
      <c r="J80" s="355"/>
      <c r="K80" s="355"/>
      <c r="L80" s="355"/>
      <c r="M80" s="355"/>
      <c r="N80" s="356"/>
      <c r="O80" s="79"/>
      <c r="P80" s="409">
        <v>514</v>
      </c>
      <c r="Q80" s="257" t="s">
        <v>278</v>
      </c>
      <c r="R80" s="79"/>
      <c r="S80" s="82"/>
      <c r="T80" s="81"/>
      <c r="U80" s="82"/>
    </row>
    <row r="81" spans="1:21" s="83" customFormat="1" ht="37.5" customHeight="1" x14ac:dyDescent="0.35">
      <c r="A81" s="74"/>
      <c r="B81" s="75"/>
      <c r="C81" s="76"/>
      <c r="D81" s="74"/>
      <c r="E81" s="77"/>
      <c r="F81" s="354"/>
      <c r="G81" s="355"/>
      <c r="H81" s="355"/>
      <c r="I81" s="355"/>
      <c r="J81" s="355"/>
      <c r="K81" s="355"/>
      <c r="L81" s="355"/>
      <c r="M81" s="355"/>
      <c r="N81" s="356"/>
      <c r="O81" s="79"/>
      <c r="P81" s="79"/>
      <c r="Q81" s="80"/>
      <c r="R81" s="79"/>
      <c r="S81" s="82"/>
      <c r="T81" s="81"/>
      <c r="U81" s="82"/>
    </row>
    <row r="82" spans="1:21" s="83" customFormat="1" ht="37.5" customHeight="1" x14ac:dyDescent="0.35">
      <c r="A82" s="74"/>
      <c r="B82" s="75"/>
      <c r="C82" s="76"/>
      <c r="D82" s="74"/>
      <c r="E82" s="77"/>
      <c r="F82" s="354"/>
      <c r="G82" s="355"/>
      <c r="H82" s="355"/>
      <c r="I82" s="355"/>
      <c r="J82" s="355"/>
      <c r="K82" s="355"/>
      <c r="L82" s="355"/>
      <c r="M82" s="355"/>
      <c r="N82" s="356"/>
      <c r="O82" s="79"/>
      <c r="P82" s="79"/>
      <c r="Q82" s="80"/>
      <c r="R82" s="79"/>
      <c r="S82" s="82"/>
      <c r="T82" s="81"/>
      <c r="U82" s="82"/>
    </row>
    <row r="83" spans="1:21" s="83" customFormat="1" ht="37.5" customHeight="1" x14ac:dyDescent="0.35">
      <c r="A83" s="74"/>
      <c r="B83" s="75"/>
      <c r="C83" s="76"/>
      <c r="D83" s="74"/>
      <c r="E83" s="77"/>
      <c r="F83" s="354"/>
      <c r="G83" s="355"/>
      <c r="H83" s="355"/>
      <c r="I83" s="355"/>
      <c r="J83" s="355"/>
      <c r="K83" s="355"/>
      <c r="L83" s="355"/>
      <c r="M83" s="355"/>
      <c r="N83" s="356"/>
      <c r="O83" s="79"/>
      <c r="P83" s="79"/>
      <c r="Q83" s="80"/>
      <c r="R83" s="79"/>
      <c r="S83" s="82"/>
      <c r="T83" s="81"/>
      <c r="U83" s="82"/>
    </row>
    <row r="84" spans="1:21" s="83" customFormat="1" ht="37.5" customHeight="1" x14ac:dyDescent="0.35">
      <c r="A84" s="74"/>
      <c r="B84" s="75"/>
      <c r="C84" s="76"/>
      <c r="D84" s="74"/>
      <c r="E84" s="77"/>
      <c r="F84" s="354"/>
      <c r="G84" s="355"/>
      <c r="H84" s="355"/>
      <c r="I84" s="355"/>
      <c r="J84" s="355"/>
      <c r="K84" s="355"/>
      <c r="L84" s="355"/>
      <c r="M84" s="355"/>
      <c r="N84" s="356"/>
      <c r="O84" s="79"/>
      <c r="P84" s="79"/>
      <c r="Q84" s="80"/>
      <c r="R84" s="79"/>
      <c r="S84" s="82"/>
      <c r="T84" s="81"/>
      <c r="U84" s="82"/>
    </row>
    <row r="85" spans="1:21" s="83" customFormat="1" ht="37.5" customHeight="1" x14ac:dyDescent="0.35">
      <c r="A85" s="74"/>
      <c r="B85" s="75"/>
      <c r="C85" s="76"/>
      <c r="D85" s="74"/>
      <c r="E85" s="77"/>
      <c r="F85" s="354"/>
      <c r="G85" s="355"/>
      <c r="H85" s="355"/>
      <c r="I85" s="355"/>
      <c r="J85" s="355"/>
      <c r="K85" s="355"/>
      <c r="L85" s="355"/>
      <c r="M85" s="355"/>
      <c r="N85" s="356"/>
      <c r="O85" s="79"/>
      <c r="P85" s="79"/>
      <c r="Q85" s="80"/>
      <c r="R85" s="79"/>
      <c r="S85" s="82"/>
      <c r="T85" s="81"/>
      <c r="U85" s="82"/>
    </row>
    <row r="86" spans="1:21" s="83" customFormat="1" ht="37.5" customHeight="1" x14ac:dyDescent="0.35">
      <c r="A86" s="74"/>
      <c r="B86" s="75"/>
      <c r="C86" s="76"/>
      <c r="D86" s="74"/>
      <c r="E86" s="77"/>
      <c r="F86" s="354"/>
      <c r="G86" s="355"/>
      <c r="H86" s="355"/>
      <c r="I86" s="355"/>
      <c r="J86" s="355"/>
      <c r="K86" s="355"/>
      <c r="L86" s="355"/>
      <c r="M86" s="355"/>
      <c r="N86" s="356"/>
      <c r="O86" s="79"/>
      <c r="P86" s="79"/>
      <c r="Q86" s="80"/>
      <c r="R86" s="79"/>
      <c r="S86" s="82"/>
      <c r="T86" s="81"/>
      <c r="U86" s="82"/>
    </row>
    <row r="87" spans="1:21" s="83" customFormat="1" ht="37.5" customHeight="1" x14ac:dyDescent="0.35">
      <c r="A87" s="74"/>
      <c r="B87" s="75"/>
      <c r="C87" s="76"/>
      <c r="D87" s="74"/>
      <c r="E87" s="77"/>
      <c r="F87" s="354"/>
      <c r="G87" s="355"/>
      <c r="H87" s="355"/>
      <c r="I87" s="355"/>
      <c r="J87" s="355"/>
      <c r="K87" s="355"/>
      <c r="L87" s="355"/>
      <c r="M87" s="355"/>
      <c r="N87" s="356"/>
      <c r="O87" s="79"/>
      <c r="P87" s="79"/>
      <c r="Q87" s="80"/>
      <c r="R87" s="79"/>
      <c r="S87" s="82"/>
      <c r="T87" s="81"/>
      <c r="U87" s="82"/>
    </row>
    <row r="88" spans="1:21" s="83" customFormat="1" ht="37.5" customHeight="1" x14ac:dyDescent="0.35">
      <c r="A88" s="74"/>
      <c r="B88" s="75"/>
      <c r="C88" s="76"/>
      <c r="D88" s="74"/>
      <c r="E88" s="77"/>
      <c r="F88" s="354"/>
      <c r="G88" s="355"/>
      <c r="H88" s="355"/>
      <c r="I88" s="355"/>
      <c r="J88" s="355"/>
      <c r="K88" s="355"/>
      <c r="L88" s="355"/>
      <c r="M88" s="355"/>
      <c r="N88" s="356"/>
      <c r="O88" s="79"/>
      <c r="P88" s="79"/>
      <c r="Q88" s="80"/>
      <c r="R88" s="79"/>
      <c r="S88" s="82"/>
      <c r="T88" s="81"/>
      <c r="U88" s="82"/>
    </row>
    <row r="89" spans="1:21" s="83" customFormat="1" ht="37.5" customHeight="1" x14ac:dyDescent="0.35">
      <c r="A89" s="74"/>
      <c r="B89" s="75"/>
      <c r="C89" s="76"/>
      <c r="D89" s="74"/>
      <c r="E89" s="77"/>
      <c r="F89" s="354"/>
      <c r="G89" s="355"/>
      <c r="H89" s="355"/>
      <c r="I89" s="355"/>
      <c r="J89" s="355"/>
      <c r="K89" s="355"/>
      <c r="L89" s="355"/>
      <c r="M89" s="355"/>
      <c r="N89" s="356"/>
      <c r="O89" s="79"/>
      <c r="P89" s="79"/>
      <c r="Q89" s="80"/>
      <c r="R89" s="79"/>
      <c r="S89" s="82"/>
      <c r="T89" s="81"/>
      <c r="U89" s="82"/>
    </row>
    <row r="90" spans="1:21" s="1" customFormat="1" x14ac:dyDescent="0.35">
      <c r="L90" s="48" t="s">
        <v>83</v>
      </c>
      <c r="M90" s="48"/>
      <c r="N90" s="48"/>
      <c r="O90" s="30">
        <f>SUM(O77:O89)</f>
        <v>3034</v>
      </c>
      <c r="P90" s="30">
        <f>SUM(P77:P89)</f>
        <v>3200</v>
      </c>
      <c r="Q90" s="30"/>
      <c r="R90" s="30">
        <f t="shared" ref="R90:T90" si="0">SUM(R77:R89)</f>
        <v>0</v>
      </c>
      <c r="S90" s="30"/>
      <c r="T90" s="31">
        <f t="shared" si="0"/>
        <v>0</v>
      </c>
      <c r="U90" s="30"/>
    </row>
    <row r="92" spans="1:21" s="98" customFormat="1" ht="37.5" customHeight="1" x14ac:dyDescent="0.35">
      <c r="A92" s="121" t="s">
        <v>35</v>
      </c>
      <c r="B92" s="122"/>
      <c r="C92" s="122"/>
      <c r="D92" s="122"/>
      <c r="E92" s="122"/>
      <c r="F92" s="122"/>
      <c r="G92" s="122"/>
      <c r="H92" s="122"/>
      <c r="I92" s="122"/>
      <c r="J92" s="122"/>
      <c r="K92" s="122"/>
      <c r="L92" s="122"/>
      <c r="M92" s="122"/>
      <c r="N92" s="123"/>
      <c r="O92" s="124" t="s">
        <v>163</v>
      </c>
      <c r="P92" s="124" t="s">
        <v>36</v>
      </c>
      <c r="Q92" s="125" t="s">
        <v>70</v>
      </c>
      <c r="R92" s="124" t="s">
        <v>37</v>
      </c>
      <c r="S92" s="125" t="s">
        <v>70</v>
      </c>
      <c r="T92" s="124" t="s">
        <v>38</v>
      </c>
      <c r="U92" s="125" t="s">
        <v>70</v>
      </c>
    </row>
    <row r="93" spans="1:21" x14ac:dyDescent="0.35">
      <c r="A93" s="56"/>
      <c r="B93" s="57"/>
      <c r="C93" s="24" t="s">
        <v>63</v>
      </c>
      <c r="D93" s="24" t="s">
        <v>62</v>
      </c>
      <c r="E93" s="60" t="s">
        <v>31</v>
      </c>
      <c r="F93" s="46" t="s">
        <v>32</v>
      </c>
      <c r="G93" s="46"/>
      <c r="H93" s="46"/>
      <c r="I93" s="46"/>
      <c r="J93" s="46"/>
      <c r="K93" s="46"/>
      <c r="L93" s="46"/>
      <c r="M93" s="46"/>
      <c r="N93" s="46"/>
      <c r="O93" s="20" t="s">
        <v>33</v>
      </c>
      <c r="P93" s="28" t="s">
        <v>33</v>
      </c>
      <c r="Q93" s="26"/>
      <c r="R93" s="28" t="s">
        <v>33</v>
      </c>
      <c r="S93" s="27"/>
      <c r="T93" s="70" t="s">
        <v>33</v>
      </c>
      <c r="U93" s="27"/>
    </row>
    <row r="94" spans="1:21" s="83" customFormat="1" ht="36" customHeight="1" x14ac:dyDescent="0.35">
      <c r="A94" s="74"/>
      <c r="B94" s="75"/>
      <c r="C94" s="76"/>
      <c r="D94" s="76"/>
      <c r="E94" s="77" t="s">
        <v>12</v>
      </c>
      <c r="F94" s="354" t="s">
        <v>221</v>
      </c>
      <c r="G94" s="355"/>
      <c r="H94" s="355"/>
      <c r="I94" s="355"/>
      <c r="J94" s="355"/>
      <c r="K94" s="355"/>
      <c r="L94" s="355"/>
      <c r="M94" s="355"/>
      <c r="N94" s="356"/>
      <c r="O94" s="79">
        <v>50</v>
      </c>
      <c r="P94" s="413">
        <v>58</v>
      </c>
      <c r="Q94" s="410" t="s">
        <v>274</v>
      </c>
      <c r="R94" s="78"/>
      <c r="S94" s="82"/>
      <c r="T94" s="94"/>
      <c r="U94" s="82"/>
    </row>
    <row r="95" spans="1:21" s="83" customFormat="1" ht="36" customHeight="1" x14ac:dyDescent="0.35">
      <c r="A95" s="74"/>
      <c r="B95" s="75"/>
      <c r="C95" s="76"/>
      <c r="D95" s="76"/>
      <c r="E95" s="77"/>
      <c r="F95" s="354"/>
      <c r="G95" s="355"/>
      <c r="H95" s="355"/>
      <c r="I95" s="355"/>
      <c r="J95" s="355"/>
      <c r="K95" s="355"/>
      <c r="L95" s="355"/>
      <c r="M95" s="355"/>
      <c r="N95" s="356"/>
      <c r="O95" s="79"/>
      <c r="P95" s="78"/>
      <c r="Q95" s="80"/>
      <c r="R95" s="78"/>
      <c r="S95" s="82"/>
      <c r="T95" s="94"/>
      <c r="U95" s="82"/>
    </row>
    <row r="96" spans="1:21" s="83" customFormat="1" ht="36" customHeight="1" x14ac:dyDescent="0.35">
      <c r="A96" s="74"/>
      <c r="B96" s="75"/>
      <c r="C96" s="76"/>
      <c r="D96" s="76"/>
      <c r="E96" s="77"/>
      <c r="F96" s="354"/>
      <c r="G96" s="355"/>
      <c r="H96" s="355"/>
      <c r="I96" s="355"/>
      <c r="J96" s="355"/>
      <c r="K96" s="355"/>
      <c r="L96" s="355"/>
      <c r="M96" s="355"/>
      <c r="N96" s="356"/>
      <c r="O96" s="79"/>
      <c r="P96" s="78"/>
      <c r="Q96" s="80"/>
      <c r="R96" s="78"/>
      <c r="S96" s="82"/>
      <c r="T96" s="94"/>
      <c r="U96" s="82"/>
    </row>
    <row r="97" spans="1:21" s="83" customFormat="1" ht="36" customHeight="1" x14ac:dyDescent="0.35">
      <c r="A97" s="74"/>
      <c r="B97" s="75"/>
      <c r="C97" s="76"/>
      <c r="D97" s="76"/>
      <c r="E97" s="77"/>
      <c r="F97" s="354"/>
      <c r="G97" s="355"/>
      <c r="H97" s="355"/>
      <c r="I97" s="355"/>
      <c r="J97" s="355"/>
      <c r="K97" s="355"/>
      <c r="L97" s="355"/>
      <c r="M97" s="355"/>
      <c r="N97" s="356"/>
      <c r="O97" s="79"/>
      <c r="P97" s="78"/>
      <c r="Q97" s="80"/>
      <c r="R97" s="78"/>
      <c r="S97" s="82"/>
      <c r="T97" s="94"/>
      <c r="U97" s="82"/>
    </row>
    <row r="98" spans="1:21" s="83" customFormat="1" ht="36" customHeight="1" x14ac:dyDescent="0.35">
      <c r="A98" s="74"/>
      <c r="B98" s="75"/>
      <c r="C98" s="76"/>
      <c r="D98" s="76"/>
      <c r="E98" s="77"/>
      <c r="F98" s="354"/>
      <c r="G98" s="355"/>
      <c r="H98" s="355"/>
      <c r="I98" s="355"/>
      <c r="J98" s="355"/>
      <c r="K98" s="355"/>
      <c r="L98" s="355"/>
      <c r="M98" s="355"/>
      <c r="N98" s="356"/>
      <c r="O98" s="79"/>
      <c r="P98" s="78"/>
      <c r="Q98" s="80"/>
      <c r="R98" s="78"/>
      <c r="S98" s="82"/>
      <c r="T98" s="94"/>
      <c r="U98" s="82"/>
    </row>
    <row r="99" spans="1:21" s="83" customFormat="1" ht="36" customHeight="1" x14ac:dyDescent="0.35">
      <c r="A99" s="74"/>
      <c r="B99" s="75"/>
      <c r="C99" s="76"/>
      <c r="D99" s="76"/>
      <c r="E99" s="77"/>
      <c r="F99" s="354"/>
      <c r="G99" s="355"/>
      <c r="H99" s="355"/>
      <c r="I99" s="355"/>
      <c r="J99" s="355"/>
      <c r="K99" s="355"/>
      <c r="L99" s="355"/>
      <c r="M99" s="355"/>
      <c r="N99" s="356"/>
      <c r="O99" s="79"/>
      <c r="P99" s="78"/>
      <c r="Q99" s="80"/>
      <c r="R99" s="78"/>
      <c r="S99" s="82"/>
      <c r="T99" s="94"/>
      <c r="U99" s="82"/>
    </row>
    <row r="100" spans="1:21" s="83" customFormat="1" ht="36" customHeight="1" x14ac:dyDescent="0.35">
      <c r="A100" s="74"/>
      <c r="B100" s="75"/>
      <c r="C100" s="76"/>
      <c r="D100" s="76"/>
      <c r="E100" s="77"/>
      <c r="F100" s="354"/>
      <c r="G100" s="355"/>
      <c r="H100" s="355"/>
      <c r="I100" s="355"/>
      <c r="J100" s="355"/>
      <c r="K100" s="355"/>
      <c r="L100" s="355"/>
      <c r="M100" s="355"/>
      <c r="N100" s="356"/>
      <c r="O100" s="79"/>
      <c r="P100" s="78"/>
      <c r="Q100" s="80"/>
      <c r="R100" s="78"/>
      <c r="S100" s="82"/>
      <c r="T100" s="94"/>
      <c r="U100" s="82"/>
    </row>
    <row r="101" spans="1:21" s="83" customFormat="1" ht="36" customHeight="1" x14ac:dyDescent="0.35">
      <c r="A101" s="74"/>
      <c r="B101" s="75"/>
      <c r="C101" s="76"/>
      <c r="D101" s="76"/>
      <c r="E101" s="77"/>
      <c r="F101" s="354"/>
      <c r="G101" s="355"/>
      <c r="H101" s="355"/>
      <c r="I101" s="355"/>
      <c r="J101" s="355"/>
      <c r="K101" s="355"/>
      <c r="L101" s="355"/>
      <c r="M101" s="355"/>
      <c r="N101" s="356"/>
      <c r="O101" s="79"/>
      <c r="P101" s="78"/>
      <c r="Q101" s="80"/>
      <c r="R101" s="78"/>
      <c r="S101" s="82"/>
      <c r="T101" s="94"/>
      <c r="U101" s="82"/>
    </row>
    <row r="102" spans="1:21" s="83" customFormat="1" ht="36" customHeight="1" x14ac:dyDescent="0.35">
      <c r="A102" s="74"/>
      <c r="B102" s="75"/>
      <c r="C102" s="76"/>
      <c r="D102" s="76"/>
      <c r="E102" s="77"/>
      <c r="F102" s="354"/>
      <c r="G102" s="355"/>
      <c r="H102" s="355"/>
      <c r="I102" s="355"/>
      <c r="J102" s="355"/>
      <c r="K102" s="355"/>
      <c r="L102" s="355"/>
      <c r="M102" s="355"/>
      <c r="N102" s="356"/>
      <c r="O102" s="79"/>
      <c r="P102" s="78"/>
      <c r="Q102" s="80"/>
      <c r="R102" s="78"/>
      <c r="S102" s="82"/>
      <c r="T102" s="94"/>
      <c r="U102" s="82"/>
    </row>
    <row r="103" spans="1:21" s="83" customFormat="1" ht="36" customHeight="1" x14ac:dyDescent="0.35">
      <c r="A103" s="74"/>
      <c r="B103" s="75"/>
      <c r="C103" s="76"/>
      <c r="D103" s="76"/>
      <c r="E103" s="77"/>
      <c r="F103" s="354"/>
      <c r="G103" s="355"/>
      <c r="H103" s="355"/>
      <c r="I103" s="355"/>
      <c r="J103" s="355"/>
      <c r="K103" s="355"/>
      <c r="L103" s="355"/>
      <c r="M103" s="355"/>
      <c r="N103" s="356"/>
      <c r="O103" s="79"/>
      <c r="P103" s="78"/>
      <c r="Q103" s="80"/>
      <c r="R103" s="78"/>
      <c r="S103" s="82"/>
      <c r="T103" s="94"/>
      <c r="U103" s="82"/>
    </row>
    <row r="104" spans="1:21" s="83" customFormat="1" ht="36" customHeight="1" x14ac:dyDescent="0.35">
      <c r="A104" s="74"/>
      <c r="B104" s="75"/>
      <c r="C104" s="76"/>
      <c r="D104" s="76"/>
      <c r="E104" s="77"/>
      <c r="F104" s="354"/>
      <c r="G104" s="355"/>
      <c r="H104" s="355"/>
      <c r="I104" s="355"/>
      <c r="J104" s="355"/>
      <c r="K104" s="355"/>
      <c r="L104" s="355"/>
      <c r="M104" s="355"/>
      <c r="N104" s="356"/>
      <c r="O104" s="79"/>
      <c r="P104" s="78"/>
      <c r="Q104" s="91"/>
      <c r="R104" s="78"/>
      <c r="S104" s="92"/>
      <c r="T104" s="94"/>
      <c r="U104" s="82"/>
    </row>
    <row r="105" spans="1:21" s="1" customFormat="1" x14ac:dyDescent="0.35">
      <c r="L105" s="48" t="s">
        <v>65</v>
      </c>
      <c r="M105" s="48"/>
      <c r="N105" s="48"/>
      <c r="O105" s="30">
        <f>SUM(O94:O104)</f>
        <v>50</v>
      </c>
      <c r="P105" s="30">
        <f>SUM(P94:P104)</f>
        <v>58</v>
      </c>
      <c r="Q105" s="32"/>
      <c r="R105" s="30">
        <f>SUM(R94:R104)</f>
        <v>0</v>
      </c>
      <c r="S105" s="32"/>
      <c r="T105" s="31">
        <f>SUM(T94:T104)</f>
        <v>0</v>
      </c>
      <c r="U105" s="26"/>
    </row>
    <row r="107" spans="1:21" s="98" customFormat="1" ht="37.5" customHeight="1" x14ac:dyDescent="0.35">
      <c r="A107" s="126" t="s">
        <v>80</v>
      </c>
      <c r="B107" s="127"/>
      <c r="C107" s="127"/>
      <c r="D107" s="127"/>
      <c r="E107" s="127"/>
      <c r="F107" s="127"/>
      <c r="G107" s="127"/>
      <c r="H107" s="127"/>
      <c r="I107" s="127"/>
      <c r="J107" s="127"/>
      <c r="K107" s="127"/>
      <c r="L107" s="127"/>
      <c r="M107" s="127"/>
      <c r="N107" s="128"/>
      <c r="O107" s="129" t="s">
        <v>163</v>
      </c>
      <c r="P107" s="129" t="s">
        <v>36</v>
      </c>
      <c r="Q107" s="130" t="s">
        <v>70</v>
      </c>
      <c r="R107" s="129" t="s">
        <v>37</v>
      </c>
      <c r="S107" s="130" t="s">
        <v>70</v>
      </c>
      <c r="T107" s="129" t="s">
        <v>38</v>
      </c>
      <c r="U107" s="130" t="s">
        <v>70</v>
      </c>
    </row>
    <row r="108" spans="1:21" x14ac:dyDescent="0.35">
      <c r="A108" s="56"/>
      <c r="B108" s="57"/>
      <c r="C108" s="24" t="s">
        <v>63</v>
      </c>
      <c r="D108" s="24" t="s">
        <v>62</v>
      </c>
      <c r="E108" s="60" t="s">
        <v>31</v>
      </c>
      <c r="F108" s="46" t="s">
        <v>32</v>
      </c>
      <c r="G108" s="46"/>
      <c r="H108" s="46"/>
      <c r="I108" s="46"/>
      <c r="J108" s="46"/>
      <c r="K108" s="46"/>
      <c r="L108" s="46"/>
      <c r="M108" s="46"/>
      <c r="N108" s="46"/>
      <c r="O108" s="20" t="s">
        <v>33</v>
      </c>
      <c r="P108" s="20" t="s">
        <v>33</v>
      </c>
      <c r="Q108" s="26"/>
      <c r="R108" s="20" t="s">
        <v>33</v>
      </c>
      <c r="S108" s="27"/>
      <c r="T108" s="6" t="s">
        <v>33</v>
      </c>
      <c r="U108" s="27"/>
    </row>
    <row r="109" spans="1:21" s="83" customFormat="1" ht="33.75" customHeight="1" x14ac:dyDescent="0.35">
      <c r="A109" s="74"/>
      <c r="B109" s="75"/>
      <c r="C109" s="76" t="s">
        <v>53</v>
      </c>
      <c r="D109" s="76" t="s">
        <v>53</v>
      </c>
      <c r="E109" s="85" t="s">
        <v>15</v>
      </c>
      <c r="F109" s="354" t="s">
        <v>205</v>
      </c>
      <c r="G109" s="355"/>
      <c r="H109" s="355"/>
      <c r="I109" s="355"/>
      <c r="J109" s="355"/>
      <c r="K109" s="355"/>
      <c r="L109" s="355"/>
      <c r="M109" s="355"/>
      <c r="N109" s="356"/>
      <c r="O109" s="79">
        <v>187</v>
      </c>
      <c r="P109" s="259">
        <v>187</v>
      </c>
      <c r="Q109" s="80"/>
      <c r="R109" s="79"/>
      <c r="S109" s="82"/>
      <c r="T109" s="81"/>
      <c r="U109" s="82"/>
    </row>
    <row r="110" spans="1:21" s="83" customFormat="1" ht="33.75" customHeight="1" x14ac:dyDescent="0.35">
      <c r="A110" s="74"/>
      <c r="B110" s="75"/>
      <c r="C110" s="76" t="s">
        <v>54</v>
      </c>
      <c r="D110" s="76" t="s">
        <v>54</v>
      </c>
      <c r="E110" s="85" t="s">
        <v>15</v>
      </c>
      <c r="F110" s="354" t="s">
        <v>250</v>
      </c>
      <c r="G110" s="355"/>
      <c r="H110" s="355"/>
      <c r="I110" s="355"/>
      <c r="J110" s="355"/>
      <c r="K110" s="355"/>
      <c r="L110" s="355"/>
      <c r="M110" s="355"/>
      <c r="N110" s="356"/>
      <c r="O110" s="79">
        <v>291</v>
      </c>
      <c r="P110" s="409">
        <v>196</v>
      </c>
      <c r="Q110" s="257" t="s">
        <v>257</v>
      </c>
      <c r="R110" s="79"/>
      <c r="S110" s="82"/>
      <c r="T110" s="81"/>
      <c r="U110" s="82"/>
    </row>
    <row r="111" spans="1:21" s="83" customFormat="1" ht="33.75" customHeight="1" x14ac:dyDescent="0.35">
      <c r="A111" s="74"/>
      <c r="B111" s="75"/>
      <c r="C111" s="76" t="s">
        <v>53</v>
      </c>
      <c r="D111" s="76" t="s">
        <v>56</v>
      </c>
      <c r="E111" s="85" t="s">
        <v>15</v>
      </c>
      <c r="F111" s="354" t="s">
        <v>218</v>
      </c>
      <c r="G111" s="355"/>
      <c r="H111" s="355"/>
      <c r="I111" s="355"/>
      <c r="J111" s="355"/>
      <c r="K111" s="355"/>
      <c r="L111" s="355"/>
      <c r="M111" s="355"/>
      <c r="N111" s="356"/>
      <c r="O111" s="79">
        <v>474</v>
      </c>
      <c r="P111" s="409">
        <v>398</v>
      </c>
      <c r="Q111" s="257" t="s">
        <v>255</v>
      </c>
      <c r="R111" s="79"/>
      <c r="S111" s="82"/>
      <c r="T111" s="81"/>
      <c r="U111" s="82"/>
    </row>
    <row r="112" spans="1:21" s="83" customFormat="1" ht="33.75" customHeight="1" x14ac:dyDescent="0.35">
      <c r="A112" s="74"/>
      <c r="B112" s="75"/>
      <c r="C112" s="76" t="s">
        <v>53</v>
      </c>
      <c r="D112" s="76" t="s">
        <v>56</v>
      </c>
      <c r="E112" s="85" t="s">
        <v>15</v>
      </c>
      <c r="F112" s="354" t="s">
        <v>251</v>
      </c>
      <c r="G112" s="355"/>
      <c r="H112" s="355"/>
      <c r="I112" s="355"/>
      <c r="J112" s="355"/>
      <c r="K112" s="355"/>
      <c r="L112" s="355"/>
      <c r="M112" s="355"/>
      <c r="N112" s="356"/>
      <c r="O112" s="79">
        <v>731</v>
      </c>
      <c r="P112" s="409">
        <v>244</v>
      </c>
      <c r="Q112" s="257" t="s">
        <v>284</v>
      </c>
      <c r="R112" s="79"/>
      <c r="S112" s="82"/>
      <c r="T112" s="81"/>
      <c r="U112" s="82"/>
    </row>
    <row r="113" spans="1:21" s="83" customFormat="1" ht="44.5" customHeight="1" x14ac:dyDescent="0.35">
      <c r="A113" s="74"/>
      <c r="B113" s="75"/>
      <c r="C113" s="76" t="s">
        <v>53</v>
      </c>
      <c r="D113" s="76" t="s">
        <v>56</v>
      </c>
      <c r="E113" s="85" t="s">
        <v>15</v>
      </c>
      <c r="F113" s="354" t="s">
        <v>217</v>
      </c>
      <c r="G113" s="355"/>
      <c r="H113" s="355"/>
      <c r="I113" s="355"/>
      <c r="J113" s="355"/>
      <c r="K113" s="355"/>
      <c r="L113" s="355"/>
      <c r="M113" s="355"/>
      <c r="N113" s="356"/>
      <c r="O113" s="250">
        <v>755</v>
      </c>
      <c r="P113" s="409">
        <v>200</v>
      </c>
      <c r="Q113" s="257" t="s">
        <v>256</v>
      </c>
      <c r="R113" s="79"/>
      <c r="S113" s="82"/>
      <c r="T113" s="81"/>
      <c r="U113" s="82"/>
    </row>
    <row r="114" spans="1:21" s="83" customFormat="1" ht="55.5" customHeight="1" x14ac:dyDescent="0.35">
      <c r="A114" s="74"/>
      <c r="B114" s="75"/>
      <c r="C114" s="76" t="s">
        <v>55</v>
      </c>
      <c r="D114" s="76" t="s">
        <v>56</v>
      </c>
      <c r="E114" s="85" t="s">
        <v>15</v>
      </c>
      <c r="F114" s="354" t="s">
        <v>175</v>
      </c>
      <c r="G114" s="355"/>
      <c r="H114" s="355"/>
      <c r="I114" s="355"/>
      <c r="J114" s="355"/>
      <c r="K114" s="355"/>
      <c r="L114" s="355"/>
      <c r="M114" s="355"/>
      <c r="N114" s="356"/>
      <c r="O114" s="79">
        <v>367</v>
      </c>
      <c r="P114" s="409">
        <v>567</v>
      </c>
      <c r="Q114" s="257" t="s">
        <v>261</v>
      </c>
      <c r="R114" s="79"/>
      <c r="S114" s="82"/>
      <c r="T114" s="81"/>
      <c r="U114" s="82"/>
    </row>
    <row r="115" spans="1:21" s="83" customFormat="1" ht="47.25" customHeight="1" x14ac:dyDescent="0.35">
      <c r="A115" s="74"/>
      <c r="B115" s="75"/>
      <c r="C115" s="76" t="s">
        <v>54</v>
      </c>
      <c r="D115" s="76" t="s">
        <v>55</v>
      </c>
      <c r="E115" s="85" t="s">
        <v>15</v>
      </c>
      <c r="F115" s="354" t="s">
        <v>200</v>
      </c>
      <c r="G115" s="355"/>
      <c r="H115" s="355"/>
      <c r="I115" s="355"/>
      <c r="J115" s="355"/>
      <c r="K115" s="355"/>
      <c r="L115" s="355"/>
      <c r="M115" s="355"/>
      <c r="N115" s="356"/>
      <c r="O115" s="79">
        <v>433</v>
      </c>
      <c r="P115" s="409">
        <v>179</v>
      </c>
      <c r="Q115" s="257" t="s">
        <v>275</v>
      </c>
      <c r="R115" s="79"/>
      <c r="S115" s="82"/>
      <c r="T115" s="81"/>
      <c r="U115" s="82"/>
    </row>
    <row r="116" spans="1:21" s="83" customFormat="1" ht="33.75" customHeight="1" x14ac:dyDescent="0.35">
      <c r="A116" s="74"/>
      <c r="B116" s="75"/>
      <c r="C116" s="76" t="s">
        <v>54</v>
      </c>
      <c r="D116" s="76" t="s">
        <v>54</v>
      </c>
      <c r="E116" s="85" t="s">
        <v>15</v>
      </c>
      <c r="F116" s="354" t="s">
        <v>176</v>
      </c>
      <c r="G116" s="355"/>
      <c r="H116" s="355"/>
      <c r="I116" s="355"/>
      <c r="J116" s="355"/>
      <c r="K116" s="355"/>
      <c r="L116" s="355"/>
      <c r="M116" s="355"/>
      <c r="N116" s="356"/>
      <c r="O116" s="79">
        <v>2712</v>
      </c>
      <c r="P116" s="409">
        <v>1898</v>
      </c>
      <c r="Q116" s="257" t="s">
        <v>276</v>
      </c>
      <c r="R116" s="79"/>
      <c r="S116" s="82"/>
      <c r="T116" s="81"/>
      <c r="U116" s="82"/>
    </row>
    <row r="117" spans="1:21" s="83" customFormat="1" ht="33.75" customHeight="1" x14ac:dyDescent="0.35">
      <c r="A117" s="74"/>
      <c r="B117" s="75"/>
      <c r="C117" s="76" t="s">
        <v>54</v>
      </c>
      <c r="D117" s="76" t="s">
        <v>54</v>
      </c>
      <c r="E117" s="85" t="s">
        <v>15</v>
      </c>
      <c r="F117" s="354" t="s">
        <v>202</v>
      </c>
      <c r="G117" s="355"/>
      <c r="H117" s="355"/>
      <c r="I117" s="355"/>
      <c r="J117" s="355"/>
      <c r="K117" s="355"/>
      <c r="L117" s="355"/>
      <c r="M117" s="355"/>
      <c r="N117" s="356"/>
      <c r="O117" s="79">
        <v>700</v>
      </c>
      <c r="P117" s="409">
        <v>0</v>
      </c>
      <c r="Q117" s="257" t="s">
        <v>280</v>
      </c>
      <c r="R117" s="79"/>
      <c r="S117" s="82"/>
      <c r="T117" s="81"/>
      <c r="U117" s="82"/>
    </row>
    <row r="118" spans="1:21" s="83" customFormat="1" ht="33.75" customHeight="1" x14ac:dyDescent="0.35">
      <c r="A118" s="74"/>
      <c r="B118" s="75"/>
      <c r="C118" s="76" t="s">
        <v>54</v>
      </c>
      <c r="D118" s="76" t="s">
        <v>54</v>
      </c>
      <c r="E118" s="85" t="s">
        <v>15</v>
      </c>
      <c r="F118" s="354" t="s">
        <v>219</v>
      </c>
      <c r="G118" s="355"/>
      <c r="H118" s="355"/>
      <c r="I118" s="355"/>
      <c r="J118" s="355"/>
      <c r="K118" s="355"/>
      <c r="L118" s="355"/>
      <c r="M118" s="355"/>
      <c r="N118" s="356"/>
      <c r="O118" s="79">
        <v>189</v>
      </c>
      <c r="P118" s="409">
        <v>62</v>
      </c>
      <c r="Q118" s="257" t="s">
        <v>258</v>
      </c>
      <c r="R118" s="79"/>
      <c r="S118" s="82"/>
      <c r="T118" s="81"/>
      <c r="U118" s="82"/>
    </row>
    <row r="119" spans="1:21" s="83" customFormat="1" ht="33.75" customHeight="1" x14ac:dyDescent="0.35">
      <c r="A119" s="74"/>
      <c r="B119" s="75"/>
      <c r="C119" s="76" t="s">
        <v>55</v>
      </c>
      <c r="D119" s="76" t="s">
        <v>55</v>
      </c>
      <c r="E119" s="85" t="s">
        <v>15</v>
      </c>
      <c r="F119" s="354" t="s">
        <v>220</v>
      </c>
      <c r="G119" s="355"/>
      <c r="H119" s="355"/>
      <c r="I119" s="355"/>
      <c r="J119" s="355"/>
      <c r="K119" s="355"/>
      <c r="L119" s="355"/>
      <c r="M119" s="355"/>
      <c r="N119" s="356"/>
      <c r="O119" s="79">
        <v>442</v>
      </c>
      <c r="P119" s="409">
        <v>0</v>
      </c>
      <c r="Q119" s="257" t="s">
        <v>281</v>
      </c>
      <c r="R119" s="79"/>
      <c r="S119" s="82"/>
      <c r="T119" s="81"/>
      <c r="U119" s="82"/>
    </row>
    <row r="120" spans="1:21" s="83" customFormat="1" ht="33.75" customHeight="1" x14ac:dyDescent="0.35">
      <c r="A120" s="74"/>
      <c r="B120" s="75"/>
      <c r="C120" s="76" t="s">
        <v>53</v>
      </c>
      <c r="D120" s="76" t="s">
        <v>53</v>
      </c>
      <c r="E120" s="85" t="s">
        <v>15</v>
      </c>
      <c r="F120" s="354" t="s">
        <v>252</v>
      </c>
      <c r="G120" s="355"/>
      <c r="H120" s="355"/>
      <c r="I120" s="355"/>
      <c r="J120" s="355"/>
      <c r="K120" s="355"/>
      <c r="L120" s="355"/>
      <c r="M120" s="355"/>
      <c r="N120" s="356"/>
      <c r="O120" s="79">
        <v>105</v>
      </c>
      <c r="P120" s="409">
        <v>0</v>
      </c>
      <c r="Q120" s="257" t="s">
        <v>282</v>
      </c>
      <c r="R120" s="79"/>
      <c r="S120" s="82"/>
      <c r="T120" s="81"/>
      <c r="U120" s="82"/>
    </row>
    <row r="121" spans="1:21" s="83" customFormat="1" ht="58" x14ac:dyDescent="0.35">
      <c r="A121" s="74"/>
      <c r="B121" s="75"/>
      <c r="C121" s="76" t="s">
        <v>56</v>
      </c>
      <c r="D121" s="76" t="s">
        <v>56</v>
      </c>
      <c r="E121" s="85" t="s">
        <v>15</v>
      </c>
      <c r="F121" s="382"/>
      <c r="G121" s="355"/>
      <c r="H121" s="355"/>
      <c r="I121" s="355"/>
      <c r="J121" s="355"/>
      <c r="K121" s="355"/>
      <c r="L121" s="355"/>
      <c r="M121" s="355"/>
      <c r="N121" s="356"/>
      <c r="O121" s="79"/>
      <c r="P121" s="409">
        <v>1442</v>
      </c>
      <c r="Q121" s="257" t="s">
        <v>283</v>
      </c>
      <c r="R121" s="79"/>
      <c r="S121" s="82"/>
      <c r="T121" s="81"/>
      <c r="U121" s="82"/>
    </row>
    <row r="122" spans="1:21" s="83" customFormat="1" ht="58" x14ac:dyDescent="0.35">
      <c r="A122" s="74"/>
      <c r="B122" s="75"/>
      <c r="C122" s="76"/>
      <c r="D122" s="76"/>
      <c r="E122" s="85" t="s">
        <v>15</v>
      </c>
      <c r="F122" s="354"/>
      <c r="G122" s="355"/>
      <c r="H122" s="355"/>
      <c r="I122" s="355"/>
      <c r="J122" s="355"/>
      <c r="K122" s="355"/>
      <c r="L122" s="355"/>
      <c r="M122" s="355"/>
      <c r="N122" s="356"/>
      <c r="O122" s="79"/>
      <c r="P122" s="409">
        <v>502</v>
      </c>
      <c r="Q122" s="257" t="s">
        <v>285</v>
      </c>
      <c r="R122" s="79"/>
      <c r="S122" s="82"/>
      <c r="T122" s="81"/>
      <c r="U122" s="82"/>
    </row>
    <row r="123" spans="1:21" s="1" customFormat="1" x14ac:dyDescent="0.35">
      <c r="M123" s="48" t="s">
        <v>66</v>
      </c>
      <c r="N123" s="48"/>
      <c r="O123" s="30">
        <f>SUM(O109:O122)</f>
        <v>7386</v>
      </c>
      <c r="P123" s="30">
        <f>SUM(P109:P122)</f>
        <v>5875</v>
      </c>
      <c r="Q123" s="23"/>
      <c r="R123" s="30">
        <f>SUM(R109:R122)</f>
        <v>0</v>
      </c>
      <c r="S123" s="23"/>
      <c r="T123" s="31">
        <f>SUM(T109:T122)</f>
        <v>0</v>
      </c>
      <c r="U123" s="23"/>
    </row>
    <row r="125" spans="1:21" s="98" customFormat="1" ht="37.5" customHeight="1" x14ac:dyDescent="0.35">
      <c r="A125" s="131" t="s">
        <v>81</v>
      </c>
      <c r="B125" s="132"/>
      <c r="C125" s="132"/>
      <c r="D125" s="132"/>
      <c r="E125" s="132"/>
      <c r="F125" s="132"/>
      <c r="G125" s="132"/>
      <c r="H125" s="132"/>
      <c r="I125" s="132"/>
      <c r="J125" s="132"/>
      <c r="K125" s="132"/>
      <c r="L125" s="132"/>
      <c r="M125" s="132"/>
      <c r="N125" s="133"/>
      <c r="O125" s="245" t="s">
        <v>163</v>
      </c>
      <c r="P125" s="134" t="s">
        <v>36</v>
      </c>
      <c r="Q125" s="135" t="s">
        <v>70</v>
      </c>
      <c r="R125" s="134" t="s">
        <v>37</v>
      </c>
      <c r="S125" s="135" t="s">
        <v>70</v>
      </c>
      <c r="T125" s="134" t="s">
        <v>38</v>
      </c>
      <c r="U125" s="135" t="s">
        <v>70</v>
      </c>
    </row>
    <row r="126" spans="1:21" x14ac:dyDescent="0.35">
      <c r="A126" s="56" t="s">
        <v>68</v>
      </c>
      <c r="B126" s="57"/>
      <c r="C126" s="24" t="s">
        <v>63</v>
      </c>
      <c r="D126" s="24" t="s">
        <v>62</v>
      </c>
      <c r="E126" s="60" t="s">
        <v>31</v>
      </c>
      <c r="F126" s="46" t="s">
        <v>32</v>
      </c>
      <c r="G126" s="46"/>
      <c r="H126" s="46"/>
      <c r="I126" s="46"/>
      <c r="J126" s="46"/>
      <c r="K126" s="46"/>
      <c r="L126" s="46"/>
      <c r="M126" s="46"/>
      <c r="N126" s="46"/>
      <c r="O126" s="20" t="s">
        <v>33</v>
      </c>
      <c r="P126" s="20" t="s">
        <v>33</v>
      </c>
      <c r="Q126" s="26"/>
      <c r="R126" s="20" t="s">
        <v>33</v>
      </c>
      <c r="S126" s="27"/>
      <c r="T126" s="6" t="s">
        <v>33</v>
      </c>
      <c r="U126" s="27"/>
    </row>
    <row r="127" spans="1:21" s="83" customFormat="1" ht="35.25" customHeight="1" x14ac:dyDescent="0.35">
      <c r="A127" s="74"/>
      <c r="B127" s="75"/>
      <c r="C127" s="76" t="s">
        <v>53</v>
      </c>
      <c r="D127" s="76" t="s">
        <v>55</v>
      </c>
      <c r="E127" s="77" t="s">
        <v>19</v>
      </c>
      <c r="F127" s="358" t="s">
        <v>177</v>
      </c>
      <c r="G127" s="359"/>
      <c r="H127" s="359"/>
      <c r="I127" s="359"/>
      <c r="J127" s="359"/>
      <c r="K127" s="359"/>
      <c r="L127" s="359"/>
      <c r="M127" s="359"/>
      <c r="N127" s="360"/>
      <c r="O127" s="79">
        <v>630</v>
      </c>
      <c r="P127" s="79">
        <v>710</v>
      </c>
      <c r="Q127" s="80" t="s">
        <v>263</v>
      </c>
      <c r="R127" s="79"/>
      <c r="S127" s="82"/>
      <c r="T127" s="81"/>
      <c r="U127" s="82"/>
    </row>
    <row r="128" spans="1:21" s="83" customFormat="1" ht="35.25" customHeight="1" x14ac:dyDescent="0.35">
      <c r="A128" s="74"/>
      <c r="B128" s="75"/>
      <c r="C128" s="76" t="s">
        <v>53</v>
      </c>
      <c r="D128" s="76" t="s">
        <v>53</v>
      </c>
      <c r="E128" s="77" t="s">
        <v>20</v>
      </c>
      <c r="F128" s="358" t="s">
        <v>203</v>
      </c>
      <c r="G128" s="359"/>
      <c r="H128" s="359"/>
      <c r="I128" s="359"/>
      <c r="J128" s="359"/>
      <c r="K128" s="359"/>
      <c r="L128" s="359"/>
      <c r="M128" s="359"/>
      <c r="N128" s="360"/>
      <c r="O128" s="79">
        <v>700</v>
      </c>
      <c r="P128" s="79">
        <v>885</v>
      </c>
      <c r="Q128" s="80" t="s">
        <v>259</v>
      </c>
      <c r="R128" s="79"/>
      <c r="S128" s="82"/>
      <c r="T128" s="81"/>
      <c r="U128" s="82"/>
    </row>
    <row r="129" spans="1:21" s="83" customFormat="1" ht="35.25" customHeight="1" x14ac:dyDescent="0.35">
      <c r="A129" s="74"/>
      <c r="B129" s="75"/>
      <c r="C129" s="76" t="s">
        <v>53</v>
      </c>
      <c r="D129" s="76" t="s">
        <v>56</v>
      </c>
      <c r="E129" s="77" t="s">
        <v>20</v>
      </c>
      <c r="F129" s="358" t="s">
        <v>262</v>
      </c>
      <c r="G129" s="359"/>
      <c r="H129" s="359"/>
      <c r="I129" s="359"/>
      <c r="J129" s="359"/>
      <c r="K129" s="359"/>
      <c r="L129" s="359"/>
      <c r="M129" s="359"/>
      <c r="N129" s="360"/>
      <c r="O129" s="79">
        <v>210</v>
      </c>
      <c r="P129" s="79">
        <v>60</v>
      </c>
      <c r="Q129" s="80" t="s">
        <v>260</v>
      </c>
      <c r="R129" s="79"/>
      <c r="S129" s="82"/>
      <c r="T129" s="81"/>
      <c r="U129" s="82"/>
    </row>
    <row r="130" spans="1:21" s="83" customFormat="1" ht="35.25" customHeight="1" x14ac:dyDescent="0.35">
      <c r="A130" s="74"/>
      <c r="B130" s="75"/>
      <c r="C130" s="76" t="s">
        <v>54</v>
      </c>
      <c r="D130" s="76" t="s">
        <v>54</v>
      </c>
      <c r="E130" s="77" t="s">
        <v>20</v>
      </c>
      <c r="F130" s="358" t="s">
        <v>201</v>
      </c>
      <c r="G130" s="359"/>
      <c r="H130" s="359"/>
      <c r="I130" s="359"/>
      <c r="J130" s="359"/>
      <c r="K130" s="359"/>
      <c r="L130" s="359"/>
      <c r="M130" s="359"/>
      <c r="N130" s="360"/>
      <c r="O130" s="79">
        <v>495</v>
      </c>
      <c r="P130" s="414">
        <v>0</v>
      </c>
      <c r="Q130" s="410" t="s">
        <v>267</v>
      </c>
      <c r="R130" s="79"/>
      <c r="S130" s="82"/>
      <c r="T130" s="81"/>
      <c r="U130" s="82"/>
    </row>
    <row r="131" spans="1:21" s="83" customFormat="1" ht="43.5" x14ac:dyDescent="0.35">
      <c r="A131" s="74"/>
      <c r="B131" s="75"/>
      <c r="C131" s="76"/>
      <c r="D131" s="76"/>
      <c r="E131" s="77"/>
      <c r="F131" s="358"/>
      <c r="G131" s="359"/>
      <c r="H131" s="359"/>
      <c r="I131" s="359"/>
      <c r="J131" s="359"/>
      <c r="K131" s="359"/>
      <c r="L131" s="359"/>
      <c r="M131" s="359"/>
      <c r="N131" s="360"/>
      <c r="O131" s="79"/>
      <c r="P131" s="414">
        <v>550</v>
      </c>
      <c r="Q131" s="410" t="s">
        <v>266</v>
      </c>
      <c r="R131" s="79"/>
      <c r="S131" s="82"/>
      <c r="T131" s="81"/>
      <c r="U131" s="82"/>
    </row>
    <row r="132" spans="1:21" s="83" customFormat="1" ht="35.25" customHeight="1" x14ac:dyDescent="0.35">
      <c r="A132" s="74"/>
      <c r="B132" s="75"/>
      <c r="C132" s="76"/>
      <c r="D132" s="76"/>
      <c r="E132" s="77"/>
      <c r="F132" s="358"/>
      <c r="G132" s="359"/>
      <c r="H132" s="359"/>
      <c r="I132" s="359"/>
      <c r="J132" s="359"/>
      <c r="K132" s="359"/>
      <c r="L132" s="359"/>
      <c r="M132" s="359"/>
      <c r="N132" s="360"/>
      <c r="O132" s="79"/>
      <c r="P132" s="79"/>
      <c r="Q132" s="80"/>
      <c r="R132" s="79"/>
      <c r="S132" s="82"/>
      <c r="T132" s="81"/>
      <c r="U132" s="82"/>
    </row>
    <row r="133" spans="1:21" s="83" customFormat="1" ht="35.25" customHeight="1" x14ac:dyDescent="0.35">
      <c r="A133" s="74"/>
      <c r="B133" s="75"/>
      <c r="C133" s="76"/>
      <c r="D133" s="76"/>
      <c r="E133" s="77"/>
      <c r="F133" s="358"/>
      <c r="G133" s="359"/>
      <c r="H133" s="359"/>
      <c r="I133" s="359"/>
      <c r="J133" s="359"/>
      <c r="K133" s="359"/>
      <c r="L133" s="359"/>
      <c r="M133" s="359"/>
      <c r="N133" s="360"/>
      <c r="O133" s="79"/>
      <c r="P133" s="79"/>
      <c r="Q133" s="80"/>
      <c r="R133" s="79"/>
      <c r="S133" s="82"/>
      <c r="T133" s="81"/>
      <c r="U133" s="82"/>
    </row>
    <row r="134" spans="1:21" s="83" customFormat="1" ht="35.25" customHeight="1" x14ac:dyDescent="0.35">
      <c r="A134" s="74"/>
      <c r="B134" s="75"/>
      <c r="C134" s="76"/>
      <c r="D134" s="76"/>
      <c r="E134" s="77"/>
      <c r="F134" s="358"/>
      <c r="G134" s="359"/>
      <c r="H134" s="359"/>
      <c r="I134" s="359"/>
      <c r="J134" s="359"/>
      <c r="K134" s="359"/>
      <c r="L134" s="359"/>
      <c r="M134" s="359"/>
      <c r="N134" s="360"/>
      <c r="O134" s="79"/>
      <c r="P134" s="79"/>
      <c r="Q134" s="80"/>
      <c r="R134" s="79"/>
      <c r="S134" s="82"/>
      <c r="T134" s="81"/>
      <c r="U134" s="82"/>
    </row>
    <row r="135" spans="1:21" s="83" customFormat="1" ht="35.25" customHeight="1" x14ac:dyDescent="0.35">
      <c r="A135" s="74"/>
      <c r="B135" s="75"/>
      <c r="C135" s="76"/>
      <c r="D135" s="76"/>
      <c r="E135" s="77"/>
      <c r="F135" s="358"/>
      <c r="G135" s="359"/>
      <c r="H135" s="359"/>
      <c r="I135" s="359"/>
      <c r="J135" s="359"/>
      <c r="K135" s="359"/>
      <c r="L135" s="359"/>
      <c r="M135" s="359"/>
      <c r="N135" s="360"/>
      <c r="O135" s="79"/>
      <c r="P135" s="79"/>
      <c r="Q135" s="80"/>
      <c r="R135" s="79"/>
      <c r="S135" s="82"/>
      <c r="T135" s="81"/>
      <c r="U135" s="82"/>
    </row>
    <row r="136" spans="1:21" s="1" customFormat="1" x14ac:dyDescent="0.35">
      <c r="L136" s="48" t="s">
        <v>84</v>
      </c>
      <c r="M136" s="48"/>
      <c r="N136" s="48"/>
      <c r="O136" s="30">
        <f>SUM(O127:O135)</f>
        <v>2035</v>
      </c>
      <c r="P136" s="30">
        <f>SUM(P127:P135)</f>
        <v>2205</v>
      </c>
      <c r="Q136" s="30"/>
      <c r="R136" s="30">
        <f t="shared" ref="R136:T136" si="1">SUM(R127:R135)</f>
        <v>0</v>
      </c>
      <c r="S136" s="30"/>
      <c r="T136" s="31">
        <f t="shared" si="1"/>
        <v>0</v>
      </c>
      <c r="U136" s="30"/>
    </row>
    <row r="137" spans="1:21" s="1" customFormat="1" x14ac:dyDescent="0.35">
      <c r="N137" s="33"/>
      <c r="O137" s="30"/>
      <c r="P137" s="30"/>
      <c r="Q137" s="23"/>
      <c r="R137" s="30"/>
      <c r="S137" s="23"/>
      <c r="T137" s="31"/>
      <c r="U137" s="23"/>
    </row>
    <row r="138" spans="1:21" s="1" customFormat="1" ht="15" thickBot="1" x14ac:dyDescent="0.4">
      <c r="N138" s="33"/>
      <c r="O138" s="30"/>
      <c r="P138" s="30"/>
      <c r="Q138" s="23"/>
      <c r="R138" s="30"/>
      <c r="S138" s="23"/>
      <c r="T138" s="31"/>
      <c r="U138" s="23"/>
    </row>
    <row r="139" spans="1:21" s="1" customFormat="1" ht="21.5" thickBot="1" x14ac:dyDescent="0.55000000000000004">
      <c r="E139" s="362" t="s">
        <v>87</v>
      </c>
      <c r="F139" s="363"/>
      <c r="G139" s="363"/>
      <c r="H139" s="363"/>
      <c r="I139" s="363"/>
      <c r="J139" s="363"/>
      <c r="K139" s="363"/>
      <c r="L139" s="363"/>
      <c r="M139" s="363"/>
      <c r="N139" s="364"/>
      <c r="O139" s="40">
        <f>SUM(O123,O105,O136,O90,O73,O61)</f>
        <v>56704.76</v>
      </c>
      <c r="P139" s="40">
        <f>SUM(P123,P105,P136,P90,P73,P61)</f>
        <v>53105.630000000005</v>
      </c>
      <c r="Q139" s="30"/>
      <c r="R139" s="40">
        <f>SUM(R123,R105,R136,R90,R73,R61)</f>
        <v>0</v>
      </c>
      <c r="S139" s="30"/>
      <c r="T139" s="71">
        <f>SUM(T123,T105,T136,T90,T73,T61)</f>
        <v>0</v>
      </c>
      <c r="U139" s="30"/>
    </row>
    <row r="140" spans="1:21" s="37" customFormat="1" ht="15.75" customHeight="1" x14ac:dyDescent="0.5">
      <c r="G140" s="38"/>
      <c r="H140" s="38"/>
      <c r="I140" s="38"/>
      <c r="J140" s="38"/>
      <c r="K140" s="38"/>
      <c r="L140" s="38"/>
      <c r="M140" s="38"/>
      <c r="N140" s="38"/>
      <c r="O140" s="39"/>
      <c r="P140" s="39"/>
      <c r="Q140" s="39"/>
      <c r="R140" s="39"/>
      <c r="S140" s="39"/>
      <c r="T140" s="72"/>
      <c r="U140" s="39"/>
    </row>
    <row r="142" spans="1:21" s="98" customFormat="1" ht="37.5" customHeight="1" x14ac:dyDescent="0.35">
      <c r="A142" s="136" t="s">
        <v>34</v>
      </c>
      <c r="B142" s="137"/>
      <c r="C142" s="137"/>
      <c r="D142" s="138"/>
      <c r="E142" s="139"/>
      <c r="F142" s="139"/>
      <c r="G142" s="139"/>
      <c r="H142" s="139"/>
      <c r="I142" s="139"/>
      <c r="J142" s="139"/>
      <c r="K142" s="139"/>
      <c r="L142" s="139"/>
      <c r="M142" s="139"/>
      <c r="N142" s="140"/>
      <c r="O142" s="141" t="s">
        <v>163</v>
      </c>
      <c r="P142" s="141" t="s">
        <v>36</v>
      </c>
      <c r="Q142" s="142" t="s">
        <v>70</v>
      </c>
      <c r="R142" s="141" t="s">
        <v>37</v>
      </c>
      <c r="S142" s="142" t="s">
        <v>70</v>
      </c>
      <c r="T142" s="141" t="s">
        <v>38</v>
      </c>
      <c r="U142" s="142" t="s">
        <v>70</v>
      </c>
    </row>
    <row r="143" spans="1:21" x14ac:dyDescent="0.35">
      <c r="A143" s="56"/>
      <c r="B143" s="57"/>
      <c r="C143" s="24" t="s">
        <v>63</v>
      </c>
      <c r="D143" s="24" t="s">
        <v>62</v>
      </c>
      <c r="E143" s="60" t="s">
        <v>31</v>
      </c>
      <c r="F143" s="46" t="s">
        <v>32</v>
      </c>
      <c r="G143" s="46"/>
      <c r="H143" s="46"/>
      <c r="I143" s="46"/>
      <c r="J143" s="46"/>
      <c r="K143" s="46"/>
      <c r="L143" s="46"/>
      <c r="M143" s="46"/>
      <c r="N143" s="46"/>
      <c r="O143" s="20" t="s">
        <v>33</v>
      </c>
      <c r="P143" s="20" t="s">
        <v>33</v>
      </c>
      <c r="Q143" s="26"/>
      <c r="R143" s="20" t="s">
        <v>33</v>
      </c>
      <c r="S143" s="27"/>
      <c r="T143" s="6" t="s">
        <v>33</v>
      </c>
      <c r="U143" s="27"/>
    </row>
    <row r="144" spans="1:21" s="83" customFormat="1" ht="37.5" customHeight="1" x14ac:dyDescent="0.35">
      <c r="A144" s="74"/>
      <c r="B144" s="75"/>
      <c r="C144" s="76"/>
      <c r="D144" s="76"/>
      <c r="E144" s="85" t="s">
        <v>58</v>
      </c>
      <c r="F144" s="354"/>
      <c r="G144" s="355"/>
      <c r="H144" s="355"/>
      <c r="I144" s="355"/>
      <c r="J144" s="355"/>
      <c r="K144" s="355"/>
      <c r="L144" s="355"/>
      <c r="M144" s="355"/>
      <c r="N144" s="356"/>
      <c r="O144" s="79"/>
      <c r="P144" s="79"/>
      <c r="Q144" s="80"/>
      <c r="R144" s="79"/>
      <c r="S144" s="82"/>
      <c r="T144" s="81"/>
      <c r="U144" s="82"/>
    </row>
    <row r="145" spans="1:21" s="83" customFormat="1" ht="37.5" customHeight="1" x14ac:dyDescent="0.35">
      <c r="A145" s="74"/>
      <c r="B145" s="75"/>
      <c r="C145" s="76"/>
      <c r="D145" s="76"/>
      <c r="E145" s="85" t="s">
        <v>58</v>
      </c>
      <c r="F145" s="354"/>
      <c r="G145" s="355"/>
      <c r="H145" s="355"/>
      <c r="I145" s="355"/>
      <c r="J145" s="355"/>
      <c r="K145" s="355"/>
      <c r="L145" s="355"/>
      <c r="M145" s="355"/>
      <c r="N145" s="356"/>
      <c r="O145" s="79"/>
      <c r="P145" s="79"/>
      <c r="Q145" s="80"/>
      <c r="R145" s="79"/>
      <c r="S145" s="95"/>
      <c r="T145" s="81"/>
      <c r="U145" s="95"/>
    </row>
    <row r="146" spans="1:21" s="83" customFormat="1" ht="37.5" customHeight="1" x14ac:dyDescent="0.35">
      <c r="A146" s="74"/>
      <c r="B146" s="75"/>
      <c r="C146" s="76"/>
      <c r="D146" s="76"/>
      <c r="E146" s="85" t="s">
        <v>58</v>
      </c>
      <c r="F146" s="354"/>
      <c r="G146" s="355"/>
      <c r="H146" s="355"/>
      <c r="I146" s="355"/>
      <c r="J146" s="355"/>
      <c r="K146" s="355"/>
      <c r="L146" s="355"/>
      <c r="M146" s="355"/>
      <c r="N146" s="356"/>
      <c r="O146" s="79"/>
      <c r="P146" s="79"/>
      <c r="Q146" s="80"/>
      <c r="R146" s="79"/>
      <c r="S146" s="82"/>
      <c r="T146" s="81"/>
      <c r="U146" s="82"/>
    </row>
    <row r="147" spans="1:21" s="83" customFormat="1" ht="37.5" customHeight="1" x14ac:dyDescent="0.35">
      <c r="A147" s="74"/>
      <c r="B147" s="75"/>
      <c r="C147" s="76"/>
      <c r="D147" s="76"/>
      <c r="E147" s="85" t="s">
        <v>58</v>
      </c>
      <c r="F147" s="354"/>
      <c r="G147" s="355"/>
      <c r="H147" s="355"/>
      <c r="I147" s="355"/>
      <c r="J147" s="355"/>
      <c r="K147" s="355"/>
      <c r="L147" s="355"/>
      <c r="M147" s="355"/>
      <c r="N147" s="356"/>
      <c r="O147" s="79"/>
      <c r="P147" s="79"/>
      <c r="Q147" s="80"/>
      <c r="R147" s="79"/>
      <c r="S147" s="82"/>
      <c r="T147" s="81"/>
      <c r="U147" s="82"/>
    </row>
    <row r="148" spans="1:21" s="83" customFormat="1" ht="37.5" customHeight="1" x14ac:dyDescent="0.35">
      <c r="A148" s="74"/>
      <c r="B148" s="75"/>
      <c r="C148" s="76"/>
      <c r="D148" s="76"/>
      <c r="E148" s="85" t="s">
        <v>58</v>
      </c>
      <c r="F148" s="354"/>
      <c r="G148" s="355"/>
      <c r="H148" s="355"/>
      <c r="I148" s="355"/>
      <c r="J148" s="355"/>
      <c r="K148" s="355"/>
      <c r="L148" s="355"/>
      <c r="M148" s="355"/>
      <c r="N148" s="356"/>
      <c r="O148" s="79"/>
      <c r="P148" s="79"/>
      <c r="Q148" s="80"/>
      <c r="R148" s="79"/>
      <c r="S148" s="82"/>
      <c r="T148" s="81"/>
      <c r="U148" s="82"/>
    </row>
    <row r="149" spans="1:21" s="83" customFormat="1" ht="37.5" customHeight="1" x14ac:dyDescent="0.35">
      <c r="A149" s="74"/>
      <c r="B149" s="75"/>
      <c r="C149" s="76"/>
      <c r="D149" s="76"/>
      <c r="E149" s="85" t="s">
        <v>58</v>
      </c>
      <c r="F149" s="354"/>
      <c r="G149" s="355"/>
      <c r="H149" s="355"/>
      <c r="I149" s="355"/>
      <c r="J149" s="355"/>
      <c r="K149" s="355"/>
      <c r="L149" s="355"/>
      <c r="M149" s="355"/>
      <c r="N149" s="356"/>
      <c r="O149" s="79"/>
      <c r="P149" s="79"/>
      <c r="Q149" s="80"/>
      <c r="R149" s="79"/>
      <c r="S149" s="82"/>
      <c r="T149" s="81"/>
      <c r="U149" s="82"/>
    </row>
    <row r="150" spans="1:21" s="83" customFormat="1" ht="37.5" customHeight="1" x14ac:dyDescent="0.35">
      <c r="A150" s="74"/>
      <c r="B150" s="75"/>
      <c r="C150" s="76"/>
      <c r="D150" s="76"/>
      <c r="E150" s="85" t="s">
        <v>58</v>
      </c>
      <c r="F150" s="354"/>
      <c r="G150" s="355"/>
      <c r="H150" s="355"/>
      <c r="I150" s="355"/>
      <c r="J150" s="355"/>
      <c r="K150" s="355"/>
      <c r="L150" s="355"/>
      <c r="M150" s="355"/>
      <c r="N150" s="356"/>
      <c r="O150" s="79"/>
      <c r="P150" s="79"/>
      <c r="Q150" s="80"/>
      <c r="R150" s="79"/>
      <c r="S150" s="82"/>
      <c r="T150" s="81"/>
      <c r="U150" s="82"/>
    </row>
    <row r="151" spans="1:21" s="83" customFormat="1" ht="37.5" customHeight="1" x14ac:dyDescent="0.35">
      <c r="A151" s="74"/>
      <c r="B151" s="75"/>
      <c r="C151" s="76"/>
      <c r="D151" s="76"/>
      <c r="E151" s="85" t="s">
        <v>58</v>
      </c>
      <c r="F151" s="354"/>
      <c r="G151" s="355"/>
      <c r="H151" s="355"/>
      <c r="I151" s="355"/>
      <c r="J151" s="355"/>
      <c r="K151" s="355"/>
      <c r="L151" s="355"/>
      <c r="M151" s="355"/>
      <c r="N151" s="356"/>
      <c r="O151" s="79"/>
      <c r="P151" s="79"/>
      <c r="Q151" s="80"/>
      <c r="R151" s="79"/>
      <c r="S151" s="82"/>
      <c r="T151" s="81"/>
      <c r="U151" s="82"/>
    </row>
    <row r="152" spans="1:21" s="83" customFormat="1" ht="37.5" customHeight="1" x14ac:dyDescent="0.35">
      <c r="A152" s="74"/>
      <c r="B152" s="75"/>
      <c r="C152" s="76"/>
      <c r="D152" s="76"/>
      <c r="E152" s="85" t="s">
        <v>58</v>
      </c>
      <c r="F152" s="354"/>
      <c r="G152" s="355"/>
      <c r="H152" s="355"/>
      <c r="I152" s="355"/>
      <c r="J152" s="355"/>
      <c r="K152" s="355"/>
      <c r="L152" s="355"/>
      <c r="M152" s="355"/>
      <c r="N152" s="356"/>
      <c r="O152" s="79"/>
      <c r="P152" s="79"/>
      <c r="Q152" s="80"/>
      <c r="R152" s="79"/>
      <c r="S152" s="82"/>
      <c r="T152" s="81"/>
      <c r="U152" s="82"/>
    </row>
    <row r="153" spans="1:21" s="83" customFormat="1" ht="37.5" customHeight="1" x14ac:dyDescent="0.35">
      <c r="A153" s="74"/>
      <c r="B153" s="75"/>
      <c r="C153" s="76"/>
      <c r="D153" s="76"/>
      <c r="E153" s="85" t="s">
        <v>58</v>
      </c>
      <c r="F153" s="354"/>
      <c r="G153" s="355"/>
      <c r="H153" s="355"/>
      <c r="I153" s="355"/>
      <c r="J153" s="355"/>
      <c r="K153" s="355"/>
      <c r="L153" s="355"/>
      <c r="M153" s="355"/>
      <c r="N153" s="356"/>
      <c r="O153" s="79"/>
      <c r="P153" s="79"/>
      <c r="Q153" s="80"/>
      <c r="R153" s="79"/>
      <c r="S153" s="82"/>
      <c r="T153" s="81"/>
      <c r="U153" s="82"/>
    </row>
    <row r="154" spans="1:21" s="83" customFormat="1" ht="37.5" customHeight="1" x14ac:dyDescent="0.35">
      <c r="A154" s="74"/>
      <c r="B154" s="75"/>
      <c r="C154" s="76"/>
      <c r="D154" s="76"/>
      <c r="E154" s="85" t="s">
        <v>58</v>
      </c>
      <c r="F154" s="354"/>
      <c r="G154" s="355"/>
      <c r="H154" s="355"/>
      <c r="I154" s="355"/>
      <c r="J154" s="355"/>
      <c r="K154" s="355"/>
      <c r="L154" s="355"/>
      <c r="M154" s="355"/>
      <c r="N154" s="356"/>
      <c r="O154" s="79"/>
      <c r="P154" s="79"/>
      <c r="Q154" s="257"/>
      <c r="R154" s="79"/>
      <c r="S154" s="82"/>
      <c r="T154" s="81"/>
      <c r="U154" s="82"/>
    </row>
    <row r="155" spans="1:21" s="1" customFormat="1" ht="15.5" x14ac:dyDescent="0.35">
      <c r="L155" s="47" t="s">
        <v>67</v>
      </c>
      <c r="M155" s="47"/>
      <c r="N155" s="47"/>
      <c r="O155" s="30">
        <f>SUM(O144:O154)</f>
        <v>0</v>
      </c>
      <c r="P155" s="30">
        <f>SUM(P144:P154)</f>
        <v>0</v>
      </c>
      <c r="Q155" s="23"/>
      <c r="R155" s="30">
        <f>SUM(R144:R154)</f>
        <v>0</v>
      </c>
      <c r="S155" s="23"/>
      <c r="T155" s="31">
        <f>SUM(T144:T154)</f>
        <v>0</v>
      </c>
      <c r="U155" s="23"/>
    </row>
    <row r="158" spans="1:21" ht="15" thickBot="1" x14ac:dyDescent="0.4"/>
    <row r="159" spans="1:21" s="1" customFormat="1" ht="21.5" thickBot="1" x14ac:dyDescent="0.55000000000000004">
      <c r="G159" s="63"/>
      <c r="H159" s="362" t="s">
        <v>86</v>
      </c>
      <c r="I159" s="363"/>
      <c r="J159" s="363"/>
      <c r="K159" s="363"/>
      <c r="L159" s="363"/>
      <c r="M159" s="363"/>
      <c r="N159" s="364"/>
      <c r="O159" s="96">
        <v>2835</v>
      </c>
      <c r="P159" s="96">
        <v>2835</v>
      </c>
      <c r="Q159" s="96"/>
      <c r="R159" s="96">
        <v>0</v>
      </c>
      <c r="S159" s="96"/>
      <c r="T159" s="97">
        <v>0</v>
      </c>
      <c r="U159" s="30"/>
    </row>
    <row r="161" spans="5:21" ht="15" thickBot="1" x14ac:dyDescent="0.4"/>
    <row r="162" spans="5:21" s="41" customFormat="1" ht="24" thickBot="1" x14ac:dyDescent="0.6">
      <c r="E162" s="365" t="s">
        <v>88</v>
      </c>
      <c r="F162" s="366"/>
      <c r="G162" s="366"/>
      <c r="H162" s="366"/>
      <c r="I162" s="366"/>
      <c r="J162" s="366"/>
      <c r="K162" s="366"/>
      <c r="L162" s="366"/>
      <c r="M162" s="366"/>
      <c r="N162" s="367"/>
      <c r="O162" s="43">
        <f>SUM(O159,O155,O139)</f>
        <v>59539.76</v>
      </c>
      <c r="P162" s="43">
        <f>SUM(P159,P155,P139)</f>
        <v>55940.630000000005</v>
      </c>
      <c r="Q162" s="43"/>
      <c r="R162" s="43">
        <f t="shared" ref="R162:T162" si="2">SUM(R159,R155,R139)</f>
        <v>0</v>
      </c>
      <c r="S162" s="43"/>
      <c r="T162" s="73">
        <f t="shared" si="2"/>
        <v>0</v>
      </c>
      <c r="U162"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1">
    <mergeCell ref="E139:N139"/>
    <mergeCell ref="F135:N135"/>
    <mergeCell ref="F71:N71"/>
    <mergeCell ref="F84:N84"/>
    <mergeCell ref="F85:N85"/>
    <mergeCell ref="F86:N86"/>
    <mergeCell ref="F87:N87"/>
    <mergeCell ref="F88:N88"/>
    <mergeCell ref="F120:N120"/>
    <mergeCell ref="F121:N121"/>
    <mergeCell ref="F122:N122"/>
    <mergeCell ref="F127:N127"/>
    <mergeCell ref="F128:N128"/>
    <mergeCell ref="F133:N133"/>
    <mergeCell ref="F134:N134"/>
    <mergeCell ref="F129:N129"/>
    <mergeCell ref="F113:N113"/>
    <mergeCell ref="F104:N104"/>
    <mergeCell ref="F109:N109"/>
    <mergeCell ref="F110:N110"/>
    <mergeCell ref="F111:N111"/>
    <mergeCell ref="F101:N101"/>
    <mergeCell ref="F102:N102"/>
    <mergeCell ref="F95:N95"/>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148:N148"/>
    <mergeCell ref="F149:N149"/>
    <mergeCell ref="F150:N150"/>
    <mergeCell ref="F151:N151"/>
    <mergeCell ref="F116:N116"/>
    <mergeCell ref="F117:N117"/>
    <mergeCell ref="F118:N118"/>
    <mergeCell ref="F119:N119"/>
    <mergeCell ref="F144:N144"/>
    <mergeCell ref="F145:N145"/>
    <mergeCell ref="F146:N146"/>
    <mergeCell ref="F147:N147"/>
    <mergeCell ref="F132:N132"/>
    <mergeCell ref="F114:N114"/>
    <mergeCell ref="F115:N115"/>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2:N72"/>
    <mergeCell ref="F94:N94"/>
    <mergeCell ref="F103:N103"/>
    <mergeCell ref="F96:N96"/>
    <mergeCell ref="F40:N40"/>
    <mergeCell ref="F41:N41"/>
    <mergeCell ref="F42:N42"/>
    <mergeCell ref="F43:N43"/>
    <mergeCell ref="F44:N44"/>
    <mergeCell ref="F45:N45"/>
    <mergeCell ref="F67:N67"/>
    <mergeCell ref="F68:N68"/>
    <mergeCell ref="F69:N69"/>
    <mergeCell ref="F52:N52"/>
    <mergeCell ref="F53:N53"/>
    <mergeCell ref="F46:N46"/>
    <mergeCell ref="F89:N89"/>
    <mergeCell ref="F47:N47"/>
    <mergeCell ref="F38:N38"/>
    <mergeCell ref="F23:N23"/>
    <mergeCell ref="F24:N24"/>
    <mergeCell ref="F25:N25"/>
    <mergeCell ref="F26:N26"/>
    <mergeCell ref="F27:N27"/>
    <mergeCell ref="F33:N33"/>
    <mergeCell ref="F39:N39"/>
    <mergeCell ref="A1:D1"/>
    <mergeCell ref="F28:N28"/>
    <mergeCell ref="F29:N29"/>
    <mergeCell ref="F30:N30"/>
    <mergeCell ref="F31:N31"/>
    <mergeCell ref="F32:N32"/>
  </mergeCells>
  <dataValidations count="10">
    <dataValidation type="list" allowBlank="1" showInputMessage="1" showErrorMessage="1" sqref="C23:D33 C94:D104 C109:D122 C127:D135 C52:D57 C65:D72 C144:D154 C38:D47 C77:D89"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94:E104" xr:uid="{00000000-0002-0000-0200-000002000000}">
      <formula1>Telephone</formula1>
    </dataValidation>
    <dataValidation type="list" allowBlank="1" showInputMessage="1" showErrorMessage="1" sqref="E144:E154"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7:E89" xr:uid="{00000000-0002-0000-0200-000005000000}">
      <formula1>Supplies</formula1>
    </dataValidation>
    <dataValidation type="list" allowBlank="1" showInputMessage="1" showErrorMessage="1" sqref="E127:E135" xr:uid="{00000000-0002-0000-0200-000006000000}">
      <formula1>Other</formula1>
    </dataValidation>
    <dataValidation allowBlank="1" showInputMessage="1" showErrorMessage="1" error="Please select from the drop down menu" sqref="E38:E47 E52:E57" xr:uid="{00000000-0002-0000-0200-000007000000}"/>
    <dataValidation type="list" allowBlank="1" showInputMessage="1" showErrorMessage="1" error="Please Select from the Drop Down Menu" sqref="E65:E72" xr:uid="{00000000-0002-0000-0200-000008000000}">
      <formula1>ContractedServices</formula1>
    </dataValidation>
    <dataValidation allowBlank="1" showInputMessage="1" showErrorMessage="1" error="Please Select from the Drop Down Menu" sqref="E109:E122" xr:uid="{00000000-0002-0000-0200-000009000000}"/>
  </dataValidations>
  <pageMargins left="0.7" right="0.7" top="0.75" bottom="0.75" header="0.3" footer="0.3"/>
  <pageSetup paperSize="5" scale="97" orientation="landscape" r:id="rId2"/>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zoomScaleNormal="100" workbookViewId="0">
      <selection activeCell="D13" sqref="D13"/>
    </sheetView>
  </sheetViews>
  <sheetFormatPr defaultRowHeight="14.5" x14ac:dyDescent="0.35"/>
  <cols>
    <col min="1" max="1" width="3" bestFit="1" customWidth="1"/>
    <col min="2" max="2" width="28.7265625" customWidth="1"/>
    <col min="3" max="3" width="16.54296875" customWidth="1"/>
    <col min="4" max="4" width="9.1796875" customWidth="1"/>
    <col min="5" max="5" width="3" bestFit="1" customWidth="1"/>
    <col min="6" max="6" width="28.26953125" customWidth="1"/>
    <col min="7" max="7" width="16.7265625" customWidth="1"/>
    <col min="8" max="8" width="6.7265625" customWidth="1"/>
    <col min="9" max="9" width="3" bestFit="1" customWidth="1"/>
    <col min="10" max="10" width="27.453125" bestFit="1" customWidth="1"/>
    <col min="11" max="11" width="16.7265625" customWidth="1"/>
    <col min="12" max="12" width="7.2695312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5" thickBot="1" x14ac:dyDescent="0.4">
      <c r="F1" s="157" t="s">
        <v>116</v>
      </c>
      <c r="G1" s="158"/>
      <c r="J1" s="157" t="s">
        <v>116</v>
      </c>
      <c r="K1" s="158"/>
      <c r="N1" s="157" t="s">
        <v>116</v>
      </c>
      <c r="O1" s="158"/>
    </row>
    <row r="2" spans="1:15" ht="18.5" x14ac:dyDescent="0.45">
      <c r="A2" s="386" t="s">
        <v>40</v>
      </c>
      <c r="B2" s="386"/>
      <c r="C2" s="386"/>
      <c r="D2" s="151"/>
      <c r="E2" s="386" t="s">
        <v>36</v>
      </c>
      <c r="F2" s="386"/>
      <c r="G2" s="386"/>
      <c r="I2" s="386" t="s">
        <v>37</v>
      </c>
      <c r="J2" s="386"/>
      <c r="K2" s="386"/>
      <c r="L2" s="155"/>
      <c r="M2" s="386" t="s">
        <v>38</v>
      </c>
      <c r="N2" s="386"/>
      <c r="O2" s="386"/>
    </row>
    <row r="3" spans="1:15" x14ac:dyDescent="0.35">
      <c r="A3" s="385" t="s">
        <v>2</v>
      </c>
      <c r="B3" s="385"/>
      <c r="C3" s="1" t="s">
        <v>0</v>
      </c>
      <c r="D3" s="1"/>
      <c r="E3" s="385" t="s">
        <v>2</v>
      </c>
      <c r="F3" s="385"/>
      <c r="G3" s="1" t="s">
        <v>0</v>
      </c>
      <c r="I3" s="385" t="s">
        <v>2</v>
      </c>
      <c r="J3" s="385"/>
      <c r="K3" s="1" t="s">
        <v>0</v>
      </c>
      <c r="L3" s="1"/>
      <c r="M3" s="385" t="s">
        <v>2</v>
      </c>
      <c r="N3" s="385"/>
      <c r="O3" s="1" t="s">
        <v>0</v>
      </c>
    </row>
    <row r="4" spans="1:15" x14ac:dyDescent="0.35">
      <c r="A4" s="383" t="s">
        <v>5</v>
      </c>
      <c r="B4" s="384"/>
      <c r="C4" s="64"/>
      <c r="D4" s="149"/>
      <c r="E4" s="387" t="s">
        <v>5</v>
      </c>
      <c r="F4" s="384"/>
      <c r="G4" s="64"/>
      <c r="I4" s="383" t="s">
        <v>5</v>
      </c>
      <c r="J4" s="384"/>
      <c r="K4" s="64"/>
      <c r="L4" s="149"/>
      <c r="M4" s="383" t="s">
        <v>5</v>
      </c>
      <c r="N4" s="384"/>
      <c r="O4" s="64"/>
    </row>
    <row r="5" spans="1:15" x14ac:dyDescent="0.35">
      <c r="A5" s="4">
        <v>1</v>
      </c>
      <c r="B5" s="5" t="s">
        <v>1</v>
      </c>
      <c r="C5" s="64">
        <f>SUMIF('Budget Detail &amp; Amendments'!E23:E33, B5, 'Budget Detail &amp; Amendments'!O23:O33)</f>
        <v>30900</v>
      </c>
      <c r="D5" s="149"/>
      <c r="E5" s="152">
        <v>1</v>
      </c>
      <c r="F5" s="5" t="s">
        <v>1</v>
      </c>
      <c r="G5" s="64">
        <f>SUMIF('Budget Detail &amp; Amendments'!E23:E33, 'Budget Roll-Up'!F5, 'Budget Detail &amp; Amendments'!P23:P33)</f>
        <v>30900</v>
      </c>
      <c r="I5" s="4">
        <v>1</v>
      </c>
      <c r="J5" s="5" t="s">
        <v>1</v>
      </c>
      <c r="K5" s="64">
        <f>SUMIF('Budget Detail &amp; Amendments'!E23:E33, 'Budget Roll-Up'!J5, 'Budget Detail &amp; Amendments'!R23:R33)</f>
        <v>0</v>
      </c>
      <c r="L5" s="149"/>
      <c r="M5" s="4">
        <v>1</v>
      </c>
      <c r="N5" s="5" t="s">
        <v>1</v>
      </c>
      <c r="O5" s="64">
        <f>SUMIF('Budget Detail &amp; Amendments'!E23:E33, 'Budget Roll-Up'!N5, 'Budget Detail &amp; Amendments'!T23:T33)</f>
        <v>0</v>
      </c>
    </row>
    <row r="6" spans="1:15" x14ac:dyDescent="0.35">
      <c r="A6" s="4">
        <v>2</v>
      </c>
      <c r="B6" s="5" t="s">
        <v>3</v>
      </c>
      <c r="C6" s="64">
        <f>SUMIF('Budget Detail &amp; Amendments'!E23:E33, B6, 'Budget Detail &amp; Amendments'!O23:O33)</f>
        <v>0</v>
      </c>
      <c r="D6" s="149"/>
      <c r="E6" s="152">
        <v>2</v>
      </c>
      <c r="F6" s="5" t="s">
        <v>3</v>
      </c>
      <c r="G6" s="64">
        <f>SUMIF('Budget Detail &amp; Amendments'!E23:E33, 'Budget Roll-Up'!F6, 'Budget Detail &amp; Amendments'!P23:P33)</f>
        <v>0</v>
      </c>
      <c r="I6" s="4">
        <v>2</v>
      </c>
      <c r="J6" s="5" t="s">
        <v>3</v>
      </c>
      <c r="K6" s="64">
        <f>SUMIF('Budget Detail &amp; Amendments'!E23:E33, 'Budget Roll-Up'!J6, 'Budget Detail &amp; Amendments'!R23:R33)</f>
        <v>0</v>
      </c>
      <c r="L6" s="149"/>
      <c r="M6" s="4">
        <v>2</v>
      </c>
      <c r="N6" s="5" t="s">
        <v>3</v>
      </c>
      <c r="O6" s="64">
        <f>SUMIF('Budget Detail &amp; Amendments'!E23:E33, 'Budget Roll-Up'!N6, 'Budget Detail &amp; Amendments'!T23:T33)</f>
        <v>0</v>
      </c>
    </row>
    <row r="7" spans="1:15" x14ac:dyDescent="0.35">
      <c r="A7" s="4">
        <v>3</v>
      </c>
      <c r="B7" s="5" t="s">
        <v>4</v>
      </c>
      <c r="C7" s="64">
        <f>SUM('Budget Detail &amp; Amendments'!O48,'Budget Detail &amp; Amendments'!O58)</f>
        <v>6804.76</v>
      </c>
      <c r="D7" s="149"/>
      <c r="E7" s="152">
        <v>3</v>
      </c>
      <c r="F7" s="5" t="s">
        <v>4</v>
      </c>
      <c r="G7" s="64">
        <f>SUM('Budget Detail &amp; Amendments'!P48,'Budget Detail &amp; Amendments'!P58)</f>
        <v>5973.630000000001</v>
      </c>
      <c r="I7" s="4">
        <v>3</v>
      </c>
      <c r="J7" s="5" t="s">
        <v>4</v>
      </c>
      <c r="K7" s="64">
        <f>SUM('Budget Detail &amp; Amendments'!R48,'Budget Detail &amp; Amendments'!R58)</f>
        <v>0</v>
      </c>
      <c r="L7" s="149"/>
      <c r="M7" s="4">
        <v>3</v>
      </c>
      <c r="N7" s="5" t="s">
        <v>4</v>
      </c>
      <c r="O7" s="64">
        <f>SUM('Budget Detail &amp; Amendments'!T48,'Budget Detail &amp; Amendments'!T58)</f>
        <v>0</v>
      </c>
    </row>
    <row r="8" spans="1:15" x14ac:dyDescent="0.35">
      <c r="A8" s="6">
        <v>4</v>
      </c>
      <c r="B8" s="7" t="s">
        <v>6</v>
      </c>
      <c r="C8" s="65">
        <f>SUM(C5:C7)</f>
        <v>37704.76</v>
      </c>
      <c r="D8" s="150"/>
      <c r="E8" s="153">
        <v>4</v>
      </c>
      <c r="F8" s="7" t="s">
        <v>6</v>
      </c>
      <c r="G8" s="65">
        <f>SUM(G5:G7)</f>
        <v>36873.630000000005</v>
      </c>
      <c r="I8" s="6">
        <v>4</v>
      </c>
      <c r="J8" s="7" t="s">
        <v>6</v>
      </c>
      <c r="K8" s="65">
        <f>SUM(K5:K7)</f>
        <v>0</v>
      </c>
      <c r="L8" s="150"/>
      <c r="M8" s="6">
        <v>4</v>
      </c>
      <c r="N8" s="7" t="s">
        <v>6</v>
      </c>
      <c r="O8" s="65">
        <f>SUM(O5:O7)</f>
        <v>0</v>
      </c>
    </row>
    <row r="9" spans="1:15" x14ac:dyDescent="0.35">
      <c r="G9" s="66"/>
      <c r="K9" s="66"/>
      <c r="L9" s="66"/>
      <c r="O9" s="66"/>
    </row>
    <row r="10" spans="1:15" x14ac:dyDescent="0.35">
      <c r="A10" s="385" t="s">
        <v>7</v>
      </c>
      <c r="B10" s="385"/>
      <c r="E10" s="385" t="s">
        <v>7</v>
      </c>
      <c r="F10" s="385"/>
      <c r="G10" s="66"/>
      <c r="I10" s="385" t="s">
        <v>7</v>
      </c>
      <c r="J10" s="385"/>
      <c r="K10" s="66"/>
      <c r="L10" s="66"/>
      <c r="M10" s="385" t="s">
        <v>7</v>
      </c>
      <c r="N10" s="385"/>
      <c r="O10" s="66"/>
    </row>
    <row r="11" spans="1:15" x14ac:dyDescent="0.35">
      <c r="A11" s="4">
        <v>5</v>
      </c>
      <c r="B11" s="5" t="s">
        <v>8</v>
      </c>
      <c r="C11" s="64">
        <f>SUMIF('Budget Detail &amp; Amendments'!E65:E72, B11, 'Budget Detail &amp; Amendments'!O65:O72)</f>
        <v>6095</v>
      </c>
      <c r="D11" s="149"/>
      <c r="E11" s="152">
        <v>5</v>
      </c>
      <c r="F11" s="5" t="s">
        <v>8</v>
      </c>
      <c r="G11" s="64">
        <f>SUMIF('Budget Detail &amp; Amendments'!E65:E72, 'Budget Roll-Up'!F11, 'Budget Detail &amp; Amendments'!P65:P72)</f>
        <v>4380</v>
      </c>
      <c r="I11" s="4">
        <v>5</v>
      </c>
      <c r="J11" s="5" t="s">
        <v>8</v>
      </c>
      <c r="K11" s="64">
        <f>SUMIF('Budget Detail &amp; Amendments'!E65:E72, 'Budget Roll-Up'!J11, 'Budget Detail &amp; Amendments'!R65:R72)</f>
        <v>0</v>
      </c>
      <c r="L11" s="149"/>
      <c r="M11" s="4">
        <v>5</v>
      </c>
      <c r="N11" s="5" t="s">
        <v>8</v>
      </c>
      <c r="O11" s="64">
        <f>SUMIF('Budget Detail &amp; Amendments'!E65:E72, 'Budget Roll-Up'!N11, 'Budget Detail &amp; Amendments'!T65:T72)</f>
        <v>0</v>
      </c>
    </row>
    <row r="12" spans="1:15" x14ac:dyDescent="0.35">
      <c r="A12" s="4">
        <v>6</v>
      </c>
      <c r="B12" s="5" t="s">
        <v>9</v>
      </c>
      <c r="C12" s="64"/>
      <c r="D12" s="149"/>
      <c r="E12" s="152">
        <v>6</v>
      </c>
      <c r="F12" s="5" t="s">
        <v>9</v>
      </c>
      <c r="G12" s="64"/>
      <c r="I12" s="4">
        <v>6</v>
      </c>
      <c r="J12" s="5" t="s">
        <v>9</v>
      </c>
      <c r="K12" s="64"/>
      <c r="L12" s="149"/>
      <c r="M12" s="4">
        <v>6</v>
      </c>
      <c r="N12" s="5" t="s">
        <v>9</v>
      </c>
      <c r="O12" s="64"/>
    </row>
    <row r="13" spans="1:15" x14ac:dyDescent="0.35">
      <c r="A13" s="4">
        <v>7</v>
      </c>
      <c r="B13" s="5" t="s">
        <v>10</v>
      </c>
      <c r="C13" s="64">
        <f>SUMIF('Budget Detail &amp; Amendments'!E65:E72, 'Budget Roll-Up'!B13, 'Budget Detail &amp; Amendments'!O65:O72)</f>
        <v>400</v>
      </c>
      <c r="D13" s="149"/>
      <c r="E13" s="152">
        <v>7</v>
      </c>
      <c r="F13" s="5" t="s">
        <v>10</v>
      </c>
      <c r="G13" s="64">
        <f>SUMIF('Budget Detail &amp; Amendments'!E65:E72, 'Budget Roll-Up'!F13, 'Budget Detail &amp; Amendments'!P65:P72)</f>
        <v>514</v>
      </c>
      <c r="I13" s="4">
        <v>7</v>
      </c>
      <c r="J13" s="5" t="s">
        <v>10</v>
      </c>
      <c r="K13" s="64">
        <f>SUMIF('Budget Detail &amp; Amendments'!E65:E72, 'Budget Roll-Up'!J13, 'Budget Detail &amp; Amendments'!R65:R72)</f>
        <v>0</v>
      </c>
      <c r="L13" s="149"/>
      <c r="M13" s="4">
        <v>7</v>
      </c>
      <c r="N13" s="5" t="s">
        <v>10</v>
      </c>
      <c r="O13" s="64">
        <f>SUMIF('Budget Detail &amp; Amendments'!E65:E72, 'Budget Roll-Up'!N13, 'Budget Detail &amp; Amendments'!T65:T72)</f>
        <v>0</v>
      </c>
    </row>
    <row r="14" spans="1:15" x14ac:dyDescent="0.35">
      <c r="A14" s="4">
        <v>8</v>
      </c>
      <c r="B14" s="5" t="s">
        <v>13</v>
      </c>
      <c r="C14" s="64">
        <f>SUMIF('Budget Detail &amp; Amendments'!E77:E89, 'Budget Roll-Up'!B14, 'Budget Detail &amp; Amendments'!O77:O89)</f>
        <v>3034</v>
      </c>
      <c r="D14" s="149"/>
      <c r="E14" s="152">
        <v>8</v>
      </c>
      <c r="F14" s="5" t="s">
        <v>13</v>
      </c>
      <c r="G14" s="64">
        <f>SUMIF('Budget Detail &amp; Amendments'!E77:E89, 'Budget Roll-Up'!F14, 'Budget Detail &amp; Amendments'!P77:P89)</f>
        <v>2686</v>
      </c>
      <c r="I14" s="4">
        <v>8</v>
      </c>
      <c r="J14" s="5" t="s">
        <v>13</v>
      </c>
      <c r="K14" s="64">
        <f>SUMIF('Budget Detail &amp; Amendments'!E77:E89, 'Budget Roll-Up'!J14, 'Budget Detail &amp; Amendments'!R77:R89)</f>
        <v>0</v>
      </c>
      <c r="L14" s="149"/>
      <c r="M14" s="4">
        <v>8</v>
      </c>
      <c r="N14" s="5" t="s">
        <v>13</v>
      </c>
      <c r="O14" s="64">
        <f>SUMIF('Budget Detail &amp; Amendments'!E77:E89, 'Budget Roll-Up'!N14, 'Budget Detail &amp; Amendments'!T77:T89)</f>
        <v>0</v>
      </c>
    </row>
    <row r="15" spans="1:15" x14ac:dyDescent="0.35">
      <c r="A15" s="4">
        <v>9</v>
      </c>
      <c r="B15" s="5" t="s">
        <v>11</v>
      </c>
      <c r="C15" s="64">
        <f>SUMIF('Budget Detail &amp; Amendments'!E77:E89, 'Budget Roll-Up'!B15, 'Budget Detail &amp; Amendments'!O77:O89)</f>
        <v>0</v>
      </c>
      <c r="D15" s="149"/>
      <c r="E15" s="152">
        <v>9</v>
      </c>
      <c r="F15" s="5" t="s">
        <v>11</v>
      </c>
      <c r="G15" s="64">
        <f>SUMIF('Budget Detail &amp; Amendments'!E77:E89, 'Budget Roll-Up'!F15, 'Budget Detail &amp; Amendments'!P77:P89)</f>
        <v>0</v>
      </c>
      <c r="I15" s="4">
        <v>9</v>
      </c>
      <c r="J15" s="5" t="s">
        <v>11</v>
      </c>
      <c r="K15" s="64">
        <f>SUMIF('Budget Detail &amp; Amendments'!E77:E89, 'Budget Roll-Up'!J15, 'Budget Detail &amp; Amendments'!R77:R89)</f>
        <v>0</v>
      </c>
      <c r="L15" s="149"/>
      <c r="M15" s="4">
        <v>9</v>
      </c>
      <c r="N15" s="5" t="s">
        <v>11</v>
      </c>
      <c r="O15" s="64">
        <f>SUMIF('Budget Detail &amp; Amendments'!E77:E89, 'Budget Roll-Up'!N15, 'Budget Detail &amp; Amendments'!T77:T89)</f>
        <v>0</v>
      </c>
    </row>
    <row r="16" spans="1:15" x14ac:dyDescent="0.35">
      <c r="A16" s="4">
        <v>10</v>
      </c>
      <c r="B16" s="5" t="s">
        <v>12</v>
      </c>
      <c r="C16" s="64">
        <f>SUMIF('Budget Detail &amp; Amendments'!E94:E104, 'Budget Roll-Up'!B16, 'Budget Detail &amp; Amendments'!O94:O104)</f>
        <v>50</v>
      </c>
      <c r="D16" s="149"/>
      <c r="E16" s="152">
        <v>10</v>
      </c>
      <c r="F16" s="5" t="s">
        <v>12</v>
      </c>
      <c r="G16" s="64">
        <f>SUMIF('Budget Detail &amp; Amendments'!E94:E104, 'Budget Roll-Up'!F16, 'Budget Detail &amp; Amendments'!P94:P104)</f>
        <v>58</v>
      </c>
      <c r="I16" s="4">
        <v>10</v>
      </c>
      <c r="J16" s="5" t="s">
        <v>12</v>
      </c>
      <c r="K16" s="64">
        <f>SUMIF('Budget Detail &amp; Amendments'!E94:E104, 'Budget Roll-Up'!J16, 'Budget Detail &amp; Amendments'!R94:R104)</f>
        <v>0</v>
      </c>
      <c r="L16" s="149"/>
      <c r="M16" s="4">
        <v>10</v>
      </c>
      <c r="N16" s="5" t="s">
        <v>12</v>
      </c>
      <c r="O16" s="64">
        <f>SUMIF('Budget Detail &amp; Amendments'!E94:E104, 'Budget Roll-Up'!N16, 'Budget Detail &amp; Amendments'!T94:T104)</f>
        <v>0</v>
      </c>
    </row>
    <row r="17" spans="1:15" x14ac:dyDescent="0.35">
      <c r="A17" s="4">
        <v>11</v>
      </c>
      <c r="B17" s="5" t="s">
        <v>14</v>
      </c>
      <c r="C17" s="64">
        <f>SUMIF('Budget Detail &amp; Amendments'!E94:E104, 'Budget Roll-Up'!B17, 'Budget Detail &amp; Amendments'!O94:O104)</f>
        <v>0</v>
      </c>
      <c r="D17" s="149"/>
      <c r="E17" s="152">
        <v>11</v>
      </c>
      <c r="F17" s="5" t="s">
        <v>14</v>
      </c>
      <c r="G17" s="64">
        <f>SUMIF('Budget Detail &amp; Amendments'!E94:E104, 'Budget Roll-Up'!F17, 'Budget Detail &amp; Amendments'!P94:P104)</f>
        <v>0</v>
      </c>
      <c r="I17" s="4">
        <v>11</v>
      </c>
      <c r="J17" s="5" t="s">
        <v>14</v>
      </c>
      <c r="K17" s="64">
        <f>SUMIF('Budget Detail &amp; Amendments'!E94:E104, 'Budget Roll-Up'!J17, 'Budget Detail &amp; Amendments'!R94:R104)</f>
        <v>0</v>
      </c>
      <c r="L17" s="149"/>
      <c r="M17" s="4">
        <v>11</v>
      </c>
      <c r="N17" s="5" t="s">
        <v>14</v>
      </c>
      <c r="O17" s="64">
        <f>SUMIF('Budget Detail &amp; Amendments'!E94:E104, 'Budget Roll-Up'!N17, 'Budget Detail &amp; Amendments'!T94:T104)</f>
        <v>0</v>
      </c>
    </row>
    <row r="18" spans="1:15" x14ac:dyDescent="0.35">
      <c r="A18" s="4">
        <v>12</v>
      </c>
      <c r="B18" s="8" t="s">
        <v>15</v>
      </c>
      <c r="C18" s="64">
        <f>'Budget Detail &amp; Amendments'!O123</f>
        <v>7386</v>
      </c>
      <c r="D18" s="149"/>
      <c r="E18" s="152">
        <v>12</v>
      </c>
      <c r="F18" s="8" t="s">
        <v>15</v>
      </c>
      <c r="G18" s="64">
        <f>SUM('Budget Detail &amp; Amendments'!P123)</f>
        <v>5875</v>
      </c>
      <c r="I18" s="4">
        <v>12</v>
      </c>
      <c r="J18" s="8" t="s">
        <v>15</v>
      </c>
      <c r="K18" s="64">
        <f>SUM('Budget Detail &amp; Amendments'!R123)</f>
        <v>0</v>
      </c>
      <c r="L18" s="149"/>
      <c r="M18" s="4">
        <v>12</v>
      </c>
      <c r="N18" s="8" t="s">
        <v>15</v>
      </c>
      <c r="O18" s="64">
        <f>SUM('Budget Detail &amp; Amendments'!T123)</f>
        <v>0</v>
      </c>
    </row>
    <row r="19" spans="1:15" x14ac:dyDescent="0.35">
      <c r="A19" s="4">
        <v>13</v>
      </c>
      <c r="B19" s="8" t="s">
        <v>16</v>
      </c>
      <c r="C19" s="64"/>
      <c r="D19" s="149"/>
      <c r="E19" s="152">
        <v>13</v>
      </c>
      <c r="F19" s="8" t="s">
        <v>16</v>
      </c>
      <c r="G19" s="64"/>
      <c r="I19" s="4">
        <v>13</v>
      </c>
      <c r="J19" s="8" t="s">
        <v>16</v>
      </c>
      <c r="K19" s="64"/>
      <c r="L19" s="149"/>
      <c r="M19" s="4">
        <v>13</v>
      </c>
      <c r="N19" s="8" t="s">
        <v>16</v>
      </c>
      <c r="O19" s="64"/>
    </row>
    <row r="20" spans="1:15" x14ac:dyDescent="0.35">
      <c r="A20" s="4">
        <v>14</v>
      </c>
      <c r="B20" s="8" t="s">
        <v>17</v>
      </c>
      <c r="C20" s="64"/>
      <c r="D20" s="149"/>
      <c r="E20" s="152">
        <v>14</v>
      </c>
      <c r="F20" s="8" t="s">
        <v>17</v>
      </c>
      <c r="G20" s="64"/>
      <c r="I20" s="4">
        <v>14</v>
      </c>
      <c r="J20" s="8" t="s">
        <v>17</v>
      </c>
      <c r="K20" s="64"/>
      <c r="L20" s="149"/>
      <c r="M20" s="4">
        <v>14</v>
      </c>
      <c r="N20" s="8" t="s">
        <v>17</v>
      </c>
      <c r="O20" s="64"/>
    </row>
    <row r="21" spans="1:15" x14ac:dyDescent="0.35">
      <c r="A21" s="4">
        <v>15</v>
      </c>
      <c r="B21" s="8" t="s">
        <v>18</v>
      </c>
      <c r="C21" s="64"/>
      <c r="D21" s="149"/>
      <c r="E21" s="152">
        <v>15</v>
      </c>
      <c r="F21" s="8" t="s">
        <v>18</v>
      </c>
      <c r="G21" s="64"/>
      <c r="I21" s="4">
        <v>15</v>
      </c>
      <c r="J21" s="8" t="s">
        <v>18</v>
      </c>
      <c r="K21" s="64"/>
      <c r="L21" s="149"/>
      <c r="M21" s="4">
        <v>15</v>
      </c>
      <c r="N21" s="8" t="s">
        <v>18</v>
      </c>
      <c r="O21" s="64"/>
    </row>
    <row r="22" spans="1:15" x14ac:dyDescent="0.35">
      <c r="A22" s="4">
        <v>16</v>
      </c>
      <c r="B22" s="8" t="s">
        <v>19</v>
      </c>
      <c r="C22" s="64">
        <f>SUMIF('Budget Detail &amp; Amendments'!E127:E135, 'Budget Roll-Up'!B22, 'Budget Detail &amp; Amendments'!O127:O135)</f>
        <v>630</v>
      </c>
      <c r="D22" s="149"/>
      <c r="E22" s="152">
        <v>16</v>
      </c>
      <c r="F22" s="8" t="s">
        <v>19</v>
      </c>
      <c r="G22" s="64">
        <f>SUMIF('Budget Detail &amp; Amendments'!E127:E135, 'Budget Roll-Up'!F22, 'Budget Detail &amp; Amendments'!P127:P135)</f>
        <v>710</v>
      </c>
      <c r="I22" s="4">
        <v>16</v>
      </c>
      <c r="J22" s="8" t="s">
        <v>19</v>
      </c>
      <c r="K22" s="64">
        <f>SUMIF('Budget Detail &amp; Amendments'!E127:E135, 'Budget Roll-Up'!J22, 'Budget Detail &amp; Amendments'!R127:R135)</f>
        <v>0</v>
      </c>
      <c r="L22" s="149"/>
      <c r="M22" s="4">
        <v>16</v>
      </c>
      <c r="N22" s="8" t="s">
        <v>19</v>
      </c>
      <c r="O22" s="64">
        <f>SUMIF('Budget Detail &amp; Amendments'!E127:E135, 'Budget Roll-Up'!N22, 'Budget Detail &amp; Amendments'!T127:T135)</f>
        <v>0</v>
      </c>
    </row>
    <row r="23" spans="1:15" x14ac:dyDescent="0.35">
      <c r="A23" s="4">
        <v>17</v>
      </c>
      <c r="B23" s="8" t="s">
        <v>20</v>
      </c>
      <c r="C23" s="64">
        <f>SUMIF('Budget Detail &amp; Amendments'!E127:E135, 'Budget Roll-Up'!B23, 'Budget Detail &amp; Amendments'!O127:O135)</f>
        <v>1405</v>
      </c>
      <c r="D23" s="149"/>
      <c r="E23" s="152">
        <v>17</v>
      </c>
      <c r="F23" s="8" t="s">
        <v>20</v>
      </c>
      <c r="G23" s="64">
        <f>SUMIF('Budget Detail &amp; Amendments'!E127:E135, 'Budget Roll-Up'!F23, 'Budget Detail &amp; Amendments'!P127:P135)</f>
        <v>945</v>
      </c>
      <c r="I23" s="4">
        <v>17</v>
      </c>
      <c r="J23" s="8" t="s">
        <v>20</v>
      </c>
      <c r="K23" s="64">
        <f>SUMIF('Budget Detail &amp; Amendments'!E127:E135, 'Budget Roll-Up'!J23, 'Budget Detail &amp; Amendments'!R127:R135)</f>
        <v>0</v>
      </c>
      <c r="L23" s="149"/>
      <c r="M23" s="4">
        <v>17</v>
      </c>
      <c r="N23" s="8" t="s">
        <v>20</v>
      </c>
      <c r="O23" s="64">
        <f>SUMIF('Budget Detail &amp; Amendments'!E127:E135, 'Budget Roll-Up'!N23, 'Budget Detail &amp; Amendments'!T127:T135)</f>
        <v>0</v>
      </c>
    </row>
    <row r="24" spans="1:15" x14ac:dyDescent="0.35">
      <c r="A24" s="4">
        <v>18</v>
      </c>
      <c r="B24" s="8" t="s">
        <v>21</v>
      </c>
      <c r="C24" s="64">
        <f>SUMIF('Budget Detail &amp; Amendments'!E127:E135, 'Budget Roll-Up'!B24, 'Budget Detail &amp; Amendments'!O127:O135)</f>
        <v>0</v>
      </c>
      <c r="D24" s="149"/>
      <c r="E24" s="152">
        <v>18</v>
      </c>
      <c r="F24" s="8" t="s">
        <v>21</v>
      </c>
      <c r="G24" s="64">
        <f>SUMIF('Budget Detail &amp; Amendments'!E127:E135, 'Budget Roll-Up'!F24, 'Budget Detail &amp; Amendments'!P127:P135)</f>
        <v>0</v>
      </c>
      <c r="I24" s="4">
        <v>18</v>
      </c>
      <c r="J24" s="8" t="s">
        <v>21</v>
      </c>
      <c r="K24" s="64">
        <f>SUMIF('Budget Detail &amp; Amendments'!E127:E135, 'Budget Roll-Up'!J24, 'Budget Detail &amp; Amendments'!R127:R135)</f>
        <v>0</v>
      </c>
      <c r="L24" s="149"/>
      <c r="M24" s="4">
        <v>18</v>
      </c>
      <c r="N24" s="8" t="s">
        <v>21</v>
      </c>
      <c r="O24" s="64">
        <f>SUMIF('Budget Detail &amp; Amendments'!E127:E135, 'Budget Roll-Up'!N24, 'Budget Detail &amp; Amendments'!T127:T135)</f>
        <v>0</v>
      </c>
    </row>
    <row r="25" spans="1:15" x14ac:dyDescent="0.35">
      <c r="A25" s="6">
        <v>19</v>
      </c>
      <c r="B25" s="7" t="s">
        <v>22</v>
      </c>
      <c r="C25" s="64">
        <f>SUM(C11:C24)</f>
        <v>19000</v>
      </c>
      <c r="D25" s="149"/>
      <c r="E25" s="153">
        <v>19</v>
      </c>
      <c r="F25" s="7" t="s">
        <v>22</v>
      </c>
      <c r="G25" s="64">
        <f>SUM(G11:G24)</f>
        <v>15168</v>
      </c>
      <c r="I25" s="6">
        <v>19</v>
      </c>
      <c r="J25" s="7" t="s">
        <v>22</v>
      </c>
      <c r="K25" s="64">
        <f>SUM(K11:K24)</f>
        <v>0</v>
      </c>
      <c r="L25" s="149"/>
      <c r="M25" s="6">
        <v>19</v>
      </c>
      <c r="N25" s="7" t="s">
        <v>22</v>
      </c>
      <c r="O25" s="64">
        <f>SUM(O11:O24)</f>
        <v>0</v>
      </c>
    </row>
    <row r="26" spans="1:15" x14ac:dyDescent="0.35">
      <c r="C26" s="66"/>
      <c r="D26" s="66"/>
      <c r="G26" s="66"/>
      <c r="K26" s="66"/>
      <c r="L26" s="66"/>
      <c r="O26" s="66"/>
    </row>
    <row r="27" spans="1:15" x14ac:dyDescent="0.35">
      <c r="A27" s="9">
        <v>20</v>
      </c>
      <c r="B27" s="7" t="s">
        <v>23</v>
      </c>
      <c r="C27" s="64">
        <f>'Budget Detail &amp; Amendments'!O159</f>
        <v>2835</v>
      </c>
      <c r="D27" s="149"/>
      <c r="E27" s="154">
        <v>20</v>
      </c>
      <c r="F27" s="7" t="s">
        <v>23</v>
      </c>
      <c r="G27" s="64">
        <f>'Budget Detail &amp; Amendments'!P159</f>
        <v>2835</v>
      </c>
      <c r="I27" s="9">
        <v>20</v>
      </c>
      <c r="J27" s="7" t="s">
        <v>23</v>
      </c>
      <c r="K27" s="64">
        <f>SUM('Budget Detail &amp; Amendments'!R159)</f>
        <v>0</v>
      </c>
      <c r="L27" s="149"/>
      <c r="M27" s="9">
        <v>20</v>
      </c>
      <c r="N27" s="7" t="s">
        <v>23</v>
      </c>
      <c r="O27" s="64">
        <f>SUM('Budget Detail &amp; Amendments'!T159)</f>
        <v>0</v>
      </c>
    </row>
    <row r="28" spans="1:15" x14ac:dyDescent="0.35">
      <c r="A28" s="1"/>
      <c r="B28" s="1"/>
      <c r="C28" s="66"/>
      <c r="D28" s="66"/>
      <c r="E28" s="1"/>
      <c r="F28" s="1"/>
      <c r="G28" s="66"/>
      <c r="I28" s="1"/>
      <c r="J28" s="1"/>
      <c r="K28" s="66"/>
      <c r="L28" s="66"/>
      <c r="M28" s="1"/>
      <c r="N28" s="1"/>
      <c r="O28" s="66"/>
    </row>
    <row r="29" spans="1:15" x14ac:dyDescent="0.35">
      <c r="A29" s="6">
        <v>21</v>
      </c>
      <c r="B29" s="7" t="s">
        <v>24</v>
      </c>
      <c r="C29" s="64">
        <f>'Budget Detail &amp; Amendments'!O155</f>
        <v>0</v>
      </c>
      <c r="D29" s="149"/>
      <c r="E29" s="153">
        <v>21</v>
      </c>
      <c r="F29" s="7" t="s">
        <v>24</v>
      </c>
      <c r="G29" s="64">
        <f>SUM('Budget Detail &amp; Amendments'!P155)</f>
        <v>0</v>
      </c>
      <c r="I29" s="6">
        <v>21</v>
      </c>
      <c r="J29" s="7" t="s">
        <v>24</v>
      </c>
      <c r="K29" s="64">
        <f>SUM('Budget Detail &amp; Amendments'!R155)</f>
        <v>0</v>
      </c>
      <c r="L29" s="149"/>
      <c r="M29" s="6">
        <v>21</v>
      </c>
      <c r="N29" s="7" t="s">
        <v>24</v>
      </c>
      <c r="O29" s="64">
        <f>SUM('Budget Detail &amp; Amendments'!T155)</f>
        <v>0</v>
      </c>
    </row>
    <row r="30" spans="1:15" x14ac:dyDescent="0.35">
      <c r="A30" s="2"/>
      <c r="B30" s="1"/>
      <c r="C30" s="66"/>
      <c r="D30" s="66"/>
      <c r="E30" s="2"/>
      <c r="F30" s="1"/>
      <c r="G30" s="66"/>
      <c r="I30" s="2"/>
      <c r="J30" s="1"/>
      <c r="K30" s="66"/>
      <c r="L30" s="66"/>
      <c r="M30" s="2"/>
      <c r="N30" s="1"/>
      <c r="O30" s="66"/>
    </row>
    <row r="31" spans="1:15" x14ac:dyDescent="0.35">
      <c r="A31" s="6">
        <v>22</v>
      </c>
      <c r="B31" s="7" t="s">
        <v>25</v>
      </c>
      <c r="C31" s="64">
        <f>SUM(C8,C25,C27,C29)</f>
        <v>59539.76</v>
      </c>
      <c r="D31" s="149"/>
      <c r="E31" s="153">
        <v>22</v>
      </c>
      <c r="F31" s="7" t="s">
        <v>25</v>
      </c>
      <c r="G31" s="64">
        <f>SUM(G8,G25,G27,G29)</f>
        <v>54876.630000000005</v>
      </c>
      <c r="I31" s="6">
        <v>22</v>
      </c>
      <c r="J31" s="7" t="s">
        <v>25</v>
      </c>
      <c r="K31" s="64">
        <f>SUM(K8,K25,K27,K29)</f>
        <v>0</v>
      </c>
      <c r="L31" s="149"/>
      <c r="M31" s="6">
        <v>22</v>
      </c>
      <c r="N31" s="7" t="s">
        <v>25</v>
      </c>
      <c r="O31" s="64">
        <f>SUM(O8,O25,O27,O29)</f>
        <v>0</v>
      </c>
    </row>
    <row r="34" spans="1:7" ht="15" thickBot="1" x14ac:dyDescent="0.4"/>
    <row r="35" spans="1:7" ht="15" customHeight="1" thickBot="1" x14ac:dyDescent="0.4">
      <c r="A35" s="388" t="s">
        <v>69</v>
      </c>
      <c r="B35" s="389"/>
      <c r="C35" s="389"/>
      <c r="D35" s="389"/>
      <c r="E35" s="389"/>
      <c r="F35" s="389"/>
      <c r="G35" s="390"/>
    </row>
    <row r="36" spans="1:7" x14ac:dyDescent="0.35">
      <c r="A36" s="25"/>
      <c r="B36" s="13"/>
      <c r="C36" s="25"/>
      <c r="D36" s="25"/>
      <c r="E36" s="25"/>
      <c r="F36" s="25"/>
    </row>
    <row r="53" ht="15" customHeight="1" x14ac:dyDescent="0.35"/>
  </sheetData>
  <sheetProtection algorithmName="SHA-512" hashValue="slFv8DratQYxw3/Us3q+b0I7rERHxWBVBynZ+1TEIJPwR42k+j2aH5Ui9WV2Nr5XQGdcvjrc61KPdiubvf47gQ==" saltValue="B2kSOiZt5pgqOMi2FgVjRw==" spinCount="100000" sheet="1" objects="1" scenarios="1"/>
  <mergeCells count="17">
    <mergeCell ref="A10:B10"/>
    <mergeCell ref="A2:C2"/>
    <mergeCell ref="A3:B3"/>
    <mergeCell ref="A4:B4"/>
    <mergeCell ref="A35:G35"/>
    <mergeCell ref="M4:N4"/>
    <mergeCell ref="M10:N10"/>
    <mergeCell ref="E2:G2"/>
    <mergeCell ref="I2:K2"/>
    <mergeCell ref="M2:O2"/>
    <mergeCell ref="I3:J3"/>
    <mergeCell ref="I4:J4"/>
    <mergeCell ref="E3:F3"/>
    <mergeCell ref="E4:F4"/>
    <mergeCell ref="E10:F10"/>
    <mergeCell ref="I10:J10"/>
    <mergeCell ref="M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topLeftCell="A16" zoomScale="85" zoomScaleNormal="85" workbookViewId="0">
      <selection activeCell="V4" sqref="V4"/>
    </sheetView>
  </sheetViews>
  <sheetFormatPr defaultColWidth="9.26953125" defaultRowHeight="12.5" x14ac:dyDescent="0.25"/>
  <cols>
    <col min="1" max="1" width="3.26953125" style="164" customWidth="1"/>
    <col min="2" max="8" width="3.7265625" style="164" customWidth="1"/>
    <col min="9" max="9" width="1.7265625" style="164" customWidth="1"/>
    <col min="10" max="10" width="8.453125" style="165" customWidth="1"/>
    <col min="11" max="11" width="32" style="164" customWidth="1"/>
    <col min="12" max="12" width="4.7265625" style="164" customWidth="1"/>
    <col min="13" max="19" width="3.7265625" style="164" customWidth="1"/>
    <col min="20" max="20" width="1.7265625" style="164" customWidth="1"/>
    <col min="21" max="21" width="4.453125" style="164" customWidth="1"/>
    <col min="22" max="22" width="30.7265625" style="164" customWidth="1"/>
    <col min="23" max="23" width="2.7265625" style="164" customWidth="1"/>
    <col min="24" max="24" width="3.26953125" style="164" customWidth="1"/>
    <col min="25" max="25" width="7.7265625" style="164" customWidth="1"/>
    <col min="26" max="16384" width="9.26953125" style="164"/>
  </cols>
  <sheetData>
    <row r="1" spans="1:28" ht="18" x14ac:dyDescent="0.4">
      <c r="A1" s="395" t="s">
        <v>118</v>
      </c>
      <c r="B1" s="395"/>
      <c r="C1" s="395"/>
      <c r="D1" s="395"/>
      <c r="E1" s="395"/>
      <c r="F1" s="395"/>
      <c r="G1" s="395"/>
      <c r="H1" s="395"/>
      <c r="I1" s="395"/>
      <c r="J1" s="395"/>
      <c r="K1" s="395"/>
      <c r="L1" s="162"/>
      <c r="M1" s="162"/>
      <c r="N1" s="162"/>
      <c r="O1" s="162"/>
      <c r="P1" s="162"/>
      <c r="Q1" s="162"/>
      <c r="R1" s="162"/>
      <c r="S1" s="162"/>
      <c r="T1" s="162"/>
      <c r="U1" s="162"/>
      <c r="V1" s="162"/>
      <c r="W1" s="163"/>
      <c r="Y1" s="165"/>
    </row>
    <row r="2" spans="1:28" x14ac:dyDescent="0.25">
      <c r="A2" s="396" t="s">
        <v>119</v>
      </c>
      <c r="B2" s="396"/>
      <c r="C2" s="396"/>
      <c r="D2" s="396"/>
      <c r="E2" s="396"/>
      <c r="F2" s="396"/>
      <c r="G2" s="396"/>
      <c r="H2" s="396"/>
      <c r="I2" s="396"/>
      <c r="J2" s="396"/>
      <c r="K2" s="396"/>
      <c r="L2" s="166"/>
      <c r="M2" s="167"/>
      <c r="N2" s="167"/>
      <c r="O2" s="167"/>
      <c r="P2" s="167"/>
      <c r="Q2" s="167"/>
      <c r="R2" s="167"/>
      <c r="S2" s="167"/>
      <c r="T2" s="167"/>
      <c r="U2" s="166"/>
      <c r="V2" s="168" t="s">
        <v>120</v>
      </c>
      <c r="W2" s="163"/>
      <c r="Y2" s="169"/>
    </row>
    <row r="3" spans="1:28" x14ac:dyDescent="0.25">
      <c r="A3" s="166"/>
      <c r="B3" s="166"/>
      <c r="C3" s="166"/>
      <c r="D3" s="170"/>
      <c r="E3" s="170"/>
      <c r="F3" s="166"/>
      <c r="G3" s="166"/>
      <c r="H3" s="166"/>
      <c r="I3" s="171"/>
      <c r="J3" s="172"/>
      <c r="K3" s="166"/>
      <c r="L3" s="166"/>
      <c r="M3" s="166"/>
      <c r="N3" s="166"/>
      <c r="O3" s="170"/>
      <c r="P3" s="170"/>
      <c r="Q3" s="166"/>
      <c r="R3" s="166"/>
      <c r="S3" s="166"/>
      <c r="T3" s="171"/>
      <c r="U3" s="173"/>
      <c r="V3" s="166"/>
      <c r="W3" s="163"/>
      <c r="Y3" s="165"/>
    </row>
    <row r="4" spans="1:28" x14ac:dyDescent="0.25">
      <c r="A4" s="166"/>
      <c r="B4" s="166"/>
      <c r="C4" s="166"/>
      <c r="D4" s="397" t="s">
        <v>121</v>
      </c>
      <c r="E4" s="398"/>
      <c r="F4" s="399">
        <v>2017</v>
      </c>
      <c r="G4" s="400"/>
      <c r="H4" s="401"/>
      <c r="I4" s="166"/>
      <c r="J4" s="172"/>
      <c r="K4" s="397" t="s">
        <v>122</v>
      </c>
      <c r="L4" s="398"/>
      <c r="M4" s="399">
        <v>1</v>
      </c>
      <c r="N4" s="401"/>
      <c r="O4" s="402"/>
      <c r="P4" s="403"/>
      <c r="Q4" s="403"/>
      <c r="R4" s="403"/>
      <c r="S4" s="403"/>
      <c r="T4" s="166"/>
      <c r="U4" s="166"/>
      <c r="V4" s="166"/>
      <c r="W4" s="163"/>
      <c r="Y4" s="169"/>
    </row>
    <row r="5" spans="1:28" x14ac:dyDescent="0.25">
      <c r="A5" s="166"/>
      <c r="B5" s="166"/>
      <c r="C5" s="166"/>
      <c r="D5" s="166"/>
      <c r="E5" s="166"/>
      <c r="F5" s="166"/>
      <c r="G5" s="166"/>
      <c r="H5" s="166"/>
      <c r="I5" s="166"/>
      <c r="J5" s="172"/>
      <c r="K5" s="166"/>
      <c r="L5" s="166"/>
      <c r="M5" s="166"/>
      <c r="N5" s="166"/>
      <c r="O5" s="166"/>
      <c r="P5" s="166"/>
      <c r="Q5" s="166"/>
      <c r="R5" s="166"/>
      <c r="S5" s="166"/>
      <c r="T5" s="166"/>
      <c r="U5" s="166"/>
      <c r="V5" s="166"/>
      <c r="W5" s="163"/>
      <c r="Y5" s="174"/>
    </row>
    <row r="6" spans="1:28" x14ac:dyDescent="0.25">
      <c r="Y6" s="175"/>
    </row>
    <row r="7" spans="1:28" s="176" customFormat="1" ht="18" customHeight="1" x14ac:dyDescent="0.25">
      <c r="B7" s="404" t="s">
        <v>123</v>
      </c>
      <c r="C7" s="404"/>
      <c r="D7" s="404"/>
      <c r="E7" s="404"/>
      <c r="F7" s="404"/>
      <c r="G7" s="404"/>
      <c r="H7" s="404"/>
      <c r="I7" s="404"/>
      <c r="J7" s="404"/>
      <c r="K7" s="404"/>
      <c r="L7" s="404"/>
      <c r="M7" s="404"/>
      <c r="N7" s="404"/>
      <c r="O7" s="404"/>
      <c r="P7" s="404"/>
      <c r="Q7" s="404"/>
      <c r="R7" s="404"/>
      <c r="S7" s="404"/>
      <c r="T7" s="404"/>
      <c r="U7" s="404"/>
      <c r="V7" s="404"/>
      <c r="Y7" s="394"/>
    </row>
    <row r="8" spans="1:28" s="177" customFormat="1" ht="6" customHeight="1" x14ac:dyDescent="0.2">
      <c r="B8" s="178"/>
      <c r="C8" s="178"/>
      <c r="D8" s="178"/>
      <c r="E8" s="178"/>
      <c r="F8" s="178"/>
      <c r="G8" s="178"/>
      <c r="H8" s="178"/>
      <c r="I8" s="178"/>
      <c r="J8" s="179"/>
      <c r="K8" s="178"/>
      <c r="L8" s="180"/>
      <c r="M8" s="178"/>
      <c r="N8" s="178"/>
      <c r="O8" s="178"/>
      <c r="P8" s="178"/>
      <c r="Q8" s="178"/>
      <c r="R8" s="178"/>
      <c r="S8" s="178"/>
      <c r="T8" s="178"/>
      <c r="U8" s="178"/>
      <c r="V8" s="178"/>
      <c r="Y8" s="394"/>
    </row>
    <row r="9" spans="1:28" s="181" customFormat="1" ht="13" x14ac:dyDescent="0.4">
      <c r="B9" s="392">
        <f>DATE(year,7,1)</f>
        <v>42917</v>
      </c>
      <c r="C9" s="393"/>
      <c r="D9" s="393"/>
      <c r="E9" s="393"/>
      <c r="F9" s="393"/>
      <c r="G9" s="393"/>
      <c r="H9" s="393"/>
      <c r="I9" s="182"/>
      <c r="J9" s="391" t="s">
        <v>124</v>
      </c>
      <c r="K9" s="391"/>
      <c r="L9" s="183"/>
      <c r="M9" s="392">
        <f>DATE(year+1,1,1)</f>
        <v>43101</v>
      </c>
      <c r="N9" s="393"/>
      <c r="O9" s="393"/>
      <c r="P9" s="393"/>
      <c r="Q9" s="393"/>
      <c r="R9" s="393"/>
      <c r="S9" s="393"/>
      <c r="T9" s="183"/>
      <c r="U9" s="391" t="s">
        <v>125</v>
      </c>
      <c r="V9" s="391"/>
      <c r="Y9" s="394"/>
      <c r="Z9" s="184"/>
      <c r="AA9" s="184"/>
      <c r="AB9" s="184"/>
    </row>
    <row r="10" spans="1:28" s="180" customFormat="1" ht="13" x14ac:dyDescent="0.25">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406" t="s">
        <v>126</v>
      </c>
      <c r="K10" s="406"/>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10</v>
      </c>
      <c r="V10" s="188" t="s">
        <v>127</v>
      </c>
      <c r="Y10" s="394"/>
    </row>
    <row r="11" spans="1:28" s="180" customFormat="1" ht="13" x14ac:dyDescent="0.3">
      <c r="B11" s="189" t="str">
        <f t="array" ref="B11:H16">IF(MONTH(B9)&lt;&gt;MONTH(DATE(YEAR(B9),MONTH(B9),1)-WEEKDAY(DATE(YEAR(B9),MONTH(B9),1),startday)+(WeekNo-1)*7+WeekDay),"",DATE(YEAR(B9),MONTH(B9),1)-WEEKDAY(DATE(YEAR(B9),MONTH(B9),1),startday)+(WeekNo-1)*7+WeekDay)</f>
        <v/>
      </c>
      <c r="C11" s="190" t="str">
        <v/>
      </c>
      <c r="D11" s="191" t="str">
        <v/>
      </c>
      <c r="E11" s="190" t="str">
        <v/>
      </c>
      <c r="F11" s="190" t="str">
        <v/>
      </c>
      <c r="G11" s="191" t="str">
        <v/>
      </c>
      <c r="H11" s="189">
        <v>42917</v>
      </c>
      <c r="I11" s="183"/>
      <c r="J11" s="407" t="s">
        <v>128</v>
      </c>
      <c r="K11" s="407"/>
      <c r="L11" s="183"/>
      <c r="M11" s="189" t="str">
        <f t="array" ref="M11:S16">IF(MONTH(M9)&lt;&gt;MONTH(DATE(YEAR(M9),MONTH(M9),1)-WEEKDAY(DATE(YEAR(M9),MONTH(M9),1),startday)+(WeekNo-1)*7+WeekDay),"",DATE(YEAR(M9),MONTH(M9),1)-WEEKDAY(DATE(YEAR(M9),MONTH(M9),1),startday)+(WeekNo-1)*7+WeekDay)</f>
        <v/>
      </c>
      <c r="N11" s="190">
        <v>43101</v>
      </c>
      <c r="O11" s="190">
        <v>43102</v>
      </c>
      <c r="P11" s="190">
        <v>43103</v>
      </c>
      <c r="Q11" s="190">
        <v>43104</v>
      </c>
      <c r="R11" s="190">
        <v>43105</v>
      </c>
      <c r="S11" s="189">
        <v>43106</v>
      </c>
      <c r="T11" s="183"/>
      <c r="U11" s="196">
        <v>16</v>
      </c>
      <c r="V11" s="197" t="s">
        <v>129</v>
      </c>
      <c r="Y11" s="394"/>
    </row>
    <row r="12" spans="1:28" s="180" customFormat="1" ht="13" x14ac:dyDescent="0.25">
      <c r="B12" s="189">
        <v>42918</v>
      </c>
      <c r="C12" s="192">
        <v>42919</v>
      </c>
      <c r="D12" s="190">
        <v>42920</v>
      </c>
      <c r="E12" s="190">
        <v>42921</v>
      </c>
      <c r="F12" s="190">
        <v>42922</v>
      </c>
      <c r="G12" s="190">
        <v>42923</v>
      </c>
      <c r="H12" s="189">
        <v>42924</v>
      </c>
      <c r="I12" s="183"/>
      <c r="J12" s="405" t="s">
        <v>130</v>
      </c>
      <c r="K12" s="405"/>
      <c r="L12" s="183"/>
      <c r="M12" s="189">
        <v>43107</v>
      </c>
      <c r="N12" s="190">
        <v>43108</v>
      </c>
      <c r="O12" s="190">
        <v>43109</v>
      </c>
      <c r="P12" s="195">
        <v>43110</v>
      </c>
      <c r="Q12" s="190">
        <v>43111</v>
      </c>
      <c r="R12" s="190">
        <v>43112</v>
      </c>
      <c r="S12" s="189">
        <v>43113</v>
      </c>
      <c r="T12" s="183"/>
      <c r="U12" s="187">
        <v>24</v>
      </c>
      <c r="V12" s="188" t="s">
        <v>127</v>
      </c>
      <c r="Y12" s="198"/>
      <c r="Z12" s="199"/>
      <c r="AA12" s="199"/>
      <c r="AB12" s="199"/>
    </row>
    <row r="13" spans="1:28" s="180" customFormat="1" ht="11.25" customHeight="1" x14ac:dyDescent="0.25">
      <c r="B13" s="189">
        <v>42925</v>
      </c>
      <c r="C13" s="190">
        <v>42926</v>
      </c>
      <c r="D13" s="190">
        <v>42927</v>
      </c>
      <c r="E13" s="190">
        <v>42928</v>
      </c>
      <c r="F13" s="190">
        <v>42929</v>
      </c>
      <c r="G13" s="190">
        <v>42930</v>
      </c>
      <c r="H13" s="189">
        <v>42931</v>
      </c>
      <c r="I13" s="183"/>
      <c r="J13" s="200"/>
      <c r="K13" s="201"/>
      <c r="L13" s="183"/>
      <c r="M13" s="189">
        <v>43114</v>
      </c>
      <c r="N13" s="190">
        <v>43115</v>
      </c>
      <c r="O13" s="194">
        <v>43116</v>
      </c>
      <c r="P13" s="190">
        <v>43117</v>
      </c>
      <c r="Q13" s="190">
        <v>43118</v>
      </c>
      <c r="R13" s="194">
        <v>43119</v>
      </c>
      <c r="S13" s="189">
        <v>43120</v>
      </c>
      <c r="T13" s="183"/>
      <c r="U13" s="196">
        <v>30</v>
      </c>
      <c r="V13" s="197" t="s">
        <v>129</v>
      </c>
      <c r="Y13" s="200"/>
      <c r="Z13" s="201"/>
      <c r="AA13" s="199"/>
      <c r="AB13" s="199"/>
    </row>
    <row r="14" spans="1:28" s="180" customFormat="1" ht="10.5" x14ac:dyDescent="0.2">
      <c r="B14" s="189">
        <v>42932</v>
      </c>
      <c r="C14" s="190">
        <v>42933</v>
      </c>
      <c r="D14" s="190">
        <v>42934</v>
      </c>
      <c r="E14" s="190">
        <v>42935</v>
      </c>
      <c r="F14" s="190">
        <v>42936</v>
      </c>
      <c r="G14" s="190">
        <v>42937</v>
      </c>
      <c r="H14" s="189">
        <v>42938</v>
      </c>
      <c r="I14" s="183"/>
      <c r="J14" s="202">
        <v>3</v>
      </c>
      <c r="K14" s="201" t="s">
        <v>131</v>
      </c>
      <c r="L14" s="183"/>
      <c r="M14" s="189">
        <v>43121</v>
      </c>
      <c r="N14" s="190">
        <v>43122</v>
      </c>
      <c r="O14" s="190">
        <v>43123</v>
      </c>
      <c r="P14" s="195">
        <v>43124</v>
      </c>
      <c r="Q14" s="190">
        <v>43125</v>
      </c>
      <c r="R14" s="190">
        <v>43126</v>
      </c>
      <c r="S14" s="189">
        <v>43127</v>
      </c>
      <c r="T14" s="183"/>
      <c r="U14" s="203">
        <v>31</v>
      </c>
      <c r="V14" s="204" t="s">
        <v>132</v>
      </c>
      <c r="Y14" s="200"/>
      <c r="Z14" s="201"/>
      <c r="AA14" s="199"/>
      <c r="AB14" s="199"/>
    </row>
    <row r="15" spans="1:28" s="180" customFormat="1" ht="10.5" x14ac:dyDescent="0.2">
      <c r="B15" s="189">
        <v>42939</v>
      </c>
      <c r="C15" s="190">
        <v>42940</v>
      </c>
      <c r="D15" s="190">
        <v>42941</v>
      </c>
      <c r="E15" s="190">
        <v>42942</v>
      </c>
      <c r="F15" s="193">
        <v>42943</v>
      </c>
      <c r="G15" s="190">
        <v>42944</v>
      </c>
      <c r="H15" s="189">
        <v>42945</v>
      </c>
      <c r="I15" s="183"/>
      <c r="J15" s="205">
        <v>31</v>
      </c>
      <c r="K15" s="201" t="s">
        <v>133</v>
      </c>
      <c r="L15" s="183"/>
      <c r="M15" s="189">
        <v>43128</v>
      </c>
      <c r="N15" s="190">
        <v>43129</v>
      </c>
      <c r="O15" s="194">
        <v>43130</v>
      </c>
      <c r="P15" s="192">
        <v>43131</v>
      </c>
      <c r="Q15" s="190" t="str">
        <v/>
      </c>
      <c r="R15" s="191" t="str">
        <v/>
      </c>
      <c r="S15" s="189" t="str">
        <v/>
      </c>
      <c r="T15" s="183"/>
      <c r="U15" s="206"/>
      <c r="V15" s="197"/>
      <c r="Y15" s="200"/>
      <c r="Z15" s="201"/>
      <c r="AA15" s="199"/>
      <c r="AB15" s="199"/>
    </row>
    <row r="16" spans="1:28" s="180" customFormat="1" ht="10.5" x14ac:dyDescent="0.2">
      <c r="B16" s="189">
        <v>42946</v>
      </c>
      <c r="C16" s="194">
        <v>42947</v>
      </c>
      <c r="D16" s="190" t="str">
        <v/>
      </c>
      <c r="E16" s="190" t="str">
        <v/>
      </c>
      <c r="F16" s="190" t="str">
        <v/>
      </c>
      <c r="G16" s="190" t="str">
        <v/>
      </c>
      <c r="H16" s="189" t="str">
        <v/>
      </c>
      <c r="I16" s="183"/>
      <c r="K16" s="201" t="s">
        <v>134</v>
      </c>
      <c r="L16" s="183"/>
      <c r="M16" s="189" t="str">
        <v/>
      </c>
      <c r="N16" s="190" t="str">
        <v/>
      </c>
      <c r="O16" s="190" t="str">
        <v/>
      </c>
      <c r="P16" s="190" t="str">
        <v/>
      </c>
      <c r="Q16" s="190" t="str">
        <v/>
      </c>
      <c r="R16" s="190" t="str">
        <v/>
      </c>
      <c r="S16" s="189" t="str">
        <v/>
      </c>
      <c r="T16" s="183"/>
      <c r="Y16" s="200"/>
      <c r="Z16" s="201"/>
      <c r="AA16" s="199"/>
      <c r="AB16" s="199"/>
    </row>
    <row r="17" spans="2:40" s="180" customFormat="1" ht="4.5" customHeight="1" x14ac:dyDescent="0.3">
      <c r="B17" s="183"/>
      <c r="C17" s="183"/>
      <c r="D17" s="183"/>
      <c r="E17" s="183"/>
      <c r="F17" s="183"/>
      <c r="G17" s="183"/>
      <c r="H17" s="183"/>
      <c r="I17" s="183"/>
      <c r="J17" s="207"/>
      <c r="K17" s="183"/>
      <c r="L17" s="183"/>
      <c r="M17" s="183"/>
      <c r="N17" s="183"/>
      <c r="O17" s="183"/>
      <c r="P17" s="183"/>
      <c r="Q17" s="183"/>
      <c r="R17" s="183"/>
      <c r="S17" s="183"/>
      <c r="T17" s="183"/>
      <c r="U17" s="181"/>
      <c r="V17" s="181"/>
      <c r="Y17" s="200"/>
      <c r="Z17" s="201"/>
      <c r="AA17" s="199"/>
      <c r="AB17" s="199"/>
      <c r="AF17" s="208"/>
      <c r="AG17" s="183"/>
      <c r="AM17" s="208"/>
      <c r="AN17" s="183"/>
    </row>
    <row r="18" spans="2:40" s="181" customFormat="1" ht="11.5" x14ac:dyDescent="0.3">
      <c r="B18" s="392">
        <f>DATE(year,8,1)</f>
        <v>42948</v>
      </c>
      <c r="C18" s="393"/>
      <c r="D18" s="393"/>
      <c r="E18" s="393"/>
      <c r="F18" s="393"/>
      <c r="G18" s="393"/>
      <c r="H18" s="393"/>
      <c r="I18" s="182"/>
      <c r="J18" s="391" t="s">
        <v>135</v>
      </c>
      <c r="K18" s="391"/>
      <c r="L18" s="183"/>
      <c r="M18" s="392">
        <f>DATE(year+1,2,1)</f>
        <v>43132</v>
      </c>
      <c r="N18" s="393"/>
      <c r="O18" s="393"/>
      <c r="P18" s="393"/>
      <c r="Q18" s="393"/>
      <c r="R18" s="393"/>
      <c r="S18" s="393"/>
      <c r="T18" s="183"/>
      <c r="U18" s="391" t="s">
        <v>136</v>
      </c>
      <c r="V18" s="391"/>
      <c r="Y18" s="200"/>
      <c r="Z18" s="201"/>
      <c r="AA18" s="199"/>
      <c r="AB18" s="209"/>
      <c r="AC18" s="210"/>
    </row>
    <row r="19" spans="2:40" s="180" customFormat="1" ht="10.5" x14ac:dyDescent="0.2">
      <c r="B19" s="185" t="str">
        <f>IF(startday=1,INDEX(weekDayNames,1),INDEX(weekDayNames,2))</f>
        <v>Su</v>
      </c>
      <c r="C19" s="186" t="str">
        <f>IF(startday=1,INDEX(weekDayNames,2),INDEX(weekDayNames,3))</f>
        <v>M</v>
      </c>
      <c r="D19" s="186" t="str">
        <f>IF(startday=1,INDEX(weekDayNames,3),INDEX(weekDayNames,4))</f>
        <v>Tu</v>
      </c>
      <c r="E19" s="186" t="str">
        <f>IF(startday=1,INDEX(weekDayNames,4),INDEX(weekDayNames,5))</f>
        <v>W</v>
      </c>
      <c r="F19" s="186" t="str">
        <f>IF(startday=1,INDEX(weekDayNames,5),INDEX(weekDayNames,6))</f>
        <v>Th</v>
      </c>
      <c r="G19" s="186" t="str">
        <f>IF(startday=1,INDEX(weekDayNames,6),INDEX(weekDayNames,7))</f>
        <v>F</v>
      </c>
      <c r="H19" s="185" t="str">
        <f>IF(startday=1,INDEX(weekDayNames,7),INDEX(weekDayNames,1))</f>
        <v>Sa</v>
      </c>
      <c r="I19" s="183"/>
      <c r="J19" s="211">
        <v>9</v>
      </c>
      <c r="K19" s="188" t="s">
        <v>127</v>
      </c>
      <c r="M19" s="185" t="str">
        <f>IF(startday=1,INDEX(weekDayNames,1),INDEX(weekDayNames,2))</f>
        <v>Su</v>
      </c>
      <c r="N19" s="186" t="str">
        <f>IF(startday=1,INDEX(weekDayNames,2),INDEX(weekDayNames,3))</f>
        <v>M</v>
      </c>
      <c r="O19" s="186" t="str">
        <f>IF(startday=1,INDEX(weekDayNames,3),INDEX(weekDayNames,4))</f>
        <v>Tu</v>
      </c>
      <c r="P19" s="186" t="str">
        <f>IF(startday=1,INDEX(weekDayNames,4),INDEX(weekDayNames,5))</f>
        <v>W</v>
      </c>
      <c r="Q19" s="186" t="str">
        <f>IF(startday=1,INDEX(weekDayNames,5),INDEX(weekDayNames,6))</f>
        <v>Th</v>
      </c>
      <c r="R19" s="186" t="str">
        <f>IF(startday=1,INDEX(weekDayNames,6),INDEX(weekDayNames,7))</f>
        <v>F</v>
      </c>
      <c r="S19" s="185" t="str">
        <f>IF(startday=1,INDEX(weekDayNames,7),INDEX(weekDayNames,1))</f>
        <v>Sa</v>
      </c>
      <c r="T19" s="183"/>
      <c r="U19" s="212">
        <v>7</v>
      </c>
      <c r="V19" s="188" t="s">
        <v>127</v>
      </c>
      <c r="Y19" s="213"/>
      <c r="AA19" s="199"/>
      <c r="AB19" s="199"/>
    </row>
    <row r="20" spans="2:40" s="180" customFormat="1" ht="10.5" x14ac:dyDescent="0.25">
      <c r="B20" s="189" t="str">
        <f t="array" ref="B20:H25">IF(MONTH(B18)&lt;&gt;MONTH(DATE(YEAR(B18),MONTH(B18),1)-WEEKDAY(DATE(YEAR(B18),MONTH(B18),1),startday)+(WeekNo-1)*7+WeekDay),"",DATE(YEAR(B18),MONTH(B18),1)-WEEKDAY(DATE(YEAR(B18),MONTH(B18),1),startday)+(WeekNo-1)*7+WeekDay)</f>
        <v/>
      </c>
      <c r="C20" s="190" t="str">
        <v/>
      </c>
      <c r="D20" s="190">
        <v>42948</v>
      </c>
      <c r="E20" s="190">
        <v>42949</v>
      </c>
      <c r="F20" s="190">
        <v>42950</v>
      </c>
      <c r="G20" s="190">
        <v>42951</v>
      </c>
      <c r="H20" s="189">
        <v>42952</v>
      </c>
      <c r="I20" s="183"/>
      <c r="J20" s="196">
        <v>15</v>
      </c>
      <c r="K20" s="214" t="s">
        <v>129</v>
      </c>
      <c r="M20" s="189" t="str">
        <f t="array" ref="M20:S25">IF(MONTH(M18)&lt;&gt;MONTH(DATE(YEAR(M18),MONTH(M18),1)-WEEKDAY(DATE(YEAR(M18),MONTH(M18),1),startday)+(WeekNo-1)*7+WeekDay),"",DATE(YEAR(M18),MONTH(M18),1)-WEEKDAY(DATE(YEAR(M18),MONTH(M18),1),startday)+(WeekNo-1)*7+WeekDay)</f>
        <v/>
      </c>
      <c r="N20" s="190" t="str">
        <v/>
      </c>
      <c r="O20" s="190" t="str">
        <v/>
      </c>
      <c r="P20" s="190" t="str">
        <v/>
      </c>
      <c r="Q20" s="190">
        <v>43132</v>
      </c>
      <c r="R20" s="190">
        <v>43133</v>
      </c>
      <c r="S20" s="189">
        <v>43134</v>
      </c>
      <c r="T20" s="183"/>
      <c r="U20" s="196">
        <v>13</v>
      </c>
      <c r="V20" s="197" t="s">
        <v>129</v>
      </c>
      <c r="Y20" s="213"/>
    </row>
    <row r="21" spans="2:40" s="180" customFormat="1" ht="11.5" x14ac:dyDescent="0.3">
      <c r="B21" s="189">
        <v>42953</v>
      </c>
      <c r="C21" s="190">
        <v>42954</v>
      </c>
      <c r="D21" s="190">
        <v>42955</v>
      </c>
      <c r="E21" s="195">
        <v>42956</v>
      </c>
      <c r="F21" s="190">
        <v>42957</v>
      </c>
      <c r="G21" s="190">
        <v>42958</v>
      </c>
      <c r="H21" s="189">
        <v>42959</v>
      </c>
      <c r="I21" s="183"/>
      <c r="J21" s="211">
        <v>23</v>
      </c>
      <c r="K21" s="188" t="s">
        <v>127</v>
      </c>
      <c r="L21" s="183"/>
      <c r="M21" s="189">
        <v>43135</v>
      </c>
      <c r="N21" s="190">
        <v>43136</v>
      </c>
      <c r="O21" s="190">
        <v>43137</v>
      </c>
      <c r="P21" s="195">
        <v>43138</v>
      </c>
      <c r="Q21" s="190">
        <v>43139</v>
      </c>
      <c r="R21" s="190">
        <v>43140</v>
      </c>
      <c r="S21" s="189">
        <v>43141</v>
      </c>
      <c r="T21" s="183"/>
      <c r="U21" s="212">
        <v>21</v>
      </c>
      <c r="V21" s="188" t="s">
        <v>127</v>
      </c>
      <c r="Y21" s="213"/>
      <c r="AA21" s="181"/>
      <c r="AB21" s="181"/>
    </row>
    <row r="22" spans="2:40" s="180" customFormat="1" ht="11.25" customHeight="1" x14ac:dyDescent="0.25">
      <c r="B22" s="189">
        <v>42960</v>
      </c>
      <c r="C22" s="190">
        <v>42961</v>
      </c>
      <c r="D22" s="194">
        <v>42962</v>
      </c>
      <c r="E22" s="190">
        <v>42963</v>
      </c>
      <c r="F22" s="190">
        <v>42964</v>
      </c>
      <c r="G22" s="190">
        <v>42965</v>
      </c>
      <c r="H22" s="189">
        <v>42966</v>
      </c>
      <c r="I22" s="183"/>
      <c r="J22" s="196">
        <v>29</v>
      </c>
      <c r="K22" s="214" t="s">
        <v>129</v>
      </c>
      <c r="L22" s="183"/>
      <c r="M22" s="189">
        <v>43142</v>
      </c>
      <c r="N22" s="190">
        <v>43143</v>
      </c>
      <c r="O22" s="194">
        <v>43144</v>
      </c>
      <c r="P22" s="190">
        <v>43145</v>
      </c>
      <c r="Q22" s="190">
        <v>43146</v>
      </c>
      <c r="R22" s="190">
        <v>43147</v>
      </c>
      <c r="S22" s="189">
        <v>43148</v>
      </c>
      <c r="T22" s="183"/>
      <c r="U22" s="196">
        <v>27</v>
      </c>
      <c r="V22" s="197" t="s">
        <v>129</v>
      </c>
      <c r="Y22" s="213"/>
    </row>
    <row r="23" spans="2:40" s="180" customFormat="1" ht="11.25" customHeight="1" x14ac:dyDescent="0.2">
      <c r="B23" s="189">
        <v>42967</v>
      </c>
      <c r="C23" s="190">
        <v>42968</v>
      </c>
      <c r="D23" s="190">
        <v>42969</v>
      </c>
      <c r="E23" s="195">
        <v>42970</v>
      </c>
      <c r="F23" s="190">
        <v>42971</v>
      </c>
      <c r="G23" s="190">
        <v>42972</v>
      </c>
      <c r="H23" s="189">
        <v>42973</v>
      </c>
      <c r="I23" s="183"/>
      <c r="J23" s="202">
        <v>31</v>
      </c>
      <c r="K23" s="215" t="s">
        <v>137</v>
      </c>
      <c r="L23" s="183"/>
      <c r="M23" s="189">
        <v>43149</v>
      </c>
      <c r="N23" s="190">
        <v>43150</v>
      </c>
      <c r="O23" s="190">
        <v>43151</v>
      </c>
      <c r="P23" s="195">
        <v>43152</v>
      </c>
      <c r="Q23" s="190">
        <v>43153</v>
      </c>
      <c r="R23" s="190">
        <v>43154</v>
      </c>
      <c r="S23" s="189">
        <v>43155</v>
      </c>
      <c r="T23" s="183"/>
      <c r="U23" s="216" t="s">
        <v>138</v>
      </c>
      <c r="V23" s="216"/>
      <c r="AA23" s="200"/>
    </row>
    <row r="24" spans="2:40" s="180" customFormat="1" ht="12.75" customHeight="1" x14ac:dyDescent="0.2">
      <c r="B24" s="189">
        <v>42974</v>
      </c>
      <c r="C24" s="190">
        <v>42975</v>
      </c>
      <c r="D24" s="194">
        <v>42976</v>
      </c>
      <c r="E24" s="190">
        <v>42977</v>
      </c>
      <c r="F24" s="192">
        <v>42978</v>
      </c>
      <c r="G24" s="193" t="str">
        <v/>
      </c>
      <c r="H24" s="189" t="str">
        <v/>
      </c>
      <c r="I24" s="183"/>
      <c r="K24" s="215" t="s">
        <v>139</v>
      </c>
      <c r="L24" s="183"/>
      <c r="M24" s="189">
        <v>43156</v>
      </c>
      <c r="N24" s="190">
        <v>43157</v>
      </c>
      <c r="O24" s="194">
        <v>43158</v>
      </c>
      <c r="P24" s="190">
        <v>43159</v>
      </c>
      <c r="Q24" s="190" t="str">
        <v/>
      </c>
      <c r="R24" s="190" t="str">
        <v/>
      </c>
      <c r="S24" s="189" t="str">
        <v/>
      </c>
      <c r="T24" s="183"/>
    </row>
    <row r="25" spans="2:40" s="180" customFormat="1" ht="6" customHeight="1" x14ac:dyDescent="0.2">
      <c r="B25" s="189" t="str">
        <v/>
      </c>
      <c r="C25" s="190" t="str">
        <v/>
      </c>
      <c r="D25" s="190" t="str">
        <v/>
      </c>
      <c r="E25" s="190" t="str">
        <v/>
      </c>
      <c r="F25" s="190" t="str">
        <v/>
      </c>
      <c r="G25" s="190" t="str">
        <v/>
      </c>
      <c r="H25" s="189" t="str">
        <v/>
      </c>
      <c r="I25" s="183"/>
      <c r="L25" s="183"/>
      <c r="M25" s="189" t="str">
        <v/>
      </c>
      <c r="N25" s="190" t="str">
        <v/>
      </c>
      <c r="O25" s="190" t="str">
        <v/>
      </c>
      <c r="P25" s="190" t="str">
        <v/>
      </c>
      <c r="Q25" s="190" t="str">
        <v/>
      </c>
      <c r="R25" s="190" t="str">
        <v/>
      </c>
      <c r="S25" s="189" t="str">
        <v/>
      </c>
      <c r="T25" s="183"/>
    </row>
    <row r="26" spans="2:40" s="180" customFormat="1" ht="4.5" customHeight="1" x14ac:dyDescent="0.2">
      <c r="B26" s="183"/>
      <c r="C26" s="183"/>
      <c r="D26" s="183"/>
      <c r="E26" s="183"/>
      <c r="F26" s="183"/>
      <c r="G26" s="183"/>
      <c r="H26" s="183"/>
      <c r="I26" s="183"/>
      <c r="L26" s="183"/>
      <c r="M26" s="183"/>
      <c r="N26" s="183"/>
      <c r="O26" s="183"/>
      <c r="P26" s="183"/>
      <c r="Q26" s="183"/>
      <c r="R26" s="183"/>
      <c r="S26" s="183"/>
      <c r="T26" s="183"/>
      <c r="Y26" s="217"/>
    </row>
    <row r="27" spans="2:40" s="180" customFormat="1" ht="10.5" x14ac:dyDescent="0.2">
      <c r="B27" s="392">
        <f>DATE(year,9,1)</f>
        <v>42979</v>
      </c>
      <c r="C27" s="393"/>
      <c r="D27" s="393"/>
      <c r="E27" s="393"/>
      <c r="F27" s="393"/>
      <c r="G27" s="393"/>
      <c r="H27" s="393"/>
      <c r="I27" s="183"/>
      <c r="J27" s="391" t="s">
        <v>140</v>
      </c>
      <c r="K27" s="391"/>
      <c r="L27" s="183"/>
      <c r="M27" s="392">
        <f>DATE(year+1,3,1)</f>
        <v>43160</v>
      </c>
      <c r="N27" s="393"/>
      <c r="O27" s="393"/>
      <c r="P27" s="393"/>
      <c r="Q27" s="393"/>
      <c r="R27" s="393"/>
      <c r="S27" s="393"/>
      <c r="T27" s="183"/>
      <c r="U27" s="391" t="s">
        <v>141</v>
      </c>
      <c r="V27" s="391"/>
      <c r="Y27" s="213"/>
    </row>
    <row r="28" spans="2:40" s="180" customFormat="1" ht="10.5" x14ac:dyDescent="0.25">
      <c r="B28" s="185" t="str">
        <f>IF(startday=1,INDEX(weekDayNames,1),INDEX(weekDayNames,2))</f>
        <v>Su</v>
      </c>
      <c r="C28" s="186" t="str">
        <f>IF(startday=1,INDEX(weekDayNames,2),INDEX(weekDayNames,3))</f>
        <v>M</v>
      </c>
      <c r="D28" s="186" t="str">
        <f>IF(startday=1,INDEX(weekDayNames,3),INDEX(weekDayNames,4))</f>
        <v>Tu</v>
      </c>
      <c r="E28" s="186" t="str">
        <f>IF(startday=1,INDEX(weekDayNames,4),INDEX(weekDayNames,5))</f>
        <v>W</v>
      </c>
      <c r="F28" s="186" t="str">
        <f>IF(startday=1,INDEX(weekDayNames,5),INDEX(weekDayNames,6))</f>
        <v>Th</v>
      </c>
      <c r="G28" s="186" t="str">
        <f>IF(startday=1,INDEX(weekDayNames,6),INDEX(weekDayNames,7))</f>
        <v>F</v>
      </c>
      <c r="H28" s="185" t="str">
        <f>IF(startday=1,INDEX(weekDayNames,7),INDEX(weekDayNames,1))</f>
        <v>Sa</v>
      </c>
      <c r="I28" s="183"/>
      <c r="J28" s="187">
        <v>6</v>
      </c>
      <c r="K28" s="188" t="s">
        <v>127</v>
      </c>
      <c r="L28" s="183"/>
      <c r="M28" s="185" t="str">
        <f>IF(startday=1,INDEX(weekDayNames,1),INDEX(weekDayNames,2))</f>
        <v>Su</v>
      </c>
      <c r="N28" s="186" t="str">
        <f>IF(startday=1,INDEX(weekDayNames,2),INDEX(weekDayNames,3))</f>
        <v>M</v>
      </c>
      <c r="O28" s="186" t="str">
        <f>IF(startday=1,INDEX(weekDayNames,3),INDEX(weekDayNames,4))</f>
        <v>Tu</v>
      </c>
      <c r="P28" s="186" t="str">
        <f>IF(startday=1,INDEX(weekDayNames,4),INDEX(weekDayNames,5))</f>
        <v>W</v>
      </c>
      <c r="Q28" s="186" t="str">
        <f>IF(startday=1,INDEX(weekDayNames,5),INDEX(weekDayNames,6))</f>
        <v>Th</v>
      </c>
      <c r="R28" s="186" t="str">
        <f>IF(startday=1,INDEX(weekDayNames,6),INDEX(weekDayNames,7))</f>
        <v>F</v>
      </c>
      <c r="S28" s="185" t="str">
        <f>IF(startday=1,INDEX(weekDayNames,7),INDEX(weekDayNames,1))</f>
        <v>Sa</v>
      </c>
      <c r="T28" s="183"/>
      <c r="U28" s="218" t="s">
        <v>142</v>
      </c>
      <c r="V28" s="180" t="s">
        <v>143</v>
      </c>
    </row>
    <row r="29" spans="2:40" s="180" customFormat="1" ht="10.5" x14ac:dyDescent="0.25">
      <c r="B29" s="189" t="str">
        <f t="array" ref="B29:H34">IF(MONTH(B27)&lt;&gt;MONTH(DATE(YEAR(B27),MONTH(B27),1)-WEEKDAY(DATE(YEAR(B27),MONTH(B27),1),startday)+(WeekNo-1)*7+WeekDay),"",DATE(YEAR(B27),MONTH(B27),1)-WEEKDAY(DATE(YEAR(B27),MONTH(B27),1),startday)+(WeekNo-1)*7+WeekDay)</f>
        <v/>
      </c>
      <c r="C29" s="193" t="str">
        <v/>
      </c>
      <c r="D29" s="190" t="str">
        <v/>
      </c>
      <c r="E29" s="190" t="str">
        <v/>
      </c>
      <c r="F29" s="190" t="str">
        <v/>
      </c>
      <c r="G29" s="190">
        <v>42979</v>
      </c>
      <c r="H29" s="189">
        <v>42980</v>
      </c>
      <c r="I29" s="183"/>
      <c r="J29" s="196">
        <v>12</v>
      </c>
      <c r="K29" s="197" t="s">
        <v>129</v>
      </c>
      <c r="L29" s="183"/>
      <c r="M29" s="189" t="str">
        <f t="array" ref="M29:S34">IF(MONTH(M27)&lt;&gt;MONTH(DATE(YEAR(M27),MONTH(M27),1)-WEEKDAY(DATE(YEAR(M27),MONTH(M27),1),startday)+(WeekNo-1)*7+WeekDay),"",DATE(YEAR(M27),MONTH(M27),1)-WEEKDAY(DATE(YEAR(M27),MONTH(M27),1),startday)+(WeekNo-1)*7+WeekDay)</f>
        <v/>
      </c>
      <c r="N29" s="190" t="str">
        <v/>
      </c>
      <c r="O29" s="190" t="str">
        <v/>
      </c>
      <c r="P29" s="190" t="str">
        <v/>
      </c>
      <c r="Q29" s="190">
        <v>43160</v>
      </c>
      <c r="R29" s="190">
        <v>43161</v>
      </c>
      <c r="S29" s="189">
        <v>43162</v>
      </c>
      <c r="T29" s="183"/>
      <c r="U29" s="196">
        <v>13</v>
      </c>
      <c r="V29" s="197" t="s">
        <v>129</v>
      </c>
      <c r="Y29" s="213"/>
    </row>
    <row r="30" spans="2:40" s="180" customFormat="1" ht="10.5" x14ac:dyDescent="0.25">
      <c r="B30" s="189">
        <v>42981</v>
      </c>
      <c r="C30" s="190">
        <v>42982</v>
      </c>
      <c r="D30" s="190">
        <v>42983</v>
      </c>
      <c r="E30" s="195">
        <v>42984</v>
      </c>
      <c r="F30" s="190">
        <v>42985</v>
      </c>
      <c r="G30" s="190">
        <v>42986</v>
      </c>
      <c r="H30" s="189">
        <v>42987</v>
      </c>
      <c r="I30" s="183"/>
      <c r="J30" s="220" t="s">
        <v>144</v>
      </c>
      <c r="K30" s="221" t="s">
        <v>145</v>
      </c>
      <c r="L30" s="183"/>
      <c r="M30" s="189">
        <v>43163</v>
      </c>
      <c r="N30" s="190">
        <v>43164</v>
      </c>
      <c r="O30" s="190">
        <v>43165</v>
      </c>
      <c r="P30" s="190">
        <v>43166</v>
      </c>
      <c r="Q30" s="195">
        <v>43167</v>
      </c>
      <c r="R30" s="195">
        <v>43168</v>
      </c>
      <c r="S30" s="189">
        <v>43169</v>
      </c>
      <c r="T30" s="183"/>
      <c r="U30" s="222">
        <v>21</v>
      </c>
      <c r="V30" s="188" t="s">
        <v>127</v>
      </c>
      <c r="Y30" s="213"/>
    </row>
    <row r="31" spans="2:40" s="181" customFormat="1" ht="13.5" customHeight="1" x14ac:dyDescent="0.3">
      <c r="B31" s="189">
        <v>42988</v>
      </c>
      <c r="C31" s="190">
        <v>42989</v>
      </c>
      <c r="D31" s="194">
        <v>42990</v>
      </c>
      <c r="E31" s="190">
        <v>42991</v>
      </c>
      <c r="F31" s="190">
        <v>42992</v>
      </c>
      <c r="G31" s="190">
        <v>42993</v>
      </c>
      <c r="H31" s="189">
        <v>42994</v>
      </c>
      <c r="I31" s="183"/>
      <c r="J31" s="196">
        <v>26</v>
      </c>
      <c r="K31" s="197" t="s">
        <v>129</v>
      </c>
      <c r="L31" s="183"/>
      <c r="M31" s="189">
        <v>43170</v>
      </c>
      <c r="N31" s="190">
        <v>43171</v>
      </c>
      <c r="O31" s="194">
        <v>43172</v>
      </c>
      <c r="P31" s="190">
        <v>43173</v>
      </c>
      <c r="Q31" s="190">
        <v>43174</v>
      </c>
      <c r="R31" s="190">
        <v>43175</v>
      </c>
      <c r="S31" s="189">
        <v>43176</v>
      </c>
      <c r="T31" s="183"/>
      <c r="U31" s="196">
        <v>27</v>
      </c>
      <c r="V31" s="197" t="s">
        <v>129</v>
      </c>
      <c r="AA31" s="180"/>
      <c r="AB31" s="180"/>
    </row>
    <row r="32" spans="2:40" s="180" customFormat="1" ht="11.5" x14ac:dyDescent="0.3">
      <c r="B32" s="189">
        <v>42995</v>
      </c>
      <c r="C32" s="190">
        <v>42996</v>
      </c>
      <c r="D32" s="190">
        <v>42997</v>
      </c>
      <c r="E32" s="190">
        <v>42998</v>
      </c>
      <c r="F32" s="195">
        <v>42999</v>
      </c>
      <c r="G32" s="195">
        <v>43000</v>
      </c>
      <c r="H32" s="219">
        <v>43001</v>
      </c>
      <c r="I32" s="183"/>
      <c r="L32" s="183"/>
      <c r="M32" s="189">
        <v>43177</v>
      </c>
      <c r="N32" s="190">
        <v>43178</v>
      </c>
      <c r="O32" s="190">
        <v>43179</v>
      </c>
      <c r="P32" s="195">
        <v>43180</v>
      </c>
      <c r="Q32" s="190">
        <v>43181</v>
      </c>
      <c r="R32" s="190">
        <v>43182</v>
      </c>
      <c r="S32" s="189">
        <v>43183</v>
      </c>
      <c r="T32" s="201"/>
      <c r="U32" s="223" t="s">
        <v>146</v>
      </c>
      <c r="V32" s="221" t="s">
        <v>147</v>
      </c>
      <c r="AA32" s="181"/>
    </row>
    <row r="33" spans="2:28" s="180" customFormat="1" ht="10.5" x14ac:dyDescent="0.2">
      <c r="B33" s="189">
        <v>43002</v>
      </c>
      <c r="C33" s="190">
        <v>43003</v>
      </c>
      <c r="D33" s="194">
        <v>43004</v>
      </c>
      <c r="E33" s="190">
        <v>43005</v>
      </c>
      <c r="F33" s="190">
        <v>43006</v>
      </c>
      <c r="G33" s="190">
        <v>43007</v>
      </c>
      <c r="H33" s="189">
        <v>43008</v>
      </c>
      <c r="I33" s="183"/>
      <c r="J33" s="224"/>
      <c r="K33" s="225"/>
      <c r="L33" s="183"/>
      <c r="M33" s="189">
        <v>43184</v>
      </c>
      <c r="N33" s="190">
        <v>43185</v>
      </c>
      <c r="O33" s="194">
        <v>43186</v>
      </c>
      <c r="P33" s="190">
        <v>43187</v>
      </c>
      <c r="Q33" s="190">
        <v>43188</v>
      </c>
      <c r="R33" s="190">
        <v>43189</v>
      </c>
      <c r="S33" s="189">
        <v>43190</v>
      </c>
      <c r="T33" s="183"/>
    </row>
    <row r="34" spans="2:28" s="180" customFormat="1" ht="5.25" customHeight="1" x14ac:dyDescent="0.3">
      <c r="B34" s="189" t="str">
        <v/>
      </c>
      <c r="C34" s="190" t="str">
        <v/>
      </c>
      <c r="D34" s="190" t="str">
        <v/>
      </c>
      <c r="E34" s="190" t="str">
        <v/>
      </c>
      <c r="F34" s="190" t="str">
        <v/>
      </c>
      <c r="G34" s="190" t="str">
        <v/>
      </c>
      <c r="H34" s="189" t="str">
        <v/>
      </c>
      <c r="I34" s="183"/>
      <c r="J34" s="207"/>
      <c r="K34" s="201"/>
      <c r="L34" s="183"/>
      <c r="M34" s="189" t="str">
        <v/>
      </c>
      <c r="N34" s="190" t="str">
        <v/>
      </c>
      <c r="O34" s="190" t="str">
        <v/>
      </c>
      <c r="P34" s="190" t="str">
        <v/>
      </c>
      <c r="Q34" s="190" t="str">
        <v/>
      </c>
      <c r="R34" s="190" t="str">
        <v/>
      </c>
      <c r="S34" s="189" t="str">
        <v/>
      </c>
      <c r="T34" s="183"/>
      <c r="U34" s="226"/>
      <c r="V34" s="225"/>
      <c r="Y34" s="394"/>
      <c r="Z34" s="181"/>
      <c r="AB34" s="181"/>
    </row>
    <row r="35" spans="2:28" s="180" customFormat="1" ht="5.25" customHeight="1" x14ac:dyDescent="0.2">
      <c r="B35" s="183"/>
      <c r="C35" s="183"/>
      <c r="D35" s="183"/>
      <c r="E35" s="183"/>
      <c r="F35" s="183"/>
      <c r="G35" s="183"/>
      <c r="H35" s="183"/>
      <c r="I35" s="183"/>
      <c r="L35" s="183"/>
      <c r="M35" s="183"/>
      <c r="N35" s="183"/>
      <c r="O35" s="183"/>
      <c r="P35" s="183"/>
      <c r="Q35" s="183"/>
      <c r="R35" s="183"/>
      <c r="S35" s="183"/>
      <c r="T35" s="183"/>
      <c r="U35" s="183"/>
      <c r="V35" s="183"/>
      <c r="Y35" s="394"/>
    </row>
    <row r="36" spans="2:28" s="180" customFormat="1" ht="10.5" x14ac:dyDescent="0.2">
      <c r="B36" s="392">
        <f>DATE(year,10,1)</f>
        <v>43009</v>
      </c>
      <c r="C36" s="393"/>
      <c r="D36" s="393"/>
      <c r="E36" s="393"/>
      <c r="F36" s="393"/>
      <c r="G36" s="393"/>
      <c r="H36" s="393"/>
      <c r="I36" s="183"/>
      <c r="J36" s="391" t="s">
        <v>148</v>
      </c>
      <c r="K36" s="391"/>
      <c r="L36" s="183"/>
      <c r="M36" s="392">
        <f>DATE(year+1,4,1)</f>
        <v>43191</v>
      </c>
      <c r="N36" s="393"/>
      <c r="O36" s="393"/>
      <c r="P36" s="393"/>
      <c r="Q36" s="393"/>
      <c r="R36" s="393"/>
      <c r="S36" s="393"/>
      <c r="T36" s="183"/>
      <c r="U36" s="391" t="s">
        <v>149</v>
      </c>
      <c r="V36" s="391"/>
      <c r="Y36" s="394"/>
    </row>
    <row r="37" spans="2:28" s="180" customFormat="1" ht="10.5" x14ac:dyDescent="0.25">
      <c r="B37" s="185" t="str">
        <f>IF(startday=1,INDEX(weekDayNames,1),INDEX(weekDayNames,2))</f>
        <v>Su</v>
      </c>
      <c r="C37" s="186" t="str">
        <f>IF(startday=1,INDEX(weekDayNames,2),INDEX(weekDayNames,3))</f>
        <v>M</v>
      </c>
      <c r="D37" s="186" t="str">
        <f>IF(startday=1,INDEX(weekDayNames,3),INDEX(weekDayNames,4))</f>
        <v>Tu</v>
      </c>
      <c r="E37" s="186" t="str">
        <f>IF(startday=1,INDEX(weekDayNames,4),INDEX(weekDayNames,5))</f>
        <v>W</v>
      </c>
      <c r="F37" s="186" t="str">
        <f>IF(startday=1,INDEX(weekDayNames,5),INDEX(weekDayNames,6))</f>
        <v>Th</v>
      </c>
      <c r="G37" s="186" t="str">
        <f>IF(startday=1,INDEX(weekDayNames,6),INDEX(weekDayNames,7))</f>
        <v>F</v>
      </c>
      <c r="H37" s="185" t="str">
        <f>IF(startday=1,INDEX(weekDayNames,7),INDEX(weekDayNames,1))</f>
        <v>Sa</v>
      </c>
      <c r="I37" s="183"/>
      <c r="J37" s="227" t="s">
        <v>150</v>
      </c>
      <c r="K37" s="180" t="s">
        <v>151</v>
      </c>
      <c r="L37" s="183"/>
      <c r="M37" s="185" t="str">
        <f>IF(startday=1,INDEX(weekDayNames,1),INDEX(weekDayNames,2))</f>
        <v>Su</v>
      </c>
      <c r="N37" s="186" t="str">
        <f>IF(startday=1,INDEX(weekDayNames,2),INDEX(weekDayNames,3))</f>
        <v>M</v>
      </c>
      <c r="O37" s="186" t="str">
        <f>IF(startday=1,INDEX(weekDayNames,3),INDEX(weekDayNames,4))</f>
        <v>Tu</v>
      </c>
      <c r="P37" s="186" t="str">
        <f>IF(startday=1,INDEX(weekDayNames,4),INDEX(weekDayNames,5))</f>
        <v>W</v>
      </c>
      <c r="Q37" s="186" t="str">
        <f>IF(startday=1,INDEX(weekDayNames,5),INDEX(weekDayNames,6))</f>
        <v>Th</v>
      </c>
      <c r="R37" s="186" t="str">
        <f>IF(startday=1,INDEX(weekDayNames,6),INDEX(weekDayNames,7))</f>
        <v>F</v>
      </c>
      <c r="S37" s="185" t="str">
        <f>IF(startday=1,INDEX(weekDayNames,7),INDEX(weekDayNames,1))</f>
        <v>Sa</v>
      </c>
      <c r="T37" s="183"/>
      <c r="U37" s="187">
        <v>4</v>
      </c>
      <c r="V37" s="188" t="s">
        <v>127</v>
      </c>
      <c r="Y37" s="394"/>
    </row>
    <row r="38" spans="2:28" s="180" customFormat="1" ht="11.5" x14ac:dyDescent="0.3">
      <c r="B38" s="189">
        <f t="array" ref="B38:H43">IF(MONTH(B36)&lt;&gt;MONTH(DATE(YEAR(B36),MONTH(B36),1)-WEEKDAY(DATE(YEAR(B36),MONTH(B36),1),startday)+(WeekNo-1)*7+WeekDay),"",DATE(YEAR(B36),MONTH(B36),1)-WEEKDAY(DATE(YEAR(B36),MONTH(B36),1),startday)+(WeekNo-1)*7+WeekDay)</f>
        <v>43009</v>
      </c>
      <c r="C38" s="190">
        <v>43010</v>
      </c>
      <c r="D38" s="190">
        <v>43011</v>
      </c>
      <c r="E38" s="194">
        <v>43012</v>
      </c>
      <c r="F38" s="194">
        <v>43013</v>
      </c>
      <c r="G38" s="190">
        <v>43014</v>
      </c>
      <c r="H38" s="189">
        <v>43015</v>
      </c>
      <c r="I38" s="201"/>
      <c r="J38" s="187">
        <v>18</v>
      </c>
      <c r="K38" s="188" t="s">
        <v>127</v>
      </c>
      <c r="L38" s="183"/>
      <c r="M38" s="189">
        <f t="array" ref="M38:S43">IF(MONTH(M36)&lt;&gt;MONTH(DATE(YEAR(M36),MONTH(M36),1)-WEEKDAY(DATE(YEAR(M36),MONTH(M36),1),startday)+(WeekNo-1)*7+WeekDay),"",DATE(YEAR(M36),MONTH(M36),1)-WEEKDAY(DATE(YEAR(M36),MONTH(M36),1),startday)+(WeekNo-1)*7+WeekDay)</f>
        <v>43191</v>
      </c>
      <c r="N38" s="190">
        <v>43192</v>
      </c>
      <c r="O38" s="190">
        <v>43193</v>
      </c>
      <c r="P38" s="195">
        <v>43194</v>
      </c>
      <c r="Q38" s="190">
        <v>43195</v>
      </c>
      <c r="R38" s="190">
        <v>43196</v>
      </c>
      <c r="S38" s="189">
        <v>43197</v>
      </c>
      <c r="T38" s="183"/>
      <c r="U38" s="196">
        <v>10</v>
      </c>
      <c r="V38" s="197" t="s">
        <v>129</v>
      </c>
      <c r="Y38" s="394"/>
      <c r="AA38" s="181"/>
    </row>
    <row r="39" spans="2:28" s="180" customFormat="1" ht="10.5" x14ac:dyDescent="0.25">
      <c r="B39" s="189">
        <v>43016</v>
      </c>
      <c r="C39" s="190">
        <v>43017</v>
      </c>
      <c r="D39" s="190">
        <v>43018</v>
      </c>
      <c r="E39" s="190">
        <v>43019</v>
      </c>
      <c r="F39" s="190">
        <v>43020</v>
      </c>
      <c r="G39" s="190">
        <v>43021</v>
      </c>
      <c r="H39" s="189">
        <v>43022</v>
      </c>
      <c r="I39" s="201"/>
      <c r="J39" s="196">
        <v>24</v>
      </c>
      <c r="K39" s="197" t="s">
        <v>129</v>
      </c>
      <c r="L39" s="183"/>
      <c r="M39" s="189">
        <v>43198</v>
      </c>
      <c r="N39" s="190">
        <v>43199</v>
      </c>
      <c r="O39" s="194">
        <v>43200</v>
      </c>
      <c r="P39" s="190">
        <v>43201</v>
      </c>
      <c r="Q39" s="190">
        <v>43202</v>
      </c>
      <c r="R39" s="190">
        <v>43203</v>
      </c>
      <c r="S39" s="189">
        <v>43204</v>
      </c>
      <c r="T39" s="183"/>
      <c r="U39" s="222">
        <v>18</v>
      </c>
      <c r="V39" s="188" t="s">
        <v>127</v>
      </c>
      <c r="Y39" s="213"/>
    </row>
    <row r="40" spans="2:28" s="181" customFormat="1" ht="13.5" customHeight="1" x14ac:dyDescent="0.3">
      <c r="B40" s="228">
        <v>43023</v>
      </c>
      <c r="C40" s="193">
        <v>43024</v>
      </c>
      <c r="D40" s="193">
        <v>43025</v>
      </c>
      <c r="E40" s="195">
        <v>43026</v>
      </c>
      <c r="F40" s="190">
        <v>43027</v>
      </c>
      <c r="G40" s="190">
        <v>43028</v>
      </c>
      <c r="H40" s="229">
        <v>43029</v>
      </c>
      <c r="I40" s="183"/>
      <c r="J40" s="202">
        <v>31</v>
      </c>
      <c r="K40" s="204" t="s">
        <v>152</v>
      </c>
      <c r="L40" s="183"/>
      <c r="M40" s="189">
        <v>43205</v>
      </c>
      <c r="N40" s="190">
        <v>43206</v>
      </c>
      <c r="O40" s="190">
        <v>43207</v>
      </c>
      <c r="P40" s="195">
        <v>43208</v>
      </c>
      <c r="Q40" s="190">
        <v>43209</v>
      </c>
      <c r="R40" s="190">
        <v>43210</v>
      </c>
      <c r="S40" s="189">
        <v>43211</v>
      </c>
      <c r="T40" s="183"/>
      <c r="U40" s="196">
        <v>24</v>
      </c>
      <c r="V40" s="197" t="s">
        <v>129</v>
      </c>
      <c r="AA40" s="180"/>
      <c r="AB40" s="180"/>
    </row>
    <row r="41" spans="2:28" s="180" customFormat="1" ht="10.5" x14ac:dyDescent="0.2">
      <c r="B41" s="189">
        <v>43030</v>
      </c>
      <c r="C41" s="190">
        <v>43031</v>
      </c>
      <c r="D41" s="194">
        <v>43032</v>
      </c>
      <c r="E41" s="190">
        <v>43033</v>
      </c>
      <c r="F41" s="190">
        <v>43034</v>
      </c>
      <c r="G41" s="190">
        <v>43035</v>
      </c>
      <c r="H41" s="189">
        <v>43036</v>
      </c>
      <c r="I41" s="183"/>
      <c r="J41" s="221"/>
      <c r="K41" s="221"/>
      <c r="L41" s="183"/>
      <c r="M41" s="189">
        <v>43212</v>
      </c>
      <c r="N41" s="190">
        <v>43213</v>
      </c>
      <c r="O41" s="194">
        <v>43214</v>
      </c>
      <c r="P41" s="195">
        <v>43215</v>
      </c>
      <c r="Q41" s="190">
        <v>43216</v>
      </c>
      <c r="R41" s="190">
        <v>43217</v>
      </c>
      <c r="S41" s="189">
        <v>43218</v>
      </c>
      <c r="T41" s="183"/>
      <c r="U41" s="230">
        <v>30</v>
      </c>
      <c r="V41" s="204" t="s">
        <v>153</v>
      </c>
    </row>
    <row r="42" spans="2:28" s="180" customFormat="1" ht="10.5" x14ac:dyDescent="0.2">
      <c r="B42" s="189">
        <v>43037</v>
      </c>
      <c r="C42" s="190">
        <v>43038</v>
      </c>
      <c r="D42" s="192">
        <v>43039</v>
      </c>
      <c r="E42" s="190" t="str">
        <v/>
      </c>
      <c r="F42" s="190" t="str">
        <v/>
      </c>
      <c r="G42" s="191" t="str">
        <v/>
      </c>
      <c r="H42" s="189" t="str">
        <v/>
      </c>
      <c r="I42" s="183"/>
      <c r="L42" s="183"/>
      <c r="M42" s="189">
        <v>43219</v>
      </c>
      <c r="N42" s="230">
        <v>43220</v>
      </c>
      <c r="O42" s="231" t="str">
        <v/>
      </c>
      <c r="P42" s="190" t="str">
        <v/>
      </c>
      <c r="Q42" s="190" t="str">
        <v/>
      </c>
      <c r="R42" s="191" t="str">
        <v/>
      </c>
      <c r="S42" s="189" t="str">
        <v/>
      </c>
      <c r="T42" s="183"/>
      <c r="U42" s="232"/>
      <c r="V42" s="233"/>
    </row>
    <row r="43" spans="2:28" s="180" customFormat="1" ht="1.5" customHeight="1" x14ac:dyDescent="0.3">
      <c r="B43" s="228" t="str">
        <v/>
      </c>
      <c r="C43" s="190" t="str">
        <v/>
      </c>
      <c r="D43" s="190" t="str">
        <v/>
      </c>
      <c r="E43" s="190" t="str">
        <v/>
      </c>
      <c r="F43" s="190" t="str">
        <v/>
      </c>
      <c r="G43" s="190" t="str">
        <v/>
      </c>
      <c r="H43" s="189" t="str">
        <v/>
      </c>
      <c r="I43" s="183"/>
      <c r="J43" s="204"/>
      <c r="K43" s="204"/>
      <c r="L43" s="183"/>
      <c r="M43" s="189" t="str">
        <v/>
      </c>
      <c r="N43" s="190" t="str">
        <v/>
      </c>
      <c r="O43" s="190" t="str">
        <v/>
      </c>
      <c r="P43" s="190" t="str">
        <v/>
      </c>
      <c r="Q43" s="190" t="str">
        <v/>
      </c>
      <c r="R43" s="190" t="str">
        <v/>
      </c>
      <c r="S43" s="189" t="str">
        <v/>
      </c>
      <c r="T43" s="183"/>
      <c r="AB43" s="181"/>
    </row>
    <row r="44" spans="2:28" s="180" customFormat="1" ht="5.25" customHeight="1" x14ac:dyDescent="0.2">
      <c r="B44" s="183"/>
      <c r="C44" s="183"/>
      <c r="D44" s="183"/>
      <c r="E44" s="183"/>
      <c r="F44" s="183"/>
      <c r="G44" s="183"/>
      <c r="H44" s="183"/>
      <c r="I44" s="183"/>
      <c r="L44" s="183"/>
      <c r="M44" s="183"/>
      <c r="N44" s="183"/>
      <c r="O44" s="183"/>
      <c r="P44" s="183"/>
      <c r="Q44" s="183"/>
      <c r="R44" s="183"/>
      <c r="S44" s="183"/>
      <c r="T44" s="183"/>
    </row>
    <row r="45" spans="2:28" s="180" customFormat="1" ht="10.5" x14ac:dyDescent="0.2">
      <c r="B45" s="392">
        <f>DATE(year,11,1)</f>
        <v>43040</v>
      </c>
      <c r="C45" s="393"/>
      <c r="D45" s="393"/>
      <c r="E45" s="393"/>
      <c r="F45" s="393"/>
      <c r="G45" s="393"/>
      <c r="H45" s="393"/>
      <c r="I45" s="183"/>
      <c r="J45" s="391" t="s">
        <v>154</v>
      </c>
      <c r="K45" s="391"/>
      <c r="L45" s="183"/>
      <c r="M45" s="392">
        <f>DATE(year+1,5,1)</f>
        <v>43221</v>
      </c>
      <c r="N45" s="393"/>
      <c r="O45" s="393"/>
      <c r="P45" s="393"/>
      <c r="Q45" s="393"/>
      <c r="R45" s="393"/>
      <c r="S45" s="393"/>
      <c r="T45" s="183"/>
      <c r="U45" s="391" t="s">
        <v>155</v>
      </c>
      <c r="V45" s="391"/>
    </row>
    <row r="46" spans="2:28" s="180" customFormat="1" ht="10.5" x14ac:dyDescent="0.25">
      <c r="B46" s="185" t="str">
        <f>IF(startday=1,INDEX(weekDayNames,1),INDEX(weekDayNames,2))</f>
        <v>Su</v>
      </c>
      <c r="C46" s="186" t="str">
        <f>IF(startday=1,INDEX(weekDayNames,2),INDEX(weekDayNames,3))</f>
        <v>M</v>
      </c>
      <c r="D46" s="186" t="str">
        <f>IF(startday=1,INDEX(weekDayNames,3),INDEX(weekDayNames,4))</f>
        <v>Tu</v>
      </c>
      <c r="E46" s="186" t="str">
        <f>IF(startday=1,INDEX(weekDayNames,4),INDEX(weekDayNames,5))</f>
        <v>W</v>
      </c>
      <c r="F46" s="186" t="str">
        <f>IF(startday=1,INDEX(weekDayNames,5),INDEX(weekDayNames,6))</f>
        <v>Th</v>
      </c>
      <c r="G46" s="186" t="str">
        <f>IF(startday=1,INDEX(weekDayNames,6),INDEX(weekDayNames,7))</f>
        <v>F</v>
      </c>
      <c r="H46" s="185" t="str">
        <f>IF(startday=1,INDEX(weekDayNames,7),INDEX(weekDayNames,1))</f>
        <v>Sa</v>
      </c>
      <c r="I46" s="183"/>
      <c r="J46" s="234">
        <v>1</v>
      </c>
      <c r="K46" s="235" t="s">
        <v>156</v>
      </c>
      <c r="L46" s="183"/>
      <c r="M46" s="185" t="str">
        <f>IF(startday=1,INDEX(weekDayNames,1),INDEX(weekDayNames,2))</f>
        <v>Su</v>
      </c>
      <c r="N46" s="186" t="str">
        <f>IF(startday=1,INDEX(weekDayNames,2),INDEX(weekDayNames,3))</f>
        <v>M</v>
      </c>
      <c r="O46" s="186" t="str">
        <f>IF(startday=1,INDEX(weekDayNames,3),INDEX(weekDayNames,4))</f>
        <v>Tu</v>
      </c>
      <c r="P46" s="186" t="str">
        <f>IF(startday=1,INDEX(weekDayNames,4),INDEX(weekDayNames,5))</f>
        <v>W</v>
      </c>
      <c r="Q46" s="186" t="str">
        <f>IF(startday=1,INDEX(weekDayNames,5),INDEX(weekDayNames,6))</f>
        <v>Th</v>
      </c>
      <c r="R46" s="186" t="str">
        <f>IF(startday=1,INDEX(weekDayNames,6),INDEX(weekDayNames,7))</f>
        <v>F</v>
      </c>
      <c r="S46" s="185" t="str">
        <f>IF(startday=1,INDEX(weekDayNames,7),INDEX(weekDayNames,1))</f>
        <v>Sa</v>
      </c>
      <c r="T46" s="183"/>
      <c r="U46" s="236">
        <v>1</v>
      </c>
      <c r="V46" s="237" t="s">
        <v>157</v>
      </c>
    </row>
    <row r="47" spans="2:28" s="180" customFormat="1" ht="12" customHeight="1" x14ac:dyDescent="0.2">
      <c r="B47" s="189" t="str">
        <f t="array" ref="B47:H52">IF(MONTH(B45)&lt;&gt;MONTH(DATE(YEAR(B45),MONTH(B45),1)-WEEKDAY(DATE(YEAR(B45),MONTH(B45),1),startday)+(WeekNo-1)*7+WeekDay),"",DATE(YEAR(B45),MONTH(B45),1)-WEEKDAY(DATE(YEAR(B45),MONTH(B45),1),startday)+(WeekNo-1)*7+WeekDay)</f>
        <v/>
      </c>
      <c r="C47" s="190" t="str">
        <v/>
      </c>
      <c r="D47" s="238" t="str">
        <v/>
      </c>
      <c r="E47" s="194">
        <v>43040</v>
      </c>
      <c r="F47" s="190">
        <v>43041</v>
      </c>
      <c r="G47" s="190">
        <v>43042</v>
      </c>
      <c r="H47" s="189">
        <v>43043</v>
      </c>
      <c r="I47" s="183"/>
      <c r="J47" s="234">
        <v>1</v>
      </c>
      <c r="K47" s="235" t="s">
        <v>158</v>
      </c>
      <c r="L47" s="183"/>
      <c r="M47" s="189" t="str">
        <f t="array" ref="M47:S52">IF(MONTH(M45)&lt;&gt;MONTH(DATE(YEAR(M45),MONTH(M45),1)-WEEKDAY(DATE(YEAR(M45),MONTH(M45),1),startday)+(WeekNo-1)*7+WeekDay),"",DATE(YEAR(M45),MONTH(M45),1)-WEEKDAY(DATE(YEAR(M45),MONTH(M45),1),startday)+(WeekNo-1)*7+WeekDay)</f>
        <v/>
      </c>
      <c r="N47" s="231" t="str">
        <v/>
      </c>
      <c r="O47" s="194">
        <v>43221</v>
      </c>
      <c r="P47" s="195">
        <v>43222</v>
      </c>
      <c r="Q47" s="190">
        <v>43223</v>
      </c>
      <c r="R47" s="190">
        <v>43224</v>
      </c>
      <c r="S47" s="189">
        <v>43225</v>
      </c>
      <c r="T47" s="183"/>
      <c r="U47" s="212">
        <v>2</v>
      </c>
      <c r="V47" s="188" t="s">
        <v>127</v>
      </c>
    </row>
    <row r="48" spans="2:28" s="180" customFormat="1" ht="13.5" customHeight="1" x14ac:dyDescent="0.25">
      <c r="B48" s="189">
        <v>43044</v>
      </c>
      <c r="C48" s="190">
        <v>43045</v>
      </c>
      <c r="D48" s="194">
        <v>43046</v>
      </c>
      <c r="E48" s="190">
        <v>43047</v>
      </c>
      <c r="F48" s="190">
        <v>43048</v>
      </c>
      <c r="G48" s="190">
        <v>43049</v>
      </c>
      <c r="H48" s="189">
        <v>43050</v>
      </c>
      <c r="I48" s="183"/>
      <c r="J48" s="211">
        <v>1</v>
      </c>
      <c r="K48" s="188" t="s">
        <v>127</v>
      </c>
      <c r="L48" s="183"/>
      <c r="M48" s="189">
        <v>43226</v>
      </c>
      <c r="N48" s="190">
        <v>43227</v>
      </c>
      <c r="O48" s="194">
        <v>43228</v>
      </c>
      <c r="P48" s="190">
        <v>43229</v>
      </c>
      <c r="Q48" s="190">
        <v>43230</v>
      </c>
      <c r="R48" s="190">
        <v>43231</v>
      </c>
      <c r="S48" s="189">
        <v>43232</v>
      </c>
      <c r="T48" s="183"/>
      <c r="U48" s="196">
        <v>8</v>
      </c>
      <c r="V48" s="197" t="s">
        <v>129</v>
      </c>
      <c r="Y48" s="217"/>
    </row>
    <row r="49" spans="2:28" s="181" customFormat="1" ht="11.5" x14ac:dyDescent="0.3">
      <c r="B49" s="189">
        <v>43051</v>
      </c>
      <c r="C49" s="190">
        <v>43052</v>
      </c>
      <c r="D49" s="190">
        <v>43053</v>
      </c>
      <c r="E49" s="195">
        <v>43054</v>
      </c>
      <c r="F49" s="190">
        <v>43055</v>
      </c>
      <c r="G49" s="190">
        <v>43056</v>
      </c>
      <c r="H49" s="189">
        <v>43057</v>
      </c>
      <c r="I49" s="183"/>
      <c r="J49" s="196">
        <v>7</v>
      </c>
      <c r="K49" s="197" t="s">
        <v>129</v>
      </c>
      <c r="L49" s="183"/>
      <c r="M49" s="189">
        <v>43233</v>
      </c>
      <c r="N49" s="190">
        <v>43234</v>
      </c>
      <c r="O49" s="190">
        <v>43235</v>
      </c>
      <c r="P49" s="195">
        <v>43236</v>
      </c>
      <c r="Q49" s="190">
        <v>43237</v>
      </c>
      <c r="R49" s="190">
        <v>43238</v>
      </c>
      <c r="S49" s="189">
        <v>43239</v>
      </c>
      <c r="T49" s="183"/>
      <c r="U49" s="212">
        <v>16</v>
      </c>
      <c r="V49" s="188" t="s">
        <v>127</v>
      </c>
      <c r="Y49" s="213"/>
      <c r="Z49" s="180"/>
      <c r="AA49" s="180"/>
      <c r="AB49" s="180"/>
    </row>
    <row r="50" spans="2:28" s="180" customFormat="1" ht="11.5" x14ac:dyDescent="0.3">
      <c r="B50" s="189">
        <v>43058</v>
      </c>
      <c r="C50" s="190">
        <v>43059</v>
      </c>
      <c r="D50" s="194">
        <v>43060</v>
      </c>
      <c r="E50" s="190">
        <v>43061</v>
      </c>
      <c r="F50" s="190">
        <v>43062</v>
      </c>
      <c r="G50" s="190">
        <v>43063</v>
      </c>
      <c r="H50" s="189">
        <v>43064</v>
      </c>
      <c r="I50" s="183"/>
      <c r="J50" s="187">
        <v>15</v>
      </c>
      <c r="K50" s="188" t="s">
        <v>127</v>
      </c>
      <c r="L50" s="183"/>
      <c r="M50" s="189">
        <v>43240</v>
      </c>
      <c r="N50" s="190">
        <v>43241</v>
      </c>
      <c r="O50" s="194">
        <v>43242</v>
      </c>
      <c r="P50" s="190">
        <v>43243</v>
      </c>
      <c r="Q50" s="190">
        <v>43244</v>
      </c>
      <c r="R50" s="190">
        <v>43245</v>
      </c>
      <c r="S50" s="189">
        <v>43246</v>
      </c>
      <c r="T50" s="183"/>
      <c r="U50" s="196">
        <v>22</v>
      </c>
      <c r="V50" s="197" t="s">
        <v>129</v>
      </c>
      <c r="Y50" s="213"/>
      <c r="AA50" s="181"/>
    </row>
    <row r="51" spans="2:28" s="180" customFormat="1" ht="10.5" x14ac:dyDescent="0.25">
      <c r="B51" s="189">
        <v>43065</v>
      </c>
      <c r="C51" s="190">
        <v>43066</v>
      </c>
      <c r="D51" s="190">
        <v>43067</v>
      </c>
      <c r="E51" s="190">
        <v>43068</v>
      </c>
      <c r="F51" s="190">
        <v>43069</v>
      </c>
      <c r="G51" s="190" t="str">
        <v/>
      </c>
      <c r="H51" s="189" t="str">
        <v/>
      </c>
      <c r="I51" s="183"/>
      <c r="J51" s="196">
        <v>21</v>
      </c>
      <c r="K51" s="197" t="s">
        <v>129</v>
      </c>
      <c r="L51" s="183"/>
      <c r="M51" s="189">
        <v>43247</v>
      </c>
      <c r="N51" s="190">
        <v>43248</v>
      </c>
      <c r="O51" s="190">
        <v>43249</v>
      </c>
      <c r="P51" s="195">
        <v>43250</v>
      </c>
      <c r="Q51" s="190">
        <v>43251</v>
      </c>
      <c r="R51" s="190" t="str">
        <v/>
      </c>
      <c r="S51" s="189" t="str">
        <v/>
      </c>
      <c r="T51" s="183"/>
      <c r="U51" s="212">
        <v>30</v>
      </c>
      <c r="V51" s="188" t="s">
        <v>127</v>
      </c>
      <c r="Y51" s="213"/>
    </row>
    <row r="52" spans="2:28" s="180" customFormat="1" ht="11.5" x14ac:dyDescent="0.3">
      <c r="B52" s="189" t="str">
        <v/>
      </c>
      <c r="C52" s="190" t="str">
        <v/>
      </c>
      <c r="D52" s="190" t="str">
        <v/>
      </c>
      <c r="E52" s="190" t="str">
        <v/>
      </c>
      <c r="F52" s="190" t="str">
        <v/>
      </c>
      <c r="G52" s="190" t="str">
        <v/>
      </c>
      <c r="H52" s="189" t="str">
        <v/>
      </c>
      <c r="I52" s="183"/>
      <c r="J52" s="239"/>
      <c r="K52" s="199"/>
      <c r="L52" s="183"/>
      <c r="M52" s="189" t="str">
        <v/>
      </c>
      <c r="N52" s="190" t="str">
        <v/>
      </c>
      <c r="O52" s="190" t="str">
        <v/>
      </c>
      <c r="P52" s="190" t="str">
        <v/>
      </c>
      <c r="Q52" s="190" t="str">
        <v/>
      </c>
      <c r="R52" s="190" t="str">
        <v/>
      </c>
      <c r="S52" s="189" t="str">
        <v/>
      </c>
      <c r="T52" s="183"/>
      <c r="U52" s="240"/>
      <c r="V52" s="183"/>
      <c r="Y52" s="241"/>
      <c r="Z52" s="181"/>
      <c r="AB52" s="181"/>
    </row>
    <row r="53" spans="2:28" s="180" customFormat="1" ht="5.25" customHeight="1" x14ac:dyDescent="0.3">
      <c r="B53" s="183"/>
      <c r="C53" s="183"/>
      <c r="D53" s="183"/>
      <c r="E53" s="183"/>
      <c r="F53" s="183"/>
      <c r="G53" s="183"/>
      <c r="H53" s="183"/>
      <c r="I53" s="183"/>
      <c r="L53" s="183"/>
      <c r="M53" s="181"/>
      <c r="N53" s="181"/>
      <c r="O53" s="181"/>
      <c r="P53" s="181"/>
      <c r="Q53" s="181"/>
      <c r="R53" s="181"/>
      <c r="S53" s="181"/>
      <c r="T53" s="183"/>
      <c r="U53" s="181"/>
      <c r="V53" s="181"/>
      <c r="Y53" s="213"/>
    </row>
    <row r="54" spans="2:28" s="180" customFormat="1" ht="10.5" x14ac:dyDescent="0.2">
      <c r="B54" s="392">
        <f>DATE(year,12,1)</f>
        <v>43070</v>
      </c>
      <c r="C54" s="393"/>
      <c r="D54" s="393"/>
      <c r="E54" s="393"/>
      <c r="F54" s="393"/>
      <c r="G54" s="393"/>
      <c r="H54" s="393"/>
      <c r="I54" s="183"/>
      <c r="J54" s="391" t="s">
        <v>159</v>
      </c>
      <c r="K54" s="391"/>
      <c r="L54" s="183"/>
      <c r="M54" s="392">
        <f>DATE(year+1,6,1)</f>
        <v>43252</v>
      </c>
      <c r="N54" s="393"/>
      <c r="O54" s="393"/>
      <c r="P54" s="393"/>
      <c r="Q54" s="393"/>
      <c r="R54" s="393"/>
      <c r="S54" s="393"/>
      <c r="T54" s="183"/>
      <c r="U54" s="391" t="s">
        <v>160</v>
      </c>
      <c r="V54" s="391"/>
    </row>
    <row r="55" spans="2:28" s="180" customFormat="1" ht="10.5" x14ac:dyDescent="0.25">
      <c r="B55" s="185" t="str">
        <f>IF(startday=1,INDEX(weekDayNames,1),INDEX(weekDayNames,2))</f>
        <v>Su</v>
      </c>
      <c r="C55" s="186" t="str">
        <f>IF(startday=1,INDEX(weekDayNames,2),INDEX(weekDayNames,3))</f>
        <v>M</v>
      </c>
      <c r="D55" s="186" t="str">
        <f>IF(startday=1,INDEX(weekDayNames,3),INDEX(weekDayNames,4))</f>
        <v>Tu</v>
      </c>
      <c r="E55" s="186" t="str">
        <f>IF(startday=1,INDEX(weekDayNames,4),INDEX(weekDayNames,5))</f>
        <v>W</v>
      </c>
      <c r="F55" s="186" t="str">
        <f>IF(startday=1,INDEX(weekDayNames,5),INDEX(weekDayNames,6))</f>
        <v>Th</v>
      </c>
      <c r="G55" s="186" t="str">
        <f>IF(startday=1,INDEX(weekDayNames,6),INDEX(weekDayNames,7))</f>
        <v>F</v>
      </c>
      <c r="H55" s="185" t="str">
        <f>IF(startday=1,INDEX(weekDayNames,7),INDEX(weekDayNames,1))</f>
        <v>Sa</v>
      </c>
      <c r="I55" s="183"/>
      <c r="J55" s="196">
        <v>5</v>
      </c>
      <c r="K55" s="197" t="s">
        <v>129</v>
      </c>
      <c r="L55" s="183"/>
      <c r="M55" s="185" t="str">
        <f>IF(startday=1,INDEX(weekDayNames,1),INDEX(weekDayNames,2))</f>
        <v>Su</v>
      </c>
      <c r="N55" s="186" t="str">
        <f>IF(startday=1,INDEX(weekDayNames,2),INDEX(weekDayNames,3))</f>
        <v>M</v>
      </c>
      <c r="O55" s="186" t="str">
        <f>IF(startday=1,INDEX(weekDayNames,3),INDEX(weekDayNames,4))</f>
        <v>Tu</v>
      </c>
      <c r="P55" s="186" t="str">
        <f>IF(startday=1,INDEX(weekDayNames,4),INDEX(weekDayNames,5))</f>
        <v>W</v>
      </c>
      <c r="Q55" s="186" t="str">
        <f>IF(startday=1,INDEX(weekDayNames,5),INDEX(weekDayNames,6))</f>
        <v>Th</v>
      </c>
      <c r="R55" s="186" t="str">
        <f>IF(startday=1,INDEX(weekDayNames,6),INDEX(weekDayNames,7))</f>
        <v>F</v>
      </c>
      <c r="S55" s="185" t="str">
        <f>IF(startday=1,INDEX(weekDayNames,7),INDEX(weekDayNames,1))</f>
        <v>Sa</v>
      </c>
      <c r="T55" s="183"/>
      <c r="U55" s="196">
        <v>5</v>
      </c>
      <c r="V55" s="197" t="s">
        <v>129</v>
      </c>
    </row>
    <row r="56" spans="2:28" s="180" customFormat="1" ht="10.5" x14ac:dyDescent="0.25">
      <c r="B56" s="189" t="str">
        <f t="array" ref="B56:H61">IF(MONTH(B54)&lt;&gt;MONTH(DATE(YEAR(B54),MONTH(B54),1)-WEEKDAY(DATE(YEAR(B54),MONTH(B54),1),startday)+(WeekNo-1)*7+WeekDay),"",DATE(YEAR(B54),MONTH(B54),1)-WEEKDAY(DATE(YEAR(B54),MONTH(B54),1),startday)+(WeekNo-1)*7+WeekDay)</f>
        <v/>
      </c>
      <c r="C56" s="190" t="str">
        <v/>
      </c>
      <c r="D56" s="190" t="str">
        <v/>
      </c>
      <c r="E56" s="190" t="str">
        <v/>
      </c>
      <c r="F56" s="191" t="str">
        <v/>
      </c>
      <c r="G56" s="190">
        <v>43070</v>
      </c>
      <c r="H56" s="189">
        <v>43071</v>
      </c>
      <c r="I56" s="183"/>
      <c r="J56" s="187">
        <v>13</v>
      </c>
      <c r="K56" s="188" t="s">
        <v>127</v>
      </c>
      <c r="L56" s="183"/>
      <c r="M56" s="189" t="str">
        <f t="array" ref="M56:S61">IF(MONTH(M54)&lt;&gt;MONTH(DATE(YEAR(M54),MONTH(M54),1)-WEEKDAY(DATE(YEAR(M54),MONTH(M54),1),startday)+(WeekNo-1)*7+WeekDay),"",DATE(YEAR(M54),MONTH(M54),1)-WEEKDAY(DATE(YEAR(M54),MONTH(M54),1),startday)+(WeekNo-1)*7+WeekDay)</f>
        <v/>
      </c>
      <c r="N56" s="190" t="str">
        <v/>
      </c>
      <c r="O56" s="190" t="str">
        <v/>
      </c>
      <c r="P56" s="190" t="str">
        <v/>
      </c>
      <c r="Q56" s="190" t="str">
        <v/>
      </c>
      <c r="R56" s="190">
        <v>43252</v>
      </c>
      <c r="S56" s="189">
        <v>43253</v>
      </c>
      <c r="T56" s="183"/>
      <c r="U56" s="212">
        <v>13</v>
      </c>
      <c r="V56" s="188" t="s">
        <v>127</v>
      </c>
    </row>
    <row r="57" spans="2:28" s="180" customFormat="1" ht="10.5" x14ac:dyDescent="0.25">
      <c r="B57" s="189">
        <v>43072</v>
      </c>
      <c r="C57" s="190">
        <v>43073</v>
      </c>
      <c r="D57" s="194">
        <v>43074</v>
      </c>
      <c r="E57" s="190">
        <v>43075</v>
      </c>
      <c r="F57" s="190">
        <v>43076</v>
      </c>
      <c r="G57" s="190">
        <v>43077</v>
      </c>
      <c r="H57" s="189">
        <v>43078</v>
      </c>
      <c r="I57" s="183"/>
      <c r="J57" s="196">
        <v>19</v>
      </c>
      <c r="K57" s="197" t="s">
        <v>129</v>
      </c>
      <c r="L57" s="183"/>
      <c r="M57" s="189">
        <v>43254</v>
      </c>
      <c r="N57" s="190">
        <v>43255</v>
      </c>
      <c r="O57" s="194">
        <v>43256</v>
      </c>
      <c r="P57" s="190">
        <v>43257</v>
      </c>
      <c r="Q57" s="190">
        <v>43258</v>
      </c>
      <c r="R57" s="190">
        <v>43259</v>
      </c>
      <c r="S57" s="189">
        <v>43260</v>
      </c>
      <c r="T57" s="183"/>
      <c r="U57" s="196">
        <v>19</v>
      </c>
      <c r="V57" s="197" t="s">
        <v>129</v>
      </c>
    </row>
    <row r="58" spans="2:28" s="180" customFormat="1" ht="12" customHeight="1" x14ac:dyDescent="0.2">
      <c r="B58" s="189">
        <v>43079</v>
      </c>
      <c r="C58" s="190">
        <v>43080</v>
      </c>
      <c r="D58" s="190">
        <v>43081</v>
      </c>
      <c r="E58" s="195">
        <v>43082</v>
      </c>
      <c r="F58" s="190">
        <v>43083</v>
      </c>
      <c r="G58" s="190">
        <v>43084</v>
      </c>
      <c r="H58" s="189">
        <v>43085</v>
      </c>
      <c r="I58" s="183"/>
      <c r="J58" s="211">
        <v>27</v>
      </c>
      <c r="K58" s="188" t="s">
        <v>127</v>
      </c>
      <c r="L58" s="183"/>
      <c r="M58" s="189">
        <v>43261</v>
      </c>
      <c r="N58" s="190">
        <v>43262</v>
      </c>
      <c r="O58" s="190">
        <v>43263</v>
      </c>
      <c r="P58" s="195">
        <v>43264</v>
      </c>
      <c r="Q58" s="190">
        <v>43265</v>
      </c>
      <c r="R58" s="190">
        <v>43266</v>
      </c>
      <c r="S58" s="189">
        <v>43267</v>
      </c>
      <c r="T58" s="183"/>
      <c r="U58" s="212">
        <v>27</v>
      </c>
      <c r="V58" s="188" t="s">
        <v>127</v>
      </c>
    </row>
    <row r="59" spans="2:28" s="181" customFormat="1" ht="12" customHeight="1" x14ac:dyDescent="0.3">
      <c r="B59" s="189">
        <v>43086</v>
      </c>
      <c r="C59" s="190">
        <v>43087</v>
      </c>
      <c r="D59" s="194">
        <v>43088</v>
      </c>
      <c r="E59" s="190">
        <v>43089</v>
      </c>
      <c r="F59" s="190">
        <v>43090</v>
      </c>
      <c r="G59" s="190">
        <v>43091</v>
      </c>
      <c r="H59" s="189">
        <v>43092</v>
      </c>
      <c r="I59" s="183"/>
      <c r="J59" s="205">
        <v>30</v>
      </c>
      <c r="K59" s="242" t="s">
        <v>161</v>
      </c>
      <c r="L59" s="183"/>
      <c r="M59" s="189">
        <v>43268</v>
      </c>
      <c r="N59" s="190">
        <v>43269</v>
      </c>
      <c r="O59" s="194">
        <v>43270</v>
      </c>
      <c r="P59" s="190">
        <v>43271</v>
      </c>
      <c r="Q59" s="190">
        <v>43272</v>
      </c>
      <c r="R59" s="190">
        <v>43273</v>
      </c>
      <c r="S59" s="189">
        <v>43274</v>
      </c>
      <c r="T59" s="183"/>
      <c r="U59" s="243">
        <v>30</v>
      </c>
      <c r="V59" s="201" t="s">
        <v>162</v>
      </c>
      <c r="Y59" s="180"/>
      <c r="Z59" s="180"/>
      <c r="AA59" s="180"/>
      <c r="AB59" s="180"/>
    </row>
    <row r="60" spans="2:28" s="180" customFormat="1" ht="11.25" customHeight="1" x14ac:dyDescent="0.3">
      <c r="B60" s="189">
        <v>43093</v>
      </c>
      <c r="C60" s="190">
        <v>43094</v>
      </c>
      <c r="D60" s="190">
        <v>43095</v>
      </c>
      <c r="E60" s="195">
        <v>43096</v>
      </c>
      <c r="F60" s="190">
        <v>43097</v>
      </c>
      <c r="G60" s="194">
        <v>43098</v>
      </c>
      <c r="H60" s="189">
        <v>43099</v>
      </c>
      <c r="I60" s="183"/>
      <c r="L60" s="183"/>
      <c r="M60" s="189">
        <v>43275</v>
      </c>
      <c r="N60" s="190">
        <v>43276</v>
      </c>
      <c r="O60" s="190">
        <v>43277</v>
      </c>
      <c r="P60" s="195">
        <v>43278</v>
      </c>
      <c r="Q60" s="190">
        <v>43279</v>
      </c>
      <c r="R60" s="192">
        <v>43280</v>
      </c>
      <c r="S60" s="189">
        <v>43281</v>
      </c>
      <c r="T60" s="183"/>
      <c r="U60" s="208"/>
      <c r="V60" s="183"/>
      <c r="AA60" s="181"/>
    </row>
    <row r="61" spans="2:28" s="180" customFormat="1" ht="10.5" x14ac:dyDescent="0.2">
      <c r="B61" s="189">
        <v>43100</v>
      </c>
      <c r="C61" s="190" t="str">
        <v/>
      </c>
      <c r="D61" s="190" t="str">
        <v/>
      </c>
      <c r="E61" s="190" t="str">
        <v/>
      </c>
      <c r="F61" s="190" t="str">
        <v/>
      </c>
      <c r="G61" s="190" t="str">
        <v/>
      </c>
      <c r="H61" s="189" t="str">
        <v/>
      </c>
      <c r="I61" s="183"/>
      <c r="L61" s="183"/>
      <c r="M61" s="189" t="str">
        <v/>
      </c>
      <c r="N61" s="190" t="str">
        <v/>
      </c>
      <c r="O61" s="190" t="str">
        <v/>
      </c>
      <c r="P61" s="195" t="str">
        <v/>
      </c>
      <c r="Q61" s="190" t="str">
        <v/>
      </c>
      <c r="R61" s="190" t="str">
        <v/>
      </c>
      <c r="S61" s="189" t="str">
        <v/>
      </c>
      <c r="T61" s="183"/>
      <c r="U61" s="208"/>
      <c r="V61" s="183"/>
    </row>
    <row r="62" spans="2:28" s="180" customFormat="1" ht="13" x14ac:dyDescent="0.3">
      <c r="B62" s="183"/>
      <c r="C62" s="183"/>
      <c r="D62" s="183"/>
      <c r="E62" s="183"/>
      <c r="F62" s="183"/>
      <c r="G62" s="183"/>
      <c r="H62" s="183"/>
      <c r="I62" s="183"/>
      <c r="J62" s="207"/>
      <c r="K62" s="183"/>
      <c r="L62" s="183"/>
      <c r="M62" s="164"/>
      <c r="N62" s="164"/>
      <c r="O62" s="164"/>
      <c r="P62" s="164"/>
      <c r="Q62" s="164"/>
      <c r="R62" s="164"/>
      <c r="S62" s="164"/>
      <c r="T62" s="183"/>
      <c r="U62" s="208"/>
      <c r="V62" s="183"/>
      <c r="Y62" s="181"/>
      <c r="Z62" s="181"/>
      <c r="AB62" s="181"/>
    </row>
    <row r="63" spans="2:28" s="180" customFormat="1" x14ac:dyDescent="0.25">
      <c r="B63" s="164"/>
      <c r="C63" s="164"/>
      <c r="D63" s="164"/>
      <c r="E63" s="164"/>
      <c r="F63" s="164"/>
      <c r="G63" s="164"/>
      <c r="H63" s="164"/>
      <c r="I63" s="183"/>
      <c r="J63" s="207"/>
      <c r="K63" s="183"/>
      <c r="L63" s="183"/>
      <c r="M63" s="164"/>
      <c r="N63" s="164"/>
      <c r="O63" s="164"/>
      <c r="P63" s="164"/>
      <c r="Q63" s="164"/>
      <c r="R63" s="164"/>
      <c r="S63" s="164"/>
      <c r="T63" s="183"/>
      <c r="U63" s="183"/>
      <c r="V63" s="183"/>
    </row>
    <row r="64" spans="2:28" s="180" customFormat="1" x14ac:dyDescent="0.25">
      <c r="B64" s="164"/>
      <c r="C64" s="164"/>
      <c r="D64" s="164"/>
      <c r="E64" s="164"/>
      <c r="F64" s="164"/>
      <c r="G64" s="164"/>
      <c r="H64" s="164"/>
      <c r="I64" s="164"/>
      <c r="J64" s="165"/>
      <c r="K64" s="164"/>
      <c r="L64" s="164"/>
      <c r="M64" s="164"/>
      <c r="N64" s="164"/>
      <c r="O64" s="164"/>
      <c r="P64" s="164"/>
      <c r="Q64" s="164"/>
      <c r="R64" s="164"/>
      <c r="S64" s="164"/>
      <c r="T64" s="164"/>
      <c r="U64" s="164"/>
      <c r="V64" s="164"/>
    </row>
    <row r="65" spans="2:28" s="180" customFormat="1" x14ac:dyDescent="0.25">
      <c r="B65" s="164"/>
      <c r="C65" s="164"/>
      <c r="D65" s="164"/>
      <c r="E65" s="164"/>
      <c r="F65" s="164"/>
      <c r="G65" s="164"/>
      <c r="H65" s="164"/>
      <c r="I65" s="164"/>
      <c r="J65" s="165"/>
      <c r="K65" s="164"/>
      <c r="L65" s="164"/>
      <c r="M65" s="164"/>
      <c r="N65" s="164"/>
      <c r="O65" s="164"/>
      <c r="P65" s="164"/>
      <c r="Q65" s="164"/>
      <c r="R65" s="164"/>
      <c r="S65" s="164"/>
      <c r="T65" s="164"/>
      <c r="U65" s="164"/>
      <c r="V65" s="164"/>
    </row>
    <row r="66" spans="2:28" s="180" customFormat="1" ht="11.25" customHeight="1" x14ac:dyDescent="0.25">
      <c r="B66" s="164"/>
      <c r="C66" s="164"/>
      <c r="D66" s="164"/>
      <c r="E66" s="164"/>
      <c r="F66" s="164"/>
      <c r="G66" s="164"/>
      <c r="H66" s="164"/>
      <c r="I66" s="164"/>
      <c r="J66" s="165"/>
      <c r="K66" s="164"/>
      <c r="L66" s="164"/>
      <c r="M66" s="164"/>
      <c r="N66" s="164"/>
      <c r="O66" s="164"/>
      <c r="P66" s="164"/>
      <c r="Q66" s="164"/>
      <c r="R66" s="164"/>
      <c r="S66" s="164"/>
      <c r="T66" s="164"/>
      <c r="U66" s="164"/>
      <c r="V66" s="164"/>
    </row>
    <row r="67" spans="2:28" s="180" customFormat="1" ht="4.5" customHeight="1" x14ac:dyDescent="0.25">
      <c r="B67" s="164"/>
      <c r="C67" s="164"/>
      <c r="D67" s="164"/>
      <c r="E67" s="164"/>
      <c r="F67" s="164"/>
      <c r="G67" s="164"/>
      <c r="H67" s="164"/>
      <c r="I67" s="164"/>
      <c r="J67" s="165"/>
      <c r="K67" s="164"/>
      <c r="L67" s="164"/>
      <c r="M67" s="164"/>
      <c r="N67" s="164"/>
      <c r="O67" s="164"/>
      <c r="P67" s="164"/>
      <c r="Q67" s="164"/>
      <c r="R67" s="164"/>
      <c r="S67" s="164"/>
      <c r="T67" s="164"/>
      <c r="U67" s="164"/>
      <c r="V67" s="164"/>
    </row>
    <row r="68" spans="2:28" x14ac:dyDescent="0.25">
      <c r="Y68" s="180"/>
      <c r="Z68" s="180"/>
      <c r="AA68" s="180"/>
      <c r="AB68" s="180"/>
    </row>
    <row r="69" spans="2:28" x14ac:dyDescent="0.25">
      <c r="M69" s="180"/>
      <c r="Y69" s="180"/>
      <c r="Z69" s="180"/>
      <c r="AB69" s="180"/>
    </row>
    <row r="70" spans="2:28" x14ac:dyDescent="0.25">
      <c r="M70" s="180"/>
      <c r="Y70" s="180"/>
      <c r="Z70" s="180"/>
      <c r="AB70" s="180"/>
    </row>
    <row r="71" spans="2:28" x14ac:dyDescent="0.25">
      <c r="L71" s="180"/>
      <c r="M71" s="180"/>
    </row>
    <row r="72" spans="2:28" ht="13" x14ac:dyDescent="0.3">
      <c r="L72" s="180"/>
      <c r="M72" s="181"/>
      <c r="R72" s="244"/>
      <c r="S72" s="176"/>
    </row>
    <row r="73" spans="2:28" x14ac:dyDescent="0.25">
      <c r="M73" s="180"/>
    </row>
    <row r="74" spans="2:28" x14ac:dyDescent="0.25">
      <c r="K74" s="217"/>
      <c r="M74" s="180"/>
    </row>
    <row r="75" spans="2:28" x14ac:dyDescent="0.25">
      <c r="K75" s="217"/>
      <c r="M75" s="180"/>
    </row>
    <row r="76" spans="2:28" x14ac:dyDescent="0.25">
      <c r="K76" s="176"/>
      <c r="M76" s="180"/>
    </row>
  </sheetData>
  <mergeCells count="37">
    <mergeCell ref="O4:S4"/>
    <mergeCell ref="B7:V7"/>
    <mergeCell ref="M4:N4"/>
    <mergeCell ref="J12:K12"/>
    <mergeCell ref="B18:H18"/>
    <mergeCell ref="J18:K18"/>
    <mergeCell ref="M18:S18"/>
    <mergeCell ref="B9:H9"/>
    <mergeCell ref="J9:K9"/>
    <mergeCell ref="M9:S9"/>
    <mergeCell ref="U9:V9"/>
    <mergeCell ref="U18:V18"/>
    <mergeCell ref="J10:K10"/>
    <mergeCell ref="J11:K11"/>
    <mergeCell ref="A1:K1"/>
    <mergeCell ref="A2:K2"/>
    <mergeCell ref="D4:E4"/>
    <mergeCell ref="F4:H4"/>
    <mergeCell ref="K4:L4"/>
    <mergeCell ref="Y34:Y38"/>
    <mergeCell ref="B36:H36"/>
    <mergeCell ref="J36:K36"/>
    <mergeCell ref="M36:S36"/>
    <mergeCell ref="U36:V36"/>
    <mergeCell ref="B27:H27"/>
    <mergeCell ref="J27:K27"/>
    <mergeCell ref="M27:S27"/>
    <mergeCell ref="U27:V27"/>
    <mergeCell ref="Y7:Y11"/>
    <mergeCell ref="J45:K45"/>
    <mergeCell ref="M45:S45"/>
    <mergeCell ref="U45:V45"/>
    <mergeCell ref="B54:H54"/>
    <mergeCell ref="J54:K54"/>
    <mergeCell ref="M54:S54"/>
    <mergeCell ref="U54:V54"/>
    <mergeCell ref="B45:H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xr:uid="{00000000-0004-0000-04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A2" sqref="A2:Y26"/>
    </sheetView>
  </sheetViews>
  <sheetFormatPr defaultRowHeight="14.5" x14ac:dyDescent="0.35"/>
  <sheetData>
    <row r="2" spans="1:25" ht="15.75" customHeight="1" x14ac:dyDescent="0.35">
      <c r="A2" s="408" t="s">
        <v>93</v>
      </c>
      <c r="B2" s="408"/>
      <c r="C2" s="408"/>
      <c r="D2" s="408"/>
      <c r="E2" s="408"/>
      <c r="F2" s="408"/>
      <c r="G2" s="408"/>
      <c r="H2" s="408"/>
      <c r="I2" s="408"/>
      <c r="J2" s="408"/>
      <c r="K2" s="408"/>
      <c r="L2" s="408"/>
      <c r="M2" s="408"/>
      <c r="N2" s="408"/>
      <c r="O2" s="408"/>
      <c r="P2" s="408"/>
      <c r="Q2" s="408"/>
      <c r="R2" s="408"/>
      <c r="S2" s="408"/>
      <c r="T2" s="408"/>
      <c r="U2" s="408"/>
      <c r="V2" s="408"/>
      <c r="W2" s="408"/>
      <c r="X2" s="408"/>
      <c r="Y2" s="408"/>
    </row>
    <row r="3" spans="1:25" x14ac:dyDescent="0.35">
      <c r="A3" s="408"/>
      <c r="B3" s="408"/>
      <c r="C3" s="408"/>
      <c r="D3" s="408"/>
      <c r="E3" s="408"/>
      <c r="F3" s="408"/>
      <c r="G3" s="408"/>
      <c r="H3" s="408"/>
      <c r="I3" s="408"/>
      <c r="J3" s="408"/>
      <c r="K3" s="408"/>
      <c r="L3" s="408"/>
      <c r="M3" s="408"/>
      <c r="N3" s="408"/>
      <c r="O3" s="408"/>
      <c r="P3" s="408"/>
      <c r="Q3" s="408"/>
      <c r="R3" s="408"/>
      <c r="S3" s="408"/>
      <c r="T3" s="408"/>
      <c r="U3" s="408"/>
      <c r="V3" s="408"/>
      <c r="W3" s="408"/>
      <c r="X3" s="408"/>
      <c r="Y3" s="408"/>
    </row>
    <row r="4" spans="1:25" x14ac:dyDescent="0.35">
      <c r="A4" s="408"/>
      <c r="B4" s="408"/>
      <c r="C4" s="408"/>
      <c r="D4" s="408"/>
      <c r="E4" s="408"/>
      <c r="F4" s="408"/>
      <c r="G4" s="408"/>
      <c r="H4" s="408"/>
      <c r="I4" s="408"/>
      <c r="J4" s="408"/>
      <c r="K4" s="408"/>
      <c r="L4" s="408"/>
      <c r="M4" s="408"/>
      <c r="N4" s="408"/>
      <c r="O4" s="408"/>
      <c r="P4" s="408"/>
      <c r="Q4" s="408"/>
      <c r="R4" s="408"/>
      <c r="S4" s="408"/>
      <c r="T4" s="408"/>
      <c r="U4" s="408"/>
      <c r="V4" s="408"/>
      <c r="W4" s="408"/>
      <c r="X4" s="408"/>
      <c r="Y4" s="408"/>
    </row>
    <row r="5" spans="1:25" x14ac:dyDescent="0.35">
      <c r="A5" s="408"/>
      <c r="B5" s="408"/>
      <c r="C5" s="408"/>
      <c r="D5" s="408"/>
      <c r="E5" s="408"/>
      <c r="F5" s="408"/>
      <c r="G5" s="408"/>
      <c r="H5" s="408"/>
      <c r="I5" s="408"/>
      <c r="J5" s="408"/>
      <c r="K5" s="408"/>
      <c r="L5" s="408"/>
      <c r="M5" s="408"/>
      <c r="N5" s="408"/>
      <c r="O5" s="408"/>
      <c r="P5" s="408"/>
      <c r="Q5" s="408"/>
      <c r="R5" s="408"/>
      <c r="S5" s="408"/>
      <c r="T5" s="408"/>
      <c r="U5" s="408"/>
      <c r="V5" s="408"/>
      <c r="W5" s="408"/>
      <c r="X5" s="408"/>
      <c r="Y5" s="408"/>
    </row>
    <row r="6" spans="1:25" x14ac:dyDescent="0.35">
      <c r="A6" s="408"/>
      <c r="B6" s="408"/>
      <c r="C6" s="408"/>
      <c r="D6" s="408"/>
      <c r="E6" s="408"/>
      <c r="F6" s="408"/>
      <c r="G6" s="408"/>
      <c r="H6" s="408"/>
      <c r="I6" s="408"/>
      <c r="J6" s="408"/>
      <c r="K6" s="408"/>
      <c r="L6" s="408"/>
      <c r="M6" s="408"/>
      <c r="N6" s="408"/>
      <c r="O6" s="408"/>
      <c r="P6" s="408"/>
      <c r="Q6" s="408"/>
      <c r="R6" s="408"/>
      <c r="S6" s="408"/>
      <c r="T6" s="408"/>
      <c r="U6" s="408"/>
      <c r="V6" s="408"/>
      <c r="W6" s="408"/>
      <c r="X6" s="408"/>
      <c r="Y6" s="408"/>
    </row>
    <row r="7" spans="1:25" x14ac:dyDescent="0.35">
      <c r="A7" s="408"/>
      <c r="B7" s="408"/>
      <c r="C7" s="408"/>
      <c r="D7" s="408"/>
      <c r="E7" s="408"/>
      <c r="F7" s="408"/>
      <c r="G7" s="408"/>
      <c r="H7" s="408"/>
      <c r="I7" s="408"/>
      <c r="J7" s="408"/>
      <c r="K7" s="408"/>
      <c r="L7" s="408"/>
      <c r="M7" s="408"/>
      <c r="N7" s="408"/>
      <c r="O7" s="408"/>
      <c r="P7" s="408"/>
      <c r="Q7" s="408"/>
      <c r="R7" s="408"/>
      <c r="S7" s="408"/>
      <c r="T7" s="408"/>
      <c r="U7" s="408"/>
      <c r="V7" s="408"/>
      <c r="W7" s="408"/>
      <c r="X7" s="408"/>
      <c r="Y7" s="408"/>
    </row>
    <row r="8" spans="1:25" x14ac:dyDescent="0.35">
      <c r="A8" s="408"/>
      <c r="B8" s="408"/>
      <c r="C8" s="408"/>
      <c r="D8" s="408"/>
      <c r="E8" s="408"/>
      <c r="F8" s="408"/>
      <c r="G8" s="408"/>
      <c r="H8" s="408"/>
      <c r="I8" s="408"/>
      <c r="J8" s="408"/>
      <c r="K8" s="408"/>
      <c r="L8" s="408"/>
      <c r="M8" s="408"/>
      <c r="N8" s="408"/>
      <c r="O8" s="408"/>
      <c r="P8" s="408"/>
      <c r="Q8" s="408"/>
      <c r="R8" s="408"/>
      <c r="S8" s="408"/>
      <c r="T8" s="408"/>
      <c r="U8" s="408"/>
      <c r="V8" s="408"/>
      <c r="W8" s="408"/>
      <c r="X8" s="408"/>
      <c r="Y8" s="408"/>
    </row>
    <row r="9" spans="1:25" x14ac:dyDescent="0.35">
      <c r="A9" s="408"/>
      <c r="B9" s="408"/>
      <c r="C9" s="408"/>
      <c r="D9" s="408"/>
      <c r="E9" s="408"/>
      <c r="F9" s="408"/>
      <c r="G9" s="408"/>
      <c r="H9" s="408"/>
      <c r="I9" s="408"/>
      <c r="J9" s="408"/>
      <c r="K9" s="408"/>
      <c r="L9" s="408"/>
      <c r="M9" s="408"/>
      <c r="N9" s="408"/>
      <c r="O9" s="408"/>
      <c r="P9" s="408"/>
      <c r="Q9" s="408"/>
      <c r="R9" s="408"/>
      <c r="S9" s="408"/>
      <c r="T9" s="408"/>
      <c r="U9" s="408"/>
      <c r="V9" s="408"/>
      <c r="W9" s="408"/>
      <c r="X9" s="408"/>
      <c r="Y9" s="408"/>
    </row>
    <row r="10" spans="1:25" x14ac:dyDescent="0.35">
      <c r="A10" s="408"/>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row>
    <row r="11" spans="1:25" x14ac:dyDescent="0.35">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row>
    <row r="12" spans="1:25" x14ac:dyDescent="0.35">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row>
    <row r="13" spans="1:25" x14ac:dyDescent="0.35">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row>
    <row r="14" spans="1:25" x14ac:dyDescent="0.35">
      <c r="A14" s="408"/>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row>
    <row r="15" spans="1:25" x14ac:dyDescent="0.35">
      <c r="A15" s="408"/>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row>
    <row r="16" spans="1:25" x14ac:dyDescent="0.35">
      <c r="A16" s="40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row>
    <row r="17" spans="1:25" x14ac:dyDescent="0.35">
      <c r="A17" s="408"/>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row>
    <row r="18" spans="1:25" x14ac:dyDescent="0.35">
      <c r="A18" s="408"/>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row>
    <row r="19" spans="1:25" x14ac:dyDescent="0.35">
      <c r="A19" s="40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row>
    <row r="20" spans="1:25" x14ac:dyDescent="0.35">
      <c r="A20" s="408"/>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row>
    <row r="21" spans="1:25" x14ac:dyDescent="0.35">
      <c r="A21" s="408"/>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row>
    <row r="22" spans="1:25" x14ac:dyDescent="0.35">
      <c r="A22" s="408"/>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row>
    <row r="23" spans="1:25" x14ac:dyDescent="0.35">
      <c r="A23" s="408"/>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row>
    <row r="24" spans="1:25" x14ac:dyDescent="0.35">
      <c r="A24" s="408"/>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row>
    <row r="25" spans="1:25" x14ac:dyDescent="0.35">
      <c r="A25" s="408"/>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row>
    <row r="26" spans="1:25" x14ac:dyDescent="0.35">
      <c r="A26" s="408"/>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x14ac:dyDescent="0.35"/>
  <cols>
    <col min="3" max="3" width="18" bestFit="1" customWidth="1"/>
    <col min="4" max="4" width="22.7265625" bestFit="1" customWidth="1"/>
    <col min="5" max="5" width="19" bestFit="1" customWidth="1"/>
    <col min="6" max="6" width="25.26953125" bestFit="1" customWidth="1"/>
  </cols>
  <sheetData>
    <row r="1" spans="1:7" x14ac:dyDescent="0.35">
      <c r="A1" t="s">
        <v>29</v>
      </c>
      <c r="B1" t="s">
        <v>53</v>
      </c>
      <c r="C1" t="s">
        <v>1</v>
      </c>
      <c r="D1" t="s">
        <v>8</v>
      </c>
      <c r="E1" t="s">
        <v>14</v>
      </c>
      <c r="F1" t="s">
        <v>15</v>
      </c>
      <c r="G1" t="s">
        <v>53</v>
      </c>
    </row>
    <row r="2" spans="1:7" x14ac:dyDescent="0.35">
      <c r="A2" t="s">
        <v>30</v>
      </c>
      <c r="B2" t="s">
        <v>54</v>
      </c>
      <c r="C2" t="s">
        <v>3</v>
      </c>
      <c r="D2" t="s">
        <v>10</v>
      </c>
      <c r="E2" t="s">
        <v>12</v>
      </c>
      <c r="G2" t="s">
        <v>54</v>
      </c>
    </row>
    <row r="3" spans="1:7" x14ac:dyDescent="0.35">
      <c r="B3" t="s">
        <v>55</v>
      </c>
      <c r="G3" t="s">
        <v>55</v>
      </c>
    </row>
    <row r="4" spans="1:7" x14ac:dyDescent="0.35">
      <c r="B4" t="s">
        <v>56</v>
      </c>
      <c r="G4" t="s">
        <v>56</v>
      </c>
    </row>
    <row r="5" spans="1:7" x14ac:dyDescent="0.35">
      <c r="G5" t="s">
        <v>57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Contact Information</vt:lpstr>
      <vt:lpstr>Narrative</vt:lpstr>
      <vt:lpstr>Budget Detail &amp; Amendments</vt:lpstr>
      <vt:lpstr>Budget Roll-Up</vt:lpstr>
      <vt:lpstr>17-18 Calendar</vt:lpstr>
      <vt:lpstr>Program Assurances</vt:lpstr>
      <vt:lpstr>Do Not Edit</vt:lpstr>
      <vt:lpstr>Sheet1</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cp:lastPrinted>2017-07-07T17:25:27Z</cp:lastPrinted>
  <dcterms:created xsi:type="dcterms:W3CDTF">2017-02-07T21:45:49Z</dcterms:created>
  <dcterms:modified xsi:type="dcterms:W3CDTF">2018-05-10T21:02:32Z</dcterms:modified>
</cp:coreProperties>
</file>