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326"/>
  <workbookPr defaultThemeVersion="166925"/>
  <mc:AlternateContent xmlns:mc="http://schemas.openxmlformats.org/markup-compatibility/2006">
    <mc:Choice Requires="x15">
      <x15ac:absPath xmlns:x15ac="http://schemas.microsoft.com/office/spreadsheetml/2010/11/ac" url="C:\Users\b97x863\Desktop\SMCP 17-18\MCP Final Grants 17-18\Ammended grants\"/>
    </mc:Choice>
  </mc:AlternateContent>
  <bookViews>
    <workbookView xWindow="0" yWindow="0" windowWidth="12780" windowHeight="5320" tabRatio="839" activeTab="1" xr2:uid="{00000000-000D-0000-FFFF-FFFF00000000}"/>
  </bookViews>
  <sheets>
    <sheet name="Contact Information" sheetId="1" r:id="rId1"/>
    <sheet name="Narrative" sheetId="2" r:id="rId2"/>
    <sheet name="Budget Detail &amp; Amendments" sheetId="6" r:id="rId3"/>
    <sheet name="Budget Roll-Up" sheetId="18" r:id="rId4"/>
    <sheet name="17-18 Calendar" sheetId="25" r:id="rId5"/>
    <sheet name="Program Assurances" sheetId="21" r:id="rId6"/>
    <sheet name="Do Not Edit" sheetId="12" state="hidden" r:id="rId7"/>
  </sheets>
  <externalReferences>
    <externalReference r:id="rId8"/>
  </externalReferences>
  <definedNames>
    <definedName name="Contracted">'Do Not Edit'!$D$1:$D$2</definedName>
    <definedName name="ContractedServices" localSheetId="4">'[1]Do Not Edit'!$D$1:$D$2</definedName>
    <definedName name="ContractedServices">'Do Not Edit'!$D$1:$D$2</definedName>
    <definedName name="d">{1,2,3,4,5,6,7}</definedName>
    <definedName name="df">#REF!</definedName>
    <definedName name="monthNames" localSheetId="4">{"January","February","March","April","May","June","July","August","September","October","November","December"}</definedName>
    <definedName name="monthNames">{"January","February","March","April","May","June","July","August","September","October","November","December"}</definedName>
    <definedName name="Other" localSheetId="4">'[1]Do Not Edit'!$D$10:$D$12</definedName>
    <definedName name="Other">'Do Not Edit'!$D$10:$D$12</definedName>
    <definedName name="Personnel">'Budget Detail &amp; Amendments'!$L$5:$L$7</definedName>
    <definedName name="_xlnm.Print_Area" localSheetId="4">'17-18 Calendar'!$B$7:$V$63</definedName>
    <definedName name="Quarter">Narrative!#REF!</definedName>
    <definedName name="Quarter_1">'Do Not Edit'!$B$1:$B$5</definedName>
    <definedName name="Quarter1" localSheetId="4">'[1]Do Not Edit'!$B$1:$B$4</definedName>
    <definedName name="Quarter1">'Do Not Edit'!$B$1:$B$4</definedName>
    <definedName name="Quarters" localSheetId="4">#REF!</definedName>
    <definedName name="Quarters">#REF!</definedName>
    <definedName name="Salaries" localSheetId="4">#REF!</definedName>
    <definedName name="Salaries">#REF!</definedName>
    <definedName name="Salary" localSheetId="4">'[1]Do Not Edit'!$C$1:$C$2</definedName>
    <definedName name="Salary">'Do Not Edit'!$C$1:$C$2</definedName>
    <definedName name="sdfsd">{1,2,3,4,5,6,7}</definedName>
    <definedName name="start">#REF!</definedName>
    <definedName name="startday" localSheetId="4">'17-18 Calendar'!$M$4</definedName>
    <definedName name="startday">#REF!</definedName>
    <definedName name="Supplies" localSheetId="4">'[1]Do Not Edit'!$A$10:$A$11</definedName>
    <definedName name="Supplies">'Do Not Edit'!$A$10:$A$11</definedName>
    <definedName name="Telephone" localSheetId="4">'[1]Do Not Edit'!$E$1:$E$2</definedName>
    <definedName name="Telephone">'Do Not Edit'!$E$1:$E$2</definedName>
    <definedName name="Travel">'Do Not Edit'!$F$1:$F$1</definedName>
    <definedName name="v">{"Su";"M";"Tu";"W";"Th";"F";"Sa"}</definedName>
    <definedName name="valuevx">42.314159</definedName>
    <definedName name="WeekDay" localSheetId="4">{1,2,3,4,5,6,7}</definedName>
    <definedName name="WeekDay">{1,2,3,4,5,6,7}</definedName>
    <definedName name="weekDayNames" localSheetId="4">{"Su";"M";"Tu";"W";"Th";"F";"Sa"}</definedName>
    <definedName name="weekDayNames">{"Su";"M";"Tu";"W";"Th";"F";"Sa"}</definedName>
    <definedName name="weekdays" localSheetId="4">{"Sunday";"Monday";"Tuesday";"Wednesday";"Thursday";"Friday";"Saturday"}</definedName>
    <definedName name="weekdays">{"Sunday";"Monday";"Tuesday";"Wednesday";"Thursday";"Friday";"Saturday"}</definedName>
    <definedName name="WeekNo" localSheetId="4">{1;2;3;4;5;6}</definedName>
    <definedName name="WeekNo">{1;2;3;4;5;6}</definedName>
    <definedName name="year" localSheetId="4">'17-18 Calendar'!$F$4</definedName>
    <definedName name="year">#REF!</definedName>
    <definedName name="Yes">'Budget Detail &amp; Amendments'!$N$5:$N$6</definedName>
    <definedName name="YesNo" localSheetId="4">'[1]Do Not Edit'!$A$1:$A$2</definedName>
    <definedName name="YesNo">'Do Not Edit'!$A$1:$A$2</definedName>
  </definedNames>
  <calcPr calcId="171027"/>
  <customWorkbookViews>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0" i="6" l="1"/>
  <c r="O22" i="6" s="1"/>
  <c r="O26" i="6" s="1"/>
  <c r="O70" i="6"/>
  <c r="O69" i="6"/>
  <c r="O67" i="6"/>
  <c r="O66" i="6"/>
  <c r="O65" i="6"/>
  <c r="O64" i="6"/>
  <c r="O63" i="6"/>
  <c r="O31" i="6"/>
  <c r="B9" i="25"/>
  <c r="M9" i="25"/>
  <c r="B10" i="25"/>
  <c r="C10" i="25"/>
  <c r="D10" i="25"/>
  <c r="E10" i="25"/>
  <c r="F10" i="25"/>
  <c r="G10" i="25"/>
  <c r="H10" i="25"/>
  <c r="M10" i="25"/>
  <c r="N10" i="25"/>
  <c r="O10" i="25"/>
  <c r="P10" i="25"/>
  <c r="Q10" i="25"/>
  <c r="R10" i="25"/>
  <c r="S10" i="25"/>
  <c r="B11" i="25" a="1"/>
  <c r="M11" i="25" a="1"/>
  <c r="B12" i="25"/>
  <c r="R14" i="25"/>
  <c r="B16" i="25"/>
  <c r="B18" i="25"/>
  <c r="M18" i="25"/>
  <c r="B19" i="25"/>
  <c r="C19" i="25"/>
  <c r="D19" i="25"/>
  <c r="E19" i="25"/>
  <c r="F19" i="25"/>
  <c r="G19" i="25"/>
  <c r="H19" i="25"/>
  <c r="M19" i="25"/>
  <c r="N19" i="25"/>
  <c r="O19" i="25"/>
  <c r="P19" i="25"/>
  <c r="Q19" i="25"/>
  <c r="R19" i="25"/>
  <c r="S19" i="25"/>
  <c r="B20" i="25" a="1"/>
  <c r="G20" i="25"/>
  <c r="M20" i="25" a="1"/>
  <c r="N20" i="25"/>
  <c r="H21" i="25"/>
  <c r="F22" i="25"/>
  <c r="D23" i="25"/>
  <c r="R23" i="25"/>
  <c r="B24" i="25"/>
  <c r="B25" i="25"/>
  <c r="N25" i="25"/>
  <c r="B27" i="25"/>
  <c r="M27" i="25"/>
  <c r="M29" i="25" s="1" a="1"/>
  <c r="N29" i="25" s="1"/>
  <c r="B28" i="25"/>
  <c r="C28" i="25"/>
  <c r="D28" i="25"/>
  <c r="E28" i="25"/>
  <c r="F28" i="25"/>
  <c r="G28" i="25"/>
  <c r="H28" i="25"/>
  <c r="M28" i="25"/>
  <c r="N28" i="25"/>
  <c r="O28" i="25"/>
  <c r="P28" i="25"/>
  <c r="Q28" i="25"/>
  <c r="R28" i="25"/>
  <c r="S28" i="25"/>
  <c r="B29" i="25" a="1"/>
  <c r="E29" i="25"/>
  <c r="B30" i="25"/>
  <c r="D30" i="25"/>
  <c r="D31" i="25"/>
  <c r="F31" i="25"/>
  <c r="H32" i="25"/>
  <c r="B33" i="25"/>
  <c r="B34" i="25"/>
  <c r="D34" i="25"/>
  <c r="B36" i="25"/>
  <c r="M36" i="25"/>
  <c r="M38" i="25" s="1" a="1"/>
  <c r="B37" i="25"/>
  <c r="C37" i="25"/>
  <c r="D37" i="25"/>
  <c r="E37" i="25"/>
  <c r="F37" i="25"/>
  <c r="G37" i="25"/>
  <c r="H37" i="25"/>
  <c r="M37" i="25"/>
  <c r="N37" i="25"/>
  <c r="O37" i="25"/>
  <c r="P37" i="25"/>
  <c r="Q37" i="25"/>
  <c r="R37" i="25"/>
  <c r="S37" i="25"/>
  <c r="B38" i="25" a="1"/>
  <c r="C38" i="25" s="1"/>
  <c r="G40" i="25"/>
  <c r="D43" i="25"/>
  <c r="B45" i="25"/>
  <c r="B47" i="25" s="1" a="1"/>
  <c r="M45" i="25"/>
  <c r="M47" i="25" a="1"/>
  <c r="B46" i="25"/>
  <c r="C46" i="25"/>
  <c r="D46" i="25"/>
  <c r="E46" i="25"/>
  <c r="F46" i="25"/>
  <c r="G46" i="25"/>
  <c r="H46" i="25"/>
  <c r="M46" i="25"/>
  <c r="N46" i="25"/>
  <c r="O46" i="25"/>
  <c r="P46" i="25"/>
  <c r="Q46" i="25"/>
  <c r="R46" i="25"/>
  <c r="S46" i="25"/>
  <c r="B48" i="25"/>
  <c r="E49" i="25"/>
  <c r="B51" i="25"/>
  <c r="F52" i="25"/>
  <c r="B54" i="25"/>
  <c r="M54" i="25"/>
  <c r="M56" i="25" s="1" a="1"/>
  <c r="P56" i="25" s="1"/>
  <c r="B55" i="25"/>
  <c r="C55" i="25"/>
  <c r="D55" i="25"/>
  <c r="E55" i="25"/>
  <c r="F55" i="25"/>
  <c r="G55" i="25"/>
  <c r="H55" i="25"/>
  <c r="M55" i="25"/>
  <c r="N55" i="25"/>
  <c r="O55" i="25"/>
  <c r="P55" i="25"/>
  <c r="Q55" i="25"/>
  <c r="R55" i="25"/>
  <c r="S55" i="25"/>
  <c r="B56" i="25" a="1"/>
  <c r="H56" i="25" s="1"/>
  <c r="E56" i="25"/>
  <c r="P39" i="25"/>
  <c r="R40" i="25"/>
  <c r="N40" i="25"/>
  <c r="H33" i="25"/>
  <c r="F32" i="25"/>
  <c r="N30" i="25"/>
  <c r="C29" i="25"/>
  <c r="F25" i="25"/>
  <c r="H23" i="25"/>
  <c r="P22" i="25"/>
  <c r="B22" i="25"/>
  <c r="E20" i="25"/>
  <c r="C50" i="25"/>
  <c r="H43" i="25"/>
  <c r="B40" i="25"/>
  <c r="N34" i="25"/>
  <c r="P31" i="25"/>
  <c r="D25" i="25"/>
  <c r="F23" i="25"/>
  <c r="H22" i="25"/>
  <c r="N21" i="25"/>
  <c r="C20" i="25"/>
  <c r="H15" i="25"/>
  <c r="B14" i="25"/>
  <c r="E11" i="25"/>
  <c r="R32" i="25"/>
  <c r="N47" i="25"/>
  <c r="R51" i="25"/>
  <c r="O47" i="25"/>
  <c r="S47" i="25"/>
  <c r="Q48" i="25"/>
  <c r="O49" i="25"/>
  <c r="S49" i="25"/>
  <c r="Q50" i="25"/>
  <c r="O51" i="25"/>
  <c r="S51" i="25"/>
  <c r="Q52" i="25"/>
  <c r="P47" i="25"/>
  <c r="N48" i="25"/>
  <c r="P49" i="25"/>
  <c r="N50" i="25"/>
  <c r="R50" i="25"/>
  <c r="N52" i="25"/>
  <c r="R52" i="25"/>
  <c r="M47" i="25"/>
  <c r="O48" i="25"/>
  <c r="S48" i="25"/>
  <c r="M49" i="25"/>
  <c r="O50" i="25"/>
  <c r="S50" i="25"/>
  <c r="M51" i="25"/>
  <c r="O52" i="25"/>
  <c r="S52" i="25"/>
  <c r="R47" i="25"/>
  <c r="R49" i="25"/>
  <c r="P50" i="25"/>
  <c r="N51" i="25"/>
  <c r="E61" i="25"/>
  <c r="G60" i="25"/>
  <c r="C60" i="25"/>
  <c r="E59" i="25"/>
  <c r="G58" i="25"/>
  <c r="C58" i="25"/>
  <c r="E57" i="25"/>
  <c r="D56" i="25"/>
  <c r="O42" i="25"/>
  <c r="M41" i="25"/>
  <c r="H61" i="25"/>
  <c r="D61" i="25"/>
  <c r="F60" i="25"/>
  <c r="B60" i="25"/>
  <c r="D59" i="25"/>
  <c r="B58" i="25"/>
  <c r="H57" i="25"/>
  <c r="G56" i="25"/>
  <c r="F43" i="25"/>
  <c r="S42" i="25"/>
  <c r="H41" i="25"/>
  <c r="O40" i="25"/>
  <c r="R38" i="25"/>
  <c r="R34" i="25"/>
  <c r="F34" i="25"/>
  <c r="D33" i="25"/>
  <c r="N32" i="25"/>
  <c r="B32" i="25"/>
  <c r="H31" i="25"/>
  <c r="R30" i="25"/>
  <c r="F30" i="25"/>
  <c r="P29" i="25"/>
  <c r="P25" i="25"/>
  <c r="N24" i="25"/>
  <c r="R22" i="25"/>
  <c r="P21" i="25"/>
  <c r="G61" i="25"/>
  <c r="C59" i="25"/>
  <c r="G57" i="25"/>
  <c r="C57" i="25"/>
  <c r="B56" i="25"/>
  <c r="S43" i="25"/>
  <c r="S40" i="25"/>
  <c r="N33" i="25"/>
  <c r="R31" i="25"/>
  <c r="P30" i="25"/>
  <c r="O20" i="25"/>
  <c r="S20" i="25"/>
  <c r="M21" i="25"/>
  <c r="Q21" i="25"/>
  <c r="O22" i="25"/>
  <c r="S22" i="25"/>
  <c r="M23" i="25"/>
  <c r="Q23" i="25"/>
  <c r="O24" i="25"/>
  <c r="S24" i="25"/>
  <c r="M25" i="25"/>
  <c r="Q25" i="25"/>
  <c r="M20" i="25"/>
  <c r="Q20" i="25"/>
  <c r="O21" i="25"/>
  <c r="S21" i="25"/>
  <c r="M22" i="25"/>
  <c r="Q22" i="25"/>
  <c r="O23" i="25"/>
  <c r="S23" i="25"/>
  <c r="M24" i="25"/>
  <c r="Q24" i="25"/>
  <c r="O25" i="25"/>
  <c r="S25" i="25"/>
  <c r="Q11" i="25"/>
  <c r="O12" i="25"/>
  <c r="O14" i="25"/>
  <c r="S14" i="25"/>
  <c r="S16" i="25"/>
  <c r="R11" i="25"/>
  <c r="P14" i="25"/>
  <c r="N15" i="25"/>
  <c r="S11" i="25"/>
  <c r="M12" i="25"/>
  <c r="M14" i="25"/>
  <c r="O15" i="25"/>
  <c r="R43" i="25"/>
  <c r="M29" i="25"/>
  <c r="Q29" i="25"/>
  <c r="S30" i="25"/>
  <c r="M31" i="25"/>
  <c r="Q31" i="25"/>
  <c r="S32" i="25"/>
  <c r="M33" i="25"/>
  <c r="Q33" i="25"/>
  <c r="S34" i="25"/>
  <c r="O29" i="25"/>
  <c r="S29" i="25"/>
  <c r="Q30" i="25"/>
  <c r="O31" i="25"/>
  <c r="S31" i="25"/>
  <c r="Q32" i="25"/>
  <c r="O33" i="25"/>
  <c r="S33" i="25"/>
  <c r="Q34" i="25"/>
  <c r="B29" i="25"/>
  <c r="F29" i="25"/>
  <c r="C30" i="25"/>
  <c r="G30" i="25"/>
  <c r="E31" i="25"/>
  <c r="C32" i="25"/>
  <c r="G32" i="25"/>
  <c r="E33" i="25"/>
  <c r="C34" i="25"/>
  <c r="G34" i="25"/>
  <c r="D29" i="25"/>
  <c r="H29" i="25"/>
  <c r="E30" i="25"/>
  <c r="C31" i="25"/>
  <c r="G31" i="25"/>
  <c r="E32" i="25"/>
  <c r="C33" i="25"/>
  <c r="G33" i="25"/>
  <c r="E34" i="25"/>
  <c r="R24" i="25"/>
  <c r="P23" i="25"/>
  <c r="N22" i="25"/>
  <c r="R20" i="25"/>
  <c r="N14" i="25"/>
  <c r="C61" i="25"/>
  <c r="F56" i="25"/>
  <c r="F61" i="25"/>
  <c r="B61" i="25"/>
  <c r="H60" i="25"/>
  <c r="D60" i="25"/>
  <c r="F59" i="25"/>
  <c r="B59" i="25"/>
  <c r="H58" i="25"/>
  <c r="D58" i="25"/>
  <c r="F57" i="25"/>
  <c r="B57" i="25"/>
  <c r="S38" i="25"/>
  <c r="M39" i="25"/>
  <c r="O39" i="25"/>
  <c r="S39" i="25"/>
  <c r="O41" i="25"/>
  <c r="S41" i="25"/>
  <c r="O43" i="25"/>
  <c r="D38" i="25"/>
  <c r="B38" i="25"/>
  <c r="F38" i="25"/>
  <c r="E40" i="25"/>
  <c r="C41" i="25"/>
  <c r="C43" i="25"/>
  <c r="G43" i="25"/>
  <c r="H34" i="25"/>
  <c r="R33" i="25"/>
  <c r="F33" i="25"/>
  <c r="P32" i="25"/>
  <c r="D32" i="25"/>
  <c r="N31" i="25"/>
  <c r="B31" i="25"/>
  <c r="H30" i="25"/>
  <c r="R29" i="25"/>
  <c r="G29" i="25"/>
  <c r="R25" i="25"/>
  <c r="P24" i="25"/>
  <c r="N23" i="25"/>
  <c r="R21" i="25"/>
  <c r="P20" i="25"/>
  <c r="N16" i="25"/>
  <c r="G25" i="25"/>
  <c r="C25" i="25"/>
  <c r="E24" i="25"/>
  <c r="G23" i="25"/>
  <c r="C23" i="25"/>
  <c r="E22" i="25"/>
  <c r="G21" i="25"/>
  <c r="C21" i="25"/>
  <c r="F20" i="25"/>
  <c r="B20" i="25"/>
  <c r="E16" i="25"/>
  <c r="G15" i="25"/>
  <c r="C15" i="25"/>
  <c r="E14" i="25"/>
  <c r="G13" i="25"/>
  <c r="C13" i="25"/>
  <c r="E12" i="25"/>
  <c r="H11" i="25"/>
  <c r="D11" i="25"/>
  <c r="H16" i="25"/>
  <c r="D16" i="25"/>
  <c r="F15" i="25"/>
  <c r="B15" i="25"/>
  <c r="H14" i="25"/>
  <c r="D14" i="25"/>
  <c r="F13" i="25"/>
  <c r="B13" i="25"/>
  <c r="H12" i="25"/>
  <c r="D12" i="25"/>
  <c r="G11" i="25"/>
  <c r="C11" i="25"/>
  <c r="E25" i="25"/>
  <c r="G24" i="25"/>
  <c r="C24" i="25"/>
  <c r="E23" i="25"/>
  <c r="G22" i="25"/>
  <c r="C22" i="25"/>
  <c r="E21" i="25"/>
  <c r="H20" i="25"/>
  <c r="G16" i="25"/>
  <c r="C16" i="25"/>
  <c r="E15" i="25"/>
  <c r="G14" i="25"/>
  <c r="C14" i="25"/>
  <c r="E13" i="25"/>
  <c r="G12" i="25"/>
  <c r="C12" i="25"/>
  <c r="F11" i="25"/>
  <c r="O24" i="18"/>
  <c r="O23" i="18"/>
  <c r="K23" i="18"/>
  <c r="O22" i="18"/>
  <c r="O17" i="18"/>
  <c r="O16" i="18"/>
  <c r="O15" i="18"/>
  <c r="O14" i="18"/>
  <c r="O13" i="18"/>
  <c r="O25" i="18" s="1"/>
  <c r="O11" i="18"/>
  <c r="O6" i="18"/>
  <c r="O5" i="18"/>
  <c r="K24" i="18"/>
  <c r="K22" i="18"/>
  <c r="K17" i="18"/>
  <c r="K16" i="18"/>
  <c r="K15" i="18"/>
  <c r="K14" i="18"/>
  <c r="K13" i="18"/>
  <c r="K11" i="18"/>
  <c r="K6" i="18"/>
  <c r="K5" i="18"/>
  <c r="G27" i="18"/>
  <c r="G24" i="18"/>
  <c r="G23" i="18"/>
  <c r="G22" i="18"/>
  <c r="G17" i="18"/>
  <c r="G16" i="18"/>
  <c r="G15" i="18"/>
  <c r="G14" i="18"/>
  <c r="G13" i="18"/>
  <c r="G11" i="18"/>
  <c r="G25" i="18" s="1"/>
  <c r="G6" i="18"/>
  <c r="G5" i="18"/>
  <c r="C24" i="18"/>
  <c r="C23" i="18"/>
  <c r="C22" i="18"/>
  <c r="C17" i="18"/>
  <c r="C16" i="18"/>
  <c r="C15" i="18"/>
  <c r="C14" i="18"/>
  <c r="C13" i="18"/>
  <c r="C11" i="18"/>
  <c r="C25" i="18" s="1"/>
  <c r="C6" i="18"/>
  <c r="C5" i="18"/>
  <c r="K27" i="18"/>
  <c r="O27" i="18"/>
  <c r="P82" i="6"/>
  <c r="R82" i="6"/>
  <c r="T82" i="6"/>
  <c r="O82" i="6"/>
  <c r="P54" i="6"/>
  <c r="R54" i="6"/>
  <c r="T54" i="6"/>
  <c r="O54" i="6"/>
  <c r="T32" i="6"/>
  <c r="R32" i="6"/>
  <c r="P32" i="6"/>
  <c r="O32" i="6"/>
  <c r="T27" i="6"/>
  <c r="T35" i="6" s="1"/>
  <c r="T85" i="6" s="1"/>
  <c r="T98" i="6" s="1"/>
  <c r="R27" i="6"/>
  <c r="K7" i="18" s="1"/>
  <c r="P27" i="6"/>
  <c r="O27" i="6"/>
  <c r="C7" i="18" s="1"/>
  <c r="G7" i="18"/>
  <c r="G8" i="18"/>
  <c r="G31" i="18" s="1"/>
  <c r="O7" i="18"/>
  <c r="O8" i="18"/>
  <c r="O31" i="18" s="1"/>
  <c r="T91" i="6"/>
  <c r="O29" i="18"/>
  <c r="R91" i="6"/>
  <c r="K29" i="18"/>
  <c r="T72" i="6"/>
  <c r="O18" i="18"/>
  <c r="R72" i="6"/>
  <c r="R85" i="6" s="1"/>
  <c r="R98" i="6" s="1"/>
  <c r="K18" i="18"/>
  <c r="K25" i="18"/>
  <c r="T59" i="6"/>
  <c r="R59" i="6"/>
  <c r="T46" i="6"/>
  <c r="R46" i="6"/>
  <c r="T22" i="6"/>
  <c r="R22" i="6"/>
  <c r="R35" i="6"/>
  <c r="P91" i="6"/>
  <c r="G29" i="18"/>
  <c r="O91" i="6"/>
  <c r="C29" i="18"/>
  <c r="P72" i="6"/>
  <c r="G18" i="18"/>
  <c r="O72" i="6"/>
  <c r="C18" i="18" s="1"/>
  <c r="P59" i="6"/>
  <c r="O59" i="6"/>
  <c r="P46" i="6"/>
  <c r="P85" i="6" s="1"/>
  <c r="P98" i="6" s="1"/>
  <c r="O46" i="6"/>
  <c r="P22" i="6"/>
  <c r="P35" i="6"/>
  <c r="O35" i="6"/>
  <c r="C8" i="18" l="1"/>
  <c r="K8" i="18"/>
  <c r="K31" i="18" s="1"/>
  <c r="O85" i="6"/>
  <c r="O95" i="6" s="1"/>
  <c r="N59" i="25"/>
  <c r="S57" i="25"/>
  <c r="O59" i="25"/>
  <c r="N56" i="25"/>
  <c r="P59" i="25"/>
  <c r="O56" i="25"/>
  <c r="M59" i="25"/>
  <c r="B47" i="25"/>
  <c r="G47" i="25"/>
  <c r="F48" i="25"/>
  <c r="D49" i="25"/>
  <c r="B50" i="25"/>
  <c r="H50" i="25"/>
  <c r="F51" i="25"/>
  <c r="D52" i="25"/>
  <c r="E47" i="25"/>
  <c r="C48" i="25"/>
  <c r="H48" i="25"/>
  <c r="G49" i="25"/>
  <c r="E50" i="25"/>
  <c r="C51" i="25"/>
  <c r="B52" i="25"/>
  <c r="G52" i="25"/>
  <c r="D51" i="25"/>
  <c r="B49" i="25"/>
  <c r="F41" i="25"/>
  <c r="P38" i="25"/>
  <c r="P42" i="25"/>
  <c r="R41" i="25"/>
  <c r="N42" i="25"/>
  <c r="N43" i="25"/>
  <c r="S60" i="25"/>
  <c r="Q59" i="25"/>
  <c r="O58" i="25"/>
  <c r="M57" i="25"/>
  <c r="P61" i="25"/>
  <c r="N60" i="25"/>
  <c r="Q56" i="25"/>
  <c r="O61" i="25"/>
  <c r="R61" i="25"/>
  <c r="P60" i="25"/>
  <c r="C52" i="25"/>
  <c r="F50" i="25"/>
  <c r="C49" i="25"/>
  <c r="F47" i="25"/>
  <c r="G38" i="25"/>
  <c r="F39" i="25"/>
  <c r="D41" i="25"/>
  <c r="G42" i="25"/>
  <c r="E43" i="25"/>
  <c r="E38" i="25"/>
  <c r="D40" i="25"/>
  <c r="B42" i="25"/>
  <c r="B43" i="25"/>
  <c r="C42" i="25"/>
  <c r="D39" i="25"/>
  <c r="B41" i="25"/>
  <c r="H39" i="25"/>
  <c r="P11" i="25"/>
  <c r="N12" i="25"/>
  <c r="R12" i="25"/>
  <c r="M11" i="25"/>
  <c r="M13" i="25"/>
  <c r="M15" i="25"/>
  <c r="N11" i="25"/>
  <c r="R13" i="25"/>
  <c r="P16" i="25"/>
  <c r="Q12" i="25"/>
  <c r="Q14" i="25"/>
  <c r="Q16" i="25"/>
  <c r="N57" i="25"/>
  <c r="P58" i="25"/>
  <c r="R59" i="25"/>
  <c r="Q58" i="25"/>
  <c r="O57" i="25"/>
  <c r="Q60" i="25"/>
  <c r="R56" i="25"/>
  <c r="N58" i="25"/>
  <c r="S56" i="25"/>
  <c r="M61" i="25"/>
  <c r="H47" i="25"/>
  <c r="G50" i="25"/>
  <c r="E42" i="25"/>
  <c r="G39" i="25"/>
  <c r="E39" i="25"/>
  <c r="Q42" i="25"/>
  <c r="Q40" i="25"/>
  <c r="Q38" i="25"/>
  <c r="O38" i="25"/>
  <c r="R57" i="25"/>
  <c r="N61" i="25"/>
  <c r="S59" i="25"/>
  <c r="P15" i="25"/>
  <c r="M16" i="25"/>
  <c r="S13" i="25"/>
  <c r="O11" i="25"/>
  <c r="N13" i="25"/>
  <c r="O16" i="25"/>
  <c r="Q13" i="25"/>
  <c r="P41" i="25"/>
  <c r="M56" i="25"/>
  <c r="M58" i="25"/>
  <c r="R39" i="25"/>
  <c r="Q41" i="25"/>
  <c r="P43" i="25"/>
  <c r="R58" i="25"/>
  <c r="N39" i="25"/>
  <c r="Q43" i="25"/>
  <c r="S58" i="25"/>
  <c r="Q61" i="25"/>
  <c r="H40" i="25"/>
  <c r="E48" i="25"/>
  <c r="H51" i="25"/>
  <c r="N38" i="25"/>
  <c r="Q39" i="25"/>
  <c r="G51" i="25"/>
  <c r="D50" i="25"/>
  <c r="G48" i="25"/>
  <c r="C47" i="25"/>
  <c r="N49" i="25"/>
  <c r="M48" i="25"/>
  <c r="M50" i="25"/>
  <c r="M52" i="25"/>
  <c r="R48" i="25"/>
  <c r="P51" i="25"/>
  <c r="Q47" i="25"/>
  <c r="Q49" i="25"/>
  <c r="Q51" i="25"/>
  <c r="P48" i="25"/>
  <c r="P52" i="25"/>
  <c r="H42" i="25"/>
  <c r="C40" i="25"/>
  <c r="P13" i="25"/>
  <c r="B11" i="25"/>
  <c r="F12" i="25"/>
  <c r="F14" i="25"/>
  <c r="F16" i="25"/>
  <c r="H13" i="25"/>
  <c r="D15" i="25"/>
  <c r="G41" i="25"/>
  <c r="C39" i="25"/>
  <c r="H38" i="25"/>
  <c r="M42" i="25"/>
  <c r="M40" i="25"/>
  <c r="M38" i="25"/>
  <c r="M60" i="25"/>
  <c r="R16" i="25"/>
  <c r="S15" i="25"/>
  <c r="O13" i="25"/>
  <c r="R15" i="25"/>
  <c r="P12" i="25"/>
  <c r="Q15" i="25"/>
  <c r="S12" i="25"/>
  <c r="R42" i="25"/>
  <c r="S61" i="25"/>
  <c r="F40" i="25"/>
  <c r="D42" i="25"/>
  <c r="P57" i="25"/>
  <c r="R60" i="25"/>
  <c r="P40" i="25"/>
  <c r="Q57" i="25"/>
  <c r="O60" i="25"/>
  <c r="E41" i="25"/>
  <c r="F49" i="25"/>
  <c r="E52" i="25"/>
  <c r="N41" i="25"/>
  <c r="M43" i="25"/>
  <c r="H52" i="25"/>
  <c r="E51" i="25"/>
  <c r="H49" i="25"/>
  <c r="D48" i="25"/>
  <c r="D47" i="25"/>
  <c r="F42" i="25"/>
  <c r="B39" i="25"/>
  <c r="P33" i="25"/>
  <c r="P34" i="25"/>
  <c r="O30" i="25"/>
  <c r="O32" i="25"/>
  <c r="O34" i="25"/>
  <c r="M30" i="25"/>
  <c r="M32" i="25"/>
  <c r="M34" i="25"/>
  <c r="D22" i="25"/>
  <c r="H25" i="25"/>
  <c r="D20" i="25"/>
  <c r="F21" i="25"/>
  <c r="B23" i="25"/>
  <c r="H24" i="25"/>
  <c r="F24" i="25"/>
  <c r="D21" i="25"/>
  <c r="D24" i="25"/>
  <c r="B21" i="25"/>
  <c r="D13" i="25"/>
  <c r="G59" i="25"/>
  <c r="E58" i="25"/>
  <c r="E60" i="25"/>
  <c r="C56" i="25"/>
  <c r="D57" i="25"/>
  <c r="F58" i="25"/>
  <c r="H59" i="25"/>
  <c r="C27" i="18" l="1"/>
  <c r="O98" i="6"/>
  <c r="C31" i="18"/>
</calcChain>
</file>

<file path=xl/sharedStrings.xml><?xml version="1.0" encoding="utf-8"?>
<sst xmlns="http://schemas.openxmlformats.org/spreadsheetml/2006/main" count="677" uniqueCount="296">
  <si>
    <t>Amount</t>
  </si>
  <si>
    <t>Salaries</t>
  </si>
  <si>
    <t>Expenditure Items:</t>
  </si>
  <si>
    <t>Hourly Wages</t>
  </si>
  <si>
    <t>Employee Benefits</t>
  </si>
  <si>
    <t>Personnel Services</t>
  </si>
  <si>
    <t>Total Personnel Services</t>
  </si>
  <si>
    <t>Operating Expenses</t>
  </si>
  <si>
    <t>Contracted Services</t>
  </si>
  <si>
    <t>Audit Costs</t>
  </si>
  <si>
    <t>Printing</t>
  </si>
  <si>
    <t>Minor Equipment</t>
  </si>
  <si>
    <t>Postage and Mailing</t>
  </si>
  <si>
    <t>Consumable Supplies</t>
  </si>
  <si>
    <t>Telephone</t>
  </si>
  <si>
    <t>Travel</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</si>
  <si>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</si>
  <si>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</si>
  <si>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</si>
  <si>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</si>
  <si>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</si>
  <si>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</si>
  <si>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</si>
  <si>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</si>
  <si>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</si>
  <si>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</si>
  <si>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t>Federal Guidelines state that no more than 5% of project funds can go to administration and indirect costs.</t>
  </si>
  <si>
    <t>Please indicate if your campus will be using 5% for administrative/indirect costs:</t>
  </si>
  <si>
    <t>Administrative Costs:</t>
  </si>
  <si>
    <t>Yes</t>
  </si>
  <si>
    <t>No</t>
  </si>
  <si>
    <t>Expenditure Code:</t>
  </si>
  <si>
    <t>Line Item Detail Description:</t>
  </si>
  <si>
    <t>Amount:</t>
  </si>
  <si>
    <t>Major Equipment:</t>
  </si>
  <si>
    <t>Communications: (Telephone/Postage and Mailing)</t>
  </si>
  <si>
    <t>Amendment #1</t>
  </si>
  <si>
    <t>Amendment #2</t>
  </si>
  <si>
    <t>Amendment #3</t>
  </si>
  <si>
    <t>(This amount will be taken out of your current budget)</t>
  </si>
  <si>
    <t>Original Budget (Do not edit)</t>
  </si>
  <si>
    <t>Perkins Program Coordinator/Grant Manager:</t>
  </si>
  <si>
    <t>Last Name:</t>
  </si>
  <si>
    <t>First Name:</t>
  </si>
  <si>
    <t>Address:</t>
  </si>
  <si>
    <t>City:</t>
  </si>
  <si>
    <t>State:</t>
  </si>
  <si>
    <t>Zip Code:</t>
  </si>
  <si>
    <t>Phone:</t>
  </si>
  <si>
    <t>Fax:</t>
  </si>
  <si>
    <t>Email:</t>
  </si>
  <si>
    <t>Fiscal Manager:</t>
  </si>
  <si>
    <t>Extension:</t>
  </si>
  <si>
    <t>Quarter 1</t>
  </si>
  <si>
    <t>Quarter 2</t>
  </si>
  <si>
    <t>Quarter 3</t>
  </si>
  <si>
    <t>Quarter 4</t>
  </si>
  <si>
    <t>Ongoing</t>
  </si>
  <si>
    <t>Major Equipment</t>
  </si>
  <si>
    <t>Campus:</t>
  </si>
  <si>
    <t>Grant Year:</t>
  </si>
  <si>
    <t>Describe proposed administrative costs here, including the person performing the tasks and what they will be doing:</t>
  </si>
  <si>
    <t>End Quarter</t>
  </si>
  <si>
    <t>Begin Quarter</t>
  </si>
  <si>
    <t>Total Personnel Services:</t>
  </si>
  <si>
    <t>Total Communications:</t>
  </si>
  <si>
    <t>Total Travel:</t>
  </si>
  <si>
    <t>Total Major Equipment:</t>
  </si>
  <si>
    <t>Project #:</t>
  </si>
  <si>
    <r>
      <t xml:space="preserve">The budget roll ups are populated by the entries on your Budget &amp; Amendment tabs - </t>
    </r>
    <r>
      <rPr>
        <b/>
        <sz val="11"/>
        <color rgb="FFC00000"/>
        <rFont val="Calibri"/>
        <family val="2"/>
        <scheme val="minor"/>
      </rPr>
      <t>please do not edit</t>
    </r>
  </si>
  <si>
    <t>Comments/Description of Changes:</t>
  </si>
  <si>
    <t xml:space="preserve"> The maximum allowed for the institution is:</t>
  </si>
  <si>
    <t>Salary and Hourly Wages:</t>
  </si>
  <si>
    <t xml:space="preserve">Personnel Services: </t>
  </si>
  <si>
    <t>Total Salary and Hourly Wages:</t>
  </si>
  <si>
    <t>Employee Benefits (FICA, Retirement, WC, SUE)</t>
  </si>
  <si>
    <t>Total Employee Benefits:</t>
  </si>
  <si>
    <t>Health Insurance: Annual Premium times % of FTE</t>
  </si>
  <si>
    <t>Total Health Insurance:</t>
  </si>
  <si>
    <t>Supplies and Materials (Books and Reference Material/Office Supplies/CTE Classroom Supplies/Software/Minor Equipment)</t>
  </si>
  <si>
    <t xml:space="preserve">Travel: </t>
  </si>
  <si>
    <t>Other Expenditures (Dues/Subscriptions/Conference &amp; Training Registration/Meeting Rooms):</t>
  </si>
  <si>
    <t>Total Other Services:</t>
  </si>
  <si>
    <t>Total Supplies and Materials:</t>
  </si>
  <si>
    <t>Total Other Expenditures:</t>
  </si>
  <si>
    <t>Operating Expenditures:</t>
  </si>
  <si>
    <t>Total Indirect Costs: Cannot exceed the 5% cap</t>
  </si>
  <si>
    <t>Total Direct Costs (Personnel Services plus Operating Costs):</t>
  </si>
  <si>
    <t>Total Grant Award (Direct Costs+ Major Equipment + Indirect Costs):</t>
  </si>
  <si>
    <t>Other Services: (Contracted Services/Printing/Honorariums/Other Providers)</t>
  </si>
  <si>
    <t>Name:</t>
  </si>
  <si>
    <t>Title:</t>
  </si>
  <si>
    <t>Email Address:</t>
  </si>
  <si>
    <t xml:space="preserve">The applicant will comply with the requirements of P.L 109-270 (the Carl D. Perkins Career and Technical Education IV Act of 20016)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viotate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OMB Circular A-102,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Permissable Use of funding for the purposes of Section 135 of P.L. 109-270.
The applicant certifies that they will follow all laws and regulations affecting federal programs as outlined by OMB circulars which apply to your type of institution and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OMB circular A133.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</si>
  <si>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Please provide the email addresses, names and titles of people on your campus to be notified of grant issues</t>
  </si>
  <si>
    <t>Other Staff to be notified of grant issues:</t>
  </si>
  <si>
    <r>
      <rPr>
        <b/>
        <sz val="11"/>
        <color theme="1"/>
        <rFont val="Calibri"/>
        <family val="2"/>
        <scheme val="minor"/>
      </rPr>
      <t>Program:</t>
    </r>
    <r>
      <rPr>
        <sz val="11"/>
        <color theme="1"/>
        <rFont val="Calibri"/>
        <family val="2"/>
        <scheme val="minor"/>
      </rPr>
      <t xml:space="preserve"> Reserve Fund: Sub-grant of Carl D. Perkins Vocational and Technical Education Act of 2006, Title I.</t>
    </r>
  </si>
  <si>
    <r>
      <rPr>
        <b/>
        <sz val="11"/>
        <color theme="1"/>
        <rFont val="Calibri"/>
        <family val="2"/>
        <scheme val="minor"/>
      </rPr>
      <t>Program Manager:</t>
    </r>
    <r>
      <rPr>
        <sz val="11"/>
        <color theme="1"/>
        <rFont val="Calibri"/>
        <family val="2"/>
        <scheme val="minor"/>
      </rPr>
      <t xml:space="preserve"> Amy Williams</t>
    </r>
  </si>
  <si>
    <r>
      <rPr>
        <b/>
        <sz val="11"/>
        <color theme="1"/>
        <rFont val="Calibri"/>
        <family val="2"/>
        <scheme val="minor"/>
      </rPr>
      <t>Phone:</t>
    </r>
    <r>
      <rPr>
        <sz val="11"/>
        <color theme="1"/>
        <rFont val="Calibri"/>
        <family val="2"/>
        <scheme val="minor"/>
      </rPr>
      <t xml:space="preserve"> 406-994-3991</t>
    </r>
  </si>
  <si>
    <r>
      <rPr>
        <b/>
        <sz val="11"/>
        <color theme="1"/>
        <rFont val="Calibri"/>
        <family val="2"/>
        <scheme val="minor"/>
      </rPr>
      <t>Email:</t>
    </r>
    <r>
      <rPr>
        <sz val="11"/>
        <color theme="1"/>
        <rFont val="Calibri"/>
        <family val="2"/>
        <scheme val="minor"/>
      </rPr>
      <t xml:space="preserve"> amy.williams12@montana.edu</t>
    </r>
  </si>
  <si>
    <t>Additional Perkins Contact (if applicable):</t>
  </si>
  <si>
    <t>Requested Award Amount</t>
  </si>
  <si>
    <t xml:space="preserve">Q1 Activities: What specific activities will be conducted to support Montana Career Pathways?  </t>
  </si>
  <si>
    <t xml:space="preserve">Pathway Coordinator: (required staff for grant recipients) </t>
  </si>
  <si>
    <t>What Montana Career Pathways will your grant address (minimum of three from list provided in the RFP)?</t>
  </si>
  <si>
    <t>What dual enrollment courses will be targeted for growth and how do they support Montana Career Pathways? (please identify with course name and number, i.e. College Writing I, WRIT 101)</t>
  </si>
  <si>
    <t xml:space="preserve">In what way(s) will you work to expand DE (grow existing, add new schools, add new courses, building high-value packages of credit, etc.)? </t>
  </si>
  <si>
    <t>What campus staff will work on this project and in what capacity?</t>
  </si>
  <si>
    <t xml:space="preserve">How does your proposed work increase access to dual enrollment for Montana’s small and rural schools?  </t>
  </si>
  <si>
    <t xml:space="preserve">Q2 Activities: What specific activities will be conducted to support Montana Career Pathways?  </t>
  </si>
  <si>
    <t xml:space="preserve">Q3 Activities: What specific activities will be conducted to support Montana Career Pathways?  </t>
  </si>
  <si>
    <t xml:space="preserve">Q4 Activities: What specific activities will be conducted to support Montana Career Pathways?  </t>
  </si>
  <si>
    <t xml:space="preserve">Does your campus have previous experience working in CTE dual enrollment, and or career pathways? If yes, explain. </t>
  </si>
  <si>
    <t xml:space="preserve">What professional development will program staff attend to support their implementation of the grant objectives? </t>
  </si>
  <si>
    <t xml:space="preserve">Are there any other expenditures proposed that have not already been accounted for in the previous questions? If yes, explain their role in meeting the grant objective.  </t>
  </si>
  <si>
    <t>Date:</t>
  </si>
  <si>
    <t>Amendment Date:</t>
  </si>
  <si>
    <t>Perkins/Pathways Calendar FY 2017 - 2018</t>
  </si>
  <si>
    <t>http://www.vertex42.com/calendars/school-calendar.html</t>
  </si>
  <si>
    <t>© 2013 Vertex42 LLC</t>
  </si>
  <si>
    <t>Fall</t>
  </si>
  <si>
    <t>Start Day:</t>
  </si>
  <si>
    <t>"Perkins/Pathways Calendar"</t>
  </si>
  <si>
    <t>July</t>
  </si>
  <si>
    <t>January</t>
  </si>
  <si>
    <t>PERKINS DATES</t>
  </si>
  <si>
    <t>Pathways &amp; DE Coordinators Call 1:30 pm</t>
  </si>
  <si>
    <t>Pathways DATES</t>
  </si>
  <si>
    <t>Perkins Coordinators Call 9:00 am</t>
  </si>
  <si>
    <t>PERKINS &amp; Pathways DATES</t>
  </si>
  <si>
    <t>Perkins Fiscal Year 2017 Begins</t>
  </si>
  <si>
    <t>Perkins &amp; Pathways Quarter 2 Reports Due</t>
  </si>
  <si>
    <t xml:space="preserve">Perkins Accountability Data Submitted to </t>
  </si>
  <si>
    <t xml:space="preserve">Data Specialist </t>
  </si>
  <si>
    <t>August</t>
  </si>
  <si>
    <t>February</t>
  </si>
  <si>
    <t xml:space="preserve">Final Fiscal report and Final Narrative due </t>
  </si>
  <si>
    <t>PERKINS and Pathways RFP Released</t>
  </si>
  <si>
    <t>2016-2017</t>
  </si>
  <si>
    <t>September</t>
  </si>
  <si>
    <t>March</t>
  </si>
  <si>
    <t>8-9</t>
  </si>
  <si>
    <t>Pathways Coordinator Training - Tentative</t>
  </si>
  <si>
    <t>21-22</t>
  </si>
  <si>
    <t>Pathways Coordinator Training - Helena</t>
  </si>
  <si>
    <t>TBA</t>
  </si>
  <si>
    <t>Peer Writing Workshops</t>
  </si>
  <si>
    <t>October</t>
  </si>
  <si>
    <t>April</t>
  </si>
  <si>
    <t>4-5</t>
  </si>
  <si>
    <t>Perkins Training - Helena (date may change)</t>
  </si>
  <si>
    <t>Perkins &amp; Pathways Quarter 1 Reports Due</t>
  </si>
  <si>
    <t>Perkins &amp; Pathways Quarter 3 Reports Due</t>
  </si>
  <si>
    <t>November</t>
  </si>
  <si>
    <t>May</t>
  </si>
  <si>
    <t>Technical Skills Assessments Due 15-16</t>
  </si>
  <si>
    <t>Local Perkins Apps Due</t>
  </si>
  <si>
    <t>Student Enrollment Data Due 15-16</t>
  </si>
  <si>
    <t>December</t>
  </si>
  <si>
    <t>June</t>
  </si>
  <si>
    <t>Deadline for major equipment orders</t>
  </si>
  <si>
    <t>Perkins Fiscal Year 2017 Ends</t>
  </si>
  <si>
    <t>Requested/Approved Funding</t>
  </si>
  <si>
    <t>What high schools or programs will you work with? Are these existing or new partnerships? Which courses will be added or worked on at each high school?</t>
  </si>
  <si>
    <t xml:space="preserve">Are there other funds and/or initiatives that will support this work?  Is all proposed work dependent on an award? </t>
  </si>
  <si>
    <t>Abstract: Proposed Scope of Work (250 word summary of the work proposed in the grant application narrative questions below)</t>
  </si>
  <si>
    <t>Other comments (optional)</t>
  </si>
  <si>
    <t xml:space="preserve">List any activities not already accounted for that your program will implement (or continue to support) to further enhance Montana Career Pathways. </t>
  </si>
  <si>
    <t xml:space="preserve">What is the timeline for your proposed work? Please summarize here and break down activities by quarter in the space provided below. </t>
  </si>
  <si>
    <t>Strengthening Montana Career Pathways 2017-2018 Application</t>
  </si>
  <si>
    <t>32.27% of salary - TIAA-CREF/PERS 10.90%, Umpeloyment .55, Worker's Comp .67, Fica 7.65, SL/AL Assessment 12.50  = Total Rate 32.37%</t>
  </si>
  <si>
    <t>Web site maintenance and development of online registration</t>
  </si>
  <si>
    <t>Attend NACEP</t>
  </si>
  <si>
    <t>Program Director Health Benefits ($1,054*12*.50)</t>
  </si>
  <si>
    <t>***Montana travel policies will be followed</t>
  </si>
  <si>
    <t>Health pathway professional development event.  This is event will be held in collaboration with OPI and AHEC. Honorariums/speaker fees</t>
  </si>
  <si>
    <t>Automotive professional development event.  This event will be held in collaboration with the Montana Auto Dealers Association. Honorariums/speaker fees</t>
  </si>
  <si>
    <t>Issue MOU's for dual enrollment courses</t>
  </si>
  <si>
    <t>Course evaluations</t>
  </si>
  <si>
    <t>Have new dual enrollment teachers complete new hire paperwork</t>
  </si>
  <si>
    <t>Solidify evaluation plan</t>
  </si>
  <si>
    <t>Evaluation plan, ongoing</t>
  </si>
  <si>
    <r>
      <t>OCHE required training at SKC August 14-15.  (378 miles round trip @ .39 =</t>
    </r>
    <r>
      <rPr>
        <u/>
        <sz val="11"/>
        <color theme="1"/>
        <rFont val="Calibri"/>
        <family val="2"/>
        <scheme val="minor"/>
      </rPr>
      <t xml:space="preserve"> $147.42</t>
    </r>
    <r>
      <rPr>
        <sz val="11"/>
        <color theme="1"/>
        <rFont val="Calibri"/>
        <family val="2"/>
        <scheme val="minor"/>
      </rPr>
      <t>; lodging in Polson $136/night for 2 nights =</t>
    </r>
    <r>
      <rPr>
        <u/>
        <sz val="11"/>
        <color theme="1"/>
        <rFont val="Calibri"/>
        <family val="2"/>
        <scheme val="minor"/>
      </rPr>
      <t xml:space="preserve"> $272</t>
    </r>
    <r>
      <rPr>
        <sz val="11"/>
        <color theme="1"/>
        <rFont val="Calibri"/>
        <family val="2"/>
        <scheme val="minor"/>
      </rPr>
      <t>;</t>
    </r>
    <r>
      <rPr>
        <sz val="11"/>
        <rFont val="Calibri"/>
        <family val="2"/>
        <scheme val="minor"/>
      </rPr>
      <t xml:space="preserve"> 2.5 days</t>
    </r>
    <r>
      <rPr>
        <sz val="11"/>
        <color rgb="FFFF0000"/>
        <rFont val="Calibri"/>
        <family val="2"/>
        <scheme val="minor"/>
      </rPr>
      <t xml:space="preserve"> </t>
    </r>
    <r>
      <rPr>
        <sz val="11"/>
        <rFont val="Calibri"/>
        <family val="2"/>
        <scheme val="minor"/>
      </rPr>
      <t xml:space="preserve">Per Diem @ $23/day * 2 days = </t>
    </r>
    <r>
      <rPr>
        <u/>
        <sz val="11"/>
        <rFont val="Calibri"/>
        <family val="2"/>
        <scheme val="minor"/>
      </rPr>
      <t>$64.00   TOTAL $433.52</t>
    </r>
  </si>
  <si>
    <r>
      <t>2 OCHE required trainings in Helena.  (2 nights lodging each training, mileage, per diem); 4 nights lodging @$100=</t>
    </r>
    <r>
      <rPr>
        <u/>
        <sz val="11"/>
        <rFont val="Calibri"/>
        <family val="2"/>
        <scheme val="minor"/>
      </rPr>
      <t>$400</t>
    </r>
    <r>
      <rPr>
        <sz val="11"/>
        <rFont val="Calibri"/>
        <family val="2"/>
        <scheme val="minor"/>
      </rPr>
      <t xml:space="preserve">, 1 days per diem * 23*2 = </t>
    </r>
    <r>
      <rPr>
        <u/>
        <sz val="11"/>
        <rFont val="Calibri"/>
        <family val="2"/>
        <scheme val="minor"/>
      </rPr>
      <t>$92</t>
    </r>
    <r>
      <rPr>
        <sz val="11"/>
        <rFont val="Calibri"/>
        <family val="2"/>
        <scheme val="minor"/>
      </rPr>
      <t>; mileage to Helena - 140 miles*2= 280*.39=</t>
    </r>
    <r>
      <rPr>
        <u/>
        <sz val="11"/>
        <rFont val="Calibri"/>
        <family val="2"/>
        <scheme val="minor"/>
      </rPr>
      <t>$109.20</t>
    </r>
  </si>
  <si>
    <r>
      <t>NACEP  10/07/17-10/12/2017 in Wahington DC.  Attendees:  Highlands College Dean and MCP Program Director; Plane tickets $759*2=</t>
    </r>
    <r>
      <rPr>
        <u/>
        <sz val="11"/>
        <rFont val="Calibri"/>
        <family val="2"/>
        <scheme val="minor"/>
      </rPr>
      <t>$1, 518</t>
    </r>
    <r>
      <rPr>
        <sz val="11"/>
        <rFont val="Calibri"/>
        <family val="2"/>
        <scheme val="minor"/>
      </rPr>
      <t>, Lodging 5 nights $235*5*2=</t>
    </r>
    <r>
      <rPr>
        <u/>
        <sz val="11"/>
        <rFont val="Calibri"/>
        <family val="2"/>
        <scheme val="minor"/>
      </rPr>
      <t>$2,350</t>
    </r>
    <r>
      <rPr>
        <sz val="11"/>
        <rFont val="Calibri"/>
        <family val="2"/>
        <scheme val="minor"/>
      </rPr>
      <t xml:space="preserve">; Per Diem </t>
    </r>
    <r>
      <rPr>
        <u/>
        <sz val="11"/>
        <rFont val="Calibri"/>
        <family val="2"/>
        <scheme val="minor"/>
      </rPr>
      <t>$46*6*2=$552</t>
    </r>
  </si>
  <si>
    <r>
      <t>Travel to high schools (3 trips per year)  Anaconda = 50*3= 150 Miles *.39=</t>
    </r>
    <r>
      <rPr>
        <u/>
        <sz val="11"/>
        <color theme="1"/>
        <rFont val="Calibri"/>
        <family val="2"/>
        <scheme val="minor"/>
      </rPr>
      <t>$58.50</t>
    </r>
    <r>
      <rPr>
        <sz val="11"/>
        <color theme="1"/>
        <rFont val="Calibri"/>
        <family val="2"/>
        <scheme val="minor"/>
      </rPr>
      <t xml:space="preserve">; Deer Lodge 80 miles * 3= 240 *.39= </t>
    </r>
    <r>
      <rPr>
        <u/>
        <sz val="11"/>
        <color theme="1"/>
        <rFont val="Calibri"/>
        <family val="2"/>
        <scheme val="minor"/>
      </rPr>
      <t>$93.60</t>
    </r>
    <r>
      <rPr>
        <sz val="11"/>
        <color theme="1"/>
        <rFont val="Calibri"/>
        <family val="2"/>
        <scheme val="minor"/>
      </rPr>
      <t>; Dillon 130 miles *3=390*.39=</t>
    </r>
    <r>
      <rPr>
        <u/>
        <sz val="11"/>
        <color theme="1"/>
        <rFont val="Calibri"/>
        <family val="2"/>
        <scheme val="minor"/>
      </rPr>
      <t>$152.10</t>
    </r>
    <r>
      <rPr>
        <sz val="11"/>
        <color theme="1"/>
        <rFont val="Calibri"/>
        <family val="2"/>
        <scheme val="minor"/>
      </rPr>
      <t>; Ennis &amp; Harrison combined trip 160 * 3=480 miles*39=$62.40=</t>
    </r>
    <r>
      <rPr>
        <u/>
        <sz val="11"/>
        <color theme="1"/>
        <rFont val="Calibri"/>
        <family val="2"/>
        <scheme val="minor"/>
      </rPr>
      <t>$187.20</t>
    </r>
    <r>
      <rPr>
        <sz val="11"/>
        <color theme="1"/>
        <rFont val="Calibri"/>
        <family val="2"/>
        <scheme val="minor"/>
      </rPr>
      <t>; Twin Bridges &amp; Sheridan combined trip 130 miles*3=390*.39=</t>
    </r>
    <r>
      <rPr>
        <u/>
        <sz val="11"/>
        <color theme="1"/>
        <rFont val="Calibri"/>
        <family val="2"/>
        <scheme val="minor"/>
      </rPr>
      <t>$152.10</t>
    </r>
    <r>
      <rPr>
        <sz val="11"/>
        <color theme="1"/>
        <rFont val="Calibri"/>
        <family val="2"/>
        <scheme val="minor"/>
      </rPr>
      <t>; Whitehall 66*3=198*.39=</t>
    </r>
    <r>
      <rPr>
        <u/>
        <sz val="11"/>
        <color theme="1"/>
        <rFont val="Calibri"/>
        <family val="2"/>
        <scheme val="minor"/>
      </rPr>
      <t>$77.22</t>
    </r>
    <r>
      <rPr>
        <sz val="11"/>
        <color theme="1"/>
        <rFont val="Calibri"/>
        <family val="2"/>
        <scheme val="minor"/>
      </rPr>
      <t xml:space="preserve">  TOTAL</t>
    </r>
    <r>
      <rPr>
        <u/>
        <sz val="11"/>
        <color theme="1"/>
        <rFont val="Calibri"/>
        <family val="2"/>
        <scheme val="minor"/>
      </rPr>
      <t xml:space="preserve"> $720.72</t>
    </r>
  </si>
  <si>
    <r>
      <t>Health Pathway Training - travel for Southwest Montana area high school teachers/staff to attend training (approximately 700 miles*.39=</t>
    </r>
    <r>
      <rPr>
        <u/>
        <sz val="11"/>
        <color theme="1"/>
        <rFont val="Calibri"/>
        <family val="2"/>
        <scheme val="minor"/>
      </rPr>
      <t xml:space="preserve"> $273</t>
    </r>
  </si>
  <si>
    <r>
      <t>Automotive Training - travel for Southwest Montana area high school teahcers/staff to attend training (approximately 700 miles *.39=</t>
    </r>
    <r>
      <rPr>
        <u/>
        <sz val="11"/>
        <color theme="1"/>
        <rFont val="Calibri"/>
        <family val="2"/>
        <scheme val="minor"/>
      </rPr>
      <t xml:space="preserve"> $273.00</t>
    </r>
  </si>
  <si>
    <t>Develop online orientation</t>
  </si>
  <si>
    <t>Website, training, updates and cleanup</t>
  </si>
  <si>
    <t>Attend mandatory OCHE sponsored trainings at SKC and Helena</t>
  </si>
  <si>
    <t>Participate in bi-weekly calls</t>
  </si>
  <si>
    <t>Attend CTSO/CTE meetings</t>
  </si>
  <si>
    <t>Dual enrollment registration for spring</t>
  </si>
  <si>
    <t>Dual enrollment course yearly reviews start</t>
  </si>
  <si>
    <t>Attend OCHE sponsored training in Helena</t>
  </si>
  <si>
    <t>CTSO/CTE meetings</t>
  </si>
  <si>
    <t>Evaluate the "evaluation plan" with dual enrollment advisory board</t>
  </si>
  <si>
    <t>Montana Tech, Highlands College</t>
  </si>
  <si>
    <t>1300 W. Park</t>
  </si>
  <si>
    <t>Butte</t>
  </si>
  <si>
    <t>MT</t>
  </si>
  <si>
    <t>406-496-4565</t>
  </si>
  <si>
    <t>406-496-4696</t>
  </si>
  <si>
    <t>Phelps</t>
  </si>
  <si>
    <t>Bernie</t>
  </si>
  <si>
    <t>1300 W Park</t>
  </si>
  <si>
    <t>Cassidy</t>
  </si>
  <si>
    <t>Carleen</t>
  </si>
  <si>
    <t>406-496-4769</t>
  </si>
  <si>
    <t>ccassidy@mtech.edu</t>
  </si>
  <si>
    <t>Carleen Cassidy</t>
  </si>
  <si>
    <t>Director Sponsored Programs</t>
  </si>
  <si>
    <t>Bernie Phelps</t>
  </si>
  <si>
    <t>Assoc. Director BSP &amp; Dual Enrollment</t>
  </si>
  <si>
    <t>bphelps@mtech.edu</t>
  </si>
  <si>
    <r>
      <rPr>
        <b/>
        <sz val="11"/>
        <color rgb="FFFF0000"/>
        <rFont val="Calibri"/>
        <family val="2"/>
        <scheme val="minor"/>
      </rPr>
      <t>Application Due Date: June 1</t>
    </r>
    <r>
      <rPr>
        <sz val="11"/>
        <color rgb="FFFF0000"/>
        <rFont val="Calibri"/>
        <family val="2"/>
        <scheme val="minor"/>
      </rPr>
      <t>, 2017 at 5pm via email only</t>
    </r>
  </si>
  <si>
    <t>Meeting with faculty mentors to discuss mentor requirements and discussion</t>
  </si>
  <si>
    <t>Speak at school board meetings</t>
  </si>
  <si>
    <t>Dual enrollment registration</t>
  </si>
  <si>
    <t>Dual Enrollment registration for summer and fall</t>
  </si>
  <si>
    <t>Meet with Highlands College Dean to solidify plans for MCP and dual enrollment</t>
  </si>
  <si>
    <t>Associate Director will attend Montana ACTE, NACEP and 3 OCHE trainings</t>
  </si>
  <si>
    <t>Highlands College Dean to attend NACEP and Montana ACTE</t>
  </si>
  <si>
    <t>Registration to HOSA annual conference</t>
  </si>
  <si>
    <r>
      <t>Travel to HOSA annual conference, 2 nights lodging, 2 days per diem and transportation (2*$120=</t>
    </r>
    <r>
      <rPr>
        <u/>
        <sz val="11"/>
        <color theme="1"/>
        <rFont val="Calibri"/>
        <family val="2"/>
        <scheme val="minor"/>
      </rPr>
      <t>$240</t>
    </r>
    <r>
      <rPr>
        <sz val="11"/>
        <color theme="1"/>
        <rFont val="Calibri"/>
        <family val="2"/>
        <scheme val="minor"/>
      </rPr>
      <t>, 2*23=</t>
    </r>
    <r>
      <rPr>
        <u/>
        <sz val="11"/>
        <color theme="1"/>
        <rFont val="Calibri"/>
        <family val="2"/>
        <scheme val="minor"/>
      </rPr>
      <t>$46</t>
    </r>
    <r>
      <rPr>
        <sz val="11"/>
        <color theme="1"/>
        <rFont val="Calibri"/>
        <family val="2"/>
        <scheme val="minor"/>
      </rPr>
      <t>, 300*.39=</t>
    </r>
    <r>
      <rPr>
        <u/>
        <sz val="11"/>
        <color theme="1"/>
        <rFont val="Calibri"/>
        <family val="2"/>
        <scheme val="minor"/>
      </rPr>
      <t>$11</t>
    </r>
    <r>
      <rPr>
        <sz val="11"/>
        <color theme="1"/>
        <rFont val="Calibri"/>
        <family val="2"/>
        <scheme val="minor"/>
      </rPr>
      <t>7  TOTAL:</t>
    </r>
    <r>
      <rPr>
        <u/>
        <sz val="11"/>
        <color theme="1"/>
        <rFont val="Calibri"/>
        <family val="2"/>
        <scheme val="minor"/>
      </rPr>
      <t xml:space="preserve"> $403</t>
    </r>
  </si>
  <si>
    <r>
      <rPr>
        <b/>
        <i/>
        <sz val="12"/>
        <color theme="1"/>
        <rFont val="Calibri"/>
        <family val="2"/>
        <scheme val="minor"/>
      </rPr>
      <t xml:space="preserve">Business Information Technology:  Web Development &amp; Administration: </t>
    </r>
    <r>
      <rPr>
        <b/>
        <sz val="12"/>
        <color theme="1"/>
        <rFont val="Calibri"/>
        <family val="2"/>
        <scheme val="minor"/>
      </rPr>
      <t xml:space="preserve"> </t>
    </r>
    <r>
      <rPr>
        <sz val="12"/>
        <color theme="1"/>
        <rFont val="Calibri"/>
        <family val="2"/>
        <scheme val="minor"/>
      </rPr>
      <t>CTE Foundational Course IT 236 Network Infrastructure Essentials and WRIT 101 College Writing, M 121 College Algebra.</t>
    </r>
  </si>
  <si>
    <r>
      <rPr>
        <b/>
        <i/>
        <sz val="12"/>
        <color theme="1"/>
        <rFont val="Calibri"/>
        <family val="2"/>
        <scheme val="minor"/>
      </rPr>
      <t>STEM:  Engineering &amp; Technology, Civil Engineering Technician:</t>
    </r>
    <r>
      <rPr>
        <sz val="12"/>
        <color theme="1"/>
        <rFont val="Calibri"/>
        <family val="2"/>
        <scheme val="minor"/>
      </rPr>
      <t xml:space="preserve">  CTE Foundation Course DDSN 114 - Introduction to CAD and WRIT 101 College Writing, COMX 115 - Interpersonal Communications.</t>
    </r>
  </si>
  <si>
    <t>Health pathway training - in collaboration with OPI and AHEC -- This training will be developed by Highlands College, OPI and AHEC.  The layout of the one-day training will be available in Quarter 1.  Complete training information will be disbursed at that time.</t>
  </si>
  <si>
    <t>Automotive Teacher Training - This training will be developed by Highlands College and the Montana Automotive Dealers Association.  Complete training information will be disbursed in Quarter 2.</t>
  </si>
  <si>
    <t>Develop professional informational materials with Public Relations Department</t>
  </si>
  <si>
    <t>Submit proposal to present at the Montana College Access Network annual conference</t>
  </si>
  <si>
    <t>Attend Montana ACTE in Fairmont and organize Friday activities at Highlands College</t>
  </si>
  <si>
    <t>Establish campus advisory board for dual enrollment</t>
  </si>
  <si>
    <t xml:space="preserve">The following Montana Career Pathways (MCP) were identified based on program availability, Montana Department of Labor (DOL) data, local need, and earning potential.    The program will address four Montana Career Pathways:                                                                                                                                                            1)Technical Trades:  Transportation &amp; Lineman Program (Electrical Power-Line Installers &amp; Repairs) 2) Health Sciences: Allied Health Programs and Health Care Informatics  3) STEM:  Civil Engineering Technology and  4) Business:  Networking Technology and Web Development.                                                                                                                                                                                                                                                                                                                                                                                                                                                                                                                                                                                                                                                                                                                                                               </t>
  </si>
  <si>
    <r>
      <rPr>
        <b/>
        <i/>
        <sz val="12"/>
        <color theme="1"/>
        <rFont val="Calibri"/>
        <family val="2"/>
        <scheme val="minor"/>
      </rPr>
      <t>Technical Trades: Manufacturing, Electrical Power-Line Installers and Repairs, Pre-Apprenticeship Line Program:</t>
    </r>
    <r>
      <rPr>
        <i/>
        <sz val="12"/>
        <color theme="1"/>
        <rFont val="Calibri"/>
        <family val="2"/>
        <scheme val="minor"/>
      </rPr>
      <t xml:space="preserve"> </t>
    </r>
    <r>
      <rPr>
        <sz val="12"/>
        <color theme="1"/>
        <rFont val="Calibri"/>
        <family val="2"/>
        <scheme val="minor"/>
      </rPr>
      <t xml:space="preserve"> The Line Program is 30 intense credits leading students to a certificate in the Pre-Apprenticeship Line Program and certifications in Commercial Driver's License (CDL) Training, First Aid and CPR, Traffic control (Flagging), Riggin, OSHA Transmission and Distribution and Pole and Tower Rescue.  Because of the intensity and specificity of program, all course work must be completed during the program.  Even though this program does not allow for dual enrollment courses that will count toward the 30 credits, students will be encouraged to enroll in courses such as M 111 Technical Math and WRIT 101 College Writing to prepare.  Job shadowing and class room faculty visits will give students a deeper look into the career.</t>
    </r>
  </si>
  <si>
    <t>AHEC/MedStart Camp - new program - evaluating offering a one-credit dual enrollment course for summer camp</t>
  </si>
  <si>
    <t>The MCP program action plan includes course development, teacher trainings, public relations, advisory board development and most importantly, services to students.  A campus Jump Start Dual Enrollment advisory board will be created to drive the direction and decisions made in order to meet the campuses strategic plan.  The advisory board will guide the development of the evaluation.   Faculty on both campuses will be encouraged to apply for a Class 8 license, an online registration portal will come online, a online orientation will be developed and outreach into the schools and community will continue.  Below each activity is listed by quarter.</t>
  </si>
  <si>
    <t>No.</t>
  </si>
  <si>
    <t>Butte High School - existing school- 12 concurrent enrollment courses, 6 CTE CE courses, propose to add CTE CE classes in health and automotive.   (Historically, enrollment in Carpentry and Welding has been very low and steps are being taken to increase participation.)</t>
  </si>
  <si>
    <t>Butte High Alternative School:  new department within Butte High, exploring CNA class being offered but decision will not be made until Highlands College Dean starts.</t>
  </si>
  <si>
    <r>
      <rPr>
        <b/>
        <i/>
        <sz val="12"/>
        <color theme="1"/>
        <rFont val="Calibri"/>
        <family val="2"/>
        <scheme val="minor"/>
      </rPr>
      <t>Technical  Trades:  Transportation, Automotive:</t>
    </r>
    <r>
      <rPr>
        <sz val="12"/>
        <color theme="1"/>
        <rFont val="Calibri"/>
        <family val="2"/>
        <scheme val="minor"/>
      </rPr>
      <t xml:space="preserve">  DOL reports the ten year outlook for automotive mechanics/technicians  is "very high" in our service area and state-wide.  Highlands College is expanding the Automotive Technician program and faculty are committed to working with and training high school teachers.  Highlands College will partner with the Montana Auto Dealers Association to offer an Automotive Teacher Training bringing industry, secondary, post-secondary and community members together.  The program will also include </t>
    </r>
    <r>
      <rPr>
        <b/>
        <i/>
        <sz val="12"/>
        <color theme="1"/>
        <rFont val="Calibri"/>
        <family val="2"/>
        <scheme val="minor"/>
      </rPr>
      <t xml:space="preserve">Technical Trades:  Manufacturing, Electrical Power-Line Installers and Repairs, Pre-Apprenticeship Line Program: </t>
    </r>
    <r>
      <rPr>
        <sz val="12"/>
        <color theme="1"/>
        <rFont val="Calibri"/>
        <family val="2"/>
        <scheme val="minor"/>
      </rPr>
      <t xml:space="preserve"> Butte is the home to NorthWestern Energy, which is the largest energy supplier in Montana with holdings in South Dakota and Nebraska. NorthWestern Energy is facing an aging workforce and will hiring utility linemen/linewomen.  Right in their backyard is the only Pre-Apprentice Line Program in Montana.  In response to the need, Highlands College will provide a pathway for students interested in a high-wage career forecasted to grow 11% in the next 10 years. The program will include value added learning opportunities such has job shadowing, NorthWestern Energy employment presentations and a day at Highlands with current Line Program students.  Information will be distributed to all schools across the state to create a strong pipeline.  </t>
    </r>
  </si>
  <si>
    <r>
      <rPr>
        <b/>
        <i/>
        <sz val="12"/>
        <color theme="1"/>
        <rFont val="Calibri"/>
        <family val="2"/>
        <scheme val="minor"/>
      </rPr>
      <t xml:space="preserve">Health Sciences:  Allied Health Programs: </t>
    </r>
    <r>
      <rPr>
        <sz val="12"/>
        <color theme="1"/>
        <rFont val="Calibri"/>
        <family val="2"/>
        <scheme val="minor"/>
      </rPr>
      <t xml:space="preserve"> Highlands College offers the following Allied Health Programs: Medical Assistant, Radiology Technicians and Pre-surgical Tech (in collaboration with Missoula College).  According to the DOL, the employment outlook in Montana for Medical Assistants is "high" and in the United States "very high".   The projected growth for Medical Assistants is 17.8%. with a median state-wide salary of  $31,040.  Highlands MCP program will address the critical workforce need in an occupation that makes of 22% of all employment in Silver Bow county.</t>
    </r>
  </si>
  <si>
    <r>
      <t xml:space="preserve">Business:  Information Technology:  Web Development &amp; Administration:  </t>
    </r>
    <r>
      <rPr>
        <sz val="12"/>
        <color theme="1"/>
        <rFont val="Calibri"/>
        <family val="2"/>
        <scheme val="minor"/>
      </rPr>
      <t>Montana DOL forecasts Web Development positions will grow at the rate of 20.8% in the next ten years with a median salary of $35,780.   This program will equip high school students with the skills needed to enroll in a short-term program and enter the workforce.  This degree program offers seamless transition into a four-year degree at Montana Tech.</t>
    </r>
  </si>
  <si>
    <r>
      <rPr>
        <b/>
        <i/>
        <sz val="12"/>
        <color theme="1"/>
        <rFont val="Calibri"/>
        <family val="2"/>
        <scheme val="minor"/>
      </rPr>
      <t xml:space="preserve">STEM: Engineering &amp; Technology, Civil Engineering Technician: </t>
    </r>
    <r>
      <rPr>
        <sz val="12"/>
        <color theme="1"/>
        <rFont val="Calibri"/>
        <family val="2"/>
        <scheme val="minor"/>
      </rPr>
      <t xml:space="preserve"> Highlands College's Civil Engineering Technician degree is a program where a tactile learner can earn a degree and enter the workforce in two years.  The Bureau of Labor Statistics predicts an "average" growth rate for Montana with a median salary at $42,800.  The aging infrastructure in Montana will sustain demand for workers.  </t>
    </r>
  </si>
  <si>
    <t xml:space="preserve">Anaconda High School - existing school, 7 concurrent enrollment (CE) classes, proposing to add CTE concurrent enrollment course in Machining. </t>
  </si>
  <si>
    <t>Beaverhead County High School - existing school - 3 CTE dual enrollment courses in Welding, no additional CTE courses are being considered at this time.  By working with UM Western, other classes may be considered.</t>
  </si>
  <si>
    <t>Whitehall High School:  existing school - 1 CTE dual enrollment in CS, 1 general education course and 1 course offering certifications. Proposing to offer class CE in Welding.</t>
  </si>
  <si>
    <t xml:space="preserve">Powell County High School - new school - Proposing to add MS Office Suite   </t>
  </si>
  <si>
    <t>Opheim High School: new school, school is looking for online opportunities in gen eds and CTE.  Will market BGEN 101 - Intro to  Business and IT 236 - Network Operating Systems, AHMS 144 Medical Terminology, NRSG 107 Perspectives in Professional Nursing</t>
  </si>
  <si>
    <t>Twin Bridges, Harrison and Sheridan High Schools:  new schools - online courses BGEN 101 - Intro to Business and WRIT 101 - College Writing, AHMS 144 Medical Terminology, NRSG 107 Perspectives in Professional Nursing</t>
  </si>
  <si>
    <t>Ennis High School - existing school - 2 gen Ed CE courses, will offer online BGEN 101.</t>
  </si>
  <si>
    <t xml:space="preserve">Vice Chancellor Dr. Doug Abbot, Provost, will encourage and pay for faculty Class 8 licensures.
Dr. David Gurchieck, Highlands College Dean, will oversee dual enrollment and pathways for the college;
Mr. Bill Ryan, Highlands College Associate Head and Head of Carpentry Technology.  Mr. Ryan will guide all dual enrollment within the program and mentor high school teachers;
Dr. Doug Coe, Montana Tech, Dean of College of Letters, Sciences and Professional Studies.  Dr. Coe will serve on advisory board and oversee all faculty in his college who mentor dual enrollment teachers;
Ed Metesh, Department Head and Assistant Professor, Information Technology, will teach online course and oversee all dual enrollment in the department;
Ms. Rita LaMiaux, mentor high school teachers offering web development courses;
Mr. Jerry Stewart, Head of Automotive Technology, will offer teacher training, oversee all dual enrollment courses and make school presentations;
Mr. Dennis Noel, Head of Welding Technology, oversee all welding dual enrollment courses;
Mr. Anton Patrick, Trades and Technology Department Head, grant departmental approval for all dual enrollment course and assist in creating teacher trainings;
Mr. Bill Hoskins, Line Program Department Head, outreach to the high schools;
Mr. Ryan Mulcahy, Allied Health faculty, oversee development of online health courses;
Ms.  Denise Elakovich, Perkins Coordinator, work with MCP to offer math online and coordinate events and activities;
Mr. David Hood, Business faculty, will offer BGEN 101 online;
Dr. Hilary Risser, Math Department Head, approve math teachers to offer concurrent enrollment courses and offer graduate level courses for teachers to obtain 9 credit hours;
Mr. David Bentz, Distance Learning Director, assist in online course delivery and online orientation;
Ms. Bernie Phelps, Associate Director for BSP and Dual Enrollment, direct program, facilitate relationships, maintain record of teacher credentials, MOU’s, course approval, course offerings, contacts, mentor relationships, serve on university and community boards, complete grant requirements, market, recruit and process dual enrollment registrations. 
Ms. Peggy McCoy, Alumni Relations, identify alumni
Ms. Leslie Dickerson, Director of Enrollment Management, oversees all dual enrollment applications and registrations to ensure accurate processing.  Serve on advisory board.
</t>
  </si>
  <si>
    <t>Create marketing plan with advisory board/key campus players</t>
  </si>
  <si>
    <t>Concurrent enrollment teacher meeting/orientation</t>
  </si>
  <si>
    <t>Work with Alumni Relations to identify alumni to assist in experiential learning opportunities</t>
  </si>
  <si>
    <t xml:space="preserve">Attend HOSA state conference </t>
  </si>
  <si>
    <t>Identify possible new dual enrollment courses for AY 18-19</t>
  </si>
  <si>
    <t>Highlands College has partnered with over 35 high school during the 24 years dual enrollment has been offered. There has been a steady increase in headcount, FTE, number of partner schools and number of courses offered.    In the past 9 years enrollment has risen from 169 to almost 380 students.  We have seen a student graduate with 26 credits and matriculate into college as a junior.  Students who never saw themselves attending college were given the opportunity to succeed in a course laying the ground work for successful post-secondary careers.  As the demand for classes continues, Highlands College now embeds dual enrollment courses into career pathways giving the students a clear picture of what they must do to get where they want to go.  In the past 9 years, the number of schools offering concurrent enrollment courses has remained between 7 and 10 schools with online courses increasing the school partners. Through the increase of online courses, more students in Montana will have access to quality courses that will prepare them to be successful post high school.  Lessons learned and relationships built are being brought forward to the 2017-18 proposed program.  In addition, while some campuses see turnover Highlands College has had Bernie Phelps in the coordinator position for three years and she is committed to the 2017-18 AY for continuity and sustainability.  Highlands college commits to following NACEP best practices and guidelines.</t>
  </si>
  <si>
    <t xml:space="preserve">Highlands College has demonstrated growing support and commitment to the Montana Career Pathways grant.  While previous years 66% of salary and operations were grant supported, this year's budget only requests 50% of salary and benefits.  The growing investment is indicative of campuses commitment to the programs success.  However, it does not make the program self-sustaining.  In essence, the award is of absolute necessity for the objectives outlined to be achieved.  The MCP is located within  the Institute for Educational Opportunities (IEO) which has served K-12 schools and students for the past 25 years.  Because of the history, the program has connections across the state of Montana which can be leverages.  The IEO houses three TRIO grants, directs a summer Gear Up camp, AmeriCorps, hosts the Montana Tech Regional Science and Engineering Fair, organizes the high school judging at TechXpo and continually expands to serve Southwest Montana students. </t>
  </si>
  <si>
    <r>
      <rPr>
        <b/>
        <i/>
        <sz val="12"/>
        <color theme="1"/>
        <rFont val="Calibri"/>
        <family val="2"/>
        <scheme val="minor"/>
      </rPr>
      <t>Health Sciences:  Allied Health Programs:</t>
    </r>
    <r>
      <rPr>
        <sz val="12"/>
        <color theme="1"/>
        <rFont val="Calibri"/>
        <family val="2"/>
        <scheme val="minor"/>
      </rPr>
      <t xml:space="preserve">  CTE Foundational Courses:  HTH 101 Opportunities in Health Professions, NRSG 107 Perspectives in Professional Nursing, AHMS 144 Medical Terminology, WRIT 101 College Writing</t>
    </r>
  </si>
  <si>
    <t>The Dean at Highlands College will start on  July 1, 2017.   Several phone conversations were held in preparing this proposal and he is in full support.  With that said, the planning for both teacher trainings and other activities will be solidified under his direction.</t>
  </si>
  <si>
    <t>Patricia Southergill</t>
  </si>
  <si>
    <t>Grant Support</t>
  </si>
  <si>
    <t>grants@mtech.edu</t>
  </si>
  <si>
    <t>Program Director - .5 FTE of base salary of $46,757 = $23,378.50</t>
  </si>
  <si>
    <t>None</t>
  </si>
  <si>
    <t>Class 8 License signup for Highlands College faculty during fall faculty orientation</t>
  </si>
  <si>
    <t>Registration for NACEP for MCP Associate Director, registration $545, pre-con $75 = $620  and Highlands College Dean registration $545, pre-con $150, = $820 = $695 Total:  $620+$545=$1315</t>
  </si>
  <si>
    <t>Informational mailing to Butte High CTE students prior to school starting outlining dual enrollment opportunities in CTE.  Information regarding pathways will also be included.</t>
  </si>
  <si>
    <t>Finalize dual enrollment and career pathways handbook, posters and brochures and send for printing.</t>
  </si>
  <si>
    <t>Provide high school teachers with reference materials needed to teach a dual enrollment course.  The materials will only be bought if the school will not pay for the materials.</t>
  </si>
  <si>
    <t>Contact Melinda Karp to identify times she is available to present to postsecondary and secondary.  Highlands Dean and Butte High will work together to choose a time that allows for the most participation.  This workshop will be available to other secondary personnel in Southwest Montana.</t>
  </si>
  <si>
    <r>
      <t>After a review of program curriculum, Highlands College has identified on</t>
    </r>
    <r>
      <rPr>
        <sz val="12"/>
        <rFont val="Calibri"/>
        <family val="2"/>
        <scheme val="minor"/>
      </rPr>
      <t xml:space="preserve">e to two foundation CTE courses and two general education courses for each pathway/program.  Courses will be delivered through distance,  concurrent enrollment and on campus.  Distance options will give Class B and C students increased access to DE.  The following DE courses support the MCP grant objective of increasing access to high-quality college and career pathways for all Montana students.  The program has identified courses that cross multiple pathways creating opportunities for students.     </t>
    </r>
    <r>
      <rPr>
        <sz val="12"/>
        <color theme="1"/>
        <rFont val="Calibri"/>
        <family val="2"/>
        <scheme val="minor"/>
      </rPr>
      <t xml:space="preserve">                                                                                                                                                                                                                                                                                                                                                                                                                                                                                                                                                                                                                                            </t>
    </r>
  </si>
  <si>
    <r>
      <rPr>
        <b/>
        <i/>
        <sz val="12"/>
        <color theme="1"/>
        <rFont val="Calibri"/>
        <family val="2"/>
        <scheme val="minor"/>
      </rPr>
      <t xml:space="preserve">Technical Trades: Transportation, Automotive: </t>
    </r>
    <r>
      <rPr>
        <sz val="12"/>
        <color theme="1"/>
        <rFont val="Calibri"/>
        <family val="2"/>
        <scheme val="minor"/>
      </rPr>
      <t xml:space="preserve"> CTE Foundational Course:  AST 102 Intro to Automotive Service and M 111 Technical Math, CAPP 131 Basic MS Office and COMX 115 Interpersonal Communications</t>
    </r>
    <r>
      <rPr>
        <sz val="12"/>
        <color rgb="FF00B050"/>
        <rFont val="Calibri"/>
        <family val="2"/>
        <scheme val="minor"/>
      </rPr>
      <t xml:space="preserve">  </t>
    </r>
  </si>
  <si>
    <t xml:space="preserve">Historically dual enrollment at Highlands College has been concurrent enrollment and on-campus classes. The 2017-18 program will develop an extensive cadre of online courses (in health, web design, math writing, MS Office and general education), increase the number of faculty who hold a Class 8 license and develop and online orientation system.  During Highlands College fall faculty orientation, the Highlands Dean will set aside time  for faculty to work on Class 8 license applications.  Weekly followup with be conducted by Highlands Dean and MCP Associate Director until documents are submitted to OPI.  Courses will be aggressively marketed to Class B and C schools.    Each department will determine the number of seaats to hold for DE students with that being a minimum of 5.  This will be accomplished by setting the class limit at 5 seats less than actual capacity.  In working with AHEC, specifically MedStart, Highlands College will pursue offering a one-credit course for all students attending summer camp.  By leveraging outside resources, this course would be offered at no-cost.  MedStart is a summer camp hosted by AHEC to encourage students to pursue their interest in healthcare careers.  AHEC offers scholarships for students who come from disadvantaged backgrounds, low-income families, rural areas, minorities, or will be first in their family to attend college.  After camp, each regional AHEC office provides support to students that includes college resources, financial aid updates, scholarships and connections to further job shadowing within their hometown.  By leveraging relationships with community members, secondary and post-secondary administration and instructors and Montana Tech alumni across the state, unique opportunities will be available to students.  Through the Alumni Relations Office, alumni in each community served will be identified and contacted.  Outreach to alumni will be initiated by the Alumni Relations office. </t>
  </si>
  <si>
    <t>Develop online reigstration.  The Montana Tech Registrar, Director of Distance Learning, Information Systems Analyst and MCP Program Director will work collaboratively and develop an online applicant/registration form that meets institutional requirements.  Because Montana Tech does not have enrollment software that dumps into Banner, the online submissions will be printed.  The online submissions will go directly to the MCP Associate Director for review and then forwarded to Enrollment Services for entry.</t>
  </si>
  <si>
    <r>
      <t xml:space="preserve">Montana ACTE, Highlands College Dean and MCP Program Director, Registration 135* 2= </t>
    </r>
    <r>
      <rPr>
        <u/>
        <sz val="11"/>
        <rFont val="Calibri"/>
        <family val="2"/>
        <scheme val="minor"/>
      </rPr>
      <t>$270</t>
    </r>
  </si>
  <si>
    <t>Professional printing of Highlands College/Montana Career Pathway information to be used by students, parents and schools.  These materials will be presented to 9 high school administrations, guidance counselors, teachers and parents and students.   Each classroom and the guidance counselor offices will have information in poster format promoting Montana Career Pathways as well as common areas.   30 posters in classrooms, 15 posters and printed materials to administrations, 15 posters and printed materials to guidance counselor offices, 330 brochures/handouts to parents/students, 100 brochures/handouts to MACTE attendees, 250 brochures/handouts to Montana School Counselor's Association attendees, 120 at HOSA conference.   60 posters @ $5= $300, 830 brochures/handouts @$1.44(2-sided color)= $1200  *** (If OCHE provides professionally printed materials this expense will be decreased)</t>
  </si>
  <si>
    <t>Office supplies (Paper for handbook and dual enrollment forms (until online reg is complete)  $150, pens/pencils $20, file folders $50, post it notes $10, binder clips $20, institution letterhead and envelopes $150, manilla envelopes, pens, paper clips, sharpies, dry erase makers $100)</t>
  </si>
  <si>
    <t>Binders for health and automotive event, copies and  (40 binders and dividers at $6.25 = $250)</t>
  </si>
  <si>
    <t>Identify industry partnerships for job shadowing and experiental learning.  Contact Chamber of Commerce, Business Development Center and other service organizations to present on opportunities industry has to partnership with Highlands and the local school district.</t>
  </si>
  <si>
    <t xml:space="preserve">Continue working with industry partners to identify job shadowing and work based learning opportunities. </t>
  </si>
  <si>
    <t xml:space="preserve">Highlands College partners with nine schools offering 44 different sections of concurrent enrollment.   The program will increase the number of schools served to 14 with additional Montana schools served via distance.  The number of courses available will increase from 44 to 50 and headcount will increase by 10 percent.  Increased number of job shadowing and other work-based learning opportunities will be available through industry partnerships.  Presentations will be given to area groups such as The Chamber of Commerce, Business Development Center, Kiwanis, and other civic organizations to cast a broad net for experiential learning opportunities. In addition, the SuperStrong Assessment will be used to assist students in identifying interests, occupations, and areas in which to pursue work-based learning activities.  Through existing partnerships and by leveraging resources and connections, experiential learning opportunities will be identified and additional courses will be added.   By expanding online courses, schools outside our service area will have access courses via Highlands College, thus increasing partnerships.  Each department will hold a minimum of 5 seats for DE students.  This will be accomplished by setting the class limit 5 seats less than actual capacity.  </t>
  </si>
  <si>
    <t>Work with faculty in launching fall online courses and identifying other online courses for development.</t>
  </si>
  <si>
    <t>Continue work with faculty on online course development.</t>
  </si>
  <si>
    <t>Work with faculty in launching fall online courses and identifying other online courses for development</t>
  </si>
  <si>
    <t>Continue work with faculty on online course development</t>
  </si>
  <si>
    <r>
      <t xml:space="preserve">Montana Tech’s Highlands College is proposing a focused yet expansive 2017-18 Montana Career Pathways program.  The program design broadens services beyond the five surrounding counties to providing dual enrollment (DE) access to ALL Montana students.  
The pathways of focus are Highlands College high demand areas with industry partners committed to the program; 
1) Technical Trades:  Transportation &amp; Lineman Program 
2) Health Sciences: Allied Health Programs and Health Care Informatics 
3) STEM:  Civil Engineering Technology and 
4) Business:  Networking Technology and Web Development.  
Career and Technical Education (CTE) and general education dual enrollment courses will be delivered online, through concurrent enrollment and on-campus enhancing student access to credits.  Growth and improvements will be guided by industry demand and a knowledgeable advisory board.  Highlands College faculty have made a commitment to increase on-line courses for dual enrolment and secure Class 8 Licensures. 
Key elements to the program’s successful implementation include; teacher training in the Transportation and Health pathways, collaborations with OPI, AHEC and The Montana Auto Dealers Association and launching an online registration process and orientation to better simulate the "real college" experience for dual enrollment students.  
The dissemination plan of MCP materials comprehensively includes; presentations at CTE meetings, in classrooms, at CTSO meetings, one on one, school board meetings, and parent-student meetings and at applicable conferences. 
An evaluation plan outlines Institutional Review Board pre-approval, data collection, analysis, and continual improvement.  Success will be defined by growth in dual enrollment headcount and partnering schools.                                                    </t>
    </r>
    <r>
      <rPr>
        <sz val="12"/>
        <color rgb="FFFF0000"/>
        <rFont val="Calibri"/>
        <family val="2"/>
        <scheme val="minor"/>
      </rPr>
      <t xml:space="preserve"> </t>
    </r>
    <r>
      <rPr>
        <sz val="12"/>
        <rFont val="Calibri"/>
        <family val="2"/>
        <scheme val="minor"/>
      </rPr>
      <t xml:space="preserve">Dual enrollment researcher Dr. Melinda Karp will a lead a professional development event for both secondary and postsecondary. </t>
    </r>
    <r>
      <rPr>
        <sz val="12"/>
        <color rgb="FFFF0000"/>
        <rFont val="Calibri"/>
        <family val="2"/>
        <scheme val="minor"/>
      </rPr>
      <t xml:space="preserve"> </t>
    </r>
    <r>
      <rPr>
        <sz val="12"/>
        <rFont val="Calibri"/>
        <family val="2"/>
        <scheme val="minor"/>
      </rPr>
      <t>Efforts will be taken to coordinate event with other institutions across Montana.</t>
    </r>
  </si>
  <si>
    <t xml:space="preserve">Dr. Melinda Karp, Community College Research Center, to lead professional development for post-secondary and secondary. </t>
  </si>
  <si>
    <t>Student dual enrollment mailings (CTE) .  Because Butte High still sees dual enrollment for the "high end students" a special informational mailing explaining dual enrollment and career pathway opportunities will be sent to each student enrolled in a CTE course prior to the start of AY 17-18.  This will reach a group of parents and students who are often not present at the after school parent/students meetings.  250 mailings (combined spring &amp; fall @.49=$122.50)</t>
  </si>
  <si>
    <r>
      <t>Montana ACTE, Highlands College Dean and MCP Program Director, lodging 2 room*1 night * $120) =</t>
    </r>
    <r>
      <rPr>
        <u/>
        <sz val="11"/>
        <rFont val="Calibri"/>
        <family val="2"/>
        <scheme val="minor"/>
      </rPr>
      <t xml:space="preserve"> $240.00  (removed MACTE from grant)</t>
    </r>
  </si>
  <si>
    <t xml:space="preserve">Lending set of textbooks and reference materials for CTE concurrent ernollment instructors for AST 102, WLDG 105/122, and CSTN 101 in 3 high schools CTE Classroom workbooks,  </t>
  </si>
  <si>
    <t>Continued work on evaluation plan</t>
  </si>
  <si>
    <t>Continued work on evaluation plan.</t>
  </si>
  <si>
    <t>SuperStrong assessments will start for the year  (THIS IS TO BE DELETED AS IT WAS TAKEN OUT IN A CHANGE BEFORE AWARD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</si>
</sst>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40"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sz val="10"/>
      <name val="Verdana"/>
      <family val="2"/>
    </font>
    <font>
      <sz val="11"/>
      <color rgb="FFFF0000"/>
      <name val="Calibri"/>
      <family val="2"/>
      <scheme val="minor"/>
    </font>
    <font>
      <b/>
      <sz val="11"/>
      <color rgb="FFFF0000"/>
      <name val="Calibri"/>
      <family val="2"/>
      <scheme val="minor"/>
    </font>
    <font>
      <b/>
      <sz val="14"/>
      <name val="Arial"/>
      <family val="2"/>
    </font>
    <font>
      <b/>
      <sz val="10"/>
      <color indexed="16"/>
      <name val="Arial"/>
      <family val="2"/>
    </font>
    <font>
      <u/>
      <sz val="10"/>
      <color indexed="12"/>
      <name val="Verdana"/>
      <family val="2"/>
    </font>
    <font>
      <u/>
      <sz val="8"/>
      <color indexed="12"/>
      <name val="Arial"/>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11"/>
      <name val="Calibri"/>
      <family val="2"/>
      <scheme val="minor"/>
    </font>
    <font>
      <sz val="12"/>
      <name val="Calibri"/>
      <family val="2"/>
      <scheme val="minor"/>
    </font>
    <font>
      <b/>
      <i/>
      <sz val="12"/>
      <color theme="1"/>
      <name val="Calibri"/>
      <family val="2"/>
      <scheme val="minor"/>
    </font>
    <font>
      <u/>
      <sz val="11"/>
      <color theme="1"/>
      <name val="Calibri"/>
      <family val="2"/>
      <scheme val="minor"/>
    </font>
    <font>
      <u/>
      <sz val="11"/>
      <name val="Calibri"/>
      <family val="2"/>
      <scheme val="minor"/>
    </font>
    <font>
      <i/>
      <sz val="12"/>
      <color theme="1"/>
      <name val="Calibri"/>
      <family val="2"/>
      <scheme val="minor"/>
    </font>
    <font>
      <sz val="12"/>
      <color rgb="FF00B050"/>
      <name val="Calibri"/>
      <family val="2"/>
      <scheme val="minor"/>
    </font>
    <font>
      <sz val="12"/>
      <color rgb="FFFF0000"/>
      <name val="Calibri"/>
      <family val="2"/>
      <scheme val="minor"/>
    </font>
    <font>
      <b/>
      <sz val="11"/>
      <name val="Calibri"/>
      <family val="2"/>
      <scheme val="minor"/>
    </font>
  </fonts>
  <fills count="26">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7"/>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99CC"/>
        <bgColor indexed="64"/>
      </patternFill>
    </fill>
    <fill>
      <gradientFill degree="90">
        <stop position="0">
          <color rgb="FFFF99CC"/>
        </stop>
        <stop position="1">
          <color theme="3" tint="0.59999389629810485"/>
        </stop>
      </gradientFill>
    </fill>
    <fill>
      <patternFill patternType="solid">
        <fgColor rgb="FFED6F93"/>
        <bgColor indexed="64"/>
      </patternFill>
    </fill>
    <fill>
      <patternFill patternType="solid">
        <fgColor rgb="FFADF5F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right style="thin">
        <color indexed="64"/>
      </right>
      <top/>
      <bottom/>
      <diagonal/>
    </border>
    <border>
      <left style="thin">
        <color indexed="55"/>
      </left>
      <right style="thin">
        <color indexed="55"/>
      </right>
      <top style="thin">
        <color indexed="55"/>
      </top>
      <bottom style="thin">
        <color indexed="55"/>
      </bottom>
      <diagonal/>
    </border>
  </borders>
  <cellStyleXfs count="4">
    <xf numFmtId="0" fontId="0" fillId="0" borderId="0"/>
    <xf numFmtId="0" fontId="10" fillId="0" borderId="0"/>
    <xf numFmtId="43" fontId="11" fillId="0" borderId="0" applyFont="0" applyFill="0" applyBorder="0" applyAlignment="0" applyProtection="0"/>
    <xf numFmtId="0" fontId="16" fillId="0" borderId="0" applyNumberFormat="0" applyFill="0" applyBorder="0" applyAlignment="0" applyProtection="0">
      <alignment vertical="top"/>
      <protection locked="0"/>
    </xf>
  </cellStyleXfs>
  <cellXfs count="486">
    <xf numFmtId="0" fontId="0" fillId="0" borderId="0" xfId="0"/>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1" xfId="0" applyBorder="1"/>
    <xf numFmtId="0" fontId="1" fillId="0" borderId="1" xfId="0" applyFont="1" applyBorder="1" applyAlignment="1">
      <alignment horizontal="center"/>
    </xf>
    <xf numFmtId="0" fontId="1" fillId="0" borderId="1" xfId="0" applyFont="1" applyBorder="1"/>
    <xf numFmtId="0" fontId="0" fillId="0" borderId="1" xfId="0" applyFont="1" applyBorder="1"/>
    <xf numFmtId="0" fontId="1" fillId="0" borderId="1" xfId="0" applyFont="1" applyFill="1" applyBorder="1" applyAlignment="1">
      <alignment horizontal="center"/>
    </xf>
    <xf numFmtId="0" fontId="0" fillId="0" borderId="0" xfId="0" applyAlignment="1">
      <alignment wrapText="1"/>
    </xf>
    <xf numFmtId="0" fontId="0" fillId="3" borderId="0" xfId="0" applyFill="1"/>
    <xf numFmtId="0" fontId="0" fillId="0" borderId="6" xfId="0" applyBorder="1" applyAlignment="1">
      <alignment wrapText="1"/>
    </xf>
    <xf numFmtId="0" fontId="0" fillId="0" borderId="0" xfId="0" applyBorder="1" applyAlignment="1">
      <alignment wrapText="1"/>
    </xf>
    <xf numFmtId="0" fontId="0" fillId="0" borderId="0" xfId="0" applyBorder="1"/>
    <xf numFmtId="0" fontId="1" fillId="0" borderId="0" xfId="0" applyFont="1" applyAlignment="1"/>
    <xf numFmtId="0" fontId="0" fillId="0" borderId="0" xfId="0" applyBorder="1" applyAlignment="1">
      <alignment horizontal="left"/>
    </xf>
    <xf numFmtId="0" fontId="0" fillId="0" borderId="0" xfId="0" applyBorder="1" applyAlignment="1"/>
    <xf numFmtId="0" fontId="1" fillId="0" borderId="0" xfId="0" applyFont="1" applyBorder="1" applyAlignment="1"/>
    <xf numFmtId="0" fontId="0" fillId="0" borderId="6" xfId="0" applyBorder="1" applyAlignment="1">
      <alignment horizontal="left"/>
    </xf>
    <xf numFmtId="0" fontId="1" fillId="0" borderId="0" xfId="0" applyFont="1" applyBorder="1" applyAlignment="1">
      <alignment horizontal="center"/>
    </xf>
    <xf numFmtId="0" fontId="1" fillId="0" borderId="1" xfId="0" applyFont="1" applyBorder="1" applyAlignment="1">
      <alignment horizontal="left"/>
    </xf>
    <xf numFmtId="0" fontId="0" fillId="0" borderId="0" xfId="0" applyAlignment="1">
      <alignment horizontal="center" wrapText="1"/>
    </xf>
    <xf numFmtId="0" fontId="1" fillId="0" borderId="0" xfId="0" applyFont="1" applyAlignment="1">
      <alignment horizontal="center" wrapText="1"/>
    </xf>
    <xf numFmtId="0" fontId="1" fillId="0" borderId="24" xfId="0" applyFont="1" applyBorder="1"/>
    <xf numFmtId="0" fontId="5" fillId="0" borderId="0" xfId="0" applyFont="1" applyBorder="1" applyAlignment="1"/>
    <xf numFmtId="0" fontId="1" fillId="0" borderId="1" xfId="0" applyFont="1" applyBorder="1" applyAlignment="1">
      <alignment horizontal="center" wrapText="1"/>
    </xf>
    <xf numFmtId="0" fontId="0" fillId="0" borderId="1" xfId="0" applyBorder="1" applyAlignment="1">
      <alignment horizontal="center" wrapText="1"/>
    </xf>
    <xf numFmtId="0" fontId="1" fillId="0" borderId="2" xfId="0" applyFont="1" applyBorder="1" applyAlignment="1">
      <alignment horizontal="left"/>
    </xf>
    <xf numFmtId="164" fontId="1" fillId="0" borderId="23" xfId="0" applyNumberFormat="1" applyFont="1" applyBorder="1" applyAlignment="1"/>
    <xf numFmtId="164" fontId="1" fillId="0" borderId="0" xfId="0" applyNumberFormat="1" applyFont="1"/>
    <xf numFmtId="164" fontId="1" fillId="0" borderId="0" xfId="0" applyNumberFormat="1" applyFont="1" applyAlignment="1">
      <alignment horizontal="center"/>
    </xf>
    <xf numFmtId="0" fontId="1" fillId="0" borderId="23" xfId="0" applyFont="1" applyBorder="1" applyAlignment="1">
      <alignment horizontal="center" wrapText="1"/>
    </xf>
    <xf numFmtId="164" fontId="1" fillId="0" borderId="0" xfId="0" applyNumberFormat="1" applyFont="1" applyBorder="1" applyAlignment="1"/>
    <xf numFmtId="0" fontId="1" fillId="0" borderId="23" xfId="0" applyFont="1" applyBorder="1"/>
    <xf numFmtId="164" fontId="1" fillId="0" borderId="23" xfId="0" applyNumberFormat="1" applyFont="1" applyBorder="1"/>
    <xf numFmtId="0" fontId="8" fillId="0" borderId="0" xfId="0" applyFont="1" applyFill="1" applyAlignment="1"/>
    <xf numFmtId="0" fontId="1" fillId="0" borderId="0" xfId="0" applyFont="1" applyFill="1"/>
    <xf numFmtId="0" fontId="4" fillId="0" borderId="0" xfId="0" applyFont="1" applyFill="1" applyAlignment="1">
      <alignment horizontal="center"/>
    </xf>
    <xf numFmtId="164" fontId="1" fillId="0" borderId="0" xfId="0" applyNumberFormat="1" applyFont="1" applyFill="1"/>
    <xf numFmtId="164" fontId="3" fillId="0" borderId="0" xfId="0" applyNumberFormat="1" applyFont="1"/>
    <xf numFmtId="0" fontId="9" fillId="0" borderId="0" xfId="0" applyFont="1"/>
    <xf numFmtId="0" fontId="9" fillId="0" borderId="0" xfId="0" applyFont="1" applyAlignment="1">
      <alignment horizontal="center" wrapText="1"/>
    </xf>
    <xf numFmtId="164" fontId="9" fillId="0" borderId="0" xfId="0" applyNumberFormat="1" applyFont="1"/>
    <xf numFmtId="0" fontId="4" fillId="0" borderId="0" xfId="0" applyFont="1" applyAlignment="1"/>
    <xf numFmtId="0" fontId="0" fillId="0" borderId="0" xfId="0" applyAlignment="1">
      <alignment horizontal="left"/>
    </xf>
    <xf numFmtId="0" fontId="1" fillId="0" borderId="0" xfId="0" applyFont="1" applyAlignment="1">
      <alignment horizontal="left"/>
    </xf>
    <xf numFmtId="0" fontId="2" fillId="0" borderId="23" xfId="0" applyFont="1" applyBorder="1" applyAlignment="1">
      <alignment horizontal="right"/>
    </xf>
    <xf numFmtId="0" fontId="1" fillId="0" borderId="23" xfId="0" applyFont="1" applyBorder="1" applyAlignment="1">
      <alignment horizontal="right"/>
    </xf>
    <xf numFmtId="0" fontId="0" fillId="0" borderId="0" xfId="0" applyAlignment="1">
      <alignment horizontal="left" wrapText="1"/>
    </xf>
    <xf numFmtId="0" fontId="0" fillId="0" borderId="13" xfId="0" applyBorder="1" applyAlignment="1">
      <alignment horizontal="left"/>
    </xf>
    <xf numFmtId="0" fontId="3" fillId="3" borderId="0" xfId="0" applyFont="1" applyFill="1" applyAlignment="1">
      <alignment horizontal="left"/>
    </xf>
    <xf numFmtId="0" fontId="0" fillId="0" borderId="0" xfId="0" applyAlignment="1">
      <alignment horizontal="center" wrapText="1"/>
    </xf>
    <xf numFmtId="0" fontId="1" fillId="0" borderId="20" xfId="0" applyFont="1" applyBorder="1" applyAlignment="1">
      <alignment horizontal="left"/>
    </xf>
    <xf numFmtId="0" fontId="1" fillId="0" borderId="21" xfId="0" applyFont="1" applyBorder="1" applyAlignment="1">
      <alignment horizontal="left"/>
    </xf>
    <xf numFmtId="0" fontId="1" fillId="0" borderId="22" xfId="0" applyFont="1" applyBorder="1" applyAlignment="1">
      <alignment horizontal="left"/>
    </xf>
    <xf numFmtId="0" fontId="1" fillId="0" borderId="19" xfId="0" applyFont="1" applyBorder="1" applyAlignment="1">
      <alignment horizontal="left"/>
    </xf>
    <xf numFmtId="0" fontId="1" fillId="0" borderId="0" xfId="0" applyFont="1" applyBorder="1" applyAlignment="1">
      <alignment horizontal="left"/>
    </xf>
    <xf numFmtId="0" fontId="0" fillId="0" borderId="0" xfId="0" applyAlignment="1"/>
    <xf numFmtId="0" fontId="1" fillId="0" borderId="20" xfId="0" applyFont="1" applyBorder="1" applyAlignment="1"/>
    <xf numFmtId="0" fontId="1" fillId="0" borderId="22" xfId="0" applyFont="1" applyBorder="1" applyAlignment="1"/>
    <xf numFmtId="0" fontId="0" fillId="0" borderId="0" xfId="0" applyBorder="1" applyAlignment="1">
      <alignment horizontal="center" wrapText="1"/>
    </xf>
    <xf numFmtId="0" fontId="0" fillId="0" borderId="0" xfId="0" applyBorder="1" applyAlignment="1">
      <alignment horizontal="center"/>
    </xf>
    <xf numFmtId="0" fontId="1" fillId="0" borderId="0" xfId="0" applyFont="1" applyFill="1" applyBorder="1" applyAlignment="1">
      <alignment horizontal="center"/>
    </xf>
    <xf numFmtId="44" fontId="0" fillId="0" borderId="1" xfId="0" applyNumberFormat="1" applyBorder="1"/>
    <xf numFmtId="44" fontId="1" fillId="0" borderId="1" xfId="0" applyNumberFormat="1" applyFont="1" applyBorder="1"/>
    <xf numFmtId="44" fontId="0" fillId="0" borderId="0" xfId="0" applyNumberFormat="1"/>
    <xf numFmtId="0" fontId="0" fillId="3" borderId="0" xfId="0" applyFill="1" applyAlignment="1">
      <alignment horizontal="center"/>
    </xf>
    <xf numFmtId="164" fontId="1" fillId="0" borderId="23" xfId="0" applyNumberFormat="1" applyFont="1" applyBorder="1" applyAlignment="1">
      <alignment horizontal="center"/>
    </xf>
    <xf numFmtId="164" fontId="1" fillId="0" borderId="0" xfId="0" applyNumberFormat="1" applyFont="1" applyBorder="1" applyAlignment="1">
      <alignment horizontal="center"/>
    </xf>
    <xf numFmtId="0" fontId="1" fillId="0" borderId="2" xfId="0" applyFont="1" applyBorder="1" applyAlignment="1">
      <alignment horizontal="center"/>
    </xf>
    <xf numFmtId="164" fontId="3" fillId="0" borderId="0" xfId="0" applyNumberFormat="1" applyFont="1" applyAlignment="1">
      <alignment horizontal="center"/>
    </xf>
    <xf numFmtId="164" fontId="1" fillId="0" borderId="0" xfId="0" applyNumberFormat="1" applyFont="1" applyFill="1" applyAlignment="1">
      <alignment horizontal="center"/>
    </xf>
    <xf numFmtId="164" fontId="9" fillId="0" borderId="0" xfId="0" applyNumberFormat="1" applyFont="1" applyAlignment="1">
      <alignment horizontal="center"/>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2" xfId="0" applyBorder="1" applyAlignment="1" applyProtection="1">
      <protection locked="0"/>
    </xf>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6" xfId="0" applyBorder="1" applyAlignment="1" applyProtection="1">
      <alignment wrapText="1"/>
      <protection locked="0"/>
    </xf>
    <xf numFmtId="0" fontId="0" fillId="0" borderId="2" xfId="0" applyBorder="1" applyAlignment="1" applyProtection="1"/>
    <xf numFmtId="164" fontId="0" fillId="0" borderId="2" xfId="0" applyNumberFormat="1" applyBorder="1" applyAlignment="1" applyProtection="1">
      <alignment horizontal="center"/>
      <protection locked="0"/>
    </xf>
    <xf numFmtId="164" fontId="1" fillId="0" borderId="0" xfId="0" applyNumberFormat="1" applyFont="1" applyBorder="1" applyProtection="1">
      <protection locked="0"/>
    </xf>
    <xf numFmtId="164" fontId="1" fillId="0" borderId="0" xfId="0" applyNumberFormat="1" applyFont="1" applyBorder="1" applyAlignment="1" applyProtection="1">
      <alignment horizontal="center"/>
      <protection locked="0"/>
    </xf>
    <xf numFmtId="0" fontId="0" fillId="0" borderId="0" xfId="0" applyAlignment="1">
      <alignment vertical="center"/>
    </xf>
    <xf numFmtId="0" fontId="3" fillId="4" borderId="2" xfId="0" applyFont="1" applyFill="1" applyBorder="1" applyAlignment="1">
      <alignment horizontal="left" vertical="center"/>
    </xf>
    <xf numFmtId="0" fontId="4" fillId="4" borderId="18" xfId="0" applyFont="1" applyFill="1" applyBorder="1" applyAlignment="1">
      <alignment horizontal="left" vertical="center"/>
    </xf>
    <xf numFmtId="0" fontId="0" fillId="4" borderId="3" xfId="0" applyFill="1" applyBorder="1" applyAlignment="1">
      <alignment vertical="center"/>
    </xf>
    <xf numFmtId="0" fontId="1"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4" borderId="3" xfId="0" applyFill="1" applyBorder="1" applyAlignment="1">
      <alignment horizontal="left" vertical="center"/>
    </xf>
    <xf numFmtId="0" fontId="1" fillId="4" borderId="1" xfId="0" applyFont="1" applyFill="1" applyBorder="1" applyAlignment="1">
      <alignment horizontal="left" vertical="center" wrapText="1"/>
    </xf>
    <xf numFmtId="0" fontId="3" fillId="4" borderId="1" xfId="0" applyFont="1" applyFill="1" applyBorder="1" applyAlignment="1">
      <alignment horizontal="left" vertical="center" wrapText="1"/>
    </xf>
    <xf numFmtId="0" fontId="0" fillId="0" borderId="0" xfId="0" applyAlignment="1">
      <alignment horizontal="left" vertical="center"/>
    </xf>
    <xf numFmtId="0" fontId="3" fillId="5" borderId="2" xfId="0" applyFont="1" applyFill="1" applyBorder="1" applyAlignment="1">
      <alignment horizontal="left" vertical="center"/>
    </xf>
    <xf numFmtId="0" fontId="3" fillId="5" borderId="18" xfId="0" applyFont="1" applyFill="1" applyBorder="1" applyAlignment="1">
      <alignment horizontal="left" vertical="center"/>
    </xf>
    <xf numFmtId="0" fontId="3" fillId="5" borderId="18" xfId="0" applyFont="1" applyFill="1" applyBorder="1" applyAlignment="1">
      <alignment horizontal="left" vertical="center" wrapText="1"/>
    </xf>
    <xf numFmtId="0" fontId="3" fillId="5" borderId="3"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10" borderId="2" xfId="0" applyFont="1" applyFill="1" applyBorder="1" applyAlignment="1">
      <alignment horizontal="left" vertical="center"/>
    </xf>
    <xf numFmtId="0" fontId="3" fillId="10" borderId="18" xfId="0" applyFont="1" applyFill="1" applyBorder="1" applyAlignment="1">
      <alignment horizontal="left" vertical="center"/>
    </xf>
    <xf numFmtId="0" fontId="3" fillId="10" borderId="18" xfId="0" applyFont="1" applyFill="1" applyBorder="1" applyAlignment="1">
      <alignment horizontal="left" vertical="center" wrapText="1"/>
    </xf>
    <xf numFmtId="0" fontId="3" fillId="10" borderId="3" xfId="0" applyFont="1" applyFill="1" applyBorder="1" applyAlignment="1">
      <alignment horizontal="left" vertical="center" wrapText="1"/>
    </xf>
    <xf numFmtId="0" fontId="1" fillId="10"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0" fillId="10" borderId="0" xfId="0" applyFill="1" applyAlignment="1">
      <alignment vertical="center"/>
    </xf>
    <xf numFmtId="0" fontId="3" fillId="6" borderId="2" xfId="0" applyFont="1" applyFill="1" applyBorder="1" applyAlignment="1">
      <alignment vertical="center"/>
    </xf>
    <xf numFmtId="0" fontId="2" fillId="6" borderId="18" xfId="0" applyFont="1" applyFill="1" applyBorder="1" applyAlignment="1">
      <alignment vertical="center"/>
    </xf>
    <xf numFmtId="0" fontId="2" fillId="6" borderId="3" xfId="0" applyFont="1" applyFill="1" applyBorder="1" applyAlignment="1">
      <alignment vertical="center"/>
    </xf>
    <xf numFmtId="0" fontId="1" fillId="6"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2" xfId="0" applyFont="1" applyFill="1" applyBorder="1" applyAlignment="1">
      <alignment vertical="center"/>
    </xf>
    <xf numFmtId="0" fontId="2" fillId="7" borderId="18" xfId="0" applyFont="1" applyFill="1" applyBorder="1" applyAlignment="1">
      <alignment vertical="center"/>
    </xf>
    <xf numFmtId="0" fontId="2" fillId="7" borderId="3" xfId="0" applyFont="1" applyFill="1" applyBorder="1" applyAlignment="1">
      <alignment vertical="center"/>
    </xf>
    <xf numFmtId="0" fontId="1" fillId="7"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2" borderId="2" xfId="0" applyFont="1" applyFill="1" applyBorder="1" applyAlignment="1">
      <alignment horizontal="left" vertical="center"/>
    </xf>
    <xf numFmtId="0" fontId="3" fillId="2" borderId="18" xfId="0" applyFont="1" applyFill="1" applyBorder="1" applyAlignment="1">
      <alignment horizontal="left" vertical="center"/>
    </xf>
    <xf numFmtId="0" fontId="3" fillId="2" borderId="3" xfId="0" applyFont="1" applyFill="1" applyBorder="1" applyAlignment="1">
      <alignment horizontal="left" vertical="center"/>
    </xf>
    <xf numFmtId="0" fontId="1"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8" borderId="2" xfId="0" applyFont="1" applyFill="1" applyBorder="1" applyAlignment="1">
      <alignment horizontal="left" vertical="center"/>
    </xf>
    <xf numFmtId="0" fontId="3" fillId="8" borderId="18" xfId="0" applyFont="1" applyFill="1" applyBorder="1" applyAlignment="1">
      <alignment horizontal="left" vertical="center"/>
    </xf>
    <xf numFmtId="0" fontId="2" fillId="8" borderId="18" xfId="0" applyFont="1" applyFill="1" applyBorder="1" applyAlignment="1">
      <alignment horizontal="left" vertical="center"/>
    </xf>
    <xf numFmtId="0" fontId="0" fillId="8" borderId="18" xfId="0" applyFill="1" applyBorder="1" applyAlignment="1">
      <alignment vertical="center"/>
    </xf>
    <xf numFmtId="0" fontId="0" fillId="8" borderId="3" xfId="0" applyFill="1" applyBorder="1" applyAlignment="1">
      <alignment vertical="center"/>
    </xf>
    <xf numFmtId="0" fontId="1" fillId="8"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7" fillId="0" borderId="0" xfId="0" applyFont="1"/>
    <xf numFmtId="0" fontId="7" fillId="0" borderId="0" xfId="0" applyFont="1" applyBorder="1" applyAlignment="1">
      <alignment horizontal="left" vertical="top" wrapText="1"/>
    </xf>
    <xf numFmtId="0" fontId="7" fillId="0" borderId="10" xfId="0" applyFont="1" applyBorder="1" applyAlignment="1">
      <alignment horizontal="left" vertical="top" wrapText="1"/>
    </xf>
    <xf numFmtId="0" fontId="7" fillId="0" borderId="13" xfId="0" applyFont="1" applyBorder="1" applyAlignment="1">
      <alignment horizontal="left" vertical="top" wrapText="1"/>
    </xf>
    <xf numFmtId="0" fontId="7" fillId="0" borderId="12" xfId="0" applyFont="1" applyBorder="1" applyAlignment="1">
      <alignment horizontal="left" vertical="top" wrapText="1"/>
    </xf>
    <xf numFmtId="0" fontId="7" fillId="0" borderId="14" xfId="0" applyFont="1" applyBorder="1" applyAlignment="1">
      <alignment horizontal="left" vertical="top" wrapText="1"/>
    </xf>
    <xf numFmtId="44" fontId="0" fillId="0" borderId="0" xfId="0" applyNumberFormat="1" applyBorder="1"/>
    <xf numFmtId="44" fontId="1" fillId="0" borderId="0" xfId="0" applyNumberFormat="1" applyFont="1" applyBorder="1"/>
    <xf numFmtId="0" fontId="3" fillId="12" borderId="0" xfId="0" applyFont="1" applyFill="1" applyAlignment="1">
      <alignment horizontal="center"/>
    </xf>
    <xf numFmtId="0" fontId="0" fillId="0" borderId="3" xfId="0" applyBorder="1" applyAlignment="1">
      <alignment horizontal="center"/>
    </xf>
    <xf numFmtId="0" fontId="1" fillId="0" borderId="3" xfId="0" applyFont="1" applyBorder="1" applyAlignment="1">
      <alignment horizontal="center"/>
    </xf>
    <xf numFmtId="0" fontId="1" fillId="0" borderId="3" xfId="0" applyFont="1" applyFill="1" applyBorder="1" applyAlignment="1">
      <alignment horizontal="center"/>
    </xf>
    <xf numFmtId="0" fontId="3" fillId="0" borderId="0" xfId="0" applyFont="1" applyFill="1" applyAlignment="1">
      <alignment horizontal="center"/>
    </xf>
    <xf numFmtId="0" fontId="13" fillId="16" borderId="0" xfId="0" applyFont="1" applyFill="1"/>
    <xf numFmtId="0" fontId="0" fillId="0" borderId="0" xfId="0" applyAlignment="1">
      <alignment horizontal="right"/>
    </xf>
    <xf numFmtId="0" fontId="0" fillId="16" borderId="6" xfId="0" applyFill="1" applyBorder="1"/>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15" fillId="17" borderId="0" xfId="1" applyFont="1" applyFill="1" applyAlignment="1">
      <alignment vertical="center"/>
    </xf>
    <xf numFmtId="0" fontId="10" fillId="17" borderId="0" xfId="1" applyFill="1"/>
    <xf numFmtId="0" fontId="10" fillId="0" borderId="0" xfId="1"/>
    <xf numFmtId="1" fontId="10" fillId="0" borderId="0" xfId="1" applyNumberFormat="1"/>
    <xf numFmtId="0" fontId="10" fillId="17" borderId="0" xfId="1" applyFont="1" applyFill="1"/>
    <xf numFmtId="0" fontId="17" fillId="17" borderId="0" xfId="3" applyFont="1" applyFill="1" applyAlignment="1" applyProtection="1"/>
    <xf numFmtId="0" fontId="18" fillId="17" borderId="0" xfId="2" applyNumberFormat="1" applyFont="1" applyFill="1" applyAlignment="1">
      <alignment horizontal="right" vertical="center"/>
    </xf>
    <xf numFmtId="1" fontId="19" fillId="0" borderId="0" xfId="1" applyNumberFormat="1" applyFont="1" applyAlignment="1">
      <alignment vertical="center"/>
    </xf>
    <xf numFmtId="0" fontId="18" fillId="17" borderId="0" xfId="1" applyFont="1" applyFill="1" applyBorder="1" applyAlignment="1">
      <alignment horizontal="center"/>
    </xf>
    <xf numFmtId="0" fontId="18" fillId="17" borderId="0" xfId="1" applyFont="1" applyFill="1"/>
    <xf numFmtId="1" fontId="10" fillId="17" borderId="0" xfId="1" applyNumberFormat="1" applyFont="1" applyFill="1"/>
    <xf numFmtId="0" fontId="17" fillId="17" borderId="0" xfId="3" applyFont="1" applyFill="1" applyAlignment="1" applyProtection="1">
      <alignment horizontal="right"/>
    </xf>
    <xf numFmtId="1" fontId="21" fillId="0" borderId="0" xfId="1" applyNumberFormat="1" applyFont="1" applyAlignment="1">
      <alignment vertical="top" wrapText="1"/>
    </xf>
    <xf numFmtId="1" fontId="21" fillId="0" borderId="0" xfId="1" applyNumberFormat="1" applyFont="1" applyAlignment="1">
      <alignment horizontal="left" vertical="top" wrapText="1"/>
    </xf>
    <xf numFmtId="0" fontId="10" fillId="0" borderId="0" xfId="1" applyBorder="1"/>
    <xf numFmtId="0" fontId="18" fillId="0" borderId="0" xfId="1" applyFont="1" applyBorder="1"/>
    <xf numFmtId="0" fontId="23" fillId="0" borderId="0" xfId="1" applyFont="1" applyFill="1" applyBorder="1" applyAlignment="1">
      <alignment horizontal="center" vertical="center"/>
    </xf>
    <xf numFmtId="1" fontId="23" fillId="0" borderId="0" xfId="1" applyNumberFormat="1" applyFont="1" applyFill="1" applyBorder="1" applyAlignment="1">
      <alignment horizontal="center" vertical="center"/>
    </xf>
    <xf numFmtId="0" fontId="18" fillId="0" borderId="0" xfId="1" applyFont="1"/>
    <xf numFmtId="0" fontId="24" fillId="0" borderId="0" xfId="1" applyFont="1"/>
    <xf numFmtId="0" fontId="18" fillId="0" borderId="0" xfId="1" applyFont="1" applyBorder="1" applyAlignment="1">
      <alignment vertical="center"/>
    </xf>
    <xf numFmtId="0" fontId="18" fillId="0" borderId="0" xfId="1" applyFont="1" applyAlignment="1">
      <alignment vertical="center"/>
    </xf>
    <xf numFmtId="0" fontId="27" fillId="0" borderId="0" xfId="1" applyFont="1"/>
    <xf numFmtId="0" fontId="18" fillId="17" borderId="0" xfId="1" applyFont="1" applyFill="1" applyBorder="1" applyAlignment="1">
      <alignment horizontal="center" vertical="center"/>
    </xf>
    <xf numFmtId="0" fontId="26" fillId="17" borderId="0" xfId="1" applyFont="1" applyFill="1" applyBorder="1" applyAlignment="1">
      <alignment horizontal="center" vertical="center"/>
    </xf>
    <xf numFmtId="0" fontId="26" fillId="19" borderId="0" xfId="1" applyFont="1" applyFill="1" applyAlignment="1">
      <alignment horizontal="left"/>
    </xf>
    <xf numFmtId="0" fontId="18" fillId="12" borderId="0" xfId="1" applyFont="1" applyFill="1" applyAlignment="1">
      <alignment vertical="center" wrapText="1"/>
    </xf>
    <xf numFmtId="167" fontId="18" fillId="0" borderId="29" xfId="1" applyNumberFormat="1" applyFont="1" applyFill="1" applyBorder="1" applyAlignment="1">
      <alignment horizontal="center" vertical="center"/>
    </xf>
    <xf numFmtId="167" fontId="26" fillId="0" borderId="29" xfId="1" applyNumberFormat="1" applyFont="1" applyFill="1" applyBorder="1" applyAlignment="1">
      <alignment horizontal="center" vertical="center"/>
    </xf>
    <xf numFmtId="167" fontId="26" fillId="9" borderId="29" xfId="1" applyNumberFormat="1" applyFont="1" applyFill="1" applyBorder="1" applyAlignment="1">
      <alignment horizontal="center" vertical="center"/>
    </xf>
    <xf numFmtId="167" fontId="26" fillId="20" borderId="29" xfId="1" applyNumberFormat="1" applyFont="1" applyFill="1" applyBorder="1" applyAlignment="1">
      <alignment horizontal="center" vertical="center"/>
    </xf>
    <xf numFmtId="167" fontId="26" fillId="12" borderId="29" xfId="1" applyNumberFormat="1" applyFont="1" applyFill="1" applyBorder="1" applyAlignment="1">
      <alignment horizontal="center" vertical="center"/>
    </xf>
    <xf numFmtId="167" fontId="26" fillId="13" borderId="29" xfId="1" applyNumberFormat="1" applyFont="1" applyFill="1" applyBorder="1" applyAlignment="1">
      <alignment horizontal="center" vertical="center"/>
    </xf>
    <xf numFmtId="167" fontId="26" fillId="19" borderId="29" xfId="1" applyNumberFormat="1" applyFont="1" applyFill="1" applyBorder="1" applyAlignment="1">
      <alignment horizontal="center" vertical="center"/>
    </xf>
    <xf numFmtId="0" fontId="26" fillId="13" borderId="0" xfId="1" applyFont="1" applyFill="1" applyAlignment="1">
      <alignment horizontal="left"/>
    </xf>
    <xf numFmtId="0" fontId="18" fillId="0" borderId="0" xfId="1" applyFont="1" applyAlignment="1">
      <alignment wrapText="1"/>
    </xf>
    <xf numFmtId="1" fontId="18" fillId="12" borderId="0" xfId="1" applyNumberFormat="1" applyFont="1" applyFill="1"/>
    <xf numFmtId="0" fontId="18" fillId="12" borderId="0" xfId="1" applyFont="1" applyFill="1"/>
    <xf numFmtId="1" fontId="18" fillId="12" borderId="0" xfId="1" applyNumberFormat="1" applyFont="1" applyFill="1" applyAlignment="1">
      <alignment horizontal="left" vertical="center"/>
    </xf>
    <xf numFmtId="0" fontId="18" fillId="12" borderId="0" xfId="1" applyFont="1" applyFill="1" applyAlignment="1">
      <alignment vertical="center"/>
    </xf>
    <xf numFmtId="1" fontId="26" fillId="20" borderId="0" xfId="1" applyNumberFormat="1" applyFont="1" applyFill="1" applyAlignment="1">
      <alignment horizontal="left" vertical="center"/>
    </xf>
    <xf numFmtId="167" fontId="26" fillId="20" borderId="0" xfId="1" applyNumberFormat="1" applyFont="1" applyFill="1" applyAlignment="1">
      <alignment horizontal="left" vertical="center"/>
    </xf>
    <xf numFmtId="0" fontId="29" fillId="12" borderId="0" xfId="1" applyFont="1" applyFill="1" applyAlignment="1">
      <alignment vertical="center"/>
    </xf>
    <xf numFmtId="1" fontId="26" fillId="13" borderId="0" xfId="1" applyNumberFormat="1" applyFont="1" applyFill="1" applyAlignment="1">
      <alignment horizontal="left" vertical="center"/>
    </xf>
    <xf numFmtId="0" fontId="18" fillId="0" borderId="0" xfId="1" applyFont="1" applyFill="1" applyAlignment="1">
      <alignment horizontal="left"/>
    </xf>
    <xf numFmtId="1" fontId="18" fillId="0" borderId="0" xfId="1" applyNumberFormat="1" applyFont="1" applyAlignment="1">
      <alignment horizontal="left" vertical="center"/>
    </xf>
    <xf numFmtId="0" fontId="18" fillId="0" borderId="0" xfId="1" applyFont="1" applyAlignment="1">
      <alignment horizontal="left" vertical="center"/>
    </xf>
    <xf numFmtId="0" fontId="24" fillId="12" borderId="0" xfId="1" applyFont="1" applyFill="1"/>
    <xf numFmtId="0" fontId="30" fillId="0" borderId="0" xfId="1" applyFont="1"/>
    <xf numFmtId="1" fontId="26" fillId="19" borderId="0" xfId="1" applyNumberFormat="1" applyFont="1" applyFill="1" applyAlignment="1">
      <alignment horizontal="left" vertical="center"/>
    </xf>
    <xf numFmtId="167" fontId="26" fillId="19" borderId="0" xfId="1" applyNumberFormat="1" applyFont="1" applyFill="1" applyAlignment="1">
      <alignment horizontal="left" vertical="center"/>
    </xf>
    <xf numFmtId="1" fontId="18" fillId="0" borderId="0" xfId="1" applyNumberFormat="1" applyFont="1"/>
    <xf numFmtId="0" fontId="18" fillId="0" borderId="0" xfId="1" applyFont="1" applyAlignment="1">
      <alignment horizontal="left" vertical="center" wrapText="1"/>
    </xf>
    <xf numFmtId="0" fontId="29" fillId="0" borderId="0" xfId="1" applyFont="1" applyAlignment="1">
      <alignment vertical="center"/>
    </xf>
    <xf numFmtId="0" fontId="26" fillId="20" borderId="0" xfId="1" applyFont="1" applyFill="1" applyAlignment="1">
      <alignment vertical="center"/>
    </xf>
    <xf numFmtId="1" fontId="19" fillId="0" borderId="0" xfId="1" applyNumberFormat="1" applyFont="1" applyAlignment="1">
      <alignment horizontal="left" vertical="top" wrapText="1"/>
    </xf>
    <xf numFmtId="49" fontId="26" fillId="19" borderId="0" xfId="1" applyNumberFormat="1" applyFont="1" applyFill="1"/>
    <xf numFmtId="167" fontId="18" fillId="19" borderId="29" xfId="1" applyNumberFormat="1" applyFont="1" applyFill="1" applyBorder="1" applyAlignment="1">
      <alignment horizontal="center" vertical="center"/>
    </xf>
    <xf numFmtId="0" fontId="26" fillId="19" borderId="0" xfId="1" applyFont="1" applyFill="1"/>
    <xf numFmtId="0" fontId="18" fillId="0" borderId="0" xfId="1" applyFont="1" applyFill="1"/>
    <xf numFmtId="0" fontId="26" fillId="19" borderId="0" xfId="1" applyFont="1" applyFill="1" applyAlignment="1">
      <alignment horizontal="left" vertical="center"/>
    </xf>
    <xf numFmtId="0" fontId="26" fillId="20" borderId="0" xfId="1" applyFont="1" applyFill="1" applyAlignment="1">
      <alignment horizontal="left"/>
    </xf>
    <xf numFmtId="1" fontId="18" fillId="0" borderId="0" xfId="1" applyNumberFormat="1" applyFont="1" applyFill="1" applyAlignment="1">
      <alignment horizontal="left" vertical="center"/>
    </xf>
    <xf numFmtId="0" fontId="18" fillId="0" borderId="0" xfId="1" applyFont="1" applyFill="1" applyAlignment="1">
      <alignment vertical="center"/>
    </xf>
    <xf numFmtId="0" fontId="18" fillId="0" borderId="0" xfId="1" applyFont="1" applyFill="1" applyAlignment="1">
      <alignment horizontal="left" vertical="center"/>
    </xf>
    <xf numFmtId="49" fontId="26" fillId="13" borderId="0" xfId="1" applyNumberFormat="1" applyFont="1" applyFill="1"/>
    <xf numFmtId="167" fontId="18" fillId="9" borderId="29" xfId="1" applyNumberFormat="1" applyFont="1" applyFill="1" applyBorder="1" applyAlignment="1">
      <alignment horizontal="center" vertical="center"/>
    </xf>
    <xf numFmtId="167" fontId="18" fillId="21" borderId="29" xfId="1" applyNumberFormat="1" applyFont="1" applyFill="1" applyBorder="1" applyAlignment="1">
      <alignment horizontal="center" vertical="center"/>
    </xf>
    <xf numFmtId="167" fontId="26" fillId="20" borderId="0" xfId="1" applyNumberFormat="1" applyFont="1" applyFill="1" applyAlignment="1">
      <alignment horizontal="left" vertical="center" wrapText="1"/>
    </xf>
    <xf numFmtId="167" fontId="26" fillId="22" borderId="29" xfId="1" applyNumberFormat="1" applyFont="1" applyFill="1" applyBorder="1" applyAlignment="1">
      <alignment horizontal="center" vertical="center"/>
    </xf>
    <xf numFmtId="0" fontId="18" fillId="0" borderId="0" xfId="1" applyFont="1" applyFill="1" applyAlignment="1">
      <alignment horizontal="left" vertical="center" wrapText="1"/>
    </xf>
    <xf numFmtId="0" fontId="29" fillId="12" borderId="0" xfId="1" applyFont="1" applyFill="1" applyAlignment="1">
      <alignment vertical="center" wrapText="1"/>
    </xf>
    <xf numFmtId="49" fontId="26" fillId="13" borderId="0" xfId="1" applyNumberFormat="1" applyFont="1" applyFill="1" applyBorder="1" applyAlignment="1">
      <alignment horizontal="left" vertical="center"/>
    </xf>
    <xf numFmtId="166" fontId="29" fillId="12" borderId="0" xfId="1" applyNumberFormat="1" applyFont="1" applyFill="1" applyBorder="1" applyAlignment="1">
      <alignment horizontal="left" vertical="center"/>
    </xf>
    <xf numFmtId="0" fontId="26" fillId="13" borderId="0" xfId="1" applyFont="1" applyFill="1" applyAlignment="1">
      <alignment horizontal="left" vertical="center"/>
    </xf>
    <xf numFmtId="0" fontId="29" fillId="12" borderId="0" xfId="1" applyFont="1" applyFill="1"/>
    <xf numFmtId="167" fontId="26" fillId="23" borderId="29" xfId="1" applyNumberFormat="1" applyFont="1" applyFill="1" applyBorder="1" applyAlignment="1">
      <alignment horizontal="center" vertical="center"/>
    </xf>
    <xf numFmtId="1" fontId="26" fillId="0" borderId="0" xfId="1" applyNumberFormat="1" applyFont="1" applyFill="1" applyAlignment="1">
      <alignment horizontal="left" vertical="center"/>
    </xf>
    <xf numFmtId="0" fontId="26" fillId="0" borderId="0" xfId="1" applyFont="1" applyAlignment="1">
      <alignment horizontal="left" vertical="center"/>
    </xf>
    <xf numFmtId="1" fontId="24" fillId="0" borderId="0" xfId="1" applyNumberFormat="1" applyFont="1"/>
    <xf numFmtId="0" fontId="29" fillId="0" borderId="0" xfId="1" applyFont="1" applyFill="1" applyAlignment="1">
      <alignment vertical="center"/>
    </xf>
    <xf numFmtId="0" fontId="26" fillId="20" borderId="0" xfId="1" applyFont="1" applyFill="1" applyAlignment="1">
      <alignment horizontal="left" vertical="center"/>
    </xf>
    <xf numFmtId="0" fontId="28" fillId="0" borderId="0" xfId="1" applyFont="1" applyBorder="1"/>
    <xf numFmtId="0" fontId="1" fillId="2" borderId="1" xfId="0" applyFont="1" applyFill="1" applyBorder="1" applyAlignment="1">
      <alignment horizontal="center" vertical="center" wrapText="1"/>
    </xf>
    <xf numFmtId="0" fontId="1" fillId="14" borderId="1" xfId="0" applyFont="1" applyFill="1" applyBorder="1" applyAlignment="1">
      <alignment horizontal="center" vertical="center" wrapText="1"/>
    </xf>
    <xf numFmtId="164" fontId="1" fillId="0" borderId="2" xfId="0" applyNumberFormat="1" applyFont="1" applyBorder="1" applyAlignment="1" applyProtection="1">
      <alignment horizontal="right"/>
      <protection locked="0"/>
    </xf>
    <xf numFmtId="0" fontId="7" fillId="0" borderId="10" xfId="0" applyFont="1" applyBorder="1" applyAlignment="1">
      <alignment vertical="top" wrapText="1"/>
    </xf>
    <xf numFmtId="0" fontId="7" fillId="0" borderId="0" xfId="0" applyFont="1" applyBorder="1" applyAlignment="1">
      <alignment vertical="top" wrapText="1"/>
    </xf>
    <xf numFmtId="0" fontId="7" fillId="0" borderId="11" xfId="0" applyFont="1" applyBorder="1" applyAlignment="1">
      <alignment vertical="top" wrapText="1"/>
    </xf>
    <xf numFmtId="0" fontId="7" fillId="0" borderId="12" xfId="0" applyFont="1" applyBorder="1" applyAlignment="1">
      <alignment vertical="top" wrapText="1"/>
    </xf>
    <xf numFmtId="0" fontId="7" fillId="0" borderId="13" xfId="0" applyFont="1" applyBorder="1" applyAlignment="1">
      <alignment vertical="top" wrapText="1"/>
    </xf>
    <xf numFmtId="0" fontId="7" fillId="0" borderId="14" xfId="0" applyFont="1" applyBorder="1" applyAlignment="1">
      <alignment vertical="top" wrapText="1"/>
    </xf>
    <xf numFmtId="0" fontId="7" fillId="0" borderId="10" xfId="0" applyFont="1" applyBorder="1" applyAlignment="1">
      <alignment horizontal="left" vertical="top" wrapText="1"/>
    </xf>
    <xf numFmtId="0" fontId="7" fillId="0" borderId="0" xfId="0" applyFont="1" applyBorder="1" applyAlignment="1">
      <alignment horizontal="left" vertical="top"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7" fillId="0" borderId="10" xfId="0" applyFont="1" applyBorder="1" applyAlignment="1">
      <alignment wrapText="1"/>
    </xf>
    <xf numFmtId="0" fontId="7" fillId="0" borderId="0" xfId="0" applyFont="1" applyBorder="1" applyAlignment="1">
      <alignment wrapText="1"/>
    </xf>
    <xf numFmtId="0" fontId="7" fillId="0" borderId="11" xfId="0" applyFont="1" applyBorder="1" applyAlignment="1">
      <alignment wrapText="1"/>
    </xf>
    <xf numFmtId="0" fontId="7" fillId="0" borderId="10" xfId="0" applyFont="1" applyBorder="1" applyAlignment="1">
      <alignment vertical="top" wrapText="1"/>
    </xf>
    <xf numFmtId="0" fontId="7" fillId="0" borderId="0" xfId="0" applyFont="1" applyBorder="1" applyAlignment="1">
      <alignment vertical="top" wrapText="1"/>
    </xf>
    <xf numFmtId="0" fontId="7" fillId="0" borderId="11" xfId="0" applyFont="1" applyBorder="1" applyAlignment="1">
      <alignment vertical="top" wrapText="1"/>
    </xf>
    <xf numFmtId="0" fontId="1" fillId="0" borderId="0" xfId="0" applyFont="1" applyAlignment="1">
      <alignment horizontal="left"/>
    </xf>
    <xf numFmtId="0" fontId="7" fillId="0" borderId="10" xfId="0" applyFont="1" applyBorder="1" applyAlignment="1">
      <alignment horizontal="left" vertical="top" wrapText="1"/>
    </xf>
    <xf numFmtId="0" fontId="7" fillId="0" borderId="0" xfId="0" applyFont="1" applyBorder="1" applyAlignment="1">
      <alignment horizontal="left" vertical="top" wrapText="1"/>
    </xf>
    <xf numFmtId="0" fontId="7" fillId="0" borderId="10" xfId="0" applyFont="1" applyBorder="1" applyAlignment="1">
      <alignment vertical="top" wrapText="1"/>
    </xf>
    <xf numFmtId="0" fontId="7" fillId="0" borderId="0" xfId="0" applyFont="1" applyBorder="1" applyAlignment="1">
      <alignment vertical="top" wrapText="1"/>
    </xf>
    <xf numFmtId="0" fontId="7" fillId="0" borderId="0" xfId="0" applyFont="1" applyAlignment="1">
      <alignment horizontal="left"/>
    </xf>
    <xf numFmtId="0" fontId="7" fillId="0" borderId="0" xfId="0" applyFont="1" applyBorder="1"/>
    <xf numFmtId="0" fontId="0" fillId="0" borderId="2" xfId="0" applyFont="1" applyBorder="1" applyAlignment="1" applyProtection="1">
      <protection locked="0"/>
    </xf>
    <xf numFmtId="164" fontId="0" fillId="0" borderId="1" xfId="0" applyNumberFormat="1" applyFont="1" applyBorder="1" applyAlignment="1" applyProtection="1">
      <alignment horizontal="right"/>
      <protection locked="0"/>
    </xf>
    <xf numFmtId="0" fontId="7" fillId="0" borderId="10" xfId="0" quotePrefix="1" applyFont="1" applyBorder="1" applyAlignment="1">
      <alignment vertical="top" wrapText="1"/>
    </xf>
    <xf numFmtId="0" fontId="7" fillId="0" borderId="0" xfId="0" applyFont="1" applyFill="1"/>
    <xf numFmtId="8" fontId="0" fillId="0" borderId="6" xfId="0" applyNumberFormat="1" applyBorder="1" applyAlignment="1">
      <alignment vertical="top"/>
    </xf>
    <xf numFmtId="0" fontId="31" fillId="0" borderId="13" xfId="0" applyFont="1" applyBorder="1" applyAlignment="1">
      <alignment horizontal="left"/>
    </xf>
    <xf numFmtId="164" fontId="31" fillId="0" borderId="1" xfId="0" applyNumberFormat="1" applyFont="1" applyBorder="1" applyAlignment="1" applyProtection="1">
      <alignment horizontal="right"/>
      <protection locked="0"/>
    </xf>
    <xf numFmtId="164" fontId="39" fillId="0" borderId="1" xfId="0" applyNumberFormat="1" applyFont="1" applyBorder="1" applyAlignment="1" applyProtection="1">
      <alignment horizontal="right"/>
      <protection locked="0"/>
    </xf>
    <xf numFmtId="0" fontId="31" fillId="0" borderId="2" xfId="0" applyFont="1" applyBorder="1" applyAlignment="1" applyProtection="1">
      <alignment horizontal="center"/>
      <protection locked="0"/>
    </xf>
    <xf numFmtId="0" fontId="31" fillId="0" borderId="3" xfId="0" applyFont="1" applyBorder="1" applyAlignment="1" applyProtection="1">
      <alignment horizontal="center"/>
      <protection locked="0"/>
    </xf>
    <xf numFmtId="0" fontId="31" fillId="0" borderId="1" xfId="0" applyFont="1" applyBorder="1" applyAlignment="1" applyProtection="1">
      <alignment horizontal="center"/>
      <protection locked="0"/>
    </xf>
    <xf numFmtId="164" fontId="31" fillId="0" borderId="1" xfId="0" applyNumberFormat="1" applyFont="1" applyBorder="1" applyAlignment="1" applyProtection="1">
      <alignment horizontal="center" wrapText="1"/>
      <protection locked="0"/>
    </xf>
    <xf numFmtId="0" fontId="31" fillId="0" borderId="1" xfId="0" applyFont="1" applyBorder="1" applyAlignment="1" applyProtection="1">
      <alignment horizontal="center" wrapText="1"/>
      <protection locked="0"/>
    </xf>
    <xf numFmtId="164" fontId="31" fillId="0" borderId="1" xfId="0" applyNumberFormat="1" applyFont="1" applyBorder="1" applyAlignment="1" applyProtection="1">
      <alignment horizontal="center"/>
      <protection locked="0"/>
    </xf>
    <xf numFmtId="0" fontId="31" fillId="0" borderId="0" xfId="0" applyFont="1" applyProtection="1">
      <protection locked="0"/>
    </xf>
    <xf numFmtId="0" fontId="31" fillId="0" borderId="2" xfId="0" applyFont="1" applyBorder="1" applyAlignment="1" applyProtection="1">
      <protection locked="0"/>
    </xf>
    <xf numFmtId="164" fontId="9" fillId="9" borderId="0" xfId="0" applyNumberFormat="1" applyFont="1" applyFill="1"/>
    <xf numFmtId="0" fontId="0" fillId="0" borderId="2" xfId="0" applyBorder="1" applyAlignment="1" applyProtection="1">
      <alignment horizontal="left" vertical="center"/>
      <protection locked="0"/>
    </xf>
    <xf numFmtId="0" fontId="0" fillId="0" borderId="2" xfId="0" applyBorder="1" applyAlignment="1" applyProtection="1">
      <alignment vertical="center"/>
      <protection locked="0"/>
    </xf>
    <xf numFmtId="0" fontId="0" fillId="0" borderId="0" xfId="0" applyAlignment="1">
      <alignment horizontal="left"/>
    </xf>
    <xf numFmtId="0" fontId="0" fillId="0" borderId="0" xfId="0" applyAlignment="1">
      <alignment horizontal="center"/>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2" fillId="2" borderId="0" xfId="0" applyFont="1" applyFill="1" applyAlignment="1">
      <alignment horizontal="left"/>
    </xf>
    <xf numFmtId="0" fontId="2" fillId="25" borderId="0" xfId="0" applyFont="1" applyFill="1" applyAlignment="1">
      <alignment horizontal="left"/>
    </xf>
    <xf numFmtId="0" fontId="16" fillId="0" borderId="15" xfId="3" applyBorder="1" applyAlignment="1" applyProtection="1">
      <alignment horizontal="left"/>
    </xf>
    <xf numFmtId="0" fontId="16" fillId="0" borderId="16" xfId="3" applyBorder="1" applyAlignment="1" applyProtection="1">
      <alignment horizontal="left"/>
    </xf>
    <xf numFmtId="0" fontId="16" fillId="0" borderId="17" xfId="3" applyBorder="1" applyAlignment="1" applyProtection="1">
      <alignment horizontal="left"/>
    </xf>
    <xf numFmtId="0" fontId="0" fillId="0" borderId="0" xfId="0" applyAlignment="1">
      <alignment horizontal="center"/>
    </xf>
    <xf numFmtId="0" fontId="12" fillId="5" borderId="0" xfId="0" applyFont="1" applyFill="1" applyAlignment="1">
      <alignment horizontal="center"/>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0" fillId="0" borderId="0" xfId="0" applyAlignment="1">
      <alignment horizontal="left"/>
    </xf>
    <xf numFmtId="0" fontId="2" fillId="6" borderId="0" xfId="0" applyFont="1" applyFill="1" applyAlignment="1">
      <alignment horizontal="left"/>
    </xf>
    <xf numFmtId="0" fontId="0" fillId="0" borderId="15" xfId="0" applyFont="1" applyBorder="1" applyAlignment="1">
      <alignment horizontal="left"/>
    </xf>
    <xf numFmtId="0" fontId="0" fillId="0" borderId="16" xfId="0" applyFont="1" applyBorder="1" applyAlignment="1">
      <alignment horizontal="left"/>
    </xf>
    <xf numFmtId="0" fontId="0" fillId="0" borderId="17" xfId="0" applyFont="1" applyBorder="1" applyAlignment="1">
      <alignment horizontal="left"/>
    </xf>
    <xf numFmtId="0" fontId="2" fillId="24" borderId="0" xfId="0" applyFont="1" applyFill="1" applyAlignment="1">
      <alignment horizontal="left"/>
    </xf>
    <xf numFmtId="0" fontId="2" fillId="7" borderId="0" xfId="0" applyFont="1" applyFill="1" applyAlignment="1">
      <alignment horizontal="left"/>
    </xf>
    <xf numFmtId="0" fontId="32" fillId="9" borderId="10" xfId="0" applyFont="1" applyFill="1" applyBorder="1" applyAlignment="1">
      <alignment horizontal="left" vertical="top" wrapText="1"/>
    </xf>
    <xf numFmtId="0" fontId="32" fillId="9" borderId="0" xfId="0" applyFont="1" applyFill="1" applyBorder="1" applyAlignment="1">
      <alignment horizontal="left" vertical="top" wrapText="1"/>
    </xf>
    <xf numFmtId="0" fontId="32" fillId="9" borderId="11" xfId="0" applyFont="1" applyFill="1" applyBorder="1" applyAlignment="1">
      <alignment horizontal="left" vertical="top" wrapText="1"/>
    </xf>
    <xf numFmtId="0" fontId="32" fillId="0" borderId="10"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11" xfId="0" applyFont="1" applyFill="1" applyBorder="1" applyAlignment="1">
      <alignment horizontal="left" vertical="top" wrapText="1"/>
    </xf>
    <xf numFmtId="0" fontId="7" fillId="9" borderId="10" xfId="0" applyFont="1" applyFill="1" applyBorder="1" applyAlignment="1">
      <alignment horizontal="left" vertical="top" wrapText="1"/>
    </xf>
    <xf numFmtId="0" fontId="7" fillId="9" borderId="0" xfId="0" applyFont="1" applyFill="1" applyBorder="1" applyAlignment="1">
      <alignment horizontal="left" vertical="top" wrapText="1"/>
    </xf>
    <xf numFmtId="0" fontId="7" fillId="9" borderId="11" xfId="0" applyFont="1" applyFill="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7" fillId="0" borderId="0" xfId="0" applyFont="1" applyBorder="1" applyAlignment="1">
      <alignment horizontal="left" vertical="top"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32" fillId="0" borderId="7"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13" xfId="0" applyFont="1" applyFill="1" applyBorder="1" applyAlignment="1">
      <alignment horizontal="left" vertical="top" wrapText="1"/>
    </xf>
    <xf numFmtId="0" fontId="7" fillId="0" borderId="14" xfId="0" applyFont="1" applyFill="1" applyBorder="1" applyAlignment="1">
      <alignment horizontal="left" vertical="top" wrapText="1"/>
    </xf>
    <xf numFmtId="0" fontId="2" fillId="11" borderId="15" xfId="0" applyFont="1" applyFill="1" applyBorder="1" applyAlignment="1">
      <alignment horizontal="center" wrapText="1"/>
    </xf>
    <xf numFmtId="0" fontId="2" fillId="11" borderId="16" xfId="0" applyFont="1" applyFill="1" applyBorder="1" applyAlignment="1">
      <alignment horizontal="center" wrapText="1"/>
    </xf>
    <xf numFmtId="0" fontId="2" fillId="11" borderId="17" xfId="0" applyFont="1" applyFill="1" applyBorder="1" applyAlignment="1">
      <alignment horizontal="center" wrapText="1"/>
    </xf>
    <xf numFmtId="0" fontId="2" fillId="14" borderId="15" xfId="0" applyFont="1" applyFill="1" applyBorder="1" applyAlignment="1">
      <alignment horizontal="center" wrapText="1"/>
    </xf>
    <xf numFmtId="0" fontId="2" fillId="14" borderId="16" xfId="0" applyFont="1" applyFill="1" applyBorder="1" applyAlignment="1">
      <alignment horizontal="center" wrapText="1"/>
    </xf>
    <xf numFmtId="0" fontId="2" fillId="14" borderId="17" xfId="0" applyFont="1" applyFill="1" applyBorder="1" applyAlignment="1">
      <alignment horizontal="center" wrapText="1"/>
    </xf>
    <xf numFmtId="0" fontId="2" fillId="4" borderId="15" xfId="0" applyFont="1" applyFill="1" applyBorder="1" applyAlignment="1">
      <alignment horizontal="center" wrapText="1"/>
    </xf>
    <xf numFmtId="0" fontId="2" fillId="4" borderId="16" xfId="0" applyFont="1" applyFill="1" applyBorder="1" applyAlignment="1">
      <alignment horizontal="center" wrapText="1"/>
    </xf>
    <xf numFmtId="0" fontId="2" fillId="4" borderId="17" xfId="0" applyFont="1" applyFill="1" applyBorder="1" applyAlignment="1">
      <alignment horizontal="center" wrapText="1"/>
    </xf>
    <xf numFmtId="0" fontId="2" fillId="5" borderId="15" xfId="0" applyFont="1" applyFill="1" applyBorder="1" applyAlignment="1">
      <alignment horizontal="center" wrapText="1"/>
    </xf>
    <xf numFmtId="0" fontId="2" fillId="5" borderId="16" xfId="0" applyFont="1" applyFill="1" applyBorder="1" applyAlignment="1">
      <alignment horizontal="center" wrapText="1"/>
    </xf>
    <xf numFmtId="0" fontId="2" fillId="5" borderId="17" xfId="0" applyFont="1" applyFill="1" applyBorder="1" applyAlignment="1">
      <alignment horizontal="center" wrapText="1"/>
    </xf>
    <xf numFmtId="0" fontId="2" fillId="6" borderId="15" xfId="0" applyFont="1" applyFill="1" applyBorder="1" applyAlignment="1">
      <alignment horizontal="center"/>
    </xf>
    <xf numFmtId="0" fontId="2" fillId="6" borderId="16" xfId="0" applyFont="1" applyFill="1" applyBorder="1" applyAlignment="1">
      <alignment horizontal="center"/>
    </xf>
    <xf numFmtId="0" fontId="2" fillId="6" borderId="17" xfId="0" applyFont="1" applyFill="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2" fillId="0" borderId="17" xfId="0" applyFont="1" applyBorder="1" applyAlignment="1">
      <alignment horizontal="center"/>
    </xf>
    <xf numFmtId="0" fontId="2" fillId="4" borderId="15" xfId="0" applyFont="1" applyFill="1" applyBorder="1" applyAlignment="1">
      <alignment horizontal="center"/>
    </xf>
    <xf numFmtId="0" fontId="2" fillId="4" borderId="16" xfId="0" applyFont="1" applyFill="1" applyBorder="1" applyAlignment="1">
      <alignment horizontal="center"/>
    </xf>
    <xf numFmtId="0" fontId="2" fillId="4" borderId="17" xfId="0" applyFont="1" applyFill="1" applyBorder="1" applyAlignment="1">
      <alignment horizontal="center"/>
    </xf>
    <xf numFmtId="0" fontId="2" fillId="16" borderId="15" xfId="0" applyFont="1" applyFill="1" applyBorder="1" applyAlignment="1">
      <alignment horizontal="center"/>
    </xf>
    <xf numFmtId="0" fontId="2" fillId="16" borderId="16" xfId="0" applyFont="1" applyFill="1" applyBorder="1" applyAlignment="1">
      <alignment horizontal="center"/>
    </xf>
    <xf numFmtId="0" fontId="2" fillId="16" borderId="17" xfId="0" applyFont="1" applyFill="1" applyBorder="1" applyAlignment="1">
      <alignment horizontal="center"/>
    </xf>
    <xf numFmtId="0" fontId="2" fillId="2" borderId="15" xfId="0" applyFont="1" applyFill="1" applyBorder="1" applyAlignment="1">
      <alignment horizontal="center" wrapText="1"/>
    </xf>
    <xf numFmtId="0" fontId="2" fillId="2" borderId="16" xfId="0" applyFont="1" applyFill="1" applyBorder="1" applyAlignment="1">
      <alignment horizontal="center" wrapText="1"/>
    </xf>
    <xf numFmtId="0" fontId="2" fillId="2" borderId="17" xfId="0" applyFont="1" applyFill="1" applyBorder="1" applyAlignment="1">
      <alignment horizontal="center" wrapText="1"/>
    </xf>
    <xf numFmtId="0" fontId="2" fillId="13" borderId="15" xfId="0" applyFont="1" applyFill="1" applyBorder="1" applyAlignment="1">
      <alignment horizontal="center" wrapText="1"/>
    </xf>
    <xf numFmtId="0" fontId="2" fillId="13" borderId="16" xfId="0" applyFont="1" applyFill="1" applyBorder="1" applyAlignment="1">
      <alignment horizontal="center" wrapText="1"/>
    </xf>
    <xf numFmtId="0" fontId="2" fillId="13" borderId="17" xfId="0" applyFont="1" applyFill="1" applyBorder="1" applyAlignment="1">
      <alignment horizontal="center" wrapText="1"/>
    </xf>
    <xf numFmtId="0" fontId="2" fillId="15" borderId="15" xfId="0" applyFont="1" applyFill="1" applyBorder="1" applyAlignment="1">
      <alignment horizontal="center"/>
    </xf>
    <xf numFmtId="0" fontId="2" fillId="15" borderId="16" xfId="0" applyFont="1" applyFill="1" applyBorder="1" applyAlignment="1">
      <alignment horizontal="center"/>
    </xf>
    <xf numFmtId="0" fontId="2" fillId="15" borderId="17" xfId="0" applyFont="1" applyFill="1" applyBorder="1" applyAlignment="1">
      <alignment horizontal="center"/>
    </xf>
    <xf numFmtId="0" fontId="2" fillId="3" borderId="15" xfId="0" applyFont="1" applyFill="1" applyBorder="1" applyAlignment="1">
      <alignment horizontal="center" wrapText="1"/>
    </xf>
    <xf numFmtId="0" fontId="2" fillId="3" borderId="16" xfId="0" applyFont="1" applyFill="1" applyBorder="1" applyAlignment="1">
      <alignment horizontal="center" wrapText="1"/>
    </xf>
    <xf numFmtId="0" fontId="2" fillId="3" borderId="17" xfId="0" applyFont="1" applyFill="1" applyBorder="1" applyAlignment="1">
      <alignment horizontal="center" wrapText="1"/>
    </xf>
    <xf numFmtId="0" fontId="7" fillId="0" borderId="10" xfId="0" applyFont="1" applyBorder="1" applyAlignment="1">
      <alignment vertical="top" wrapText="1"/>
    </xf>
    <xf numFmtId="0" fontId="7" fillId="0" borderId="0" xfId="0" applyFont="1" applyBorder="1" applyAlignment="1">
      <alignment vertical="top" wrapText="1"/>
    </xf>
    <xf numFmtId="0" fontId="7" fillId="0" borderId="11" xfId="0" applyFont="1" applyBorder="1" applyAlignment="1">
      <alignment vertical="top" wrapText="1"/>
    </xf>
    <xf numFmtId="0" fontId="33" fillId="0" borderId="10" xfId="0" applyFont="1" applyBorder="1" applyAlignment="1">
      <alignment horizontal="left" vertical="top" wrapText="1"/>
    </xf>
    <xf numFmtId="0" fontId="32" fillId="0" borderId="8" xfId="0" applyFont="1" applyFill="1" applyBorder="1" applyAlignment="1">
      <alignment horizontal="left" vertical="top" wrapText="1"/>
    </xf>
    <xf numFmtId="0" fontId="32" fillId="0" borderId="9" xfId="0" applyFont="1" applyFill="1" applyBorder="1" applyAlignment="1">
      <alignment horizontal="left" vertical="top" wrapText="1"/>
    </xf>
    <xf numFmtId="0" fontId="32" fillId="0" borderId="12" xfId="0" applyFont="1" applyFill="1" applyBorder="1" applyAlignment="1">
      <alignment horizontal="left" vertical="top" wrapText="1"/>
    </xf>
    <xf numFmtId="0" fontId="32" fillId="0" borderId="13" xfId="0" applyFont="1" applyFill="1" applyBorder="1" applyAlignment="1">
      <alignment horizontal="left" vertical="top" wrapText="1"/>
    </xf>
    <xf numFmtId="0" fontId="32" fillId="0" borderId="14" xfId="0" applyFont="1" applyFill="1" applyBorder="1" applyAlignment="1">
      <alignment horizontal="left" vertical="top" wrapText="1"/>
    </xf>
    <xf numFmtId="0" fontId="7" fillId="0" borderId="7" xfId="0" applyFont="1" applyBorder="1" applyAlignment="1">
      <alignment horizontal="left" wrapText="1"/>
    </xf>
    <xf numFmtId="0" fontId="7" fillId="0" borderId="8" xfId="0" applyFont="1" applyBorder="1" applyAlignment="1">
      <alignment horizontal="left" wrapText="1"/>
    </xf>
    <xf numFmtId="0" fontId="7" fillId="0" borderId="9" xfId="0" applyFont="1" applyBorder="1" applyAlignment="1">
      <alignment horizontal="left" wrapText="1"/>
    </xf>
    <xf numFmtId="0" fontId="32" fillId="0" borderId="7" xfId="0" applyFont="1" applyBorder="1" applyAlignment="1">
      <alignment horizontal="left" vertical="top" wrapText="1"/>
    </xf>
    <xf numFmtId="0" fontId="32" fillId="0" borderId="8" xfId="0" applyFont="1" applyBorder="1" applyAlignment="1">
      <alignment horizontal="left" vertical="top" wrapText="1"/>
    </xf>
    <xf numFmtId="0" fontId="32" fillId="0" borderId="9" xfId="0" applyFont="1" applyBorder="1" applyAlignment="1">
      <alignment horizontal="left" vertical="top" wrapText="1"/>
    </xf>
    <xf numFmtId="0" fontId="32" fillId="0" borderId="10" xfId="0" applyFont="1" applyBorder="1" applyAlignment="1">
      <alignment horizontal="left" vertical="top" wrapText="1"/>
    </xf>
    <xf numFmtId="0" fontId="32" fillId="0" borderId="0" xfId="0" applyFont="1" applyBorder="1" applyAlignment="1">
      <alignment horizontal="left" vertical="top" wrapText="1"/>
    </xf>
    <xf numFmtId="0" fontId="32" fillId="0" borderId="11" xfId="0" applyFont="1" applyBorder="1" applyAlignment="1">
      <alignment horizontal="left" vertical="top" wrapText="1"/>
    </xf>
    <xf numFmtId="0" fontId="7" fillId="0" borderId="16" xfId="0" applyFont="1" applyFill="1" applyBorder="1" applyAlignment="1">
      <alignment horizontal="left"/>
    </xf>
    <xf numFmtId="0" fontId="32" fillId="0" borderId="12" xfId="0" applyFont="1" applyBorder="1" applyAlignment="1">
      <alignment horizontal="left" vertical="top" wrapText="1"/>
    </xf>
    <xf numFmtId="0" fontId="32" fillId="0" borderId="13" xfId="0" applyFont="1" applyBorder="1" applyAlignment="1">
      <alignment horizontal="left" vertical="top" wrapText="1"/>
    </xf>
    <xf numFmtId="0" fontId="32" fillId="0" borderId="14" xfId="0" applyFont="1" applyBorder="1" applyAlignment="1">
      <alignment horizontal="left" vertical="top" wrapText="1"/>
    </xf>
    <xf numFmtId="0" fontId="3" fillId="9" borderId="0" xfId="0" applyFont="1" applyFill="1" applyAlignment="1">
      <alignment horizontal="center"/>
    </xf>
    <xf numFmtId="0" fontId="31" fillId="0" borderId="2" xfId="0" applyFont="1" applyFill="1" applyBorder="1" applyAlignment="1" applyProtection="1">
      <alignment horizontal="left" wrapText="1"/>
      <protection locked="0"/>
    </xf>
    <xf numFmtId="0" fontId="31" fillId="0" borderId="18" xfId="0" applyFont="1" applyFill="1" applyBorder="1" applyAlignment="1" applyProtection="1">
      <alignment horizontal="left" wrapText="1"/>
      <protection locked="0"/>
    </xf>
    <xf numFmtId="0" fontId="31" fillId="0" borderId="3" xfId="0" applyFont="1" applyFill="1" applyBorder="1" applyAlignment="1" applyProtection="1">
      <alignment horizontal="left" wrapText="1"/>
      <protection locked="0"/>
    </xf>
    <xf numFmtId="0" fontId="0" fillId="0" borderId="2" xfId="0" applyFont="1" applyBorder="1" applyAlignment="1" applyProtection="1">
      <alignment horizontal="left" wrapText="1"/>
      <protection locked="0"/>
    </xf>
    <xf numFmtId="0" fontId="0" fillId="0" borderId="18" xfId="0" applyFont="1" applyBorder="1" applyAlignment="1" applyProtection="1">
      <alignment horizontal="left" wrapText="1"/>
      <protection locked="0"/>
    </xf>
    <xf numFmtId="0" fontId="0" fillId="0" borderId="3" xfId="0" applyFont="1" applyBorder="1" applyAlignment="1" applyProtection="1">
      <alignment horizontal="left" wrapText="1"/>
      <protection locked="0"/>
    </xf>
    <xf numFmtId="0" fontId="31" fillId="0" borderId="2"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2" xfId="0" applyFont="1" applyBorder="1" applyAlignment="1" applyProtection="1">
      <alignment horizontal="left" vertical="top" wrapText="1"/>
      <protection locked="0"/>
    </xf>
    <xf numFmtId="0" fontId="0" fillId="0" borderId="18" xfId="0" applyFont="1" applyBorder="1" applyAlignment="1" applyProtection="1">
      <alignment horizontal="left" vertical="top" wrapText="1"/>
      <protection locked="0"/>
    </xf>
    <xf numFmtId="0" fontId="0" fillId="0" borderId="3" xfId="0" applyFont="1" applyBorder="1" applyAlignment="1" applyProtection="1">
      <alignment horizontal="left" vertical="top" wrapText="1"/>
      <protection locked="0"/>
    </xf>
    <xf numFmtId="0" fontId="8" fillId="3" borderId="22" xfId="0" applyFont="1" applyFill="1" applyBorder="1" applyAlignment="1">
      <alignment horizontal="center"/>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1" fillId="0" borderId="2" xfId="0" applyFont="1" applyBorder="1" applyAlignment="1" applyProtection="1">
      <alignment horizontal="left" wrapText="1"/>
      <protection locked="0"/>
    </xf>
    <xf numFmtId="0" fontId="1" fillId="0" borderId="18" xfId="0" applyFont="1" applyBorder="1" applyAlignment="1" applyProtection="1">
      <alignment horizontal="left" wrapText="1"/>
      <protection locked="0"/>
    </xf>
    <xf numFmtId="0" fontId="1" fillId="0" borderId="3" xfId="0" applyFont="1" applyBorder="1" applyAlignment="1" applyProtection="1">
      <alignment horizontal="left" wrapText="1"/>
      <protection locked="0"/>
    </xf>
    <xf numFmtId="0" fontId="31" fillId="0" borderId="2" xfId="0" applyFont="1" applyBorder="1" applyAlignment="1" applyProtection="1">
      <alignment horizontal="left" wrapText="1"/>
      <protection locked="0"/>
    </xf>
    <xf numFmtId="0" fontId="31" fillId="0" borderId="18" xfId="0" applyFont="1" applyBorder="1" applyAlignment="1" applyProtection="1">
      <alignment horizontal="left" wrapText="1"/>
      <protection locked="0"/>
    </xf>
    <xf numFmtId="0" fontId="31" fillId="0" borderId="3" xfId="0" applyFont="1" applyBorder="1" applyAlignment="1" applyProtection="1">
      <alignment horizontal="left" wrapText="1"/>
      <protection locked="0"/>
    </xf>
    <xf numFmtId="0" fontId="8" fillId="9" borderId="15" xfId="0" applyFont="1" applyFill="1" applyBorder="1" applyAlignment="1">
      <alignment horizontal="center"/>
    </xf>
    <xf numFmtId="0" fontId="8" fillId="9" borderId="16" xfId="0" applyFont="1" applyFill="1" applyBorder="1" applyAlignment="1">
      <alignment horizontal="center"/>
    </xf>
    <xf numFmtId="0" fontId="8" fillId="9" borderId="17" xfId="0" applyFont="1" applyFill="1" applyBorder="1" applyAlignment="1">
      <alignment horizontal="center"/>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2" xfId="0" applyFont="1" applyBorder="1" applyAlignment="1" applyProtection="1">
      <alignment horizontal="left"/>
      <protection locked="0"/>
    </xf>
    <xf numFmtId="0" fontId="0" fillId="0" borderId="18" xfId="0" applyFont="1" applyBorder="1" applyAlignment="1" applyProtection="1">
      <alignment horizontal="left"/>
      <protection locked="0"/>
    </xf>
    <xf numFmtId="0" fontId="0" fillId="0" borderId="3" xfId="0" applyFont="1" applyBorder="1" applyAlignment="1" applyProtection="1">
      <alignment horizontal="left"/>
      <protection locked="0"/>
    </xf>
    <xf numFmtId="0" fontId="0" fillId="0" borderId="2"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3" xfId="0" applyBorder="1" applyAlignment="1" applyProtection="1">
      <alignment horizontal="center"/>
      <protection locked="0"/>
    </xf>
    <xf numFmtId="0" fontId="3" fillId="9" borderId="15" xfId="0" applyFont="1" applyFill="1" applyBorder="1" applyAlignment="1">
      <alignment horizontal="center"/>
    </xf>
    <xf numFmtId="0" fontId="3" fillId="9" borderId="16" xfId="0" applyFont="1" applyFill="1" applyBorder="1" applyAlignment="1">
      <alignment horizontal="center"/>
    </xf>
    <xf numFmtId="0" fontId="3" fillId="9" borderId="17" xfId="0" applyFont="1" applyFill="1" applyBorder="1" applyAlignment="1">
      <alignment horizontal="center"/>
    </xf>
    <xf numFmtId="0" fontId="31" fillId="0" borderId="18" xfId="0" applyFont="1" applyBorder="1" applyAlignment="1" applyProtection="1">
      <alignment horizontal="left" vertical="center" wrapText="1"/>
      <protection locked="0"/>
    </xf>
    <xf numFmtId="0" fontId="31" fillId="0" borderId="3" xfId="0" applyFont="1" applyBorder="1" applyAlignment="1" applyProtection="1">
      <alignment horizontal="left" vertical="center" wrapText="1"/>
      <protection locked="0"/>
    </xf>
    <xf numFmtId="0" fontId="0" fillId="0" borderId="2" xfId="0" applyFill="1" applyBorder="1" applyAlignment="1" applyProtection="1">
      <alignment horizontal="left" vertical="center" wrapText="1"/>
      <protection locked="0"/>
    </xf>
    <xf numFmtId="0" fontId="0" fillId="0" borderId="18" xfId="0" applyFill="1" applyBorder="1" applyAlignment="1" applyProtection="1">
      <alignment horizontal="left" vertical="center" wrapText="1"/>
      <protection locked="0"/>
    </xf>
    <xf numFmtId="0" fontId="0" fillId="0" borderId="3" xfId="0" applyFill="1" applyBorder="1" applyAlignment="1" applyProtection="1">
      <alignment horizontal="left" vertical="center" wrapText="1"/>
      <protection locked="0"/>
    </xf>
    <xf numFmtId="0" fontId="0" fillId="0" borderId="2"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31" fillId="0" borderId="2" xfId="0" applyFont="1" applyBorder="1" applyAlignment="1" applyProtection="1">
      <alignment horizontal="left" vertical="top" wrapText="1"/>
      <protection locked="0"/>
    </xf>
    <xf numFmtId="0" fontId="31" fillId="0" borderId="18" xfId="0" applyFont="1" applyBorder="1" applyAlignment="1" applyProtection="1">
      <alignment horizontal="left" vertical="top" wrapText="1"/>
      <protection locked="0"/>
    </xf>
    <xf numFmtId="0" fontId="31" fillId="0" borderId="3" xfId="0" applyFont="1" applyBorder="1" applyAlignment="1" applyProtection="1">
      <alignment horizontal="left" vertical="top" wrapText="1"/>
      <protection locked="0"/>
    </xf>
    <xf numFmtId="0" fontId="4" fillId="9" borderId="15" xfId="0" applyFont="1" applyFill="1" applyBorder="1" applyAlignment="1">
      <alignment horizontal="center"/>
    </xf>
    <xf numFmtId="0" fontId="4" fillId="9" borderId="16" xfId="0" applyFont="1" applyFill="1" applyBorder="1" applyAlignment="1">
      <alignment horizontal="center"/>
    </xf>
    <xf numFmtId="0" fontId="4" fillId="9" borderId="17" xfId="0" applyFont="1" applyFill="1" applyBorder="1" applyAlignment="1">
      <alignment horizontal="center"/>
    </xf>
    <xf numFmtId="0" fontId="31" fillId="0" borderId="2" xfId="0" applyFont="1" applyFill="1" applyBorder="1" applyAlignment="1" applyProtection="1">
      <alignment horizontal="left" vertical="top" wrapText="1"/>
      <protection locked="0"/>
    </xf>
    <xf numFmtId="0" fontId="31" fillId="0" borderId="18" xfId="0" applyFont="1" applyFill="1" applyBorder="1" applyAlignment="1" applyProtection="1">
      <alignment horizontal="left" vertical="top" wrapText="1"/>
      <protection locked="0"/>
    </xf>
    <xf numFmtId="0" fontId="31" fillId="0" borderId="3" xfId="0" applyFont="1" applyFill="1" applyBorder="1" applyAlignment="1" applyProtection="1">
      <alignment horizontal="left" vertical="top" wrapText="1"/>
      <protection locked="0"/>
    </xf>
    <xf numFmtId="0" fontId="0" fillId="0" borderId="2" xfId="0" applyBorder="1" applyAlignment="1" applyProtection="1">
      <alignment horizontal="left" wrapText="1"/>
      <protection locked="0"/>
    </xf>
    <xf numFmtId="0" fontId="0" fillId="0" borderId="18" xfId="0" applyBorder="1" applyAlignment="1" applyProtection="1">
      <alignment horizontal="left" wrapText="1"/>
      <protection locked="0"/>
    </xf>
    <xf numFmtId="0" fontId="0" fillId="0" borderId="3" xfId="0" applyBorder="1" applyAlignment="1" applyProtection="1">
      <alignment horizontal="left" wrapText="1"/>
      <protection locked="0"/>
    </xf>
    <xf numFmtId="0" fontId="3" fillId="0" borderId="2" xfId="0" applyFont="1" applyBorder="1" applyAlignment="1" applyProtection="1">
      <alignment horizontal="left" wrapText="1"/>
      <protection locked="0"/>
    </xf>
    <xf numFmtId="0" fontId="3" fillId="0" borderId="18" xfId="0" applyFont="1" applyBorder="1" applyAlignment="1" applyProtection="1">
      <alignment horizontal="left" wrapText="1"/>
      <protection locked="0"/>
    </xf>
    <xf numFmtId="0" fontId="3" fillId="0" borderId="3" xfId="0" applyFont="1" applyBorder="1" applyAlignment="1" applyProtection="1">
      <alignment horizontal="left" wrapText="1"/>
      <protection locked="0"/>
    </xf>
    <xf numFmtId="0" fontId="1" fillId="0" borderId="4" xfId="0" applyFont="1" applyBorder="1" applyAlignment="1">
      <alignment horizontal="left"/>
    </xf>
    <xf numFmtId="0" fontId="1" fillId="0" borderId="5" xfId="0" applyFont="1" applyBorder="1" applyAlignment="1">
      <alignment horizontal="left"/>
    </xf>
    <xf numFmtId="0" fontId="1" fillId="0" borderId="0" xfId="0" applyFont="1" applyAlignment="1">
      <alignment horizontal="left"/>
    </xf>
    <xf numFmtId="0" fontId="3" fillId="2" borderId="0" xfId="0" applyFont="1" applyFill="1" applyAlignment="1">
      <alignment horizontal="center"/>
    </xf>
    <xf numFmtId="0" fontId="1" fillId="0" borderId="23" xfId="0" applyFont="1" applyBorder="1" applyAlignment="1">
      <alignment horizontal="left"/>
    </xf>
    <xf numFmtId="0" fontId="5" fillId="0" borderId="25" xfId="0" applyFont="1" applyBorder="1" applyAlignment="1">
      <alignment horizontal="center"/>
    </xf>
    <xf numFmtId="0" fontId="5" fillId="0" borderId="26" xfId="0" applyFont="1" applyBorder="1" applyAlignment="1">
      <alignment horizontal="center"/>
    </xf>
    <xf numFmtId="0" fontId="5" fillId="0" borderId="27" xfId="0" applyFont="1" applyBorder="1" applyAlignment="1">
      <alignment horizontal="center"/>
    </xf>
    <xf numFmtId="166" fontId="26" fillId="11" borderId="22" xfId="1" applyNumberFormat="1" applyFont="1" applyFill="1" applyBorder="1" applyAlignment="1">
      <alignment horizontal="left" vertical="center"/>
    </xf>
    <xf numFmtId="165" fontId="25" fillId="18" borderId="0" xfId="1" applyNumberFormat="1" applyFont="1" applyFill="1" applyBorder="1" applyAlignment="1">
      <alignment horizontal="center" vertical="center"/>
    </xf>
    <xf numFmtId="165" fontId="18" fillId="18" borderId="0" xfId="1" applyNumberFormat="1" applyFont="1" applyFill="1" applyBorder="1" applyAlignment="1">
      <alignment vertical="center"/>
    </xf>
    <xf numFmtId="1" fontId="19" fillId="0" borderId="0" xfId="1" applyNumberFormat="1" applyFont="1" applyAlignment="1">
      <alignment horizontal="left" vertical="top" wrapText="1"/>
    </xf>
    <xf numFmtId="0" fontId="14" fillId="17" borderId="0" xfId="1" applyFont="1" applyFill="1"/>
    <xf numFmtId="0" fontId="17" fillId="17" borderId="0" xfId="3" applyFont="1" applyFill="1" applyAlignment="1" applyProtection="1">
      <alignment horizontal="left"/>
    </xf>
    <xf numFmtId="0" fontId="10" fillId="17" borderId="0" xfId="1" applyFont="1" applyFill="1" applyAlignment="1">
      <alignment horizontal="right"/>
    </xf>
    <xf numFmtId="0" fontId="10" fillId="17" borderId="28" xfId="1" applyFont="1" applyFill="1" applyBorder="1" applyAlignment="1">
      <alignment horizontal="right"/>
    </xf>
    <xf numFmtId="0" fontId="10" fillId="0" borderId="2" xfId="1" applyFont="1" applyFill="1" applyBorder="1" applyAlignment="1">
      <alignment horizontal="center"/>
    </xf>
    <xf numFmtId="0" fontId="10" fillId="0" borderId="18" xfId="1" applyFont="1" applyFill="1" applyBorder="1" applyAlignment="1">
      <alignment horizontal="center"/>
    </xf>
    <xf numFmtId="0" fontId="10" fillId="0" borderId="3" xfId="1" applyFont="1" applyFill="1" applyBorder="1" applyAlignment="1">
      <alignment horizontal="center"/>
    </xf>
    <xf numFmtId="0" fontId="20" fillId="17" borderId="19" xfId="1" applyFont="1" applyFill="1" applyBorder="1" applyAlignment="1">
      <alignment horizontal="left"/>
    </xf>
    <xf numFmtId="0" fontId="20" fillId="17" borderId="0" xfId="1" applyFont="1" applyFill="1" applyAlignment="1">
      <alignment horizontal="left"/>
    </xf>
    <xf numFmtId="0" fontId="22" fillId="0" borderId="0" xfId="1" applyFont="1" applyFill="1" applyBorder="1" applyAlignment="1">
      <alignment horizontal="center" vertical="center"/>
    </xf>
    <xf numFmtId="0" fontId="28" fillId="20" borderId="0" xfId="1" applyFont="1" applyFill="1" applyBorder="1" applyAlignment="1">
      <alignment horizontal="center" vertical="center" shrinkToFit="1"/>
    </xf>
    <xf numFmtId="0" fontId="28" fillId="13" borderId="0" xfId="1" applyFont="1" applyFill="1" applyBorder="1" applyAlignment="1" applyProtection="1">
      <alignment horizontal="center" vertical="center"/>
      <protection locked="0"/>
    </xf>
    <xf numFmtId="1" fontId="28" fillId="19" borderId="0" xfId="1" applyNumberFormat="1" applyFont="1" applyFill="1" applyBorder="1" applyAlignment="1">
      <alignment horizontal="center"/>
    </xf>
    <xf numFmtId="0" fontId="7" fillId="0" borderId="0" xfId="0" applyFont="1" applyAlignment="1">
      <alignment horizontal="left" vertical="top" wrapText="1"/>
    </xf>
  </cellXfs>
  <cellStyles count="4">
    <cellStyle name="Comma 2" xfId="2" xr:uid="{00000000-0005-0000-0000-000000000000}"/>
    <cellStyle name="Hyperlink" xfId="3" builtinId="8"/>
    <cellStyle name="Normal" xfId="0" builtinId="0"/>
    <cellStyle name="Normal 2" xfId="1" xr:uid="{00000000-0005-0000-0000-000003000000}"/>
  </cellStyles>
  <dxfs count="4">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FFFF00"/>
      <color rgb="FFADF5F3"/>
      <color rgb="FFD6B4E4"/>
      <color rgb="FFB9E5E5"/>
      <color rgb="FFED6F93"/>
      <color rgb="FFEFC7C3"/>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oneCellAnchor>
    <xdr:from>
      <xdr:col>21</xdr:col>
      <xdr:colOff>1238250</xdr:colOff>
      <xdr:row>0</xdr:row>
      <xdr:rowOff>9525</xdr:rowOff>
    </xdr:from>
    <xdr:ext cx="1058208" cy="222063"/>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FE95C314-AB0F-4364-8E27-C37779CC2E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109700" y="9525"/>
          <a:ext cx="1058208" cy="2220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97x863/Desktop/Perkins/17-18%20Perkins%20Local%20Applic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Information"/>
      <sheetName val="Narrative"/>
      <sheetName val="Budget Detail &amp; Amendments"/>
      <sheetName val="Budget Roll-Up"/>
      <sheetName val="Advisory Committees"/>
      <sheetName val="Improvement Plan"/>
      <sheetName val="Program Assurances"/>
      <sheetName val="17-18 Calendar"/>
      <sheetName val="Do Not Edit"/>
    </sheetNames>
    <sheetDataSet>
      <sheetData sheetId="0"/>
      <sheetData sheetId="1"/>
      <sheetData sheetId="2"/>
      <sheetData sheetId="3"/>
      <sheetData sheetId="4"/>
      <sheetData sheetId="5"/>
      <sheetData sheetId="6"/>
      <sheetData sheetId="7">
        <row r="1">
          <cell r="A1" t="str">
            <v>Yes</v>
          </cell>
        </row>
      </sheetData>
      <sheetData sheetId="8">
        <row r="1">
          <cell r="A1" t="str">
            <v>Yes</v>
          </cell>
          <cell r="B1" t="str">
            <v>Quarter 1</v>
          </cell>
          <cell r="C1" t="str">
            <v>Salaries</v>
          </cell>
          <cell r="D1" t="str">
            <v>Contracted Services</v>
          </cell>
          <cell r="E1" t="str">
            <v>Telephone</v>
          </cell>
        </row>
        <row r="2">
          <cell r="A2" t="str">
            <v>No</v>
          </cell>
          <cell r="B2" t="str">
            <v>Quarter 2</v>
          </cell>
          <cell r="C2" t="str">
            <v>Hourly Wages</v>
          </cell>
          <cell r="D2" t="str">
            <v>Printing</v>
          </cell>
          <cell r="E2" t="str">
            <v>Postage and Mailing</v>
          </cell>
        </row>
        <row r="3">
          <cell r="B3" t="str">
            <v>Quarter 3</v>
          </cell>
        </row>
        <row r="4">
          <cell r="B4" t="str">
            <v>Quarter 4</v>
          </cell>
        </row>
        <row r="10">
          <cell r="A10" t="str">
            <v>Consumable Supplies</v>
          </cell>
          <cell r="D10" t="str">
            <v>Dues/Subscriptions</v>
          </cell>
        </row>
        <row r="11">
          <cell r="A11" t="str">
            <v>Minor Equipment</v>
          </cell>
          <cell r="D11" t="str">
            <v>Training/Registration Costs</v>
          </cell>
        </row>
        <row r="12">
          <cell r="D12"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bphelps@mtech.edu" TargetMode="External"/><Relationship Id="rId7" Type="http://schemas.openxmlformats.org/officeDocument/2006/relationships/printerSettings" Target="../printerSettings/printerSettings2.bin"/><Relationship Id="rId2" Type="http://schemas.openxmlformats.org/officeDocument/2006/relationships/hyperlink" Target="mailto:grants@mtech.edu" TargetMode="External"/><Relationship Id="rId1" Type="http://schemas.openxmlformats.org/officeDocument/2006/relationships/printerSettings" Target="../printerSettings/printerSettings1.bin"/><Relationship Id="rId6" Type="http://schemas.openxmlformats.org/officeDocument/2006/relationships/hyperlink" Target="mailto:bphelps@mtech.edu" TargetMode="External"/><Relationship Id="rId5" Type="http://schemas.openxmlformats.org/officeDocument/2006/relationships/hyperlink" Target="mailto:ccassidy@mtech.edu" TargetMode="External"/><Relationship Id="rId4" Type="http://schemas.openxmlformats.org/officeDocument/2006/relationships/hyperlink" Target="mailto:ccassidy@mtech.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hyperlink" Target="http://www.vertex42.com/calendars/school-calendar.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6"/>
  <sheetViews>
    <sheetView topLeftCell="A70" zoomScaleNormal="100" workbookViewId="0">
      <selection activeCell="A9" sqref="A9:E9"/>
    </sheetView>
  </sheetViews>
  <sheetFormatPr defaultRowHeight="14.5" x14ac:dyDescent="0.35"/>
  <cols>
    <col min="1" max="1" width="10.7265625" bestFit="1" customWidth="1"/>
    <col min="3" max="3" width="9.54296875" customWidth="1"/>
    <col min="4" max="4" width="10.26953125" bestFit="1" customWidth="1"/>
    <col min="5" max="5" width="10.7265625" customWidth="1"/>
    <col min="7" max="7" width="11.1796875" customWidth="1"/>
    <col min="8" max="8" width="11.1796875" bestFit="1" customWidth="1"/>
    <col min="11" max="11" width="11.1796875" bestFit="1" customWidth="1"/>
  </cols>
  <sheetData>
    <row r="1" spans="1:9" ht="21" x14ac:dyDescent="0.5">
      <c r="A1" s="44" t="s">
        <v>169</v>
      </c>
      <c r="B1" s="44"/>
      <c r="C1" s="44"/>
    </row>
    <row r="3" spans="1:9" x14ac:dyDescent="0.35">
      <c r="A3" s="293" t="s">
        <v>96</v>
      </c>
      <c r="B3" s="293"/>
      <c r="C3" s="293"/>
      <c r="D3" s="293"/>
      <c r="E3" s="293"/>
      <c r="F3" s="293"/>
      <c r="G3" s="293"/>
      <c r="H3" s="293"/>
      <c r="I3" s="293"/>
    </row>
    <row r="5" spans="1:9" x14ac:dyDescent="0.35">
      <c r="A5" s="301" t="s">
        <v>97</v>
      </c>
      <c r="B5" s="301"/>
      <c r="C5" s="301"/>
      <c r="D5" s="301"/>
    </row>
    <row r="6" spans="1:9" x14ac:dyDescent="0.35">
      <c r="A6" s="301" t="s">
        <v>98</v>
      </c>
      <c r="B6" s="301"/>
      <c r="C6" s="301"/>
    </row>
    <row r="7" spans="1:9" x14ac:dyDescent="0.35">
      <c r="A7" s="301" t="s">
        <v>99</v>
      </c>
      <c r="B7" s="301"/>
      <c r="C7" s="301"/>
    </row>
    <row r="9" spans="1:9" x14ac:dyDescent="0.35">
      <c r="A9" s="294" t="s">
        <v>216</v>
      </c>
      <c r="B9" s="294"/>
      <c r="C9" s="294"/>
      <c r="D9" s="294"/>
      <c r="E9" s="294"/>
    </row>
    <row r="11" spans="1:9" ht="15" thickBot="1" x14ac:dyDescent="0.4"/>
    <row r="12" spans="1:9" ht="15" thickBot="1" x14ac:dyDescent="0.4">
      <c r="A12" s="15" t="s">
        <v>59</v>
      </c>
      <c r="B12" s="303" t="s">
        <v>198</v>
      </c>
      <c r="C12" s="304"/>
      <c r="D12" s="304"/>
      <c r="E12" s="305"/>
      <c r="G12" s="1" t="s">
        <v>60</v>
      </c>
      <c r="H12" s="19">
        <v>2017</v>
      </c>
    </row>
    <row r="15" spans="1:9" ht="15.5" x14ac:dyDescent="0.35">
      <c r="A15" s="307" t="s">
        <v>41</v>
      </c>
      <c r="B15" s="307"/>
      <c r="C15" s="307"/>
      <c r="D15" s="307"/>
      <c r="E15" s="307"/>
    </row>
    <row r="16" spans="1:9" ht="15" thickBot="1" x14ac:dyDescent="0.4"/>
    <row r="17" spans="1:17" ht="15" thickBot="1" x14ac:dyDescent="0.4">
      <c r="A17" s="1" t="s">
        <v>42</v>
      </c>
      <c r="B17" s="285" t="s">
        <v>204</v>
      </c>
      <c r="C17" s="286"/>
      <c r="D17" s="286"/>
      <c r="E17" s="286"/>
      <c r="F17" s="286"/>
      <c r="G17" s="286"/>
      <c r="H17" s="286"/>
      <c r="I17" s="287"/>
      <c r="K17" s="1" t="s">
        <v>43</v>
      </c>
      <c r="L17" s="285" t="s">
        <v>205</v>
      </c>
      <c r="M17" s="286"/>
      <c r="N17" s="286"/>
      <c r="O17" s="286"/>
      <c r="P17" s="286"/>
      <c r="Q17" s="287"/>
    </row>
    <row r="18" spans="1:17" ht="15" thickBot="1" x14ac:dyDescent="0.4"/>
    <row r="19" spans="1:17" ht="14.5" customHeight="1" x14ac:dyDescent="0.35">
      <c r="A19" s="1" t="s">
        <v>44</v>
      </c>
      <c r="B19" s="295" t="s">
        <v>199</v>
      </c>
      <c r="C19" s="296"/>
      <c r="D19" s="296"/>
      <c r="E19" s="296"/>
      <c r="F19" s="296"/>
      <c r="G19" s="296"/>
      <c r="H19" s="296"/>
      <c r="I19" s="297"/>
    </row>
    <row r="20" spans="1:17" ht="15" thickBot="1" x14ac:dyDescent="0.4">
      <c r="B20" s="298"/>
      <c r="C20" s="299"/>
      <c r="D20" s="299"/>
      <c r="E20" s="299"/>
      <c r="F20" s="299"/>
      <c r="G20" s="299"/>
      <c r="H20" s="299"/>
      <c r="I20" s="300"/>
    </row>
    <row r="21" spans="1:17" ht="15" thickBot="1" x14ac:dyDescent="0.4"/>
    <row r="22" spans="1:17" ht="15" thickBot="1" x14ac:dyDescent="0.4">
      <c r="A22" s="1" t="s">
        <v>45</v>
      </c>
      <c r="B22" s="285" t="s">
        <v>200</v>
      </c>
      <c r="C22" s="286"/>
      <c r="D22" s="286"/>
      <c r="E22" s="286"/>
      <c r="F22" s="286"/>
      <c r="G22" s="286"/>
      <c r="H22" s="286"/>
      <c r="I22" s="287"/>
      <c r="K22" s="1" t="s">
        <v>46</v>
      </c>
      <c r="L22" s="285" t="s">
        <v>201</v>
      </c>
      <c r="M22" s="287"/>
      <c r="N22" s="17"/>
      <c r="O22" s="18" t="s">
        <v>47</v>
      </c>
      <c r="P22" s="285">
        <v>59701</v>
      </c>
      <c r="Q22" s="287"/>
    </row>
    <row r="23" spans="1:17" ht="15" thickBot="1" x14ac:dyDescent="0.4"/>
    <row r="24" spans="1:17" ht="15" thickBot="1" x14ac:dyDescent="0.4">
      <c r="A24" s="1" t="s">
        <v>48</v>
      </c>
      <c r="B24" s="285" t="s">
        <v>202</v>
      </c>
      <c r="C24" s="287"/>
      <c r="D24" s="20" t="s">
        <v>52</v>
      </c>
      <c r="E24" s="19"/>
      <c r="G24" s="1" t="s">
        <v>49</v>
      </c>
      <c r="H24" s="285" t="s">
        <v>203</v>
      </c>
      <c r="I24" s="287"/>
      <c r="K24" s="1" t="s">
        <v>50</v>
      </c>
      <c r="L24" s="290" t="s">
        <v>215</v>
      </c>
      <c r="M24" s="291"/>
      <c r="N24" s="292"/>
      <c r="O24" s="89"/>
    </row>
    <row r="26" spans="1:17" ht="15.5" x14ac:dyDescent="0.35">
      <c r="A26" s="302" t="s">
        <v>103</v>
      </c>
      <c r="B26" s="302"/>
      <c r="C26" s="302"/>
      <c r="D26" s="302"/>
      <c r="E26" s="302"/>
    </row>
    <row r="27" spans="1:17" ht="15" thickBot="1" x14ac:dyDescent="0.4"/>
    <row r="28" spans="1:17" ht="15" thickBot="1" x14ac:dyDescent="0.4">
      <c r="A28" s="1" t="s">
        <v>42</v>
      </c>
      <c r="B28" s="285" t="s">
        <v>204</v>
      </c>
      <c r="C28" s="286"/>
      <c r="D28" s="286"/>
      <c r="E28" s="286"/>
      <c r="F28" s="286"/>
      <c r="G28" s="286"/>
      <c r="H28" s="286"/>
      <c r="I28" s="287"/>
      <c r="K28" s="1" t="s">
        <v>43</v>
      </c>
      <c r="L28" s="285" t="s">
        <v>205</v>
      </c>
      <c r="M28" s="286"/>
      <c r="N28" s="286"/>
      <c r="O28" s="286"/>
      <c r="P28" s="286"/>
      <c r="Q28" s="287"/>
    </row>
    <row r="29" spans="1:17" ht="15" thickBot="1" x14ac:dyDescent="0.4"/>
    <row r="30" spans="1:17" ht="14.5" customHeight="1" x14ac:dyDescent="0.35">
      <c r="A30" s="1" t="s">
        <v>44</v>
      </c>
      <c r="B30" s="295" t="s">
        <v>206</v>
      </c>
      <c r="C30" s="296"/>
      <c r="D30" s="296"/>
      <c r="E30" s="296"/>
      <c r="F30" s="296"/>
      <c r="G30" s="296"/>
      <c r="H30" s="296"/>
      <c r="I30" s="297"/>
    </row>
    <row r="31" spans="1:17" ht="15" thickBot="1" x14ac:dyDescent="0.4">
      <c r="B31" s="298"/>
      <c r="C31" s="299"/>
      <c r="D31" s="299"/>
      <c r="E31" s="299"/>
      <c r="F31" s="299"/>
      <c r="G31" s="299"/>
      <c r="H31" s="299"/>
      <c r="I31" s="300"/>
    </row>
    <row r="32" spans="1:17" ht="15" thickBot="1" x14ac:dyDescent="0.4"/>
    <row r="33" spans="1:17" ht="15" thickBot="1" x14ac:dyDescent="0.4">
      <c r="A33" s="1" t="s">
        <v>45</v>
      </c>
      <c r="B33" s="285" t="s">
        <v>200</v>
      </c>
      <c r="C33" s="286"/>
      <c r="D33" s="286"/>
      <c r="E33" s="286"/>
      <c r="F33" s="286"/>
      <c r="G33" s="286"/>
      <c r="H33" s="286"/>
      <c r="I33" s="287"/>
      <c r="K33" s="1" t="s">
        <v>46</v>
      </c>
      <c r="L33" s="285" t="s">
        <v>201</v>
      </c>
      <c r="M33" s="287"/>
      <c r="N33" s="17"/>
      <c r="O33" s="18" t="s">
        <v>47</v>
      </c>
      <c r="P33" s="285">
        <v>59701</v>
      </c>
      <c r="Q33" s="287"/>
    </row>
    <row r="34" spans="1:17" ht="15" thickBot="1" x14ac:dyDescent="0.4"/>
    <row r="35" spans="1:17" ht="15" thickBot="1" x14ac:dyDescent="0.4">
      <c r="A35" s="1" t="s">
        <v>48</v>
      </c>
      <c r="B35" s="285" t="s">
        <v>202</v>
      </c>
      <c r="C35" s="287"/>
      <c r="D35" s="20" t="s">
        <v>52</v>
      </c>
      <c r="E35" s="19"/>
      <c r="G35" s="1" t="s">
        <v>49</v>
      </c>
      <c r="H35" s="285" t="s">
        <v>203</v>
      </c>
      <c r="I35" s="287"/>
      <c r="K35" s="1" t="s">
        <v>50</v>
      </c>
      <c r="L35" s="285"/>
      <c r="M35" s="286"/>
      <c r="N35" s="287"/>
    </row>
    <row r="38" spans="1:17" ht="15.5" x14ac:dyDescent="0.35">
      <c r="A38" s="288" t="s">
        <v>51</v>
      </c>
      <c r="B38" s="288"/>
    </row>
    <row r="39" spans="1:17" ht="15" thickBot="1" x14ac:dyDescent="0.4"/>
    <row r="40" spans="1:17" ht="15" thickBot="1" x14ac:dyDescent="0.4">
      <c r="A40" s="1" t="s">
        <v>42</v>
      </c>
      <c r="B40" s="285" t="s">
        <v>207</v>
      </c>
      <c r="C40" s="286"/>
      <c r="D40" s="286"/>
      <c r="E40" s="286"/>
      <c r="F40" s="286"/>
      <c r="G40" s="286"/>
      <c r="H40" s="286"/>
      <c r="I40" s="287"/>
      <c r="K40" s="1" t="s">
        <v>43</v>
      </c>
      <c r="L40" s="285" t="s">
        <v>208</v>
      </c>
      <c r="M40" s="286"/>
      <c r="N40" s="286"/>
      <c r="O40" s="286"/>
      <c r="P40" s="286"/>
      <c r="Q40" s="287"/>
    </row>
    <row r="41" spans="1:17" ht="15" thickBot="1" x14ac:dyDescent="0.4"/>
    <row r="42" spans="1:17" ht="15" thickBot="1" x14ac:dyDescent="0.4">
      <c r="A42" s="1" t="s">
        <v>48</v>
      </c>
      <c r="B42" s="285" t="s">
        <v>209</v>
      </c>
      <c r="C42" s="287"/>
      <c r="D42" s="20" t="s">
        <v>52</v>
      </c>
      <c r="E42" s="19"/>
      <c r="G42" s="1" t="s">
        <v>49</v>
      </c>
      <c r="H42" s="285"/>
      <c r="I42" s="287"/>
      <c r="K42" s="1" t="s">
        <v>50</v>
      </c>
      <c r="L42" s="290" t="s">
        <v>210</v>
      </c>
      <c r="M42" s="291"/>
      <c r="N42" s="292"/>
    </row>
    <row r="46" spans="1:17" ht="15.5" x14ac:dyDescent="0.35">
      <c r="A46" s="289" t="s">
        <v>100</v>
      </c>
      <c r="B46" s="289"/>
      <c r="C46" s="289"/>
      <c r="D46" s="289"/>
    </row>
    <row r="47" spans="1:17" ht="15" thickBot="1" x14ac:dyDescent="0.4"/>
    <row r="48" spans="1:17" ht="15" thickBot="1" x14ac:dyDescent="0.4">
      <c r="A48" s="1" t="s">
        <v>42</v>
      </c>
      <c r="B48" s="285"/>
      <c r="C48" s="286"/>
      <c r="D48" s="286"/>
      <c r="E48" s="286"/>
      <c r="F48" s="286"/>
      <c r="G48" s="286"/>
      <c r="H48" s="286"/>
      <c r="I48" s="287"/>
      <c r="K48" s="1" t="s">
        <v>43</v>
      </c>
      <c r="L48" s="285"/>
      <c r="M48" s="286"/>
      <c r="N48" s="286"/>
      <c r="O48" s="286"/>
      <c r="P48" s="286"/>
      <c r="Q48" s="287"/>
    </row>
    <row r="49" spans="1:14" ht="15" thickBot="1" x14ac:dyDescent="0.4"/>
    <row r="50" spans="1:14" ht="15" thickBot="1" x14ac:dyDescent="0.4">
      <c r="A50" s="1" t="s">
        <v>48</v>
      </c>
      <c r="B50" s="285"/>
      <c r="C50" s="287"/>
      <c r="D50" s="20" t="s">
        <v>52</v>
      </c>
      <c r="E50" s="19"/>
      <c r="G50" s="1" t="s">
        <v>49</v>
      </c>
      <c r="H50" s="285"/>
      <c r="I50" s="287"/>
      <c r="K50" s="1" t="s">
        <v>50</v>
      </c>
      <c r="L50" s="285"/>
      <c r="M50" s="286"/>
      <c r="N50" s="287"/>
    </row>
    <row r="54" spans="1:14" ht="15.5" x14ac:dyDescent="0.35">
      <c r="A54" s="306" t="s">
        <v>95</v>
      </c>
      <c r="B54" s="306"/>
      <c r="C54" s="306"/>
      <c r="D54" s="306"/>
      <c r="E54" s="306"/>
      <c r="F54" s="306"/>
    </row>
    <row r="56" spans="1:14" x14ac:dyDescent="0.35">
      <c r="A56" s="301" t="s">
        <v>94</v>
      </c>
      <c r="B56" s="301"/>
      <c r="C56" s="301"/>
      <c r="D56" s="301"/>
      <c r="E56" s="301"/>
      <c r="F56" s="301"/>
      <c r="G56" s="301"/>
      <c r="H56" s="301"/>
      <c r="I56" s="301"/>
      <c r="J56" s="301"/>
      <c r="K56" s="301"/>
      <c r="L56" s="301"/>
    </row>
    <row r="57" spans="1:14" x14ac:dyDescent="0.35">
      <c r="A57" s="283"/>
      <c r="C57" s="283"/>
      <c r="D57" s="283"/>
      <c r="E57" s="283"/>
      <c r="F57" s="283"/>
      <c r="G57" s="283"/>
      <c r="H57" s="283"/>
    </row>
    <row r="58" spans="1:14" ht="15" thickBot="1" x14ac:dyDescent="0.4">
      <c r="B58" s="1" t="s">
        <v>90</v>
      </c>
      <c r="C58" s="16"/>
      <c r="D58" s="16"/>
      <c r="F58" s="1" t="s">
        <v>91</v>
      </c>
      <c r="J58" s="1" t="s">
        <v>92</v>
      </c>
    </row>
    <row r="59" spans="1:14" ht="15" thickBot="1" x14ac:dyDescent="0.4">
      <c r="A59" s="284">
        <v>1</v>
      </c>
      <c r="B59" s="285" t="s">
        <v>211</v>
      </c>
      <c r="C59" s="286"/>
      <c r="D59" s="287"/>
      <c r="F59" s="285" t="s">
        <v>212</v>
      </c>
      <c r="G59" s="286"/>
      <c r="H59" s="287"/>
      <c r="J59" s="290" t="s">
        <v>210</v>
      </c>
      <c r="K59" s="291"/>
      <c r="L59" s="291"/>
      <c r="M59" s="292"/>
    </row>
    <row r="60" spans="1:14" ht="15" thickBot="1" x14ac:dyDescent="0.4">
      <c r="A60" s="284">
        <v>2</v>
      </c>
      <c r="B60" s="285" t="s">
        <v>213</v>
      </c>
      <c r="C60" s="286"/>
      <c r="D60" s="287"/>
      <c r="F60" s="285" t="s">
        <v>214</v>
      </c>
      <c r="G60" s="286"/>
      <c r="H60" s="287"/>
      <c r="J60" s="290" t="s">
        <v>215</v>
      </c>
      <c r="K60" s="291"/>
      <c r="L60" s="291"/>
      <c r="M60" s="292"/>
    </row>
    <row r="61" spans="1:14" ht="15" thickBot="1" x14ac:dyDescent="0.4">
      <c r="A61" s="284">
        <v>3</v>
      </c>
      <c r="B61" s="285" t="s">
        <v>262</v>
      </c>
      <c r="C61" s="286"/>
      <c r="D61" s="287"/>
      <c r="F61" s="285" t="s">
        <v>263</v>
      </c>
      <c r="G61" s="286"/>
      <c r="H61" s="287"/>
      <c r="J61" s="290" t="s">
        <v>264</v>
      </c>
      <c r="K61" s="291"/>
      <c r="L61" s="291"/>
      <c r="M61" s="292"/>
    </row>
    <row r="62" spans="1:14" ht="15" thickBot="1" x14ac:dyDescent="0.4">
      <c r="A62" s="284">
        <v>4</v>
      </c>
      <c r="B62" s="285"/>
      <c r="C62" s="286"/>
      <c r="D62" s="287"/>
      <c r="F62" s="285"/>
      <c r="G62" s="286"/>
      <c r="H62" s="287"/>
      <c r="J62" s="285"/>
      <c r="K62" s="286"/>
      <c r="L62" s="286"/>
      <c r="M62" s="287"/>
    </row>
    <row r="63" spans="1:14" ht="15" thickBot="1" x14ac:dyDescent="0.4">
      <c r="A63" s="284">
        <v>5</v>
      </c>
      <c r="B63" s="285"/>
      <c r="C63" s="286"/>
      <c r="D63" s="287"/>
      <c r="F63" s="285"/>
      <c r="G63" s="286"/>
      <c r="H63" s="287"/>
      <c r="J63" s="285"/>
      <c r="K63" s="286"/>
      <c r="L63" s="286"/>
      <c r="M63" s="287"/>
    </row>
    <row r="64" spans="1:14" ht="15" thickBot="1" x14ac:dyDescent="0.4">
      <c r="A64" s="284">
        <v>6</v>
      </c>
      <c r="B64" s="285"/>
      <c r="C64" s="286"/>
      <c r="D64" s="287"/>
      <c r="F64" s="285"/>
      <c r="G64" s="286"/>
      <c r="H64" s="287"/>
      <c r="J64" s="285"/>
      <c r="K64" s="286"/>
      <c r="L64" s="286"/>
      <c r="M64" s="287"/>
    </row>
    <row r="65" spans="1:13" ht="15" thickBot="1" x14ac:dyDescent="0.4">
      <c r="A65" s="284">
        <v>7</v>
      </c>
      <c r="B65" s="285"/>
      <c r="C65" s="286"/>
      <c r="D65" s="287"/>
      <c r="F65" s="285"/>
      <c r="G65" s="286"/>
      <c r="H65" s="287"/>
      <c r="J65" s="285"/>
      <c r="K65" s="286"/>
      <c r="L65" s="286"/>
      <c r="M65" s="287"/>
    </row>
    <row r="66" spans="1:13" ht="15" thickBot="1" x14ac:dyDescent="0.4">
      <c r="A66" s="284">
        <v>8</v>
      </c>
      <c r="B66" s="285"/>
      <c r="C66" s="286"/>
      <c r="D66" s="287"/>
      <c r="F66" s="285"/>
      <c r="G66" s="286"/>
      <c r="H66" s="287"/>
      <c r="J66" s="285"/>
      <c r="K66" s="286"/>
      <c r="L66" s="286"/>
      <c r="M66" s="287"/>
    </row>
  </sheetData>
  <customSheetViews>
    <customSheetView guid="{08C97B7F-67EE-4463-AA3D-5024C5CFCC42}" topLeftCell="A28">
      <selection activeCell="J12" sqref="J12"/>
      <pageMargins left="0.7" right="0.7" top="0.75" bottom="0.75" header="0.3" footer="0.3"/>
      <pageSetup orientation="portrait" verticalDpi="0" r:id="rId1"/>
    </customSheetView>
  </customSheetViews>
  <mergeCells count="64">
    <mergeCell ref="J65:M65"/>
    <mergeCell ref="J66:M66"/>
    <mergeCell ref="B12:E12"/>
    <mergeCell ref="A54:F54"/>
    <mergeCell ref="J59:M59"/>
    <mergeCell ref="J60:M60"/>
    <mergeCell ref="J61:M61"/>
    <mergeCell ref="J62:M62"/>
    <mergeCell ref="B48:I48"/>
    <mergeCell ref="B22:I22"/>
    <mergeCell ref="A15:E15"/>
    <mergeCell ref="B59:D59"/>
    <mergeCell ref="A56:L56"/>
    <mergeCell ref="L48:Q48"/>
    <mergeCell ref="L40:Q40"/>
    <mergeCell ref="B35:C35"/>
    <mergeCell ref="H35:I35"/>
    <mergeCell ref="L35:N35"/>
    <mergeCell ref="A26:E26"/>
    <mergeCell ref="B28:I28"/>
    <mergeCell ref="L28:Q28"/>
    <mergeCell ref="B30:I31"/>
    <mergeCell ref="B33:I33"/>
    <mergeCell ref="L33:M33"/>
    <mergeCell ref="P33:Q33"/>
    <mergeCell ref="L24:N24"/>
    <mergeCell ref="L17:Q17"/>
    <mergeCell ref="B17:I17"/>
    <mergeCell ref="B19:I20"/>
    <mergeCell ref="A5:D5"/>
    <mergeCell ref="A6:C6"/>
    <mergeCell ref="A7:C7"/>
    <mergeCell ref="L22:M22"/>
    <mergeCell ref="P22:Q22"/>
    <mergeCell ref="B24:C24"/>
    <mergeCell ref="H24:I24"/>
    <mergeCell ref="A3:I3"/>
    <mergeCell ref="A9:E9"/>
    <mergeCell ref="B65:D65"/>
    <mergeCell ref="B66:D66"/>
    <mergeCell ref="F59:H59"/>
    <mergeCell ref="F60:H60"/>
    <mergeCell ref="F61:H61"/>
    <mergeCell ref="F62:H62"/>
    <mergeCell ref="F63:H63"/>
    <mergeCell ref="F64:H64"/>
    <mergeCell ref="F65:H65"/>
    <mergeCell ref="F66:H66"/>
    <mergeCell ref="B60:D60"/>
    <mergeCell ref="B61:D61"/>
    <mergeCell ref="B62:D62"/>
    <mergeCell ref="B63:D63"/>
    <mergeCell ref="B64:D64"/>
    <mergeCell ref="H50:I50"/>
    <mergeCell ref="L50:N50"/>
    <mergeCell ref="A38:B38"/>
    <mergeCell ref="B40:I40"/>
    <mergeCell ref="A46:D46"/>
    <mergeCell ref="B42:C42"/>
    <mergeCell ref="H42:I42"/>
    <mergeCell ref="L42:N42"/>
    <mergeCell ref="J63:M63"/>
    <mergeCell ref="B50:C50"/>
    <mergeCell ref="J64:M64"/>
  </mergeCells>
  <hyperlinks>
    <hyperlink ref="J61" r:id="rId2" xr:uid="{00000000-0004-0000-0000-000000000000}"/>
    <hyperlink ref="J60" r:id="rId3" xr:uid="{00000000-0004-0000-0000-000001000000}"/>
    <hyperlink ref="J59" r:id="rId4" xr:uid="{00000000-0004-0000-0000-000002000000}"/>
    <hyperlink ref="L42" r:id="rId5" xr:uid="{00000000-0004-0000-0000-000003000000}"/>
    <hyperlink ref="L24" r:id="rId6" xr:uid="{00000000-0004-0000-0000-000004000000}"/>
  </hyperlinks>
  <pageMargins left="0.7" right="0.7" top="0.75" bottom="0.75" header="0.3" footer="0.3"/>
  <pageSetup orientation="portrait"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X234"/>
  <sheetViews>
    <sheetView tabSelected="1" topLeftCell="A152" zoomScale="76" zoomScaleNormal="76" workbookViewId="0">
      <selection activeCell="A136" sqref="A136:Y136"/>
    </sheetView>
  </sheetViews>
  <sheetFormatPr defaultColWidth="8.7265625" defaultRowHeight="15.5" x14ac:dyDescent="0.35"/>
  <cols>
    <col min="1" max="8" width="8.7265625" style="134"/>
    <col min="9" max="9" width="11.453125" style="134" customWidth="1"/>
    <col min="10" max="16384" width="8.7265625" style="134"/>
  </cols>
  <sheetData>
    <row r="1" spans="1:25" ht="16" thickBot="1" x14ac:dyDescent="0.4"/>
    <row r="2" spans="1:25" ht="16" thickBot="1" x14ac:dyDescent="0.4">
      <c r="A2" s="353" t="s">
        <v>165</v>
      </c>
      <c r="B2" s="354"/>
      <c r="C2" s="354"/>
      <c r="D2" s="354"/>
      <c r="E2" s="354"/>
      <c r="F2" s="354"/>
      <c r="G2" s="354"/>
      <c r="H2" s="354"/>
      <c r="I2" s="354"/>
      <c r="J2" s="354"/>
      <c r="K2" s="354"/>
      <c r="L2" s="354"/>
      <c r="M2" s="354"/>
      <c r="N2" s="354"/>
      <c r="O2" s="354"/>
      <c r="P2" s="354"/>
      <c r="Q2" s="354"/>
      <c r="R2" s="354"/>
      <c r="S2" s="354"/>
      <c r="T2" s="354"/>
      <c r="U2" s="354"/>
      <c r="V2" s="354"/>
      <c r="W2" s="354"/>
      <c r="X2" s="354"/>
      <c r="Y2" s="355"/>
    </row>
    <row r="3" spans="1:25" ht="15.75" customHeight="1" x14ac:dyDescent="0.35">
      <c r="A3" s="326" t="s">
        <v>288</v>
      </c>
      <c r="B3" s="375"/>
      <c r="C3" s="375"/>
      <c r="D3" s="375"/>
      <c r="E3" s="375"/>
      <c r="F3" s="375"/>
      <c r="G3" s="375"/>
      <c r="H3" s="375"/>
      <c r="I3" s="375"/>
      <c r="J3" s="375"/>
      <c r="K3" s="375"/>
      <c r="L3" s="375"/>
      <c r="M3" s="375"/>
      <c r="N3" s="375"/>
      <c r="O3" s="375"/>
      <c r="P3" s="375"/>
      <c r="Q3" s="375"/>
      <c r="R3" s="375"/>
      <c r="S3" s="375"/>
      <c r="T3" s="375"/>
      <c r="U3" s="375"/>
      <c r="V3" s="375"/>
      <c r="W3" s="375"/>
      <c r="X3" s="375"/>
      <c r="Y3" s="376"/>
    </row>
    <row r="4" spans="1:25" x14ac:dyDescent="0.35">
      <c r="A4" s="311"/>
      <c r="B4" s="312"/>
      <c r="C4" s="312"/>
      <c r="D4" s="312"/>
      <c r="E4" s="312"/>
      <c r="F4" s="312"/>
      <c r="G4" s="312"/>
      <c r="H4" s="312"/>
      <c r="I4" s="312"/>
      <c r="J4" s="312"/>
      <c r="K4" s="312"/>
      <c r="L4" s="312"/>
      <c r="M4" s="312"/>
      <c r="N4" s="312"/>
      <c r="O4" s="312"/>
      <c r="P4" s="312"/>
      <c r="Q4" s="312"/>
      <c r="R4" s="312"/>
      <c r="S4" s="312"/>
      <c r="T4" s="312"/>
      <c r="U4" s="312"/>
      <c r="V4" s="312"/>
      <c r="W4" s="312"/>
      <c r="X4" s="312"/>
      <c r="Y4" s="313"/>
    </row>
    <row r="5" spans="1:25" x14ac:dyDescent="0.35">
      <c r="A5" s="311"/>
      <c r="B5" s="312"/>
      <c r="C5" s="312"/>
      <c r="D5" s="312"/>
      <c r="E5" s="312"/>
      <c r="F5" s="312"/>
      <c r="G5" s="312"/>
      <c r="H5" s="312"/>
      <c r="I5" s="312"/>
      <c r="J5" s="312"/>
      <c r="K5" s="312"/>
      <c r="L5" s="312"/>
      <c r="M5" s="312"/>
      <c r="N5" s="312"/>
      <c r="O5" s="312"/>
      <c r="P5" s="312"/>
      <c r="Q5" s="312"/>
      <c r="R5" s="312"/>
      <c r="S5" s="312"/>
      <c r="T5" s="312"/>
      <c r="U5" s="312"/>
      <c r="V5" s="312"/>
      <c r="W5" s="312"/>
      <c r="X5" s="312"/>
      <c r="Y5" s="313"/>
    </row>
    <row r="6" spans="1:25" x14ac:dyDescent="0.35">
      <c r="A6" s="311"/>
      <c r="B6" s="312"/>
      <c r="C6" s="312"/>
      <c r="D6" s="312"/>
      <c r="E6" s="312"/>
      <c r="F6" s="312"/>
      <c r="G6" s="312"/>
      <c r="H6" s="312"/>
      <c r="I6" s="312"/>
      <c r="J6" s="312"/>
      <c r="K6" s="312"/>
      <c r="L6" s="312"/>
      <c r="M6" s="312"/>
      <c r="N6" s="312"/>
      <c r="O6" s="312"/>
      <c r="P6" s="312"/>
      <c r="Q6" s="312"/>
      <c r="R6" s="312"/>
      <c r="S6" s="312"/>
      <c r="T6" s="312"/>
      <c r="U6" s="312"/>
      <c r="V6" s="312"/>
      <c r="W6" s="312"/>
      <c r="X6" s="312"/>
      <c r="Y6" s="313"/>
    </row>
    <row r="7" spans="1:25" x14ac:dyDescent="0.35">
      <c r="A7" s="311"/>
      <c r="B7" s="312"/>
      <c r="C7" s="312"/>
      <c r="D7" s="312"/>
      <c r="E7" s="312"/>
      <c r="F7" s="312"/>
      <c r="G7" s="312"/>
      <c r="H7" s="312"/>
      <c r="I7" s="312"/>
      <c r="J7" s="312"/>
      <c r="K7" s="312"/>
      <c r="L7" s="312"/>
      <c r="M7" s="312"/>
      <c r="N7" s="312"/>
      <c r="O7" s="312"/>
      <c r="P7" s="312"/>
      <c r="Q7" s="312"/>
      <c r="R7" s="312"/>
      <c r="S7" s="312"/>
      <c r="T7" s="312"/>
      <c r="U7" s="312"/>
      <c r="V7" s="312"/>
      <c r="W7" s="312"/>
      <c r="X7" s="312"/>
      <c r="Y7" s="313"/>
    </row>
    <row r="8" spans="1:25" x14ac:dyDescent="0.35">
      <c r="A8" s="311"/>
      <c r="B8" s="312"/>
      <c r="C8" s="312"/>
      <c r="D8" s="312"/>
      <c r="E8" s="312"/>
      <c r="F8" s="312"/>
      <c r="G8" s="312"/>
      <c r="H8" s="312"/>
      <c r="I8" s="312"/>
      <c r="J8" s="312"/>
      <c r="K8" s="312"/>
      <c r="L8" s="312"/>
      <c r="M8" s="312"/>
      <c r="N8" s="312"/>
      <c r="O8" s="312"/>
      <c r="P8" s="312"/>
      <c r="Q8" s="312"/>
      <c r="R8" s="312"/>
      <c r="S8" s="312"/>
      <c r="T8" s="312"/>
      <c r="U8" s="312"/>
      <c r="V8" s="312"/>
      <c r="W8" s="312"/>
      <c r="X8" s="312"/>
      <c r="Y8" s="313"/>
    </row>
    <row r="9" spans="1:25" x14ac:dyDescent="0.35">
      <c r="A9" s="311"/>
      <c r="B9" s="312"/>
      <c r="C9" s="312"/>
      <c r="D9" s="312"/>
      <c r="E9" s="312"/>
      <c r="F9" s="312"/>
      <c r="G9" s="312"/>
      <c r="H9" s="312"/>
      <c r="I9" s="312"/>
      <c r="J9" s="312"/>
      <c r="K9" s="312"/>
      <c r="L9" s="312"/>
      <c r="M9" s="312"/>
      <c r="N9" s="312"/>
      <c r="O9" s="312"/>
      <c r="P9" s="312"/>
      <c r="Q9" s="312"/>
      <c r="R9" s="312"/>
      <c r="S9" s="312"/>
      <c r="T9" s="312"/>
      <c r="U9" s="312"/>
      <c r="V9" s="312"/>
      <c r="W9" s="312"/>
      <c r="X9" s="312"/>
      <c r="Y9" s="313"/>
    </row>
    <row r="10" spans="1:25" x14ac:dyDescent="0.35">
      <c r="A10" s="311"/>
      <c r="B10" s="312"/>
      <c r="C10" s="312"/>
      <c r="D10" s="312"/>
      <c r="E10" s="312"/>
      <c r="F10" s="312"/>
      <c r="G10" s="312"/>
      <c r="H10" s="312"/>
      <c r="I10" s="312"/>
      <c r="J10" s="312"/>
      <c r="K10" s="312"/>
      <c r="L10" s="312"/>
      <c r="M10" s="312"/>
      <c r="N10" s="312"/>
      <c r="O10" s="312"/>
      <c r="P10" s="312"/>
      <c r="Q10" s="312"/>
      <c r="R10" s="312"/>
      <c r="S10" s="312"/>
      <c r="T10" s="312"/>
      <c r="U10" s="312"/>
      <c r="V10" s="312"/>
      <c r="W10" s="312"/>
      <c r="X10" s="312"/>
      <c r="Y10" s="313"/>
    </row>
    <row r="11" spans="1:25" x14ac:dyDescent="0.35">
      <c r="A11" s="311"/>
      <c r="B11" s="312"/>
      <c r="C11" s="312"/>
      <c r="D11" s="312"/>
      <c r="E11" s="312"/>
      <c r="F11" s="312"/>
      <c r="G11" s="312"/>
      <c r="H11" s="312"/>
      <c r="I11" s="312"/>
      <c r="J11" s="312"/>
      <c r="K11" s="312"/>
      <c r="L11" s="312"/>
      <c r="M11" s="312"/>
      <c r="N11" s="312"/>
      <c r="O11" s="312"/>
      <c r="P11" s="312"/>
      <c r="Q11" s="312"/>
      <c r="R11" s="312"/>
      <c r="S11" s="312"/>
      <c r="T11" s="312"/>
      <c r="U11" s="312"/>
      <c r="V11" s="312"/>
      <c r="W11" s="312"/>
      <c r="X11" s="312"/>
      <c r="Y11" s="313"/>
    </row>
    <row r="12" spans="1:25" x14ac:dyDescent="0.35">
      <c r="A12" s="311"/>
      <c r="B12" s="312"/>
      <c r="C12" s="312"/>
      <c r="D12" s="312"/>
      <c r="E12" s="312"/>
      <c r="F12" s="312"/>
      <c r="G12" s="312"/>
      <c r="H12" s="312"/>
      <c r="I12" s="312"/>
      <c r="J12" s="312"/>
      <c r="K12" s="312"/>
      <c r="L12" s="312"/>
      <c r="M12" s="312"/>
      <c r="N12" s="312"/>
      <c r="O12" s="312"/>
      <c r="P12" s="312"/>
      <c r="Q12" s="312"/>
      <c r="R12" s="312"/>
      <c r="S12" s="312"/>
      <c r="T12" s="312"/>
      <c r="U12" s="312"/>
      <c r="V12" s="312"/>
      <c r="W12" s="312"/>
      <c r="X12" s="312"/>
      <c r="Y12" s="313"/>
    </row>
    <row r="13" spans="1:25" x14ac:dyDescent="0.35">
      <c r="A13" s="311"/>
      <c r="B13" s="312"/>
      <c r="C13" s="312"/>
      <c r="D13" s="312"/>
      <c r="E13" s="312"/>
      <c r="F13" s="312"/>
      <c r="G13" s="312"/>
      <c r="H13" s="312"/>
      <c r="I13" s="312"/>
      <c r="J13" s="312"/>
      <c r="K13" s="312"/>
      <c r="L13" s="312"/>
      <c r="M13" s="312"/>
      <c r="N13" s="312"/>
      <c r="O13" s="312"/>
      <c r="P13" s="312"/>
      <c r="Q13" s="312"/>
      <c r="R13" s="312"/>
      <c r="S13" s="312"/>
      <c r="T13" s="312"/>
      <c r="U13" s="312"/>
      <c r="V13" s="312"/>
      <c r="W13" s="312"/>
      <c r="X13" s="312"/>
      <c r="Y13" s="313"/>
    </row>
    <row r="14" spans="1:25" x14ac:dyDescent="0.35">
      <c r="A14" s="311"/>
      <c r="B14" s="312"/>
      <c r="C14" s="312"/>
      <c r="D14" s="312"/>
      <c r="E14" s="312"/>
      <c r="F14" s="312"/>
      <c r="G14" s="312"/>
      <c r="H14" s="312"/>
      <c r="I14" s="312"/>
      <c r="J14" s="312"/>
      <c r="K14" s="312"/>
      <c r="L14" s="312"/>
      <c r="M14" s="312"/>
      <c r="N14" s="312"/>
      <c r="O14" s="312"/>
      <c r="P14" s="312"/>
      <c r="Q14" s="312"/>
      <c r="R14" s="312"/>
      <c r="S14" s="312"/>
      <c r="T14" s="312"/>
      <c r="U14" s="312"/>
      <c r="V14" s="312"/>
      <c r="W14" s="312"/>
      <c r="X14" s="312"/>
      <c r="Y14" s="313"/>
    </row>
    <row r="15" spans="1:25" x14ac:dyDescent="0.35">
      <c r="A15" s="311"/>
      <c r="B15" s="312"/>
      <c r="C15" s="312"/>
      <c r="D15" s="312"/>
      <c r="E15" s="312"/>
      <c r="F15" s="312"/>
      <c r="G15" s="312"/>
      <c r="H15" s="312"/>
      <c r="I15" s="312"/>
      <c r="J15" s="312"/>
      <c r="K15" s="312"/>
      <c r="L15" s="312"/>
      <c r="M15" s="312"/>
      <c r="N15" s="312"/>
      <c r="O15" s="312"/>
      <c r="P15" s="312"/>
      <c r="Q15" s="312"/>
      <c r="R15" s="312"/>
      <c r="S15" s="312"/>
      <c r="T15" s="312"/>
      <c r="U15" s="312"/>
      <c r="V15" s="312"/>
      <c r="W15" s="312"/>
      <c r="X15" s="312"/>
      <c r="Y15" s="313"/>
    </row>
    <row r="16" spans="1:25" ht="16" thickBot="1" x14ac:dyDescent="0.4">
      <c r="A16" s="377"/>
      <c r="B16" s="378"/>
      <c r="C16" s="378"/>
      <c r="D16" s="378"/>
      <c r="E16" s="378"/>
      <c r="F16" s="378"/>
      <c r="G16" s="378"/>
      <c r="H16" s="378"/>
      <c r="I16" s="378"/>
      <c r="J16" s="378"/>
      <c r="K16" s="378"/>
      <c r="L16" s="378"/>
      <c r="M16" s="378"/>
      <c r="N16" s="378"/>
      <c r="O16" s="378"/>
      <c r="P16" s="378"/>
      <c r="Q16" s="378"/>
      <c r="R16" s="378"/>
      <c r="S16" s="378"/>
      <c r="T16" s="378"/>
      <c r="U16" s="378"/>
      <c r="V16" s="378"/>
      <c r="W16" s="378"/>
      <c r="X16" s="378"/>
      <c r="Y16" s="379"/>
    </row>
    <row r="17" spans="1:25" ht="16" thickBot="1" x14ac:dyDescent="0.4">
      <c r="A17" s="135"/>
      <c r="B17" s="135"/>
      <c r="C17" s="135"/>
      <c r="D17" s="135"/>
      <c r="E17" s="135"/>
      <c r="F17" s="135"/>
      <c r="G17" s="135"/>
      <c r="H17" s="135"/>
      <c r="I17" s="135"/>
      <c r="J17" s="135"/>
      <c r="K17" s="135"/>
      <c r="L17" s="135"/>
      <c r="M17" s="135"/>
      <c r="N17" s="135"/>
      <c r="O17" s="135"/>
      <c r="P17" s="135"/>
      <c r="Q17" s="135"/>
      <c r="R17" s="135"/>
      <c r="S17" s="135"/>
      <c r="T17" s="135"/>
      <c r="U17" s="135"/>
      <c r="V17" s="135"/>
      <c r="W17" s="135"/>
      <c r="X17" s="135"/>
      <c r="Y17" s="135"/>
    </row>
    <row r="18" spans="1:25" ht="16" thickBot="1" x14ac:dyDescent="0.4">
      <c r="A18" s="365" t="s">
        <v>104</v>
      </c>
      <c r="B18" s="366"/>
      <c r="C18" s="366"/>
      <c r="D18" s="366"/>
      <c r="E18" s="366"/>
      <c r="F18" s="366"/>
      <c r="G18" s="366"/>
      <c r="H18" s="366"/>
      <c r="I18" s="366"/>
      <c r="J18" s="366"/>
      <c r="K18" s="366"/>
      <c r="L18" s="366"/>
      <c r="M18" s="366"/>
      <c r="N18" s="366"/>
      <c r="O18" s="366"/>
      <c r="P18" s="366"/>
      <c r="Q18" s="366"/>
      <c r="R18" s="366"/>
      <c r="S18" s="366"/>
      <c r="T18" s="366"/>
      <c r="U18" s="366"/>
      <c r="V18" s="366"/>
      <c r="W18" s="366"/>
      <c r="X18" s="366"/>
      <c r="Y18" s="367"/>
    </row>
    <row r="19" spans="1:25" ht="45.75" customHeight="1" x14ac:dyDescent="0.35">
      <c r="A19" s="380" t="s">
        <v>234</v>
      </c>
      <c r="B19" s="381"/>
      <c r="C19" s="381"/>
      <c r="D19" s="381"/>
      <c r="E19" s="381"/>
      <c r="F19" s="381"/>
      <c r="G19" s="381"/>
      <c r="H19" s="381"/>
      <c r="I19" s="381"/>
      <c r="J19" s="381"/>
      <c r="K19" s="381"/>
      <c r="L19" s="381"/>
      <c r="M19" s="381"/>
      <c r="N19" s="381"/>
      <c r="O19" s="381"/>
      <c r="P19" s="381"/>
      <c r="Q19" s="381"/>
      <c r="R19" s="381"/>
      <c r="S19" s="381"/>
      <c r="T19" s="381"/>
      <c r="U19" s="381"/>
      <c r="V19" s="381"/>
      <c r="W19" s="381"/>
      <c r="X19" s="381"/>
      <c r="Y19" s="382"/>
    </row>
    <row r="20" spans="1:25" x14ac:dyDescent="0.35">
      <c r="A20" s="251"/>
      <c r="B20" s="252"/>
      <c r="C20" s="252"/>
      <c r="D20" s="252"/>
      <c r="E20" s="252"/>
      <c r="F20" s="252"/>
      <c r="G20" s="252"/>
      <c r="H20" s="252"/>
      <c r="I20" s="252"/>
      <c r="J20" s="252"/>
      <c r="K20" s="252"/>
      <c r="L20" s="252"/>
      <c r="M20" s="252"/>
      <c r="N20" s="252"/>
      <c r="O20" s="252"/>
      <c r="P20" s="252"/>
      <c r="Q20" s="252"/>
      <c r="R20" s="252"/>
      <c r="S20" s="252"/>
      <c r="T20" s="252"/>
      <c r="U20" s="252"/>
      <c r="V20" s="252"/>
      <c r="W20" s="252"/>
      <c r="X20" s="252"/>
      <c r="Y20" s="253"/>
    </row>
    <row r="21" spans="1:25" ht="23.25" customHeight="1" x14ac:dyDescent="0.35">
      <c r="A21" s="320" t="s">
        <v>241</v>
      </c>
      <c r="B21" s="321"/>
      <c r="C21" s="321"/>
      <c r="D21" s="321"/>
      <c r="E21" s="321"/>
      <c r="F21" s="321"/>
      <c r="G21" s="321"/>
      <c r="H21" s="321"/>
      <c r="I21" s="321"/>
      <c r="J21" s="321"/>
      <c r="K21" s="321"/>
      <c r="L21" s="321"/>
      <c r="M21" s="321"/>
      <c r="N21" s="321"/>
      <c r="O21" s="321"/>
      <c r="P21" s="321"/>
      <c r="Q21" s="321"/>
      <c r="R21" s="321"/>
      <c r="S21" s="321"/>
      <c r="T21" s="321"/>
      <c r="U21" s="321"/>
      <c r="V21" s="321"/>
      <c r="W21" s="321"/>
      <c r="X21" s="321"/>
      <c r="Y21" s="322"/>
    </row>
    <row r="22" spans="1:25" ht="92.25" customHeight="1" x14ac:dyDescent="0.35">
      <c r="A22" s="320"/>
      <c r="B22" s="321"/>
      <c r="C22" s="321"/>
      <c r="D22" s="321"/>
      <c r="E22" s="321"/>
      <c r="F22" s="321"/>
      <c r="G22" s="321"/>
      <c r="H22" s="321"/>
      <c r="I22" s="321"/>
      <c r="J22" s="321"/>
      <c r="K22" s="321"/>
      <c r="L22" s="321"/>
      <c r="M22" s="321"/>
      <c r="N22" s="321"/>
      <c r="O22" s="321"/>
      <c r="P22" s="321"/>
      <c r="Q22" s="321"/>
      <c r="R22" s="321"/>
      <c r="S22" s="321"/>
      <c r="T22" s="321"/>
      <c r="U22" s="321"/>
      <c r="V22" s="321"/>
      <c r="W22" s="321"/>
      <c r="X22" s="321"/>
      <c r="Y22" s="322"/>
    </row>
    <row r="23" spans="1:25" x14ac:dyDescent="0.35">
      <c r="A23" s="239"/>
      <c r="B23" s="240"/>
      <c r="C23" s="240"/>
      <c r="D23" s="240"/>
      <c r="E23" s="240"/>
      <c r="F23" s="240"/>
      <c r="G23" s="240"/>
      <c r="H23" s="240"/>
      <c r="I23" s="240"/>
      <c r="J23" s="240"/>
      <c r="K23" s="240"/>
      <c r="L23" s="240"/>
      <c r="M23" s="240"/>
      <c r="N23" s="240"/>
      <c r="O23" s="240"/>
      <c r="P23" s="240"/>
      <c r="Q23" s="240"/>
      <c r="R23" s="240"/>
      <c r="S23" s="240"/>
      <c r="T23" s="240"/>
      <c r="U23" s="240"/>
      <c r="V23" s="240"/>
      <c r="W23" s="240"/>
      <c r="X23" s="240"/>
      <c r="Y23" s="241"/>
    </row>
    <row r="24" spans="1:25" ht="58.5" customHeight="1" x14ac:dyDescent="0.35">
      <c r="A24" s="371" t="s">
        <v>242</v>
      </c>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3"/>
    </row>
    <row r="25" spans="1:25" x14ac:dyDescent="0.35">
      <c r="A25" s="266"/>
      <c r="B25" s="240"/>
      <c r="C25" s="240"/>
      <c r="D25" s="240"/>
      <c r="E25" s="240"/>
      <c r="F25" s="240"/>
      <c r="G25" s="240"/>
      <c r="H25" s="240"/>
      <c r="I25" s="240"/>
      <c r="J25" s="240"/>
      <c r="K25" s="240"/>
      <c r="L25" s="240"/>
      <c r="M25" s="240"/>
      <c r="N25" s="240"/>
      <c r="O25" s="240"/>
      <c r="P25" s="240"/>
      <c r="Q25" s="240"/>
      <c r="R25" s="240"/>
      <c r="S25" s="240"/>
      <c r="T25" s="240"/>
      <c r="U25" s="240"/>
      <c r="V25" s="240"/>
      <c r="W25" s="240"/>
      <c r="X25" s="240"/>
      <c r="Y25" s="241"/>
    </row>
    <row r="26" spans="1:25" ht="45.75" customHeight="1" x14ac:dyDescent="0.35">
      <c r="A26" s="374" t="s">
        <v>243</v>
      </c>
      <c r="B26" s="321"/>
      <c r="C26" s="321"/>
      <c r="D26" s="321"/>
      <c r="E26" s="321"/>
      <c r="F26" s="321"/>
      <c r="G26" s="321"/>
      <c r="H26" s="321"/>
      <c r="I26" s="321"/>
      <c r="J26" s="321"/>
      <c r="K26" s="321"/>
      <c r="L26" s="321"/>
      <c r="M26" s="321"/>
      <c r="N26" s="321"/>
      <c r="O26" s="321"/>
      <c r="P26" s="321"/>
      <c r="Q26" s="321"/>
      <c r="R26" s="321"/>
      <c r="S26" s="321"/>
      <c r="T26" s="321"/>
      <c r="U26" s="321"/>
      <c r="V26" s="321"/>
      <c r="W26" s="321"/>
      <c r="X26" s="321"/>
      <c r="Y26" s="322"/>
    </row>
    <row r="27" spans="1:25" x14ac:dyDescent="0.35">
      <c r="A27" s="239"/>
      <c r="B27" s="240"/>
      <c r="C27" s="240"/>
      <c r="D27" s="240"/>
      <c r="E27" s="240"/>
      <c r="F27" s="240"/>
      <c r="G27" s="240"/>
      <c r="H27" s="240"/>
      <c r="I27" s="240"/>
      <c r="J27" s="240"/>
      <c r="K27" s="240"/>
      <c r="L27" s="240"/>
      <c r="M27" s="240"/>
      <c r="N27" s="240"/>
      <c r="O27" s="240"/>
      <c r="P27" s="240"/>
      <c r="Q27" s="240"/>
      <c r="R27" s="240"/>
      <c r="S27" s="240"/>
      <c r="T27" s="240"/>
      <c r="U27" s="240"/>
      <c r="V27" s="240"/>
      <c r="W27" s="240"/>
      <c r="X27" s="240"/>
      <c r="Y27" s="241"/>
    </row>
    <row r="28" spans="1:25" ht="43.5" customHeight="1" x14ac:dyDescent="0.35">
      <c r="A28" s="320" t="s">
        <v>244</v>
      </c>
      <c r="B28" s="321"/>
      <c r="C28" s="321"/>
      <c r="D28" s="321"/>
      <c r="E28" s="321"/>
      <c r="F28" s="321"/>
      <c r="G28" s="321"/>
      <c r="H28" s="321"/>
      <c r="I28" s="321"/>
      <c r="J28" s="321"/>
      <c r="K28" s="321"/>
      <c r="L28" s="321"/>
      <c r="M28" s="321"/>
      <c r="N28" s="321"/>
      <c r="O28" s="321"/>
      <c r="P28" s="321"/>
      <c r="Q28" s="321"/>
      <c r="R28" s="321"/>
      <c r="S28" s="321"/>
      <c r="T28" s="321"/>
      <c r="U28" s="321"/>
      <c r="V28" s="321"/>
      <c r="W28" s="321"/>
      <c r="X28" s="321"/>
      <c r="Y28" s="322"/>
    </row>
    <row r="29" spans="1:25" ht="14.15" customHeight="1" thickBot="1" x14ac:dyDescent="0.4">
      <c r="A29" s="242"/>
      <c r="B29" s="243"/>
      <c r="C29" s="243"/>
      <c r="D29" s="243"/>
      <c r="E29" s="243"/>
      <c r="F29" s="243"/>
      <c r="G29" s="243"/>
      <c r="H29" s="243"/>
      <c r="I29" s="243"/>
      <c r="J29" s="243"/>
      <c r="K29" s="243"/>
      <c r="L29" s="243"/>
      <c r="M29" s="243"/>
      <c r="N29" s="243"/>
      <c r="O29" s="243"/>
      <c r="P29" s="243"/>
      <c r="Q29" s="243"/>
      <c r="R29" s="243"/>
      <c r="S29" s="243"/>
      <c r="T29" s="243"/>
      <c r="U29" s="243"/>
      <c r="V29" s="243"/>
      <c r="W29" s="243"/>
      <c r="X29" s="243"/>
      <c r="Y29" s="244"/>
    </row>
    <row r="30" spans="1:25" ht="16" thickBot="1" x14ac:dyDescent="0.4">
      <c r="A30" s="135"/>
      <c r="B30" s="135"/>
      <c r="C30" s="135"/>
      <c r="D30" s="135"/>
      <c r="E30" s="135"/>
      <c r="F30" s="135"/>
      <c r="G30" s="135"/>
      <c r="H30" s="135"/>
      <c r="I30" s="135"/>
      <c r="J30" s="135"/>
      <c r="K30" s="135"/>
      <c r="L30" s="135"/>
      <c r="M30" s="135"/>
      <c r="N30" s="135"/>
      <c r="O30" s="135"/>
      <c r="P30" s="135"/>
      <c r="Q30" s="135"/>
      <c r="R30" s="135"/>
      <c r="S30" s="135"/>
      <c r="T30" s="135"/>
      <c r="U30" s="135"/>
      <c r="V30" s="135"/>
      <c r="W30" s="135"/>
      <c r="X30" s="135"/>
      <c r="Y30" s="135"/>
    </row>
    <row r="31" spans="1:25" ht="47.15" customHeight="1" thickBot="1" x14ac:dyDescent="0.4">
      <c r="A31" s="362" t="s">
        <v>105</v>
      </c>
      <c r="B31" s="363"/>
      <c r="C31" s="363"/>
      <c r="D31" s="363"/>
      <c r="E31" s="363"/>
      <c r="F31" s="363"/>
      <c r="G31" s="363"/>
      <c r="H31" s="363"/>
      <c r="I31" s="363"/>
      <c r="J31" s="363"/>
      <c r="K31" s="363"/>
      <c r="L31" s="363"/>
      <c r="M31" s="363"/>
      <c r="N31" s="363"/>
      <c r="O31" s="363"/>
      <c r="P31" s="363"/>
      <c r="Q31" s="363"/>
      <c r="R31" s="363"/>
      <c r="S31" s="363"/>
      <c r="T31" s="363"/>
      <c r="U31" s="363"/>
      <c r="V31" s="363"/>
      <c r="W31" s="363"/>
      <c r="X31" s="363"/>
      <c r="Y31" s="364"/>
    </row>
    <row r="32" spans="1:25" ht="70.5" customHeight="1" x14ac:dyDescent="0.35">
      <c r="A32" s="317" t="s">
        <v>273</v>
      </c>
      <c r="B32" s="318"/>
      <c r="C32" s="318"/>
      <c r="D32" s="318"/>
      <c r="E32" s="318"/>
      <c r="F32" s="318"/>
      <c r="G32" s="318"/>
      <c r="H32" s="318"/>
      <c r="I32" s="318"/>
      <c r="J32" s="318"/>
      <c r="K32" s="318"/>
      <c r="L32" s="318"/>
      <c r="M32" s="318"/>
      <c r="N32" s="318"/>
      <c r="O32" s="318"/>
      <c r="P32" s="318"/>
      <c r="Q32" s="318"/>
      <c r="R32" s="318"/>
      <c r="S32" s="318"/>
      <c r="T32" s="318"/>
      <c r="U32" s="318"/>
      <c r="V32" s="318"/>
      <c r="W32" s="318"/>
      <c r="X32" s="318"/>
      <c r="Y32" s="319"/>
    </row>
    <row r="33" spans="1:25" ht="20.149999999999999" customHeight="1" x14ac:dyDescent="0.35">
      <c r="A33" s="320" t="s">
        <v>274</v>
      </c>
      <c r="B33" s="321"/>
      <c r="C33" s="321"/>
      <c r="D33" s="321"/>
      <c r="E33" s="321"/>
      <c r="F33" s="321"/>
      <c r="G33" s="321"/>
      <c r="H33" s="321"/>
      <c r="I33" s="321"/>
      <c r="J33" s="321"/>
      <c r="K33" s="321"/>
      <c r="L33" s="321"/>
      <c r="M33" s="321"/>
      <c r="N33" s="321"/>
      <c r="O33" s="321"/>
      <c r="P33" s="321"/>
      <c r="Q33" s="321"/>
      <c r="R33" s="321"/>
      <c r="S33" s="321"/>
      <c r="T33" s="321"/>
      <c r="U33" s="321"/>
      <c r="V33" s="321"/>
      <c r="W33" s="321"/>
      <c r="X33" s="321"/>
      <c r="Y33" s="322"/>
    </row>
    <row r="34" spans="1:25" ht="71.25" customHeight="1" x14ac:dyDescent="0.35">
      <c r="A34" s="329" t="s">
        <v>235</v>
      </c>
      <c r="B34" s="330"/>
      <c r="C34" s="330"/>
      <c r="D34" s="330"/>
      <c r="E34" s="330"/>
      <c r="F34" s="330"/>
      <c r="G34" s="330"/>
      <c r="H34" s="330"/>
      <c r="I34" s="330"/>
      <c r="J34" s="330"/>
      <c r="K34" s="330"/>
      <c r="L34" s="330"/>
      <c r="M34" s="330"/>
      <c r="N34" s="330"/>
      <c r="O34" s="330"/>
      <c r="P34" s="330"/>
      <c r="Q34" s="330"/>
      <c r="R34" s="330"/>
      <c r="S34" s="330"/>
      <c r="T34" s="330"/>
      <c r="U34" s="330"/>
      <c r="V34" s="330"/>
      <c r="W34" s="330"/>
      <c r="X34" s="330"/>
      <c r="Y34" s="331"/>
    </row>
    <row r="35" spans="1:25" ht="20.149999999999999" customHeight="1" x14ac:dyDescent="0.35">
      <c r="A35" s="320" t="s">
        <v>260</v>
      </c>
      <c r="B35" s="321"/>
      <c r="C35" s="321"/>
      <c r="D35" s="321"/>
      <c r="E35" s="321"/>
      <c r="F35" s="321"/>
      <c r="G35" s="321"/>
      <c r="H35" s="321"/>
      <c r="I35" s="321"/>
      <c r="J35" s="321"/>
      <c r="K35" s="321"/>
      <c r="L35" s="321"/>
      <c r="M35" s="321"/>
      <c r="N35" s="321"/>
      <c r="O35" s="321"/>
      <c r="P35" s="321"/>
      <c r="Q35" s="321"/>
      <c r="R35" s="321"/>
      <c r="S35" s="321"/>
      <c r="T35" s="321"/>
      <c r="U35" s="321"/>
      <c r="V35" s="321"/>
      <c r="W35" s="321"/>
      <c r="X35" s="321"/>
      <c r="Y35" s="322"/>
    </row>
    <row r="36" spans="1:25" ht="20.149999999999999" customHeight="1" x14ac:dyDescent="0.35">
      <c r="A36" s="320" t="s">
        <v>226</v>
      </c>
      <c r="B36" s="321"/>
      <c r="C36" s="321"/>
      <c r="D36" s="321"/>
      <c r="E36" s="321"/>
      <c r="F36" s="321"/>
      <c r="G36" s="321"/>
      <c r="H36" s="321"/>
      <c r="I36" s="321"/>
      <c r="J36" s="321"/>
      <c r="K36" s="321"/>
      <c r="L36" s="321"/>
      <c r="M36" s="321"/>
      <c r="N36" s="321"/>
      <c r="O36" s="321"/>
      <c r="P36" s="321"/>
      <c r="Q36" s="321"/>
      <c r="R36" s="321"/>
      <c r="S36" s="321"/>
      <c r="T36" s="321"/>
      <c r="U36" s="321"/>
      <c r="V36" s="321"/>
      <c r="W36" s="321"/>
      <c r="X36" s="321"/>
      <c r="Y36" s="322"/>
    </row>
    <row r="37" spans="1:25" ht="20.149999999999999" customHeight="1" x14ac:dyDescent="0.35">
      <c r="A37" s="320" t="s">
        <v>227</v>
      </c>
      <c r="B37" s="321"/>
      <c r="C37" s="321"/>
      <c r="D37" s="321"/>
      <c r="E37" s="321"/>
      <c r="F37" s="321"/>
      <c r="G37" s="321"/>
      <c r="H37" s="321"/>
      <c r="I37" s="321"/>
      <c r="J37" s="321"/>
      <c r="K37" s="321"/>
      <c r="L37" s="321"/>
      <c r="M37" s="321"/>
      <c r="N37" s="321"/>
      <c r="O37" s="321"/>
      <c r="P37" s="321"/>
      <c r="Q37" s="321"/>
      <c r="R37" s="321"/>
      <c r="S37" s="321"/>
      <c r="T37" s="321"/>
      <c r="U37" s="321"/>
      <c r="V37" s="321"/>
      <c r="W37" s="321"/>
      <c r="X37" s="321"/>
      <c r="Y37" s="322"/>
    </row>
    <row r="38" spans="1:25" x14ac:dyDescent="0.35">
      <c r="A38" s="254"/>
      <c r="B38" s="255"/>
      <c r="C38" s="255"/>
      <c r="D38" s="255"/>
      <c r="E38" s="255"/>
      <c r="F38" s="255"/>
      <c r="G38" s="255"/>
      <c r="H38" s="255"/>
      <c r="I38" s="255"/>
      <c r="J38" s="255"/>
      <c r="K38" s="255"/>
      <c r="L38" s="255"/>
      <c r="M38" s="255"/>
      <c r="N38" s="255"/>
      <c r="O38" s="255"/>
      <c r="P38" s="255"/>
      <c r="Q38" s="255"/>
      <c r="R38" s="255"/>
      <c r="S38" s="255"/>
      <c r="T38" s="255"/>
      <c r="U38" s="255"/>
      <c r="V38" s="255"/>
      <c r="W38" s="255"/>
      <c r="X38" s="255"/>
      <c r="Y38" s="256"/>
    </row>
    <row r="39" spans="1:25" x14ac:dyDescent="0.35">
      <c r="A39" s="254"/>
      <c r="B39" s="255"/>
      <c r="C39" s="255"/>
      <c r="D39" s="255"/>
      <c r="E39" s="255"/>
      <c r="F39" s="255"/>
      <c r="G39" s="255"/>
      <c r="H39" s="255"/>
      <c r="I39" s="255"/>
      <c r="J39" s="255"/>
      <c r="K39" s="255"/>
      <c r="L39" s="255"/>
      <c r="M39" s="255"/>
      <c r="N39" s="255"/>
      <c r="O39" s="255"/>
      <c r="P39" s="255"/>
      <c r="Q39" s="255"/>
      <c r="R39" s="255"/>
      <c r="S39" s="255"/>
      <c r="T39" s="255"/>
      <c r="U39" s="255"/>
      <c r="V39" s="255"/>
      <c r="W39" s="255"/>
      <c r="X39" s="255"/>
      <c r="Y39" s="256"/>
    </row>
    <row r="40" spans="1:25" x14ac:dyDescent="0.35">
      <c r="A40" s="254"/>
      <c r="B40" s="255"/>
      <c r="C40" s="255"/>
      <c r="D40" s="255"/>
      <c r="E40" s="255"/>
      <c r="F40" s="255"/>
      <c r="G40" s="255"/>
      <c r="H40" s="255"/>
      <c r="I40" s="255"/>
      <c r="J40" s="255"/>
      <c r="K40" s="255"/>
      <c r="L40" s="255"/>
      <c r="M40" s="255"/>
      <c r="N40" s="255"/>
      <c r="O40" s="255"/>
      <c r="P40" s="255"/>
      <c r="Q40" s="255"/>
      <c r="R40" s="255"/>
      <c r="S40" s="255"/>
      <c r="T40" s="255"/>
      <c r="U40" s="255"/>
      <c r="V40" s="255"/>
      <c r="W40" s="255"/>
      <c r="X40" s="255"/>
      <c r="Y40" s="256"/>
    </row>
    <row r="41" spans="1:25" x14ac:dyDescent="0.35">
      <c r="A41" s="254"/>
      <c r="B41" s="255"/>
      <c r="C41" s="255"/>
      <c r="D41" s="255"/>
      <c r="E41" s="255"/>
      <c r="F41" s="255"/>
      <c r="G41" s="255"/>
      <c r="H41" s="255"/>
      <c r="I41" s="255"/>
      <c r="J41" s="255"/>
      <c r="K41" s="255"/>
      <c r="L41" s="255"/>
      <c r="M41" s="255"/>
      <c r="N41" s="255"/>
      <c r="O41" s="255"/>
      <c r="P41" s="255"/>
      <c r="Q41" s="255"/>
      <c r="R41" s="255"/>
      <c r="S41" s="255"/>
      <c r="T41" s="255"/>
      <c r="U41" s="255"/>
      <c r="V41" s="255"/>
      <c r="W41" s="255"/>
      <c r="X41" s="255"/>
      <c r="Y41" s="256"/>
    </row>
    <row r="42" spans="1:25" x14ac:dyDescent="0.35">
      <c r="A42" s="254"/>
      <c r="B42" s="255"/>
      <c r="C42" s="255"/>
      <c r="D42" s="255"/>
      <c r="E42" s="255"/>
      <c r="F42" s="255"/>
      <c r="G42" s="255"/>
      <c r="H42" s="255"/>
      <c r="I42" s="255"/>
      <c r="J42" s="255"/>
      <c r="K42" s="255"/>
      <c r="L42" s="255"/>
      <c r="M42" s="255"/>
      <c r="N42" s="255"/>
      <c r="O42" s="255"/>
      <c r="P42" s="255"/>
      <c r="Q42" s="255"/>
      <c r="R42" s="255"/>
      <c r="S42" s="255"/>
      <c r="T42" s="255"/>
      <c r="U42" s="255"/>
      <c r="V42" s="255"/>
      <c r="W42" s="255"/>
      <c r="X42" s="255"/>
      <c r="Y42" s="256"/>
    </row>
    <row r="43" spans="1:25" ht="16" thickBot="1" x14ac:dyDescent="0.4">
      <c r="A43" s="242"/>
      <c r="B43" s="243"/>
      <c r="C43" s="243"/>
      <c r="D43" s="243"/>
      <c r="E43" s="243"/>
      <c r="F43" s="243"/>
      <c r="G43" s="243"/>
      <c r="H43" s="243"/>
      <c r="I43" s="243"/>
      <c r="J43" s="243"/>
      <c r="K43" s="243"/>
      <c r="L43" s="243"/>
      <c r="M43" s="243"/>
      <c r="N43" s="243"/>
      <c r="O43" s="243"/>
      <c r="P43" s="243"/>
      <c r="Q43" s="243"/>
      <c r="R43" s="243"/>
      <c r="S43" s="243"/>
      <c r="T43" s="243"/>
      <c r="U43" s="243"/>
      <c r="V43" s="243"/>
      <c r="W43" s="243"/>
      <c r="X43" s="243"/>
      <c r="Y43" s="244"/>
    </row>
    <row r="44" spans="1:25" ht="16" thickBot="1" x14ac:dyDescent="0.4">
      <c r="A44" s="135"/>
      <c r="B44" s="135"/>
      <c r="C44" s="135"/>
      <c r="D44" s="135"/>
      <c r="E44" s="135"/>
      <c r="F44" s="135"/>
      <c r="G44" s="135"/>
      <c r="H44" s="135"/>
      <c r="I44" s="135"/>
      <c r="J44" s="135"/>
      <c r="K44" s="135"/>
      <c r="L44" s="135"/>
      <c r="M44" s="135"/>
      <c r="N44" s="135"/>
      <c r="O44" s="135"/>
      <c r="P44" s="135"/>
      <c r="Q44" s="135"/>
      <c r="R44" s="135"/>
      <c r="S44" s="135"/>
      <c r="T44" s="135"/>
      <c r="U44" s="135"/>
      <c r="V44" s="135"/>
      <c r="W44" s="135"/>
      <c r="X44" s="135"/>
      <c r="Y44" s="135"/>
    </row>
    <row r="45" spans="1:25" ht="22.5" customHeight="1" thickBot="1" x14ac:dyDescent="0.4">
      <c r="A45" s="368" t="s">
        <v>106</v>
      </c>
      <c r="B45" s="369"/>
      <c r="C45" s="369"/>
      <c r="D45" s="369"/>
      <c r="E45" s="369"/>
      <c r="F45" s="369"/>
      <c r="G45" s="369"/>
      <c r="H45" s="369"/>
      <c r="I45" s="369"/>
      <c r="J45" s="369"/>
      <c r="K45" s="369"/>
      <c r="L45" s="369"/>
      <c r="M45" s="369"/>
      <c r="N45" s="369"/>
      <c r="O45" s="369"/>
      <c r="P45" s="369"/>
      <c r="Q45" s="369"/>
      <c r="R45" s="369"/>
      <c r="S45" s="369"/>
      <c r="T45" s="369"/>
      <c r="U45" s="369"/>
      <c r="V45" s="369"/>
      <c r="W45" s="369"/>
      <c r="X45" s="369"/>
      <c r="Y45" s="370"/>
    </row>
    <row r="46" spans="1:25" s="267" customFormat="1" x14ac:dyDescent="0.35">
      <c r="A46" s="326" t="s">
        <v>283</v>
      </c>
      <c r="B46" s="327"/>
      <c r="C46" s="327"/>
      <c r="D46" s="327"/>
      <c r="E46" s="327"/>
      <c r="F46" s="327"/>
      <c r="G46" s="327"/>
      <c r="H46" s="327"/>
      <c r="I46" s="327"/>
      <c r="J46" s="327"/>
      <c r="K46" s="327"/>
      <c r="L46" s="327"/>
      <c r="M46" s="327"/>
      <c r="N46" s="327"/>
      <c r="O46" s="327"/>
      <c r="P46" s="327"/>
      <c r="Q46" s="327"/>
      <c r="R46" s="327"/>
      <c r="S46" s="327"/>
      <c r="T46" s="327"/>
      <c r="U46" s="327"/>
      <c r="V46" s="327"/>
      <c r="W46" s="327"/>
      <c r="X46" s="327"/>
      <c r="Y46" s="328"/>
    </row>
    <row r="47" spans="1:25" s="267" customFormat="1" x14ac:dyDescent="0.35">
      <c r="A47" s="329"/>
      <c r="B47" s="330"/>
      <c r="C47" s="330"/>
      <c r="D47" s="330"/>
      <c r="E47" s="330"/>
      <c r="F47" s="330"/>
      <c r="G47" s="330"/>
      <c r="H47" s="330"/>
      <c r="I47" s="330"/>
      <c r="J47" s="330"/>
      <c r="K47" s="330"/>
      <c r="L47" s="330"/>
      <c r="M47" s="330"/>
      <c r="N47" s="330"/>
      <c r="O47" s="330"/>
      <c r="P47" s="330"/>
      <c r="Q47" s="330"/>
      <c r="R47" s="330"/>
      <c r="S47" s="330"/>
      <c r="T47" s="330"/>
      <c r="U47" s="330"/>
      <c r="V47" s="330"/>
      <c r="W47" s="330"/>
      <c r="X47" s="330"/>
      <c r="Y47" s="331"/>
    </row>
    <row r="48" spans="1:25" s="267" customFormat="1" x14ac:dyDescent="0.35">
      <c r="A48" s="329"/>
      <c r="B48" s="330"/>
      <c r="C48" s="330"/>
      <c r="D48" s="330"/>
      <c r="E48" s="330"/>
      <c r="F48" s="330"/>
      <c r="G48" s="330"/>
      <c r="H48" s="330"/>
      <c r="I48" s="330"/>
      <c r="J48" s="330"/>
      <c r="K48" s="330"/>
      <c r="L48" s="330"/>
      <c r="M48" s="330"/>
      <c r="N48" s="330"/>
      <c r="O48" s="330"/>
      <c r="P48" s="330"/>
      <c r="Q48" s="330"/>
      <c r="R48" s="330"/>
      <c r="S48" s="330"/>
      <c r="T48" s="330"/>
      <c r="U48" s="330"/>
      <c r="V48" s="330"/>
      <c r="W48" s="330"/>
      <c r="X48" s="330"/>
      <c r="Y48" s="331"/>
    </row>
    <row r="49" spans="1:25" s="267" customFormat="1" x14ac:dyDescent="0.35">
      <c r="A49" s="329"/>
      <c r="B49" s="330"/>
      <c r="C49" s="330"/>
      <c r="D49" s="330"/>
      <c r="E49" s="330"/>
      <c r="F49" s="330"/>
      <c r="G49" s="330"/>
      <c r="H49" s="330"/>
      <c r="I49" s="330"/>
      <c r="J49" s="330"/>
      <c r="K49" s="330"/>
      <c r="L49" s="330"/>
      <c r="M49" s="330"/>
      <c r="N49" s="330"/>
      <c r="O49" s="330"/>
      <c r="P49" s="330"/>
      <c r="Q49" s="330"/>
      <c r="R49" s="330"/>
      <c r="S49" s="330"/>
      <c r="T49" s="330"/>
      <c r="U49" s="330"/>
      <c r="V49" s="330"/>
      <c r="W49" s="330"/>
      <c r="X49" s="330"/>
      <c r="Y49" s="331"/>
    </row>
    <row r="50" spans="1:25" s="267" customFormat="1" x14ac:dyDescent="0.35">
      <c r="A50" s="329"/>
      <c r="B50" s="330"/>
      <c r="C50" s="330"/>
      <c r="D50" s="330"/>
      <c r="E50" s="330"/>
      <c r="F50" s="330"/>
      <c r="G50" s="330"/>
      <c r="H50" s="330"/>
      <c r="I50" s="330"/>
      <c r="J50" s="330"/>
      <c r="K50" s="330"/>
      <c r="L50" s="330"/>
      <c r="M50" s="330"/>
      <c r="N50" s="330"/>
      <c r="O50" s="330"/>
      <c r="P50" s="330"/>
      <c r="Q50" s="330"/>
      <c r="R50" s="330"/>
      <c r="S50" s="330"/>
      <c r="T50" s="330"/>
      <c r="U50" s="330"/>
      <c r="V50" s="330"/>
      <c r="W50" s="330"/>
      <c r="X50" s="330"/>
      <c r="Y50" s="331"/>
    </row>
    <row r="51" spans="1:25" s="267" customFormat="1" x14ac:dyDescent="0.35">
      <c r="A51" s="329"/>
      <c r="B51" s="330"/>
      <c r="C51" s="330"/>
      <c r="D51" s="330"/>
      <c r="E51" s="330"/>
      <c r="F51" s="330"/>
      <c r="G51" s="330"/>
      <c r="H51" s="330"/>
      <c r="I51" s="330"/>
      <c r="J51" s="330"/>
      <c r="K51" s="330"/>
      <c r="L51" s="330"/>
      <c r="M51" s="330"/>
      <c r="N51" s="330"/>
      <c r="O51" s="330"/>
      <c r="P51" s="330"/>
      <c r="Q51" s="330"/>
      <c r="R51" s="330"/>
      <c r="S51" s="330"/>
      <c r="T51" s="330"/>
      <c r="U51" s="330"/>
      <c r="V51" s="330"/>
      <c r="W51" s="330"/>
      <c r="X51" s="330"/>
      <c r="Y51" s="331"/>
    </row>
    <row r="52" spans="1:25" s="267" customFormat="1" x14ac:dyDescent="0.35">
      <c r="A52" s="329"/>
      <c r="B52" s="330"/>
      <c r="C52" s="330"/>
      <c r="D52" s="330"/>
      <c r="E52" s="330"/>
      <c r="F52" s="330"/>
      <c r="G52" s="330"/>
      <c r="H52" s="330"/>
      <c r="I52" s="330"/>
      <c r="J52" s="330"/>
      <c r="K52" s="330"/>
      <c r="L52" s="330"/>
      <c r="M52" s="330"/>
      <c r="N52" s="330"/>
      <c r="O52" s="330"/>
      <c r="P52" s="330"/>
      <c r="Q52" s="330"/>
      <c r="R52" s="330"/>
      <c r="S52" s="330"/>
      <c r="T52" s="330"/>
      <c r="U52" s="330"/>
      <c r="V52" s="330"/>
      <c r="W52" s="330"/>
      <c r="X52" s="330"/>
      <c r="Y52" s="331"/>
    </row>
    <row r="53" spans="1:25" s="267" customFormat="1" x14ac:dyDescent="0.35">
      <c r="A53" s="329"/>
      <c r="B53" s="330"/>
      <c r="C53" s="330"/>
      <c r="D53" s="330"/>
      <c r="E53" s="330"/>
      <c r="F53" s="330"/>
      <c r="G53" s="330"/>
      <c r="H53" s="330"/>
      <c r="I53" s="330"/>
      <c r="J53" s="330"/>
      <c r="K53" s="330"/>
      <c r="L53" s="330"/>
      <c r="M53" s="330"/>
      <c r="N53" s="330"/>
      <c r="O53" s="330"/>
      <c r="P53" s="330"/>
      <c r="Q53" s="330"/>
      <c r="R53" s="330"/>
      <c r="S53" s="330"/>
      <c r="T53" s="330"/>
      <c r="U53" s="330"/>
      <c r="V53" s="330"/>
      <c r="W53" s="330"/>
      <c r="X53" s="330"/>
      <c r="Y53" s="331"/>
    </row>
    <row r="54" spans="1:25" s="267" customFormat="1" x14ac:dyDescent="0.35">
      <c r="A54" s="329"/>
      <c r="B54" s="330"/>
      <c r="C54" s="330"/>
      <c r="D54" s="330"/>
      <c r="E54" s="330"/>
      <c r="F54" s="330"/>
      <c r="G54" s="330"/>
      <c r="H54" s="330"/>
      <c r="I54" s="330"/>
      <c r="J54" s="330"/>
      <c r="K54" s="330"/>
      <c r="L54" s="330"/>
      <c r="M54" s="330"/>
      <c r="N54" s="330"/>
      <c r="O54" s="330"/>
      <c r="P54" s="330"/>
      <c r="Q54" s="330"/>
      <c r="R54" s="330"/>
      <c r="S54" s="330"/>
      <c r="T54" s="330"/>
      <c r="U54" s="330"/>
      <c r="V54" s="330"/>
      <c r="W54" s="330"/>
      <c r="X54" s="330"/>
      <c r="Y54" s="331"/>
    </row>
    <row r="55" spans="1:25" s="267" customFormat="1" x14ac:dyDescent="0.35">
      <c r="A55" s="329"/>
      <c r="B55" s="330"/>
      <c r="C55" s="330"/>
      <c r="D55" s="330"/>
      <c r="E55" s="330"/>
      <c r="F55" s="330"/>
      <c r="G55" s="330"/>
      <c r="H55" s="330"/>
      <c r="I55" s="330"/>
      <c r="J55" s="330"/>
      <c r="K55" s="330"/>
      <c r="L55" s="330"/>
      <c r="M55" s="330"/>
      <c r="N55" s="330"/>
      <c r="O55" s="330"/>
      <c r="P55" s="330"/>
      <c r="Q55" s="330"/>
      <c r="R55" s="330"/>
      <c r="S55" s="330"/>
      <c r="T55" s="330"/>
      <c r="U55" s="330"/>
      <c r="V55" s="330"/>
      <c r="W55" s="330"/>
      <c r="X55" s="330"/>
      <c r="Y55" s="331"/>
    </row>
    <row r="56" spans="1:25" s="267" customFormat="1" x14ac:dyDescent="0.35">
      <c r="A56" s="329"/>
      <c r="B56" s="330"/>
      <c r="C56" s="330"/>
      <c r="D56" s="330"/>
      <c r="E56" s="330"/>
      <c r="F56" s="330"/>
      <c r="G56" s="330"/>
      <c r="H56" s="330"/>
      <c r="I56" s="330"/>
      <c r="J56" s="330"/>
      <c r="K56" s="330"/>
      <c r="L56" s="330"/>
      <c r="M56" s="330"/>
      <c r="N56" s="330"/>
      <c r="O56" s="330"/>
      <c r="P56" s="330"/>
      <c r="Q56" s="330"/>
      <c r="R56" s="330"/>
      <c r="S56" s="330"/>
      <c r="T56" s="330"/>
      <c r="U56" s="330"/>
      <c r="V56" s="330"/>
      <c r="W56" s="330"/>
      <c r="X56" s="330"/>
      <c r="Y56" s="331"/>
    </row>
    <row r="57" spans="1:25" s="267" customFormat="1" x14ac:dyDescent="0.35">
      <c r="A57" s="329"/>
      <c r="B57" s="330"/>
      <c r="C57" s="330"/>
      <c r="D57" s="330"/>
      <c r="E57" s="330"/>
      <c r="F57" s="330"/>
      <c r="G57" s="330"/>
      <c r="H57" s="330"/>
      <c r="I57" s="330"/>
      <c r="J57" s="330"/>
      <c r="K57" s="330"/>
      <c r="L57" s="330"/>
      <c r="M57" s="330"/>
      <c r="N57" s="330"/>
      <c r="O57" s="330"/>
      <c r="P57" s="330"/>
      <c r="Q57" s="330"/>
      <c r="R57" s="330"/>
      <c r="S57" s="330"/>
      <c r="T57" s="330"/>
      <c r="U57" s="330"/>
      <c r="V57" s="330"/>
      <c r="W57" s="330"/>
      <c r="X57" s="330"/>
      <c r="Y57" s="331"/>
    </row>
    <row r="58" spans="1:25" s="267" customFormat="1" x14ac:dyDescent="0.35">
      <c r="A58" s="329"/>
      <c r="B58" s="330"/>
      <c r="C58" s="330"/>
      <c r="D58" s="330"/>
      <c r="E58" s="330"/>
      <c r="F58" s="330"/>
      <c r="G58" s="330"/>
      <c r="H58" s="330"/>
      <c r="I58" s="330"/>
      <c r="J58" s="330"/>
      <c r="K58" s="330"/>
      <c r="L58" s="330"/>
      <c r="M58" s="330"/>
      <c r="N58" s="330"/>
      <c r="O58" s="330"/>
      <c r="P58" s="330"/>
      <c r="Q58" s="330"/>
      <c r="R58" s="330"/>
      <c r="S58" s="330"/>
      <c r="T58" s="330"/>
      <c r="U58" s="330"/>
      <c r="V58" s="330"/>
      <c r="W58" s="330"/>
      <c r="X58" s="330"/>
      <c r="Y58" s="331"/>
    </row>
    <row r="59" spans="1:25" s="267" customFormat="1" ht="16" thickBot="1" x14ac:dyDescent="0.4">
      <c r="A59" s="332"/>
      <c r="B59" s="333"/>
      <c r="C59" s="333"/>
      <c r="D59" s="333"/>
      <c r="E59" s="333"/>
      <c r="F59" s="333"/>
      <c r="G59" s="333"/>
      <c r="H59" s="333"/>
      <c r="I59" s="333"/>
      <c r="J59" s="333"/>
      <c r="K59" s="333"/>
      <c r="L59" s="333"/>
      <c r="M59" s="333"/>
      <c r="N59" s="333"/>
      <c r="O59" s="333"/>
      <c r="P59" s="333"/>
      <c r="Q59" s="333"/>
      <c r="R59" s="333"/>
      <c r="S59" s="333"/>
      <c r="T59" s="333"/>
      <c r="U59" s="333"/>
      <c r="V59" s="333"/>
      <c r="W59" s="333"/>
      <c r="X59" s="333"/>
      <c r="Y59" s="334"/>
    </row>
    <row r="60" spans="1:25" ht="16" thickBot="1" x14ac:dyDescent="0.4">
      <c r="A60" s="135"/>
      <c r="B60" s="135"/>
      <c r="C60" s="135"/>
      <c r="D60" s="135"/>
      <c r="E60" s="135"/>
      <c r="F60" s="135"/>
      <c r="G60" s="135"/>
      <c r="H60" s="135"/>
      <c r="I60" s="135"/>
      <c r="J60" s="135"/>
      <c r="K60" s="135"/>
      <c r="L60" s="135"/>
      <c r="M60" s="135"/>
      <c r="N60" s="135"/>
      <c r="O60" s="135"/>
      <c r="P60" s="135"/>
      <c r="Q60" s="135"/>
      <c r="R60" s="135"/>
      <c r="S60" s="135"/>
      <c r="T60" s="135"/>
      <c r="U60" s="135"/>
      <c r="V60" s="135"/>
      <c r="W60" s="135"/>
      <c r="X60" s="135"/>
      <c r="Y60" s="135"/>
    </row>
    <row r="61" spans="1:25" ht="22.5" customHeight="1" thickBot="1" x14ac:dyDescent="0.4">
      <c r="A61" s="335" t="s">
        <v>163</v>
      </c>
      <c r="B61" s="336"/>
      <c r="C61" s="336"/>
      <c r="D61" s="336"/>
      <c r="E61" s="336"/>
      <c r="F61" s="336"/>
      <c r="G61" s="336"/>
      <c r="H61" s="336"/>
      <c r="I61" s="336"/>
      <c r="J61" s="336"/>
      <c r="K61" s="336"/>
      <c r="L61" s="336"/>
      <c r="M61" s="336"/>
      <c r="N61" s="336"/>
      <c r="O61" s="336"/>
      <c r="P61" s="336"/>
      <c r="Q61" s="336"/>
      <c r="R61" s="336"/>
      <c r="S61" s="336"/>
      <c r="T61" s="336"/>
      <c r="U61" s="336"/>
      <c r="V61" s="336"/>
      <c r="W61" s="336"/>
      <c r="X61" s="336"/>
      <c r="Y61" s="337"/>
    </row>
    <row r="62" spans="1:25" ht="20.149999999999999" customHeight="1" x14ac:dyDescent="0.35">
      <c r="A62" s="317" t="s">
        <v>245</v>
      </c>
      <c r="B62" s="318"/>
      <c r="C62" s="318"/>
      <c r="D62" s="318"/>
      <c r="E62" s="318"/>
      <c r="F62" s="318"/>
      <c r="G62" s="318"/>
      <c r="H62" s="318"/>
      <c r="I62" s="318"/>
      <c r="J62" s="318"/>
      <c r="K62" s="318"/>
      <c r="L62" s="318"/>
      <c r="M62" s="318"/>
      <c r="N62" s="318"/>
      <c r="O62" s="318"/>
      <c r="P62" s="318"/>
      <c r="Q62" s="318"/>
      <c r="R62" s="318"/>
      <c r="S62" s="318"/>
      <c r="T62" s="318"/>
      <c r="U62" s="318"/>
      <c r="V62" s="318"/>
      <c r="W62" s="318"/>
      <c r="X62" s="318"/>
      <c r="Y62" s="319"/>
    </row>
    <row r="63" spans="1:25" ht="20.149999999999999" customHeight="1" x14ac:dyDescent="0.35">
      <c r="A63" s="320" t="s">
        <v>246</v>
      </c>
      <c r="B63" s="321"/>
      <c r="C63" s="321"/>
      <c r="D63" s="321"/>
      <c r="E63" s="321"/>
      <c r="F63" s="321"/>
      <c r="G63" s="321"/>
      <c r="H63" s="321"/>
      <c r="I63" s="321"/>
      <c r="J63" s="321"/>
      <c r="K63" s="321"/>
      <c r="L63" s="321"/>
      <c r="M63" s="321"/>
      <c r="N63" s="321"/>
      <c r="O63" s="321"/>
      <c r="P63" s="321"/>
      <c r="Q63" s="321"/>
      <c r="R63" s="321"/>
      <c r="S63" s="321"/>
      <c r="T63" s="321"/>
      <c r="U63" s="321"/>
      <c r="V63" s="321"/>
      <c r="W63" s="321"/>
      <c r="X63" s="321"/>
      <c r="Y63" s="322"/>
    </row>
    <row r="64" spans="1:25" ht="35.25" customHeight="1" x14ac:dyDescent="0.35">
      <c r="A64" s="320" t="s">
        <v>239</v>
      </c>
      <c r="B64" s="321"/>
      <c r="C64" s="321"/>
      <c r="D64" s="321"/>
      <c r="E64" s="321"/>
      <c r="F64" s="321"/>
      <c r="G64" s="321"/>
      <c r="H64" s="321"/>
      <c r="I64" s="321"/>
      <c r="J64" s="321"/>
      <c r="K64" s="321"/>
      <c r="L64" s="321"/>
      <c r="M64" s="321"/>
      <c r="N64" s="321"/>
      <c r="O64" s="321"/>
      <c r="P64" s="321"/>
      <c r="Q64" s="321"/>
      <c r="R64" s="321"/>
      <c r="S64" s="321"/>
      <c r="T64" s="321"/>
      <c r="U64" s="321"/>
      <c r="V64" s="321"/>
      <c r="W64" s="321"/>
      <c r="X64" s="321"/>
      <c r="Y64" s="322"/>
    </row>
    <row r="65" spans="1:25" ht="20.149999999999999" customHeight="1" x14ac:dyDescent="0.35">
      <c r="A65" s="320" t="s">
        <v>240</v>
      </c>
      <c r="B65" s="321"/>
      <c r="C65" s="321"/>
      <c r="D65" s="321"/>
      <c r="E65" s="321"/>
      <c r="F65" s="321"/>
      <c r="G65" s="321"/>
      <c r="H65" s="321"/>
      <c r="I65" s="321"/>
      <c r="J65" s="321"/>
      <c r="K65" s="321"/>
      <c r="L65" s="321"/>
      <c r="M65" s="321"/>
      <c r="N65" s="321"/>
      <c r="O65" s="321"/>
      <c r="P65" s="321"/>
      <c r="Q65" s="321"/>
      <c r="R65" s="321"/>
      <c r="S65" s="321"/>
      <c r="T65" s="321"/>
      <c r="U65" s="321"/>
      <c r="V65" s="321"/>
      <c r="W65" s="321"/>
      <c r="X65" s="321"/>
      <c r="Y65" s="322"/>
    </row>
    <row r="66" spans="1:25" ht="20.149999999999999" customHeight="1" x14ac:dyDescent="0.35">
      <c r="A66" s="320" t="s">
        <v>251</v>
      </c>
      <c r="B66" s="321"/>
      <c r="C66" s="321"/>
      <c r="D66" s="321"/>
      <c r="E66" s="321"/>
      <c r="F66" s="321"/>
      <c r="G66" s="321"/>
      <c r="H66" s="321"/>
      <c r="I66" s="321"/>
      <c r="J66" s="321"/>
      <c r="K66" s="321"/>
      <c r="L66" s="321"/>
      <c r="M66" s="321"/>
      <c r="N66" s="321"/>
      <c r="O66" s="321"/>
      <c r="P66" s="321"/>
      <c r="Q66" s="321"/>
      <c r="R66" s="321"/>
      <c r="S66" s="321"/>
      <c r="T66" s="321"/>
      <c r="U66" s="321"/>
      <c r="V66" s="321"/>
      <c r="W66" s="321"/>
      <c r="X66" s="321"/>
      <c r="Y66" s="322"/>
    </row>
    <row r="67" spans="1:25" ht="20.149999999999999" customHeight="1" x14ac:dyDescent="0.35">
      <c r="A67" s="320" t="s">
        <v>247</v>
      </c>
      <c r="B67" s="321"/>
      <c r="C67" s="321"/>
      <c r="D67" s="321"/>
      <c r="E67" s="321"/>
      <c r="F67" s="321"/>
      <c r="G67" s="321"/>
      <c r="H67" s="321"/>
      <c r="I67" s="321"/>
      <c r="J67" s="321"/>
      <c r="K67" s="321"/>
      <c r="L67" s="321"/>
      <c r="M67" s="321"/>
      <c r="N67" s="321"/>
      <c r="O67" s="321"/>
      <c r="P67" s="321"/>
      <c r="Q67" s="321"/>
      <c r="R67" s="321"/>
      <c r="S67" s="321"/>
      <c r="T67" s="321"/>
      <c r="U67" s="321"/>
      <c r="V67" s="321"/>
      <c r="W67" s="321"/>
      <c r="X67" s="321"/>
      <c r="Y67" s="322"/>
    </row>
    <row r="68" spans="1:25" ht="20.149999999999999" customHeight="1" x14ac:dyDescent="0.35">
      <c r="A68" s="320" t="s">
        <v>248</v>
      </c>
      <c r="B68" s="321"/>
      <c r="C68" s="321"/>
      <c r="D68" s="321"/>
      <c r="E68" s="321"/>
      <c r="F68" s="321"/>
      <c r="G68" s="321"/>
      <c r="H68" s="321"/>
      <c r="I68" s="321"/>
      <c r="J68" s="321"/>
      <c r="K68" s="321"/>
      <c r="L68" s="321"/>
      <c r="M68" s="321"/>
      <c r="N68" s="321"/>
      <c r="O68" s="321"/>
      <c r="P68" s="321"/>
      <c r="Q68" s="321"/>
      <c r="R68" s="321"/>
      <c r="S68" s="321"/>
      <c r="T68" s="321"/>
      <c r="U68" s="321"/>
      <c r="V68" s="321"/>
      <c r="W68" s="321"/>
      <c r="X68" s="321"/>
      <c r="Y68" s="322"/>
    </row>
    <row r="69" spans="1:25" ht="20.149999999999999" customHeight="1" x14ac:dyDescent="0.35">
      <c r="A69" s="320" t="s">
        <v>250</v>
      </c>
      <c r="B69" s="321"/>
      <c r="C69" s="321"/>
      <c r="D69" s="321"/>
      <c r="E69" s="321"/>
      <c r="F69" s="321"/>
      <c r="G69" s="321"/>
      <c r="H69" s="321"/>
      <c r="I69" s="321"/>
      <c r="J69" s="321"/>
      <c r="K69" s="321"/>
      <c r="L69" s="321"/>
      <c r="M69" s="321"/>
      <c r="N69" s="321"/>
      <c r="O69" s="321"/>
      <c r="P69" s="321"/>
      <c r="Q69" s="321"/>
      <c r="R69" s="321"/>
      <c r="S69" s="321"/>
      <c r="T69" s="321"/>
      <c r="U69" s="321"/>
      <c r="V69" s="321"/>
      <c r="W69" s="321"/>
      <c r="X69" s="321"/>
      <c r="Y69" s="322"/>
    </row>
    <row r="70" spans="1:25" ht="38.25" customHeight="1" x14ac:dyDescent="0.35">
      <c r="A70" s="386" t="s">
        <v>249</v>
      </c>
      <c r="B70" s="387"/>
      <c r="C70" s="387"/>
      <c r="D70" s="387"/>
      <c r="E70" s="387"/>
      <c r="F70" s="387"/>
      <c r="G70" s="387"/>
      <c r="H70" s="387"/>
      <c r="I70" s="387"/>
      <c r="J70" s="387"/>
      <c r="K70" s="387"/>
      <c r="L70" s="387"/>
      <c r="M70" s="387"/>
      <c r="N70" s="387"/>
      <c r="O70" s="387"/>
      <c r="P70" s="387"/>
      <c r="Q70" s="387"/>
      <c r="R70" s="387"/>
      <c r="S70" s="387"/>
      <c r="T70" s="387"/>
      <c r="U70" s="387"/>
      <c r="V70" s="387"/>
      <c r="W70" s="387"/>
      <c r="X70" s="387"/>
      <c r="Y70" s="388"/>
    </row>
    <row r="71" spans="1:25" ht="20.149999999999999" customHeight="1" x14ac:dyDescent="0.35">
      <c r="A71" s="386" t="s">
        <v>236</v>
      </c>
      <c r="B71" s="387"/>
      <c r="C71" s="387"/>
      <c r="D71" s="387"/>
      <c r="E71" s="387"/>
      <c r="F71" s="387"/>
      <c r="G71" s="387"/>
      <c r="H71" s="387"/>
      <c r="I71" s="387"/>
      <c r="J71" s="387"/>
      <c r="K71" s="387"/>
      <c r="L71" s="387"/>
      <c r="M71" s="387"/>
      <c r="N71" s="387"/>
      <c r="O71" s="387"/>
      <c r="P71" s="387"/>
      <c r="Q71" s="387"/>
      <c r="R71" s="387"/>
      <c r="S71" s="387"/>
      <c r="T71" s="387"/>
      <c r="U71" s="387"/>
      <c r="V71" s="387"/>
      <c r="W71" s="387"/>
      <c r="X71" s="387"/>
      <c r="Y71" s="388"/>
    </row>
    <row r="72" spans="1:25" x14ac:dyDescent="0.35">
      <c r="A72" s="239"/>
      <c r="B72" s="240"/>
      <c r="C72" s="240"/>
      <c r="D72" s="240"/>
      <c r="E72" s="240"/>
      <c r="F72" s="240"/>
      <c r="G72" s="240"/>
      <c r="H72" s="240"/>
      <c r="I72" s="240"/>
      <c r="J72" s="240"/>
      <c r="K72" s="240"/>
      <c r="L72" s="240"/>
      <c r="M72" s="240"/>
      <c r="N72" s="240"/>
      <c r="O72" s="240"/>
      <c r="P72" s="240"/>
      <c r="Q72" s="240"/>
      <c r="R72" s="240"/>
      <c r="S72" s="240"/>
      <c r="T72" s="240"/>
      <c r="U72" s="240"/>
      <c r="V72" s="240"/>
      <c r="W72" s="240"/>
      <c r="X72" s="240"/>
      <c r="Y72" s="241"/>
    </row>
    <row r="73" spans="1:25" ht="16" thickBot="1" x14ac:dyDescent="0.4">
      <c r="A73" s="242"/>
      <c r="B73" s="243"/>
      <c r="C73" s="243"/>
      <c r="D73" s="243"/>
      <c r="E73" s="243"/>
      <c r="F73" s="243"/>
      <c r="G73" s="243"/>
      <c r="H73" s="243"/>
      <c r="I73" s="243"/>
      <c r="J73" s="243"/>
      <c r="K73" s="243"/>
      <c r="L73" s="243"/>
      <c r="M73" s="243"/>
      <c r="N73" s="243"/>
      <c r="O73" s="243"/>
      <c r="P73" s="243"/>
      <c r="Q73" s="243"/>
      <c r="R73" s="243"/>
      <c r="S73" s="243"/>
      <c r="T73" s="243"/>
      <c r="U73" s="243"/>
      <c r="V73" s="243"/>
      <c r="W73" s="243"/>
      <c r="X73" s="243"/>
      <c r="Y73" s="244"/>
    </row>
    <row r="74" spans="1:25" ht="16" thickBot="1" x14ac:dyDescent="0.4">
      <c r="A74" s="135"/>
      <c r="B74" s="135"/>
      <c r="C74" s="135"/>
      <c r="D74" s="135"/>
      <c r="E74" s="135"/>
      <c r="F74" s="135"/>
      <c r="G74" s="135"/>
      <c r="H74" s="135"/>
      <c r="I74" s="135"/>
      <c r="J74" s="135"/>
      <c r="K74" s="135"/>
      <c r="L74" s="135"/>
      <c r="M74" s="135"/>
      <c r="N74" s="135"/>
      <c r="O74" s="135"/>
      <c r="P74" s="135"/>
      <c r="Q74" s="135"/>
      <c r="R74" s="135"/>
      <c r="S74" s="135"/>
      <c r="T74" s="135"/>
      <c r="U74" s="135"/>
      <c r="V74" s="135"/>
      <c r="W74" s="135"/>
      <c r="X74" s="135"/>
      <c r="Y74" s="135"/>
    </row>
    <row r="75" spans="1:25" ht="22.5" customHeight="1" thickBot="1" x14ac:dyDescent="0.4">
      <c r="A75" s="341" t="s">
        <v>108</v>
      </c>
      <c r="B75" s="342"/>
      <c r="C75" s="342"/>
      <c r="D75" s="342"/>
      <c r="E75" s="342"/>
      <c r="F75" s="342"/>
      <c r="G75" s="342"/>
      <c r="H75" s="342"/>
      <c r="I75" s="342"/>
      <c r="J75" s="342"/>
      <c r="K75" s="342"/>
      <c r="L75" s="342"/>
      <c r="M75" s="342"/>
      <c r="N75" s="342"/>
      <c r="O75" s="342"/>
      <c r="P75" s="342"/>
      <c r="Q75" s="342"/>
      <c r="R75" s="342"/>
      <c r="S75" s="342"/>
      <c r="T75" s="342"/>
      <c r="U75" s="342"/>
      <c r="V75" s="342"/>
      <c r="W75" s="342"/>
      <c r="X75" s="342"/>
      <c r="Y75" s="343"/>
    </row>
    <row r="76" spans="1:25" s="262" customFormat="1" ht="161.25" customHeight="1" x14ac:dyDescent="0.35">
      <c r="A76" s="383" t="s">
        <v>275</v>
      </c>
      <c r="B76" s="318"/>
      <c r="C76" s="318"/>
      <c r="D76" s="318"/>
      <c r="E76" s="318"/>
      <c r="F76" s="318"/>
      <c r="G76" s="318"/>
      <c r="H76" s="318"/>
      <c r="I76" s="318"/>
      <c r="J76" s="318"/>
      <c r="K76" s="318"/>
      <c r="L76" s="318"/>
      <c r="M76" s="318"/>
      <c r="N76" s="318"/>
      <c r="O76" s="318"/>
      <c r="P76" s="318"/>
      <c r="Q76" s="318"/>
      <c r="R76" s="318"/>
      <c r="S76" s="318"/>
      <c r="T76" s="318"/>
      <c r="U76" s="318"/>
      <c r="V76" s="318"/>
      <c r="W76" s="318"/>
      <c r="X76" s="318"/>
      <c r="Y76" s="319"/>
    </row>
    <row r="77" spans="1:25" x14ac:dyDescent="0.35">
      <c r="A77" s="239"/>
      <c r="B77" s="240"/>
      <c r="C77" s="240"/>
      <c r="D77" s="240"/>
      <c r="E77" s="240"/>
      <c r="F77" s="240"/>
      <c r="G77" s="240"/>
      <c r="H77" s="240"/>
      <c r="I77" s="240"/>
      <c r="J77" s="240"/>
      <c r="K77" s="240"/>
      <c r="L77" s="240"/>
      <c r="M77" s="240"/>
      <c r="N77" s="240"/>
      <c r="O77" s="240"/>
      <c r="P77" s="240"/>
      <c r="Q77" s="240"/>
      <c r="R77" s="240"/>
      <c r="S77" s="240"/>
      <c r="T77" s="240"/>
      <c r="U77" s="240"/>
      <c r="V77" s="240"/>
      <c r="W77" s="240"/>
      <c r="X77" s="240"/>
      <c r="Y77" s="241"/>
    </row>
    <row r="78" spans="1:25" x14ac:dyDescent="0.35">
      <c r="A78" s="239"/>
      <c r="B78" s="240"/>
      <c r="C78" s="240"/>
      <c r="D78" s="240"/>
      <c r="E78" s="240"/>
      <c r="F78" s="240"/>
      <c r="G78" s="240"/>
      <c r="H78" s="240"/>
      <c r="I78" s="240"/>
      <c r="J78" s="240"/>
      <c r="K78" s="240"/>
      <c r="L78" s="240"/>
      <c r="M78" s="240"/>
      <c r="N78" s="240"/>
      <c r="O78" s="240"/>
      <c r="P78" s="240"/>
      <c r="Q78" s="240"/>
      <c r="R78" s="240"/>
      <c r="S78" s="240"/>
      <c r="T78" s="240"/>
      <c r="U78" s="240"/>
      <c r="V78" s="240"/>
      <c r="W78" s="240"/>
      <c r="X78" s="240"/>
      <c r="Y78" s="241"/>
    </row>
    <row r="79" spans="1:25" x14ac:dyDescent="0.35">
      <c r="A79" s="239"/>
      <c r="B79" s="240"/>
      <c r="C79" s="240"/>
      <c r="D79" s="240"/>
      <c r="E79" s="240"/>
      <c r="F79" s="240"/>
      <c r="G79" s="240"/>
      <c r="H79" s="240"/>
      <c r="I79" s="240"/>
      <c r="J79" s="240"/>
      <c r="K79" s="240"/>
      <c r="L79" s="240"/>
      <c r="M79" s="240"/>
      <c r="N79" s="240"/>
      <c r="O79" s="240"/>
      <c r="P79" s="240"/>
      <c r="Q79" s="240"/>
      <c r="R79" s="240"/>
      <c r="S79" s="240"/>
      <c r="T79" s="240"/>
      <c r="U79" s="240"/>
      <c r="V79" s="240"/>
      <c r="W79" s="240"/>
      <c r="X79" s="240"/>
      <c r="Y79" s="241"/>
    </row>
    <row r="80" spans="1:25" x14ac:dyDescent="0.35">
      <c r="A80" s="239"/>
      <c r="B80" s="240"/>
      <c r="C80" s="240"/>
      <c r="D80" s="240"/>
      <c r="E80" s="240"/>
      <c r="F80" s="240"/>
      <c r="G80" s="240"/>
      <c r="H80" s="240"/>
      <c r="I80" s="240"/>
      <c r="J80" s="240"/>
      <c r="K80" s="240"/>
      <c r="L80" s="240"/>
      <c r="M80" s="240"/>
      <c r="N80" s="240"/>
      <c r="O80" s="240"/>
      <c r="P80" s="240"/>
      <c r="Q80" s="240"/>
      <c r="R80" s="240"/>
      <c r="S80" s="240"/>
      <c r="T80" s="240"/>
      <c r="U80" s="240"/>
      <c r="V80" s="240"/>
      <c r="W80" s="240"/>
      <c r="X80" s="240"/>
      <c r="Y80" s="241"/>
    </row>
    <row r="81" spans="1:25" x14ac:dyDescent="0.35">
      <c r="A81" s="239"/>
      <c r="B81" s="240"/>
      <c r="C81" s="240"/>
      <c r="D81" s="240"/>
      <c r="E81" s="240"/>
      <c r="F81" s="240"/>
      <c r="G81" s="240"/>
      <c r="H81" s="240"/>
      <c r="I81" s="240"/>
      <c r="J81" s="240"/>
      <c r="K81" s="240"/>
      <c r="L81" s="240"/>
      <c r="M81" s="240"/>
      <c r="N81" s="240"/>
      <c r="O81" s="240"/>
      <c r="P81" s="240"/>
      <c r="Q81" s="240"/>
      <c r="R81" s="240"/>
      <c r="S81" s="240"/>
      <c r="T81" s="240"/>
      <c r="U81" s="240"/>
      <c r="V81" s="240"/>
      <c r="W81" s="240"/>
      <c r="X81" s="240"/>
      <c r="Y81" s="241"/>
    </row>
    <row r="82" spans="1:25" x14ac:dyDescent="0.35">
      <c r="A82" s="239"/>
      <c r="B82" s="240"/>
      <c r="C82" s="240"/>
      <c r="D82" s="240"/>
      <c r="E82" s="240"/>
      <c r="F82" s="240"/>
      <c r="G82" s="240"/>
      <c r="H82" s="240"/>
      <c r="I82" s="240"/>
      <c r="J82" s="240"/>
      <c r="K82" s="240"/>
      <c r="L82" s="240"/>
      <c r="M82" s="240"/>
      <c r="N82" s="240"/>
      <c r="O82" s="240"/>
      <c r="P82" s="240"/>
      <c r="Q82" s="240"/>
      <c r="R82" s="240"/>
      <c r="S82" s="240"/>
      <c r="T82" s="240"/>
      <c r="U82" s="240"/>
      <c r="V82" s="240"/>
      <c r="W82" s="240"/>
      <c r="X82" s="240"/>
      <c r="Y82" s="241"/>
    </row>
    <row r="83" spans="1:25" x14ac:dyDescent="0.35">
      <c r="A83" s="239"/>
      <c r="B83" s="240"/>
      <c r="C83" s="240"/>
      <c r="D83" s="240"/>
      <c r="E83" s="240"/>
      <c r="F83" s="240"/>
      <c r="G83" s="240"/>
      <c r="H83" s="240"/>
      <c r="I83" s="240"/>
      <c r="J83" s="240"/>
      <c r="K83" s="240"/>
      <c r="L83" s="240"/>
      <c r="M83" s="240"/>
      <c r="N83" s="240"/>
      <c r="O83" s="240"/>
      <c r="P83" s="240"/>
      <c r="Q83" s="240"/>
      <c r="R83" s="240"/>
      <c r="S83" s="240"/>
      <c r="T83" s="240"/>
      <c r="U83" s="240"/>
      <c r="V83" s="240"/>
      <c r="W83" s="240"/>
      <c r="X83" s="240"/>
      <c r="Y83" s="241"/>
    </row>
    <row r="84" spans="1:25" x14ac:dyDescent="0.35">
      <c r="A84" s="239"/>
      <c r="B84" s="240"/>
      <c r="C84" s="240"/>
      <c r="D84" s="240"/>
      <c r="E84" s="240"/>
      <c r="F84" s="240"/>
      <c r="G84" s="240"/>
      <c r="H84" s="240"/>
      <c r="I84" s="240"/>
      <c r="J84" s="240"/>
      <c r="K84" s="240"/>
      <c r="L84" s="240"/>
      <c r="M84" s="240"/>
      <c r="N84" s="240"/>
      <c r="O84" s="240"/>
      <c r="P84" s="240"/>
      <c r="Q84" s="240"/>
      <c r="R84" s="240"/>
      <c r="S84" s="240"/>
      <c r="T84" s="240"/>
      <c r="U84" s="240"/>
      <c r="V84" s="240"/>
      <c r="W84" s="240"/>
      <c r="X84" s="240"/>
      <c r="Y84" s="241"/>
    </row>
    <row r="85" spans="1:25" x14ac:dyDescent="0.35">
      <c r="A85" s="239"/>
      <c r="B85" s="240"/>
      <c r="C85" s="240"/>
      <c r="D85" s="240"/>
      <c r="E85" s="240"/>
      <c r="F85" s="240"/>
      <c r="G85" s="240"/>
      <c r="H85" s="240"/>
      <c r="I85" s="240"/>
      <c r="J85" s="240"/>
      <c r="K85" s="240"/>
      <c r="L85" s="240"/>
      <c r="M85" s="240"/>
      <c r="N85" s="240"/>
      <c r="O85" s="240"/>
      <c r="P85" s="240"/>
      <c r="Q85" s="240"/>
      <c r="R85" s="240"/>
      <c r="S85" s="240"/>
      <c r="T85" s="240"/>
      <c r="U85" s="240"/>
      <c r="V85" s="240"/>
      <c r="W85" s="240"/>
      <c r="X85" s="240"/>
      <c r="Y85" s="241"/>
    </row>
    <row r="86" spans="1:25" x14ac:dyDescent="0.35">
      <c r="A86" s="239"/>
      <c r="B86" s="240"/>
      <c r="C86" s="240"/>
      <c r="D86" s="240"/>
      <c r="E86" s="240"/>
      <c r="F86" s="240"/>
      <c r="G86" s="240"/>
      <c r="H86" s="240"/>
      <c r="I86" s="240"/>
      <c r="J86" s="240"/>
      <c r="K86" s="240"/>
      <c r="L86" s="240"/>
      <c r="M86" s="240"/>
      <c r="N86" s="240"/>
      <c r="O86" s="240"/>
      <c r="P86" s="240"/>
      <c r="Q86" s="240"/>
      <c r="R86" s="240"/>
      <c r="S86" s="240"/>
      <c r="T86" s="240"/>
      <c r="U86" s="240"/>
      <c r="V86" s="240"/>
      <c r="W86" s="240"/>
      <c r="X86" s="240"/>
      <c r="Y86" s="241"/>
    </row>
    <row r="87" spans="1:25" x14ac:dyDescent="0.35">
      <c r="A87" s="239"/>
      <c r="B87" s="240"/>
      <c r="C87" s="240"/>
      <c r="D87" s="240"/>
      <c r="E87" s="240"/>
      <c r="F87" s="240"/>
      <c r="G87" s="240"/>
      <c r="H87" s="240"/>
      <c r="I87" s="240"/>
      <c r="J87" s="240"/>
      <c r="K87" s="240"/>
      <c r="L87" s="240"/>
      <c r="M87" s="240"/>
      <c r="N87" s="240"/>
      <c r="O87" s="240"/>
      <c r="P87" s="240"/>
      <c r="Q87" s="240"/>
      <c r="R87" s="240"/>
      <c r="S87" s="240"/>
      <c r="T87" s="240"/>
      <c r="U87" s="240"/>
      <c r="V87" s="240"/>
      <c r="W87" s="240"/>
      <c r="X87" s="240"/>
      <c r="Y87" s="241"/>
    </row>
    <row r="88" spans="1:25" x14ac:dyDescent="0.35">
      <c r="A88" s="239"/>
      <c r="B88" s="240"/>
      <c r="C88" s="240"/>
      <c r="D88" s="240"/>
      <c r="E88" s="240"/>
      <c r="F88" s="240"/>
      <c r="G88" s="240"/>
      <c r="H88" s="240"/>
      <c r="I88" s="240"/>
      <c r="J88" s="240"/>
      <c r="K88" s="240"/>
      <c r="L88" s="240"/>
      <c r="M88" s="240"/>
      <c r="N88" s="240"/>
      <c r="O88" s="240"/>
      <c r="P88" s="240"/>
      <c r="Q88" s="240"/>
      <c r="R88" s="240"/>
      <c r="S88" s="240"/>
      <c r="T88" s="240"/>
      <c r="U88" s="240"/>
      <c r="V88" s="240"/>
      <c r="W88" s="240"/>
      <c r="X88" s="240"/>
      <c r="Y88" s="241"/>
    </row>
    <row r="89" spans="1:25" ht="16" thickBot="1" x14ac:dyDescent="0.4">
      <c r="A89" s="242"/>
      <c r="B89" s="243"/>
      <c r="C89" s="243"/>
      <c r="D89" s="243"/>
      <c r="E89" s="243"/>
      <c r="F89" s="243"/>
      <c r="G89" s="243"/>
      <c r="H89" s="243"/>
      <c r="I89" s="243"/>
      <c r="J89" s="243"/>
      <c r="K89" s="243"/>
      <c r="L89" s="243"/>
      <c r="M89" s="243"/>
      <c r="N89" s="243"/>
      <c r="O89" s="243"/>
      <c r="P89" s="243"/>
      <c r="Q89" s="243"/>
      <c r="R89" s="243"/>
      <c r="S89" s="243"/>
      <c r="T89" s="243"/>
      <c r="U89" s="243"/>
      <c r="V89" s="243"/>
      <c r="W89" s="243"/>
      <c r="X89" s="243"/>
      <c r="Y89" s="244"/>
    </row>
    <row r="90" spans="1:25" ht="16" thickBot="1" x14ac:dyDescent="0.4">
      <c r="A90" s="150"/>
      <c r="B90" s="151"/>
      <c r="C90" s="151"/>
      <c r="D90" s="151"/>
      <c r="E90" s="151"/>
      <c r="F90" s="151"/>
      <c r="G90" s="151"/>
      <c r="H90" s="151"/>
      <c r="I90" s="151"/>
      <c r="J90" s="151"/>
      <c r="K90" s="151"/>
      <c r="L90" s="151"/>
      <c r="M90" s="151"/>
      <c r="N90" s="151"/>
      <c r="O90" s="151"/>
      <c r="P90" s="151"/>
      <c r="Q90" s="151"/>
      <c r="R90" s="151"/>
      <c r="S90" s="151"/>
      <c r="T90" s="151"/>
      <c r="U90" s="151"/>
      <c r="V90" s="151"/>
      <c r="W90" s="151"/>
      <c r="X90" s="151"/>
      <c r="Y90" s="152"/>
    </row>
    <row r="91" spans="1:25" ht="22.5" customHeight="1" thickBot="1" x14ac:dyDescent="0.4">
      <c r="A91" s="338" t="s">
        <v>107</v>
      </c>
      <c r="B91" s="339"/>
      <c r="C91" s="339"/>
      <c r="D91" s="339"/>
      <c r="E91" s="339"/>
      <c r="F91" s="339"/>
      <c r="G91" s="339"/>
      <c r="H91" s="339"/>
      <c r="I91" s="339"/>
      <c r="J91" s="339"/>
      <c r="K91" s="339"/>
      <c r="L91" s="339"/>
      <c r="M91" s="339"/>
      <c r="N91" s="339"/>
      <c r="O91" s="339"/>
      <c r="P91" s="339"/>
      <c r="Q91" s="339"/>
      <c r="R91" s="339"/>
      <c r="S91" s="339"/>
      <c r="T91" s="339"/>
      <c r="U91" s="339"/>
      <c r="V91" s="339"/>
      <c r="W91" s="339"/>
      <c r="X91" s="339"/>
      <c r="Y91" s="340"/>
    </row>
    <row r="92" spans="1:25" x14ac:dyDescent="0.35">
      <c r="A92" s="317" t="s">
        <v>252</v>
      </c>
      <c r="B92" s="318"/>
      <c r="C92" s="318"/>
      <c r="D92" s="318"/>
      <c r="E92" s="318"/>
      <c r="F92" s="318"/>
      <c r="G92" s="318"/>
      <c r="H92" s="318"/>
      <c r="I92" s="318"/>
      <c r="J92" s="318"/>
      <c r="K92" s="318"/>
      <c r="L92" s="318"/>
      <c r="M92" s="318"/>
      <c r="N92" s="318"/>
      <c r="O92" s="318"/>
      <c r="P92" s="318"/>
      <c r="Q92" s="318"/>
      <c r="R92" s="318"/>
      <c r="S92" s="318"/>
      <c r="T92" s="318"/>
      <c r="U92" s="318"/>
      <c r="V92" s="318"/>
      <c r="W92" s="318"/>
      <c r="X92" s="318"/>
      <c r="Y92" s="319"/>
    </row>
    <row r="93" spans="1:25" x14ac:dyDescent="0.35">
      <c r="A93" s="320"/>
      <c r="B93" s="321"/>
      <c r="C93" s="321"/>
      <c r="D93" s="321"/>
      <c r="E93" s="321"/>
      <c r="F93" s="321"/>
      <c r="G93" s="321"/>
      <c r="H93" s="321"/>
      <c r="I93" s="321"/>
      <c r="J93" s="321"/>
      <c r="K93" s="321"/>
      <c r="L93" s="321"/>
      <c r="M93" s="321"/>
      <c r="N93" s="321"/>
      <c r="O93" s="321"/>
      <c r="P93" s="321"/>
      <c r="Q93" s="321"/>
      <c r="R93" s="321"/>
      <c r="S93" s="321"/>
      <c r="T93" s="321"/>
      <c r="U93" s="321"/>
      <c r="V93" s="321"/>
      <c r="W93" s="321"/>
      <c r="X93" s="321"/>
      <c r="Y93" s="322"/>
    </row>
    <row r="94" spans="1:25" x14ac:dyDescent="0.35">
      <c r="A94" s="320"/>
      <c r="B94" s="321"/>
      <c r="C94" s="321"/>
      <c r="D94" s="321"/>
      <c r="E94" s="321"/>
      <c r="F94" s="321"/>
      <c r="G94" s="321"/>
      <c r="H94" s="321"/>
      <c r="I94" s="321"/>
      <c r="J94" s="321"/>
      <c r="K94" s="321"/>
      <c r="L94" s="321"/>
      <c r="M94" s="321"/>
      <c r="N94" s="321"/>
      <c r="O94" s="321"/>
      <c r="P94" s="321"/>
      <c r="Q94" s="321"/>
      <c r="R94" s="321"/>
      <c r="S94" s="321"/>
      <c r="T94" s="321"/>
      <c r="U94" s="321"/>
      <c r="V94" s="321"/>
      <c r="W94" s="321"/>
      <c r="X94" s="321"/>
      <c r="Y94" s="322"/>
    </row>
    <row r="95" spans="1:25" ht="23.25" customHeight="1" x14ac:dyDescent="0.35">
      <c r="A95" s="320"/>
      <c r="B95" s="321"/>
      <c r="C95" s="321"/>
      <c r="D95" s="321"/>
      <c r="E95" s="321"/>
      <c r="F95" s="321"/>
      <c r="G95" s="321"/>
      <c r="H95" s="321"/>
      <c r="I95" s="321"/>
      <c r="J95" s="321"/>
      <c r="K95" s="321"/>
      <c r="L95" s="321"/>
      <c r="M95" s="321"/>
      <c r="N95" s="321"/>
      <c r="O95" s="321"/>
      <c r="P95" s="321"/>
      <c r="Q95" s="321"/>
      <c r="R95" s="321"/>
      <c r="S95" s="321"/>
      <c r="T95" s="321"/>
      <c r="U95" s="321"/>
      <c r="V95" s="321"/>
      <c r="W95" s="321"/>
      <c r="X95" s="321"/>
      <c r="Y95" s="322"/>
    </row>
    <row r="96" spans="1:25" hidden="1" x14ac:dyDescent="0.35">
      <c r="A96" s="320"/>
      <c r="B96" s="321"/>
      <c r="C96" s="321"/>
      <c r="D96" s="321"/>
      <c r="E96" s="321"/>
      <c r="F96" s="321"/>
      <c r="G96" s="321"/>
      <c r="H96" s="321"/>
      <c r="I96" s="321"/>
      <c r="J96" s="321"/>
      <c r="K96" s="321"/>
      <c r="L96" s="321"/>
      <c r="M96" s="321"/>
      <c r="N96" s="321"/>
      <c r="O96" s="321"/>
      <c r="P96" s="321"/>
      <c r="Q96" s="321"/>
      <c r="R96" s="321"/>
      <c r="S96" s="321"/>
      <c r="T96" s="321"/>
      <c r="U96" s="321"/>
      <c r="V96" s="321"/>
      <c r="W96" s="321"/>
      <c r="X96" s="321"/>
      <c r="Y96" s="322"/>
    </row>
    <row r="97" spans="1:25" hidden="1" x14ac:dyDescent="0.35">
      <c r="A97" s="320"/>
      <c r="B97" s="321"/>
      <c r="C97" s="321"/>
      <c r="D97" s="321"/>
      <c r="E97" s="321"/>
      <c r="F97" s="321"/>
      <c r="G97" s="321"/>
      <c r="H97" s="321"/>
      <c r="I97" s="321"/>
      <c r="J97" s="321"/>
      <c r="K97" s="321"/>
      <c r="L97" s="321"/>
      <c r="M97" s="321"/>
      <c r="N97" s="321"/>
      <c r="O97" s="321"/>
      <c r="P97" s="321"/>
      <c r="Q97" s="321"/>
      <c r="R97" s="321"/>
      <c r="S97" s="321"/>
      <c r="T97" s="321"/>
      <c r="U97" s="321"/>
      <c r="V97" s="321"/>
      <c r="W97" s="321"/>
      <c r="X97" s="321"/>
      <c r="Y97" s="322"/>
    </row>
    <row r="98" spans="1:25" hidden="1" x14ac:dyDescent="0.35">
      <c r="A98" s="320"/>
      <c r="B98" s="321"/>
      <c r="C98" s="321"/>
      <c r="D98" s="321"/>
      <c r="E98" s="321"/>
      <c r="F98" s="321"/>
      <c r="G98" s="321"/>
      <c r="H98" s="321"/>
      <c r="I98" s="321"/>
      <c r="J98" s="321"/>
      <c r="K98" s="321"/>
      <c r="L98" s="321"/>
      <c r="M98" s="321"/>
      <c r="N98" s="321"/>
      <c r="O98" s="321"/>
      <c r="P98" s="321"/>
      <c r="Q98" s="321"/>
      <c r="R98" s="321"/>
      <c r="S98" s="321"/>
      <c r="T98" s="321"/>
      <c r="U98" s="321"/>
      <c r="V98" s="321"/>
      <c r="W98" s="321"/>
      <c r="X98" s="321"/>
      <c r="Y98" s="322"/>
    </row>
    <row r="99" spans="1:25" hidden="1" x14ac:dyDescent="0.35">
      <c r="A99" s="320"/>
      <c r="B99" s="321"/>
      <c r="C99" s="321"/>
      <c r="D99" s="321"/>
      <c r="E99" s="321"/>
      <c r="F99" s="321"/>
      <c r="G99" s="321"/>
      <c r="H99" s="321"/>
      <c r="I99" s="321"/>
      <c r="J99" s="321"/>
      <c r="K99" s="321"/>
      <c r="L99" s="321"/>
      <c r="M99" s="321"/>
      <c r="N99" s="321"/>
      <c r="O99" s="321"/>
      <c r="P99" s="321"/>
      <c r="Q99" s="321"/>
      <c r="R99" s="321"/>
      <c r="S99" s="321"/>
      <c r="T99" s="321"/>
      <c r="U99" s="321"/>
      <c r="V99" s="321"/>
      <c r="W99" s="321"/>
      <c r="X99" s="321"/>
      <c r="Y99" s="322"/>
    </row>
    <row r="100" spans="1:25" hidden="1" x14ac:dyDescent="0.35">
      <c r="A100" s="320"/>
      <c r="B100" s="321"/>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2"/>
    </row>
    <row r="101" spans="1:25" hidden="1" x14ac:dyDescent="0.35">
      <c r="A101" s="320"/>
      <c r="B101" s="321"/>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2"/>
    </row>
    <row r="102" spans="1:25" hidden="1" x14ac:dyDescent="0.35">
      <c r="A102" s="320"/>
      <c r="B102" s="321"/>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2"/>
    </row>
    <row r="103" spans="1:25" hidden="1" x14ac:dyDescent="0.35">
      <c r="A103" s="320"/>
      <c r="B103" s="321"/>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2"/>
    </row>
    <row r="104" spans="1:25" ht="60" customHeight="1" x14ac:dyDescent="0.35">
      <c r="A104" s="320"/>
      <c r="B104" s="321"/>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2"/>
    </row>
    <row r="105" spans="1:25" ht="123" customHeight="1" thickBot="1" x14ac:dyDescent="0.4">
      <c r="A105" s="323"/>
      <c r="B105" s="324"/>
      <c r="C105" s="324"/>
      <c r="D105" s="324"/>
      <c r="E105" s="324"/>
      <c r="F105" s="324"/>
      <c r="G105" s="324"/>
      <c r="H105" s="324"/>
      <c r="I105" s="324"/>
      <c r="J105" s="324"/>
      <c r="K105" s="324"/>
      <c r="L105" s="324"/>
      <c r="M105" s="324"/>
      <c r="N105" s="324"/>
      <c r="O105" s="324"/>
      <c r="P105" s="324"/>
      <c r="Q105" s="324"/>
      <c r="R105" s="324"/>
      <c r="S105" s="324"/>
      <c r="T105" s="324"/>
      <c r="U105" s="324"/>
      <c r="V105" s="324"/>
      <c r="W105" s="324"/>
      <c r="X105" s="324"/>
      <c r="Y105" s="325"/>
    </row>
    <row r="106" spans="1:25" x14ac:dyDescent="0.35">
      <c r="A106" s="135"/>
      <c r="B106" s="135"/>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row>
    <row r="107" spans="1:25" ht="16" thickBot="1" x14ac:dyDescent="0.4">
      <c r="A107" s="135"/>
      <c r="B107" s="135"/>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row>
    <row r="108" spans="1:25" ht="22.5" customHeight="1" thickBot="1" x14ac:dyDescent="0.4">
      <c r="A108" s="344" t="s">
        <v>168</v>
      </c>
      <c r="B108" s="345"/>
      <c r="C108" s="345"/>
      <c r="D108" s="345"/>
      <c r="E108" s="345"/>
      <c r="F108" s="345"/>
      <c r="G108" s="345"/>
      <c r="H108" s="345"/>
      <c r="I108" s="345"/>
      <c r="J108" s="345"/>
      <c r="K108" s="345"/>
      <c r="L108" s="345"/>
      <c r="M108" s="345"/>
      <c r="N108" s="345"/>
      <c r="O108" s="345"/>
      <c r="P108" s="345"/>
      <c r="Q108" s="345"/>
      <c r="R108" s="345"/>
      <c r="S108" s="345"/>
      <c r="T108" s="345"/>
      <c r="U108" s="345"/>
      <c r="V108" s="345"/>
      <c r="W108" s="345"/>
      <c r="X108" s="345"/>
      <c r="Y108" s="346"/>
    </row>
    <row r="109" spans="1:25" ht="20.149999999999999" customHeight="1" x14ac:dyDescent="0.35">
      <c r="A109" s="317" t="s">
        <v>237</v>
      </c>
      <c r="B109" s="318"/>
      <c r="C109" s="318"/>
      <c r="D109" s="318"/>
      <c r="E109" s="318"/>
      <c r="F109" s="318"/>
      <c r="G109" s="318"/>
      <c r="H109" s="318"/>
      <c r="I109" s="318"/>
      <c r="J109" s="318"/>
      <c r="K109" s="318"/>
      <c r="L109" s="318"/>
      <c r="M109" s="318"/>
      <c r="N109" s="318"/>
      <c r="O109" s="318"/>
      <c r="P109" s="318"/>
      <c r="Q109" s="318"/>
      <c r="R109" s="318"/>
      <c r="S109" s="318"/>
      <c r="T109" s="318"/>
      <c r="U109" s="318"/>
      <c r="V109" s="318"/>
      <c r="W109" s="318"/>
      <c r="X109" s="318"/>
      <c r="Y109" s="319"/>
    </row>
    <row r="110" spans="1:25" ht="33.75" customHeight="1" x14ac:dyDescent="0.35">
      <c r="A110" s="320"/>
      <c r="B110" s="321"/>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2"/>
    </row>
    <row r="111" spans="1:25" ht="54.75" customHeight="1" x14ac:dyDescent="0.35">
      <c r="A111" s="320"/>
      <c r="B111" s="321"/>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2"/>
    </row>
    <row r="112" spans="1:25" ht="20.149999999999999" customHeight="1" x14ac:dyDescent="0.35">
      <c r="A112" s="320"/>
      <c r="B112" s="321"/>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2"/>
    </row>
    <row r="113" spans="1:180" ht="20.149999999999999" customHeight="1" x14ac:dyDescent="0.35">
      <c r="A113" s="320"/>
      <c r="B113" s="321"/>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2"/>
    </row>
    <row r="114" spans="1:180" x14ac:dyDescent="0.35">
      <c r="A114" s="245"/>
      <c r="B114" s="246"/>
      <c r="C114" s="246"/>
      <c r="D114" s="246"/>
      <c r="E114" s="246"/>
      <c r="F114" s="246"/>
      <c r="G114" s="246"/>
      <c r="H114" s="246"/>
      <c r="I114" s="246"/>
      <c r="J114" s="246"/>
      <c r="K114" s="246"/>
      <c r="L114" s="246"/>
      <c r="M114" s="246"/>
      <c r="N114" s="246"/>
      <c r="O114" s="246"/>
      <c r="P114" s="246"/>
      <c r="Q114" s="246"/>
      <c r="R114" s="246"/>
      <c r="S114" s="246"/>
      <c r="T114" s="246"/>
      <c r="U114" s="246"/>
      <c r="V114" s="246"/>
      <c r="W114" s="246"/>
      <c r="X114" s="246"/>
      <c r="Y114" s="247"/>
    </row>
    <row r="115" spans="1:180" x14ac:dyDescent="0.35">
      <c r="A115" s="245"/>
      <c r="B115" s="246"/>
      <c r="C115" s="246"/>
      <c r="D115" s="246"/>
      <c r="E115" s="246"/>
      <c r="F115" s="246"/>
      <c r="G115" s="246"/>
      <c r="H115" s="246"/>
      <c r="I115" s="246"/>
      <c r="J115" s="246"/>
      <c r="K115" s="246"/>
      <c r="L115" s="246"/>
      <c r="M115" s="246"/>
      <c r="N115" s="246"/>
      <c r="O115" s="246"/>
      <c r="P115" s="246"/>
      <c r="Q115" s="246"/>
      <c r="R115" s="246"/>
      <c r="S115" s="246"/>
      <c r="T115" s="246"/>
      <c r="U115" s="246"/>
      <c r="V115" s="246"/>
      <c r="W115" s="246"/>
      <c r="X115" s="246"/>
      <c r="Y115" s="247"/>
    </row>
    <row r="116" spans="1:180" x14ac:dyDescent="0.35">
      <c r="A116" s="245"/>
      <c r="B116" s="246"/>
      <c r="C116" s="246"/>
      <c r="D116" s="246"/>
      <c r="E116" s="246"/>
      <c r="F116" s="246"/>
      <c r="G116" s="246"/>
      <c r="H116" s="246"/>
      <c r="I116" s="246"/>
      <c r="J116" s="246"/>
      <c r="K116" s="246"/>
      <c r="L116" s="246"/>
      <c r="M116" s="246"/>
      <c r="N116" s="246"/>
      <c r="O116" s="246"/>
      <c r="P116" s="246"/>
      <c r="Q116" s="246"/>
      <c r="R116" s="246"/>
      <c r="S116" s="246"/>
      <c r="T116" s="246"/>
      <c r="U116" s="246"/>
      <c r="V116" s="246"/>
      <c r="W116" s="246"/>
      <c r="X116" s="246"/>
      <c r="Y116" s="247"/>
    </row>
    <row r="117" spans="1:180" x14ac:dyDescent="0.35">
      <c r="A117" s="245"/>
      <c r="B117" s="246"/>
      <c r="C117" s="246"/>
      <c r="D117" s="246"/>
      <c r="E117" s="246"/>
      <c r="F117" s="246"/>
      <c r="G117" s="246"/>
      <c r="H117" s="246"/>
      <c r="I117" s="246"/>
      <c r="J117" s="246"/>
      <c r="K117" s="246"/>
      <c r="L117" s="246"/>
      <c r="M117" s="246"/>
      <c r="N117" s="246"/>
      <c r="O117" s="246"/>
      <c r="P117" s="246"/>
      <c r="Q117" s="246"/>
      <c r="R117" s="246"/>
      <c r="S117" s="246"/>
      <c r="T117" s="246"/>
      <c r="U117" s="246"/>
      <c r="V117" s="246"/>
      <c r="W117" s="246"/>
      <c r="X117" s="246"/>
      <c r="Y117" s="247"/>
    </row>
    <row r="118" spans="1:180" x14ac:dyDescent="0.35">
      <c r="A118" s="245"/>
      <c r="B118" s="246"/>
      <c r="C118" s="246"/>
      <c r="D118" s="246"/>
      <c r="E118" s="246"/>
      <c r="F118" s="246"/>
      <c r="G118" s="246"/>
      <c r="H118" s="246"/>
      <c r="I118" s="246"/>
      <c r="J118" s="246"/>
      <c r="K118" s="246"/>
      <c r="L118" s="246"/>
      <c r="M118" s="246"/>
      <c r="N118" s="246"/>
      <c r="O118" s="246"/>
      <c r="P118" s="246"/>
      <c r="Q118" s="246"/>
      <c r="R118" s="246"/>
      <c r="S118" s="246"/>
      <c r="T118" s="246"/>
      <c r="U118" s="246"/>
      <c r="V118" s="246"/>
      <c r="W118" s="246"/>
      <c r="X118" s="246"/>
      <c r="Y118" s="247"/>
    </row>
    <row r="119" spans="1:180" ht="14.15" customHeight="1" thickBot="1" x14ac:dyDescent="0.4">
      <c r="A119" s="248"/>
      <c r="B119" s="249"/>
      <c r="C119" s="249"/>
      <c r="D119" s="249"/>
      <c r="E119" s="249"/>
      <c r="F119" s="249"/>
      <c r="G119" s="249"/>
      <c r="H119" s="249"/>
      <c r="I119" s="249"/>
      <c r="J119" s="249"/>
      <c r="K119" s="249"/>
      <c r="L119" s="249"/>
      <c r="M119" s="249"/>
      <c r="N119" s="249"/>
      <c r="O119" s="249"/>
      <c r="P119" s="249"/>
      <c r="Q119" s="249"/>
      <c r="R119" s="249"/>
      <c r="S119" s="249"/>
      <c r="T119" s="249"/>
      <c r="U119" s="249"/>
      <c r="V119" s="249"/>
      <c r="W119" s="249"/>
      <c r="X119" s="249"/>
      <c r="Y119" s="250"/>
    </row>
    <row r="120" spans="1:180" ht="14.15" customHeight="1" thickBot="1" x14ac:dyDescent="0.4">
      <c r="A120" s="136"/>
      <c r="B120" s="135"/>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row>
    <row r="121" spans="1:180" ht="19" customHeight="1" thickBot="1" x14ac:dyDescent="0.4">
      <c r="A121" s="353" t="s">
        <v>102</v>
      </c>
      <c r="B121" s="354"/>
      <c r="C121" s="354"/>
      <c r="D121" s="354"/>
      <c r="E121" s="354"/>
      <c r="F121" s="354"/>
      <c r="G121" s="354"/>
      <c r="H121" s="354"/>
      <c r="I121" s="354"/>
      <c r="J121" s="354"/>
      <c r="K121" s="354"/>
      <c r="L121" s="354"/>
      <c r="M121" s="354"/>
      <c r="N121" s="354"/>
      <c r="O121" s="354"/>
      <c r="P121" s="354"/>
      <c r="Q121" s="354"/>
      <c r="R121" s="354"/>
      <c r="S121" s="354"/>
      <c r="T121" s="354"/>
      <c r="U121" s="354"/>
      <c r="V121" s="354"/>
      <c r="W121" s="354"/>
      <c r="X121" s="354"/>
      <c r="Y121" s="355"/>
      <c r="AA121" s="263"/>
      <c r="AB121" s="263"/>
      <c r="AC121" s="263"/>
      <c r="AD121" s="263"/>
      <c r="AE121" s="263"/>
      <c r="AF121" s="263"/>
      <c r="AG121" s="263"/>
      <c r="AH121" s="263"/>
      <c r="AI121" s="263"/>
      <c r="AJ121" s="263"/>
      <c r="AK121" s="263"/>
      <c r="AL121" s="263"/>
      <c r="AM121" s="263"/>
      <c r="AN121" s="263"/>
      <c r="AO121" s="263"/>
      <c r="AP121" s="263"/>
      <c r="AQ121" s="263"/>
      <c r="AR121" s="263"/>
      <c r="AS121" s="263"/>
      <c r="AT121" s="263"/>
      <c r="AU121" s="263"/>
      <c r="AV121" s="263"/>
      <c r="AW121" s="263"/>
      <c r="AX121" s="263"/>
      <c r="AY121" s="263"/>
      <c r="AZ121" s="263"/>
      <c r="BA121" s="263"/>
      <c r="BB121" s="263"/>
      <c r="BC121" s="263"/>
      <c r="BD121" s="263"/>
      <c r="BE121" s="263"/>
      <c r="BF121" s="263"/>
      <c r="BG121" s="263"/>
      <c r="BH121" s="263"/>
      <c r="BI121" s="263"/>
      <c r="BJ121" s="263"/>
      <c r="BK121" s="263"/>
      <c r="BL121" s="263"/>
      <c r="BM121" s="263"/>
      <c r="BN121" s="263"/>
      <c r="BO121" s="263"/>
      <c r="BP121" s="263"/>
      <c r="BQ121" s="263"/>
      <c r="BR121" s="263"/>
      <c r="BS121" s="263"/>
      <c r="BT121" s="263"/>
      <c r="BU121" s="263"/>
      <c r="BV121" s="263"/>
      <c r="BW121" s="263"/>
      <c r="BX121" s="263"/>
      <c r="BY121" s="263"/>
      <c r="BZ121" s="263"/>
      <c r="CA121" s="263"/>
      <c r="CB121" s="263"/>
      <c r="CC121" s="263"/>
      <c r="CD121" s="263"/>
      <c r="CE121" s="263"/>
      <c r="CF121" s="263"/>
      <c r="CG121" s="263"/>
      <c r="CH121" s="263"/>
      <c r="CI121" s="263"/>
      <c r="CJ121" s="263"/>
      <c r="CK121" s="263"/>
      <c r="CL121" s="263"/>
      <c r="CM121" s="263"/>
      <c r="CN121" s="263"/>
      <c r="CO121" s="263"/>
      <c r="CP121" s="263"/>
      <c r="CQ121" s="263"/>
      <c r="CR121" s="263"/>
      <c r="CS121" s="263"/>
      <c r="CT121" s="263"/>
      <c r="CU121" s="263"/>
      <c r="CV121" s="263"/>
      <c r="CW121" s="263"/>
      <c r="CX121" s="263"/>
      <c r="CY121" s="263"/>
      <c r="CZ121" s="263"/>
      <c r="DA121" s="263"/>
      <c r="DB121" s="263"/>
      <c r="DC121" s="263"/>
      <c r="DD121" s="263"/>
      <c r="DE121" s="263"/>
      <c r="DF121" s="263"/>
      <c r="DG121" s="263"/>
      <c r="DH121" s="263"/>
      <c r="DI121" s="263"/>
      <c r="DJ121" s="263"/>
      <c r="DK121" s="263"/>
      <c r="DL121" s="263"/>
      <c r="DM121" s="263"/>
      <c r="DN121" s="263"/>
      <c r="DO121" s="263"/>
      <c r="DP121" s="263"/>
      <c r="DQ121" s="263"/>
      <c r="DR121" s="263"/>
      <c r="DS121" s="263"/>
      <c r="DT121" s="263"/>
      <c r="DU121" s="263"/>
      <c r="DV121" s="263"/>
      <c r="DW121" s="263"/>
      <c r="DX121" s="263"/>
      <c r="DY121" s="263"/>
      <c r="DZ121" s="263"/>
      <c r="EA121" s="263"/>
      <c r="EB121" s="263"/>
      <c r="EC121" s="263"/>
      <c r="ED121" s="263"/>
      <c r="EE121" s="263"/>
      <c r="EF121" s="263"/>
      <c r="EG121" s="263"/>
      <c r="EH121" s="263"/>
      <c r="EI121" s="263"/>
      <c r="EJ121" s="263"/>
      <c r="EK121" s="263"/>
      <c r="EL121" s="263"/>
      <c r="EM121" s="263"/>
      <c r="EN121" s="263"/>
      <c r="EO121" s="263"/>
      <c r="EP121" s="263"/>
      <c r="EQ121" s="263"/>
      <c r="ER121" s="263"/>
      <c r="ES121" s="263"/>
      <c r="ET121" s="263"/>
      <c r="EU121" s="263"/>
      <c r="EV121" s="263"/>
      <c r="EW121" s="263"/>
      <c r="EX121" s="263"/>
      <c r="EY121" s="263"/>
      <c r="EZ121" s="263"/>
      <c r="FA121" s="263"/>
      <c r="FB121" s="263"/>
      <c r="FC121" s="263"/>
      <c r="FD121" s="263"/>
      <c r="FE121" s="263"/>
      <c r="FF121" s="263"/>
      <c r="FG121" s="263"/>
      <c r="FH121" s="263"/>
      <c r="FI121" s="263"/>
      <c r="FJ121" s="263"/>
      <c r="FK121" s="263"/>
      <c r="FL121" s="263"/>
      <c r="FM121" s="263"/>
      <c r="FN121" s="263"/>
      <c r="FO121" s="263"/>
      <c r="FP121" s="263"/>
      <c r="FQ121" s="263"/>
      <c r="FR121" s="263"/>
      <c r="FS121" s="263"/>
      <c r="FT121" s="263"/>
      <c r="FU121" s="263"/>
      <c r="FV121" s="263"/>
      <c r="FW121" s="263"/>
      <c r="FX121" s="263"/>
    </row>
    <row r="122" spans="1:180" ht="20.149999999999999" customHeight="1" x14ac:dyDescent="0.35">
      <c r="A122" s="383" t="s">
        <v>221</v>
      </c>
      <c r="B122" s="384"/>
      <c r="C122" s="384"/>
      <c r="D122" s="384"/>
      <c r="E122" s="384"/>
      <c r="F122" s="384"/>
      <c r="G122" s="384"/>
      <c r="H122" s="384"/>
      <c r="I122" s="384"/>
      <c r="J122" s="384"/>
      <c r="K122" s="384"/>
      <c r="L122" s="384"/>
      <c r="M122" s="384"/>
      <c r="N122" s="384"/>
      <c r="O122" s="384"/>
      <c r="P122" s="384"/>
      <c r="Q122" s="384"/>
      <c r="R122" s="384"/>
      <c r="S122" s="384"/>
      <c r="T122" s="384"/>
      <c r="U122" s="384"/>
      <c r="V122" s="384"/>
      <c r="W122" s="384"/>
      <c r="X122" s="384"/>
      <c r="Y122" s="385"/>
      <c r="AA122" s="263"/>
      <c r="AB122" s="263"/>
      <c r="AC122" s="263"/>
      <c r="AD122" s="263"/>
      <c r="AE122" s="263"/>
      <c r="AF122" s="263"/>
      <c r="AG122" s="263"/>
      <c r="AH122" s="263"/>
      <c r="AI122" s="263"/>
      <c r="AJ122" s="263"/>
      <c r="AK122" s="263"/>
      <c r="AL122" s="263"/>
      <c r="AM122" s="263"/>
      <c r="AN122" s="263"/>
      <c r="AO122" s="263"/>
      <c r="AP122" s="263"/>
      <c r="AQ122" s="263"/>
      <c r="AR122" s="263"/>
      <c r="AS122" s="263"/>
      <c r="AT122" s="263"/>
      <c r="AU122" s="263"/>
      <c r="AV122" s="263"/>
      <c r="AW122" s="263"/>
      <c r="AX122" s="263"/>
      <c r="AY122" s="263"/>
      <c r="AZ122" s="263"/>
      <c r="BA122" s="263"/>
      <c r="BB122" s="263"/>
      <c r="BC122" s="263"/>
      <c r="BD122" s="263"/>
      <c r="BE122" s="263"/>
      <c r="BF122" s="263"/>
      <c r="BG122" s="263"/>
      <c r="BH122" s="263"/>
      <c r="BI122" s="263"/>
      <c r="BJ122" s="263"/>
      <c r="BK122" s="263"/>
      <c r="BL122" s="263"/>
      <c r="BM122" s="263"/>
      <c r="BN122" s="263"/>
      <c r="BO122" s="263"/>
      <c r="BP122" s="263"/>
      <c r="BQ122" s="263"/>
      <c r="BR122" s="263"/>
      <c r="BS122" s="263"/>
      <c r="BT122" s="263"/>
      <c r="BU122" s="263"/>
      <c r="BV122" s="263"/>
      <c r="BW122" s="263"/>
      <c r="BX122" s="263"/>
      <c r="BY122" s="263"/>
      <c r="BZ122" s="263"/>
      <c r="CA122" s="263"/>
      <c r="CB122" s="263"/>
      <c r="CC122" s="263"/>
      <c r="CD122" s="263"/>
      <c r="CE122" s="263"/>
      <c r="CF122" s="263"/>
      <c r="CG122" s="263"/>
      <c r="CH122" s="263"/>
      <c r="CI122" s="263"/>
      <c r="CJ122" s="263"/>
      <c r="CK122" s="263"/>
      <c r="CL122" s="263"/>
      <c r="CM122" s="263"/>
      <c r="CN122" s="263"/>
      <c r="CO122" s="263"/>
      <c r="CP122" s="263"/>
      <c r="CQ122" s="263"/>
      <c r="CR122" s="263"/>
      <c r="CS122" s="263"/>
      <c r="CT122" s="263"/>
      <c r="CU122" s="263"/>
      <c r="CV122" s="263"/>
      <c r="CW122" s="263"/>
      <c r="CX122" s="263"/>
      <c r="CY122" s="263"/>
      <c r="CZ122" s="263"/>
      <c r="DA122" s="263"/>
      <c r="DB122" s="263"/>
      <c r="DC122" s="263"/>
      <c r="DD122" s="263"/>
      <c r="DE122" s="263"/>
      <c r="DF122" s="263"/>
      <c r="DG122" s="263"/>
      <c r="DH122" s="263"/>
      <c r="DI122" s="263"/>
      <c r="DJ122" s="263"/>
      <c r="DK122" s="263"/>
      <c r="DL122" s="263"/>
      <c r="DM122" s="263"/>
      <c r="DN122" s="263"/>
      <c r="DO122" s="263"/>
      <c r="DP122" s="263"/>
      <c r="DQ122" s="263"/>
      <c r="DR122" s="263"/>
      <c r="DS122" s="263"/>
      <c r="DT122" s="263"/>
      <c r="DU122" s="263"/>
      <c r="DV122" s="263"/>
      <c r="DW122" s="263"/>
      <c r="DX122" s="263"/>
      <c r="DY122" s="263"/>
      <c r="DZ122" s="263"/>
      <c r="EA122" s="263"/>
      <c r="EB122" s="263"/>
      <c r="EC122" s="263"/>
      <c r="ED122" s="263"/>
      <c r="EE122" s="263"/>
      <c r="EF122" s="263"/>
      <c r="EG122" s="263"/>
      <c r="EH122" s="263"/>
      <c r="EI122" s="263"/>
      <c r="EJ122" s="263"/>
      <c r="EK122" s="263"/>
      <c r="EL122" s="263"/>
      <c r="EM122" s="263"/>
      <c r="EN122" s="263"/>
      <c r="EO122" s="263"/>
      <c r="EP122" s="263"/>
      <c r="EQ122" s="263"/>
      <c r="ER122" s="263"/>
      <c r="ES122" s="263"/>
      <c r="ET122" s="263"/>
      <c r="EU122" s="263"/>
      <c r="EV122" s="263"/>
      <c r="EW122" s="263"/>
      <c r="EX122" s="263"/>
      <c r="EY122" s="263"/>
      <c r="EZ122" s="263"/>
      <c r="FA122" s="263"/>
      <c r="FB122" s="263"/>
      <c r="FC122" s="263"/>
      <c r="FD122" s="263"/>
      <c r="FE122" s="263"/>
      <c r="FF122" s="263"/>
      <c r="FG122" s="263"/>
      <c r="FH122" s="263"/>
      <c r="FI122" s="263"/>
      <c r="FJ122" s="263"/>
      <c r="FK122" s="263"/>
      <c r="FL122" s="263"/>
      <c r="FM122" s="263"/>
      <c r="FN122" s="263"/>
      <c r="FO122" s="263"/>
      <c r="FP122" s="263"/>
      <c r="FQ122" s="263"/>
      <c r="FR122" s="263"/>
      <c r="FS122" s="263"/>
      <c r="FT122" s="263"/>
      <c r="FU122" s="263"/>
      <c r="FV122" s="263"/>
      <c r="FW122" s="263"/>
      <c r="FX122" s="263"/>
    </row>
    <row r="123" spans="1:180" s="260" customFormat="1" ht="20.149999999999999" customHeight="1" x14ac:dyDescent="0.35">
      <c r="A123" s="386" t="s">
        <v>267</v>
      </c>
      <c r="B123" s="387"/>
      <c r="C123" s="387"/>
      <c r="D123" s="387"/>
      <c r="E123" s="387"/>
      <c r="F123" s="387"/>
      <c r="G123" s="387"/>
      <c r="H123" s="387"/>
      <c r="I123" s="387"/>
      <c r="J123" s="387"/>
      <c r="K123" s="387"/>
      <c r="L123" s="387"/>
      <c r="M123" s="387"/>
      <c r="N123" s="387"/>
      <c r="O123" s="387"/>
      <c r="P123" s="387"/>
      <c r="Q123" s="387"/>
      <c r="R123" s="387"/>
      <c r="S123" s="387"/>
      <c r="T123" s="387"/>
      <c r="U123" s="387"/>
      <c r="V123" s="387"/>
      <c r="W123" s="387"/>
      <c r="X123" s="387"/>
      <c r="Y123" s="388"/>
      <c r="AA123" s="261"/>
      <c r="AB123" s="261"/>
      <c r="AC123" s="261"/>
      <c r="AD123" s="261"/>
      <c r="AE123" s="261"/>
      <c r="AF123" s="261"/>
      <c r="AG123" s="261"/>
      <c r="AH123" s="261"/>
      <c r="AI123" s="261"/>
      <c r="AJ123" s="261"/>
      <c r="AK123" s="261"/>
      <c r="AL123" s="261"/>
      <c r="AM123" s="261"/>
      <c r="AN123" s="261"/>
      <c r="AO123" s="261"/>
      <c r="AP123" s="261"/>
      <c r="AQ123" s="261"/>
      <c r="AR123" s="261"/>
      <c r="AS123" s="261"/>
      <c r="AT123" s="261"/>
      <c r="AU123" s="261"/>
      <c r="AV123" s="261"/>
      <c r="AW123" s="261"/>
      <c r="AX123" s="261"/>
      <c r="AY123" s="261"/>
      <c r="AZ123" s="261"/>
      <c r="BA123" s="261"/>
      <c r="BB123" s="261"/>
      <c r="BC123" s="261"/>
      <c r="BD123" s="261"/>
      <c r="BE123" s="261"/>
      <c r="BF123" s="261"/>
      <c r="BG123" s="261"/>
      <c r="BH123" s="261"/>
      <c r="BI123" s="261"/>
      <c r="BJ123" s="261"/>
      <c r="BK123" s="261"/>
      <c r="BL123" s="261"/>
      <c r="BM123" s="261"/>
      <c r="BN123" s="261"/>
      <c r="BO123" s="261"/>
      <c r="BP123" s="261"/>
      <c r="BQ123" s="261"/>
      <c r="BR123" s="261"/>
      <c r="BS123" s="261"/>
      <c r="BT123" s="261"/>
      <c r="BU123" s="261"/>
      <c r="BV123" s="261"/>
      <c r="BW123" s="261"/>
      <c r="BX123" s="261"/>
      <c r="BY123" s="261"/>
      <c r="BZ123" s="261"/>
      <c r="CA123" s="261"/>
      <c r="CB123" s="261"/>
      <c r="CC123" s="261"/>
      <c r="CD123" s="261"/>
      <c r="CE123" s="261"/>
      <c r="CF123" s="261"/>
      <c r="CG123" s="261"/>
      <c r="CH123" s="261"/>
      <c r="CI123" s="261"/>
      <c r="CJ123" s="261"/>
      <c r="CK123" s="261"/>
      <c r="CL123" s="261"/>
      <c r="CM123" s="261"/>
      <c r="CN123" s="261"/>
      <c r="CO123" s="261"/>
      <c r="CP123" s="261"/>
      <c r="CQ123" s="261"/>
      <c r="CR123" s="261"/>
      <c r="CS123" s="261"/>
      <c r="CT123" s="261"/>
      <c r="CU123" s="261"/>
      <c r="CV123" s="261"/>
      <c r="CW123" s="261"/>
      <c r="CX123" s="261"/>
      <c r="CY123" s="261"/>
      <c r="CZ123" s="261"/>
      <c r="DA123" s="261"/>
      <c r="DB123" s="261"/>
      <c r="DC123" s="261"/>
      <c r="DD123" s="261"/>
      <c r="DE123" s="261"/>
      <c r="DF123" s="261"/>
      <c r="DG123" s="261"/>
      <c r="DH123" s="261"/>
      <c r="DI123" s="261"/>
      <c r="DJ123" s="261"/>
      <c r="DK123" s="261"/>
      <c r="DL123" s="261"/>
      <c r="DM123" s="261"/>
      <c r="DN123" s="261"/>
      <c r="DO123" s="261"/>
      <c r="DP123" s="261"/>
      <c r="DQ123" s="261"/>
      <c r="DR123" s="261"/>
      <c r="DS123" s="261"/>
      <c r="DT123" s="261"/>
      <c r="DU123" s="261"/>
      <c r="DV123" s="261"/>
      <c r="DW123" s="261"/>
      <c r="DX123" s="261"/>
      <c r="DY123" s="261"/>
      <c r="DZ123" s="261"/>
      <c r="EA123" s="261"/>
      <c r="EB123" s="261"/>
      <c r="EC123" s="261"/>
      <c r="ED123" s="261"/>
      <c r="EE123" s="261"/>
      <c r="EF123" s="261"/>
      <c r="EG123" s="261"/>
      <c r="EH123" s="261"/>
      <c r="EI123" s="261"/>
      <c r="EJ123" s="261"/>
      <c r="EK123" s="261"/>
      <c r="EL123" s="261"/>
      <c r="EM123" s="261"/>
      <c r="EN123" s="261"/>
      <c r="EO123" s="261"/>
      <c r="EP123" s="261"/>
      <c r="EQ123" s="261"/>
      <c r="ER123" s="261"/>
      <c r="ES123" s="261"/>
      <c r="ET123" s="261"/>
      <c r="EU123" s="261"/>
      <c r="EV123" s="261"/>
      <c r="EW123" s="261"/>
      <c r="EX123" s="261"/>
      <c r="EY123" s="261"/>
      <c r="EZ123" s="261"/>
      <c r="FA123" s="261"/>
      <c r="FB123" s="261"/>
      <c r="FC123" s="261"/>
      <c r="FD123" s="261"/>
      <c r="FE123" s="261"/>
      <c r="FF123" s="261"/>
      <c r="FG123" s="261"/>
      <c r="FH123" s="261"/>
      <c r="FI123" s="261"/>
      <c r="FJ123" s="261"/>
      <c r="FK123" s="261"/>
      <c r="FL123" s="261"/>
      <c r="FM123" s="261"/>
      <c r="FN123" s="261"/>
      <c r="FO123" s="261"/>
      <c r="FP123" s="261"/>
      <c r="FQ123" s="261"/>
      <c r="FR123" s="261"/>
      <c r="FS123" s="261"/>
      <c r="FT123" s="261"/>
      <c r="FU123" s="261"/>
      <c r="FV123" s="261"/>
      <c r="FW123" s="261"/>
      <c r="FX123" s="261"/>
    </row>
    <row r="124" spans="1:180" s="258" customFormat="1" ht="20.149999999999999" customHeight="1" x14ac:dyDescent="0.35">
      <c r="A124" s="386" t="s">
        <v>233</v>
      </c>
      <c r="B124" s="387"/>
      <c r="C124" s="387"/>
      <c r="D124" s="387"/>
      <c r="E124" s="387"/>
      <c r="F124" s="387"/>
      <c r="G124" s="387"/>
      <c r="H124" s="387"/>
      <c r="I124" s="387"/>
      <c r="J124" s="387"/>
      <c r="K124" s="387"/>
      <c r="L124" s="387"/>
      <c r="M124" s="387"/>
      <c r="N124" s="387"/>
      <c r="O124" s="387"/>
      <c r="P124" s="387"/>
      <c r="Q124" s="387"/>
      <c r="R124" s="387"/>
      <c r="S124" s="387"/>
      <c r="T124" s="387"/>
      <c r="U124" s="387"/>
      <c r="V124" s="387"/>
      <c r="W124" s="387"/>
      <c r="X124" s="387"/>
      <c r="Y124" s="388"/>
      <c r="AA124" s="259"/>
      <c r="AB124" s="259"/>
      <c r="AC124" s="259"/>
      <c r="AD124" s="259"/>
      <c r="AE124" s="259"/>
      <c r="AF124" s="259"/>
      <c r="AG124" s="259"/>
      <c r="AH124" s="259"/>
      <c r="AI124" s="259"/>
      <c r="AJ124" s="259"/>
      <c r="AK124" s="259"/>
      <c r="AL124" s="259"/>
      <c r="AM124" s="259"/>
      <c r="AN124" s="259"/>
      <c r="AO124" s="259"/>
      <c r="AP124" s="259"/>
      <c r="AQ124" s="259"/>
      <c r="AR124" s="259"/>
      <c r="AS124" s="259"/>
      <c r="AT124" s="259"/>
      <c r="AU124" s="259"/>
      <c r="AV124" s="259"/>
      <c r="AW124" s="259"/>
      <c r="AX124" s="259"/>
      <c r="AY124" s="259"/>
      <c r="AZ124" s="259"/>
      <c r="BA124" s="259"/>
      <c r="BB124" s="259"/>
      <c r="BC124" s="259"/>
      <c r="BD124" s="259"/>
      <c r="BE124" s="259"/>
      <c r="BF124" s="259"/>
      <c r="BG124" s="259"/>
      <c r="BH124" s="259"/>
      <c r="BI124" s="259"/>
      <c r="BJ124" s="259"/>
      <c r="BK124" s="259"/>
      <c r="BL124" s="259"/>
      <c r="BM124" s="259"/>
      <c r="BN124" s="259"/>
      <c r="BO124" s="259"/>
      <c r="BP124" s="259"/>
      <c r="BQ124" s="259"/>
      <c r="BR124" s="259"/>
      <c r="BS124" s="259"/>
      <c r="BT124" s="259"/>
      <c r="BU124" s="259"/>
      <c r="BV124" s="259"/>
      <c r="BW124" s="259"/>
      <c r="BX124" s="259"/>
      <c r="BY124" s="259"/>
      <c r="BZ124" s="259"/>
      <c r="CA124" s="259"/>
      <c r="CB124" s="259"/>
      <c r="CC124" s="259"/>
      <c r="CD124" s="259"/>
      <c r="CE124" s="259"/>
      <c r="CF124" s="259"/>
      <c r="CG124" s="259"/>
      <c r="CH124" s="259"/>
      <c r="CI124" s="259"/>
      <c r="CJ124" s="259"/>
      <c r="CK124" s="259"/>
      <c r="CL124" s="259"/>
      <c r="CM124" s="259"/>
      <c r="CN124" s="259"/>
      <c r="CO124" s="259"/>
      <c r="CP124" s="259"/>
      <c r="CQ124" s="259"/>
      <c r="CR124" s="259"/>
      <c r="CS124" s="259"/>
      <c r="CT124" s="259"/>
      <c r="CU124" s="259"/>
      <c r="CV124" s="259"/>
      <c r="CW124" s="259"/>
      <c r="CX124" s="259"/>
      <c r="CY124" s="259"/>
      <c r="CZ124" s="259"/>
      <c r="DA124" s="259"/>
      <c r="DB124" s="259"/>
      <c r="DC124" s="259"/>
      <c r="DD124" s="259"/>
      <c r="DE124" s="259"/>
      <c r="DF124" s="259"/>
      <c r="DG124" s="259"/>
      <c r="DH124" s="259"/>
      <c r="DI124" s="259"/>
      <c r="DJ124" s="259"/>
      <c r="DK124" s="259"/>
      <c r="DL124" s="259"/>
      <c r="DM124" s="259"/>
      <c r="DN124" s="259"/>
      <c r="DO124" s="259"/>
      <c r="DP124" s="259"/>
      <c r="DQ124" s="259"/>
      <c r="DR124" s="259"/>
      <c r="DS124" s="259"/>
      <c r="DT124" s="259"/>
      <c r="DU124" s="259"/>
      <c r="DV124" s="259"/>
      <c r="DW124" s="259"/>
      <c r="DX124" s="259"/>
      <c r="DY124" s="259"/>
      <c r="DZ124" s="259"/>
      <c r="EA124" s="259"/>
      <c r="EB124" s="259"/>
      <c r="EC124" s="259"/>
      <c r="ED124" s="259"/>
      <c r="EE124" s="259"/>
      <c r="EF124" s="259"/>
      <c r="EG124" s="259"/>
      <c r="EH124" s="259"/>
      <c r="EI124" s="259"/>
      <c r="EJ124" s="259"/>
      <c r="EK124" s="259"/>
      <c r="EL124" s="259"/>
      <c r="EM124" s="259"/>
      <c r="EN124" s="259"/>
      <c r="EO124" s="259"/>
      <c r="EP124" s="259"/>
      <c r="EQ124" s="259"/>
      <c r="ER124" s="259"/>
      <c r="ES124" s="259"/>
      <c r="ET124" s="259"/>
      <c r="EU124" s="259"/>
      <c r="EV124" s="259"/>
      <c r="EW124" s="259"/>
      <c r="EX124" s="259"/>
      <c r="EY124" s="259"/>
      <c r="EZ124" s="259"/>
      <c r="FA124" s="259"/>
      <c r="FB124" s="259"/>
      <c r="FC124" s="259"/>
      <c r="FD124" s="259"/>
      <c r="FE124" s="259"/>
      <c r="FF124" s="259"/>
      <c r="FG124" s="259"/>
      <c r="FH124" s="259"/>
      <c r="FI124" s="259"/>
      <c r="FJ124" s="259"/>
      <c r="FK124" s="259"/>
      <c r="FL124" s="259"/>
      <c r="FM124" s="259"/>
      <c r="FN124" s="259"/>
      <c r="FO124" s="259"/>
      <c r="FP124" s="259"/>
      <c r="FQ124" s="259"/>
      <c r="FR124" s="259"/>
      <c r="FS124" s="259"/>
      <c r="FT124" s="259"/>
      <c r="FU124" s="259"/>
      <c r="FV124" s="259"/>
      <c r="FW124" s="259"/>
      <c r="FX124" s="259"/>
    </row>
    <row r="125" spans="1:180" s="260" customFormat="1" ht="20.149999999999999" customHeight="1" x14ac:dyDescent="0.35">
      <c r="A125" s="386" t="s">
        <v>190</v>
      </c>
      <c r="B125" s="387"/>
      <c r="C125" s="387"/>
      <c r="D125" s="387"/>
      <c r="E125" s="387"/>
      <c r="F125" s="387"/>
      <c r="G125" s="387"/>
      <c r="H125" s="387"/>
      <c r="I125" s="387"/>
      <c r="J125" s="387"/>
      <c r="K125" s="387"/>
      <c r="L125" s="387"/>
      <c r="M125" s="387"/>
      <c r="N125" s="387"/>
      <c r="O125" s="387"/>
      <c r="P125" s="387"/>
      <c r="Q125" s="387"/>
      <c r="R125" s="387"/>
      <c r="S125" s="387"/>
      <c r="T125" s="387"/>
      <c r="U125" s="387"/>
      <c r="V125" s="387"/>
      <c r="W125" s="387"/>
      <c r="X125" s="387"/>
      <c r="Y125" s="388"/>
      <c r="AA125" s="261"/>
      <c r="AB125" s="261"/>
      <c r="AC125" s="261"/>
      <c r="AD125" s="261"/>
      <c r="AE125" s="261"/>
      <c r="AF125" s="261"/>
      <c r="AG125" s="261"/>
      <c r="AH125" s="261"/>
      <c r="AI125" s="261"/>
      <c r="AJ125" s="261"/>
      <c r="AK125" s="261"/>
      <c r="AL125" s="261"/>
      <c r="AM125" s="261"/>
      <c r="AN125" s="261"/>
      <c r="AO125" s="261"/>
      <c r="AP125" s="261"/>
      <c r="AQ125" s="261"/>
      <c r="AR125" s="261"/>
      <c r="AS125" s="261"/>
      <c r="AT125" s="261"/>
      <c r="AU125" s="261"/>
      <c r="AV125" s="261"/>
      <c r="AW125" s="261"/>
      <c r="AX125" s="261"/>
      <c r="AY125" s="261"/>
      <c r="AZ125" s="261"/>
      <c r="BA125" s="261"/>
      <c r="BB125" s="261"/>
      <c r="BC125" s="261"/>
      <c r="BD125" s="261"/>
      <c r="BE125" s="261"/>
      <c r="BF125" s="261"/>
      <c r="BG125" s="261"/>
      <c r="BH125" s="261"/>
      <c r="BI125" s="261"/>
      <c r="BJ125" s="261"/>
      <c r="BK125" s="261"/>
      <c r="BL125" s="261"/>
      <c r="BM125" s="261"/>
      <c r="BN125" s="261"/>
      <c r="BO125" s="261"/>
      <c r="BP125" s="261"/>
      <c r="BQ125" s="261"/>
      <c r="BR125" s="261"/>
      <c r="BS125" s="261"/>
      <c r="BT125" s="261"/>
      <c r="BU125" s="261"/>
      <c r="BV125" s="261"/>
      <c r="BW125" s="261"/>
      <c r="BX125" s="261"/>
      <c r="BY125" s="261"/>
      <c r="BZ125" s="261"/>
      <c r="CA125" s="261"/>
      <c r="CB125" s="261"/>
      <c r="CC125" s="261"/>
      <c r="CD125" s="261"/>
      <c r="CE125" s="261"/>
      <c r="CF125" s="261"/>
      <c r="CG125" s="261"/>
      <c r="CH125" s="261"/>
      <c r="CI125" s="261"/>
      <c r="CJ125" s="261"/>
      <c r="CK125" s="261"/>
      <c r="CL125" s="261"/>
      <c r="CM125" s="261"/>
      <c r="CN125" s="261"/>
      <c r="CO125" s="261"/>
      <c r="CP125" s="261"/>
      <c r="CQ125" s="261"/>
      <c r="CR125" s="261"/>
      <c r="CS125" s="261"/>
      <c r="CT125" s="261"/>
      <c r="CU125" s="261"/>
      <c r="CV125" s="261"/>
      <c r="CW125" s="261"/>
      <c r="CX125" s="261"/>
      <c r="CY125" s="261"/>
      <c r="CZ125" s="261"/>
      <c r="DA125" s="261"/>
      <c r="DB125" s="261"/>
      <c r="DC125" s="261"/>
      <c r="DD125" s="261"/>
      <c r="DE125" s="261"/>
      <c r="DF125" s="261"/>
      <c r="DG125" s="261"/>
      <c r="DH125" s="261"/>
      <c r="DI125" s="261"/>
      <c r="DJ125" s="261"/>
      <c r="DK125" s="261"/>
      <c r="DL125" s="261"/>
      <c r="DM125" s="261"/>
      <c r="DN125" s="261"/>
      <c r="DO125" s="261"/>
      <c r="DP125" s="261"/>
      <c r="DQ125" s="261"/>
      <c r="DR125" s="261"/>
      <c r="DS125" s="261"/>
      <c r="DT125" s="261"/>
      <c r="DU125" s="261"/>
      <c r="DV125" s="261"/>
      <c r="DW125" s="261"/>
      <c r="DX125" s="261"/>
      <c r="DY125" s="261"/>
      <c r="DZ125" s="261"/>
      <c r="EA125" s="261"/>
      <c r="EB125" s="261"/>
      <c r="EC125" s="261"/>
      <c r="ED125" s="261"/>
      <c r="EE125" s="261"/>
      <c r="EF125" s="261"/>
      <c r="EG125" s="261"/>
      <c r="EH125" s="261"/>
      <c r="EI125" s="261"/>
      <c r="EJ125" s="261"/>
      <c r="EK125" s="261"/>
      <c r="EL125" s="261"/>
      <c r="EM125" s="261"/>
      <c r="EN125" s="261"/>
      <c r="EO125" s="261"/>
      <c r="EP125" s="261"/>
      <c r="EQ125" s="261"/>
      <c r="ER125" s="261"/>
      <c r="ES125" s="261"/>
      <c r="ET125" s="261"/>
      <c r="EU125" s="261"/>
      <c r="EV125" s="261"/>
      <c r="EW125" s="261"/>
      <c r="EX125" s="261"/>
      <c r="EY125" s="261"/>
      <c r="EZ125" s="261"/>
      <c r="FA125" s="261"/>
      <c r="FB125" s="261"/>
      <c r="FC125" s="261"/>
      <c r="FD125" s="261"/>
      <c r="FE125" s="261"/>
      <c r="FF125" s="261"/>
      <c r="FG125" s="261"/>
      <c r="FH125" s="261"/>
      <c r="FI125" s="261"/>
      <c r="FJ125" s="261"/>
      <c r="FK125" s="261"/>
      <c r="FL125" s="261"/>
      <c r="FM125" s="261"/>
      <c r="FN125" s="261"/>
      <c r="FO125" s="261"/>
      <c r="FP125" s="261"/>
      <c r="FQ125" s="261"/>
      <c r="FR125" s="261"/>
      <c r="FS125" s="261"/>
      <c r="FT125" s="261"/>
      <c r="FU125" s="261"/>
      <c r="FV125" s="261"/>
      <c r="FW125" s="261"/>
      <c r="FX125" s="261"/>
    </row>
    <row r="126" spans="1:180" ht="20.149999999999999" customHeight="1" x14ac:dyDescent="0.35">
      <c r="A126" s="386" t="s">
        <v>253</v>
      </c>
      <c r="B126" s="387"/>
      <c r="C126" s="387"/>
      <c r="D126" s="387"/>
      <c r="E126" s="387"/>
      <c r="F126" s="387"/>
      <c r="G126" s="387"/>
      <c r="H126" s="387"/>
      <c r="I126" s="387"/>
      <c r="J126" s="387"/>
      <c r="K126" s="387"/>
      <c r="L126" s="387"/>
      <c r="M126" s="387"/>
      <c r="N126" s="387"/>
      <c r="O126" s="387"/>
      <c r="P126" s="387"/>
      <c r="Q126" s="387"/>
      <c r="R126" s="387"/>
      <c r="S126" s="387"/>
      <c r="T126" s="387"/>
      <c r="U126" s="387"/>
      <c r="V126" s="387"/>
      <c r="W126" s="387"/>
      <c r="X126" s="387"/>
      <c r="Y126" s="388"/>
    </row>
    <row r="127" spans="1:180" ht="20.149999999999999" customHeight="1" x14ac:dyDescent="0.35">
      <c r="A127" s="386" t="s">
        <v>254</v>
      </c>
      <c r="B127" s="387"/>
      <c r="C127" s="387"/>
      <c r="D127" s="387"/>
      <c r="E127" s="387"/>
      <c r="F127" s="387"/>
      <c r="G127" s="387"/>
      <c r="H127" s="387"/>
      <c r="I127" s="387"/>
      <c r="J127" s="387"/>
      <c r="K127" s="387"/>
      <c r="L127" s="387"/>
      <c r="M127" s="387"/>
      <c r="N127" s="387"/>
      <c r="O127" s="387"/>
      <c r="P127" s="387"/>
      <c r="Q127" s="387"/>
      <c r="R127" s="387"/>
      <c r="S127" s="387"/>
      <c r="T127" s="387"/>
      <c r="U127" s="387"/>
      <c r="V127" s="387"/>
      <c r="W127" s="387"/>
      <c r="X127" s="387"/>
      <c r="Y127" s="388"/>
    </row>
    <row r="128" spans="1:180" ht="51.75" customHeight="1" x14ac:dyDescent="0.35">
      <c r="A128" s="386" t="s">
        <v>276</v>
      </c>
      <c r="B128" s="387"/>
      <c r="C128" s="387"/>
      <c r="D128" s="387"/>
      <c r="E128" s="387"/>
      <c r="F128" s="387"/>
      <c r="G128" s="387"/>
      <c r="H128" s="387"/>
      <c r="I128" s="387"/>
      <c r="J128" s="387"/>
      <c r="K128" s="387"/>
      <c r="L128" s="387"/>
      <c r="M128" s="387"/>
      <c r="N128" s="387"/>
      <c r="O128" s="387"/>
      <c r="P128" s="387"/>
      <c r="Q128" s="387"/>
      <c r="R128" s="387"/>
      <c r="S128" s="387"/>
      <c r="T128" s="387"/>
      <c r="U128" s="387"/>
      <c r="V128" s="387"/>
      <c r="W128" s="387"/>
      <c r="X128" s="387"/>
      <c r="Y128" s="388"/>
    </row>
    <row r="129" spans="1:25" ht="22.5" customHeight="1" x14ac:dyDescent="0.35">
      <c r="A129" s="386" t="s">
        <v>270</v>
      </c>
      <c r="B129" s="387"/>
      <c r="C129" s="387"/>
      <c r="D129" s="387"/>
      <c r="E129" s="387"/>
      <c r="F129" s="387"/>
      <c r="G129" s="387"/>
      <c r="H129" s="387"/>
      <c r="I129" s="387"/>
      <c r="J129" s="387"/>
      <c r="K129" s="387"/>
      <c r="L129" s="387"/>
      <c r="M129" s="387"/>
      <c r="N129" s="387"/>
      <c r="O129" s="387"/>
      <c r="P129" s="387"/>
      <c r="Q129" s="387"/>
      <c r="R129" s="387"/>
      <c r="S129" s="387"/>
      <c r="T129" s="387"/>
      <c r="U129" s="387"/>
      <c r="V129" s="387"/>
      <c r="W129" s="387"/>
      <c r="X129" s="387"/>
      <c r="Y129" s="388"/>
    </row>
    <row r="130" spans="1:25" ht="20.149999999999999" customHeight="1" x14ac:dyDescent="0.35">
      <c r="A130" s="386" t="s">
        <v>188</v>
      </c>
      <c r="B130" s="387"/>
      <c r="C130" s="387"/>
      <c r="D130" s="387"/>
      <c r="E130" s="387"/>
      <c r="F130" s="387"/>
      <c r="G130" s="387"/>
      <c r="H130" s="387"/>
      <c r="I130" s="387"/>
      <c r="J130" s="387"/>
      <c r="K130" s="387"/>
      <c r="L130" s="387"/>
      <c r="M130" s="387"/>
      <c r="N130" s="387"/>
      <c r="O130" s="387"/>
      <c r="P130" s="387"/>
      <c r="Q130" s="387"/>
      <c r="R130" s="387"/>
      <c r="S130" s="387"/>
      <c r="T130" s="387"/>
      <c r="U130" s="387"/>
      <c r="V130" s="387"/>
      <c r="W130" s="387"/>
      <c r="X130" s="387"/>
      <c r="Y130" s="388"/>
    </row>
    <row r="131" spans="1:25" ht="20.149999999999999" customHeight="1" x14ac:dyDescent="0.35">
      <c r="A131" s="386" t="s">
        <v>230</v>
      </c>
      <c r="B131" s="387"/>
      <c r="C131" s="387"/>
      <c r="D131" s="387"/>
      <c r="E131" s="387"/>
      <c r="F131" s="387"/>
      <c r="G131" s="387"/>
      <c r="H131" s="387"/>
      <c r="I131" s="387"/>
      <c r="J131" s="387"/>
      <c r="K131" s="387"/>
      <c r="L131" s="387"/>
      <c r="M131" s="387"/>
      <c r="N131" s="387"/>
      <c r="O131" s="387"/>
      <c r="P131" s="387"/>
      <c r="Q131" s="387"/>
      <c r="R131" s="387"/>
      <c r="S131" s="387"/>
      <c r="T131" s="387"/>
      <c r="U131" s="387"/>
      <c r="V131" s="387"/>
      <c r="W131" s="387"/>
      <c r="X131" s="387"/>
      <c r="Y131" s="388"/>
    </row>
    <row r="132" spans="1:25" ht="20.149999999999999" customHeight="1" x14ac:dyDescent="0.35">
      <c r="A132" s="386" t="s">
        <v>189</v>
      </c>
      <c r="B132" s="387"/>
      <c r="C132" s="387"/>
      <c r="D132" s="387"/>
      <c r="E132" s="387"/>
      <c r="F132" s="387"/>
      <c r="G132" s="387"/>
      <c r="H132" s="387"/>
      <c r="I132" s="387"/>
      <c r="J132" s="387"/>
      <c r="K132" s="387"/>
      <c r="L132" s="387"/>
      <c r="M132" s="387"/>
      <c r="N132" s="387"/>
      <c r="O132" s="387"/>
      <c r="P132" s="387"/>
      <c r="Q132" s="387"/>
      <c r="R132" s="387"/>
      <c r="S132" s="387"/>
      <c r="T132" s="387"/>
      <c r="U132" s="387"/>
      <c r="V132" s="387"/>
      <c r="W132" s="387"/>
      <c r="X132" s="387"/>
      <c r="Y132" s="388"/>
    </row>
    <row r="133" spans="1:25" ht="20.149999999999999" customHeight="1" x14ac:dyDescent="0.35">
      <c r="A133" s="386" t="s">
        <v>192</v>
      </c>
      <c r="B133" s="387"/>
      <c r="C133" s="387"/>
      <c r="D133" s="387"/>
      <c r="E133" s="387"/>
      <c r="F133" s="387"/>
      <c r="G133" s="387"/>
      <c r="H133" s="387"/>
      <c r="I133" s="387"/>
      <c r="J133" s="387"/>
      <c r="K133" s="387"/>
      <c r="L133" s="387"/>
      <c r="M133" s="387"/>
      <c r="N133" s="387"/>
      <c r="O133" s="387"/>
      <c r="P133" s="387"/>
      <c r="Q133" s="387"/>
      <c r="R133" s="387"/>
      <c r="S133" s="387"/>
      <c r="T133" s="387"/>
      <c r="U133" s="387"/>
      <c r="V133" s="387"/>
      <c r="W133" s="387"/>
      <c r="X133" s="387"/>
      <c r="Y133" s="388"/>
    </row>
    <row r="134" spans="1:25" ht="20.149999999999999" customHeight="1" x14ac:dyDescent="0.35">
      <c r="A134" s="386" t="s">
        <v>217</v>
      </c>
      <c r="B134" s="387"/>
      <c r="C134" s="387"/>
      <c r="D134" s="387"/>
      <c r="E134" s="387"/>
      <c r="F134" s="387"/>
      <c r="G134" s="387"/>
      <c r="H134" s="387"/>
      <c r="I134" s="387"/>
      <c r="J134" s="387"/>
      <c r="K134" s="387"/>
      <c r="L134" s="387"/>
      <c r="M134" s="387"/>
      <c r="N134" s="387"/>
      <c r="O134" s="387"/>
      <c r="P134" s="387"/>
      <c r="Q134" s="387"/>
      <c r="R134" s="387"/>
      <c r="S134" s="387"/>
      <c r="T134" s="387"/>
      <c r="U134" s="387"/>
      <c r="V134" s="387"/>
      <c r="W134" s="387"/>
      <c r="X134" s="387"/>
      <c r="Y134" s="388"/>
    </row>
    <row r="135" spans="1:25" ht="20.149999999999999" customHeight="1" x14ac:dyDescent="0.35">
      <c r="A135" s="308" t="s">
        <v>295</v>
      </c>
      <c r="B135" s="309"/>
      <c r="C135" s="309"/>
      <c r="D135" s="309"/>
      <c r="E135" s="309"/>
      <c r="F135" s="309"/>
      <c r="G135" s="309"/>
      <c r="H135" s="309"/>
      <c r="I135" s="309"/>
      <c r="J135" s="309"/>
      <c r="K135" s="309"/>
      <c r="L135" s="309"/>
      <c r="M135" s="309"/>
      <c r="N135" s="309"/>
      <c r="O135" s="309"/>
      <c r="P135" s="309"/>
      <c r="Q135" s="309"/>
      <c r="R135" s="309"/>
      <c r="S135" s="309"/>
      <c r="T135" s="309"/>
      <c r="U135" s="309"/>
      <c r="V135" s="309"/>
      <c r="W135" s="309"/>
      <c r="X135" s="309"/>
      <c r="Y135" s="310"/>
    </row>
    <row r="136" spans="1:25" ht="20.149999999999999" customHeight="1" x14ac:dyDescent="0.35">
      <c r="A136" s="386" t="s">
        <v>191</v>
      </c>
      <c r="B136" s="387"/>
      <c r="C136" s="387"/>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8"/>
    </row>
    <row r="137" spans="1:25" ht="20.149999999999999" customHeight="1" x14ac:dyDescent="0.35">
      <c r="A137" s="386" t="s">
        <v>179</v>
      </c>
      <c r="B137" s="387"/>
      <c r="C137" s="387"/>
      <c r="D137" s="387"/>
      <c r="E137" s="387"/>
      <c r="F137" s="387"/>
      <c r="G137" s="387"/>
      <c r="H137" s="387"/>
      <c r="I137" s="387"/>
      <c r="J137" s="387"/>
      <c r="K137" s="387"/>
      <c r="L137" s="387"/>
      <c r="M137" s="387"/>
      <c r="N137" s="387"/>
      <c r="O137" s="387"/>
      <c r="P137" s="387"/>
      <c r="Q137" s="387"/>
      <c r="R137" s="387"/>
      <c r="S137" s="387"/>
      <c r="T137" s="387"/>
      <c r="U137" s="387"/>
      <c r="V137" s="387"/>
      <c r="W137" s="387"/>
      <c r="X137" s="387"/>
      <c r="Y137" s="388"/>
    </row>
    <row r="138" spans="1:25" ht="20.149999999999999" customHeight="1" x14ac:dyDescent="0.35">
      <c r="A138" s="386" t="s">
        <v>269</v>
      </c>
      <c r="B138" s="387"/>
      <c r="C138" s="387"/>
      <c r="D138" s="387"/>
      <c r="E138" s="387"/>
      <c r="F138" s="387"/>
      <c r="G138" s="387"/>
      <c r="H138" s="387"/>
      <c r="I138" s="387"/>
      <c r="J138" s="387"/>
      <c r="K138" s="387"/>
      <c r="L138" s="387"/>
      <c r="M138" s="387"/>
      <c r="N138" s="387"/>
      <c r="O138" s="387"/>
      <c r="P138" s="387"/>
      <c r="Q138" s="387"/>
      <c r="R138" s="387"/>
      <c r="S138" s="387"/>
      <c r="T138" s="387"/>
      <c r="U138" s="387"/>
      <c r="V138" s="387"/>
      <c r="W138" s="387"/>
      <c r="X138" s="387"/>
      <c r="Y138" s="388"/>
    </row>
    <row r="139" spans="1:25" ht="36" customHeight="1" x14ac:dyDescent="0.35">
      <c r="A139" s="386" t="s">
        <v>272</v>
      </c>
      <c r="B139" s="387"/>
      <c r="C139" s="387"/>
      <c r="D139" s="387"/>
      <c r="E139" s="387"/>
      <c r="F139" s="387"/>
      <c r="G139" s="387"/>
      <c r="H139" s="387"/>
      <c r="I139" s="387"/>
      <c r="J139" s="387"/>
      <c r="K139" s="387"/>
      <c r="L139" s="387"/>
      <c r="M139" s="387"/>
      <c r="N139" s="387"/>
      <c r="O139" s="387"/>
      <c r="P139" s="387"/>
      <c r="Q139" s="387"/>
      <c r="R139" s="387"/>
      <c r="S139" s="387"/>
      <c r="T139" s="387"/>
      <c r="U139" s="387"/>
      <c r="V139" s="387"/>
      <c r="W139" s="387"/>
      <c r="X139" s="387"/>
      <c r="Y139" s="388"/>
    </row>
    <row r="140" spans="1:25" ht="20.149999999999999" customHeight="1" x14ac:dyDescent="0.35">
      <c r="A140" s="386" t="s">
        <v>271</v>
      </c>
      <c r="B140" s="387"/>
      <c r="C140" s="387"/>
      <c r="D140" s="387"/>
      <c r="E140" s="387"/>
      <c r="F140" s="387"/>
      <c r="G140" s="387"/>
      <c r="H140" s="387"/>
      <c r="I140" s="387"/>
      <c r="J140" s="387"/>
      <c r="K140" s="387"/>
      <c r="L140" s="387"/>
      <c r="M140" s="387"/>
      <c r="N140" s="387"/>
      <c r="O140" s="387"/>
      <c r="P140" s="387"/>
      <c r="Q140" s="387"/>
      <c r="R140" s="387"/>
      <c r="S140" s="387"/>
      <c r="T140" s="387"/>
      <c r="U140" s="387"/>
      <c r="V140" s="387"/>
      <c r="W140" s="387"/>
      <c r="X140" s="387"/>
      <c r="Y140" s="388"/>
    </row>
    <row r="141" spans="1:25" ht="39.75" customHeight="1" x14ac:dyDescent="0.35">
      <c r="A141" s="311" t="s">
        <v>281</v>
      </c>
      <c r="B141" s="312"/>
      <c r="C141" s="312"/>
      <c r="D141" s="312"/>
      <c r="E141" s="312"/>
      <c r="F141" s="312"/>
      <c r="G141" s="312"/>
      <c r="H141" s="312"/>
      <c r="I141" s="312"/>
      <c r="J141" s="312"/>
      <c r="K141" s="312"/>
      <c r="L141" s="312"/>
      <c r="M141" s="312"/>
      <c r="N141" s="312"/>
      <c r="O141" s="312"/>
      <c r="P141" s="312"/>
      <c r="Q141" s="312"/>
      <c r="R141" s="312"/>
      <c r="S141" s="312"/>
      <c r="T141" s="312"/>
      <c r="U141" s="312"/>
      <c r="V141" s="312"/>
      <c r="W141" s="312"/>
      <c r="X141" s="312"/>
      <c r="Y141" s="313"/>
    </row>
    <row r="142" spans="1:25" ht="21.75" customHeight="1" x14ac:dyDescent="0.35">
      <c r="A142" s="311" t="s">
        <v>284</v>
      </c>
      <c r="B142" s="312"/>
      <c r="C142" s="312"/>
      <c r="D142" s="312"/>
      <c r="E142" s="312"/>
      <c r="F142" s="312"/>
      <c r="G142" s="312"/>
      <c r="H142" s="312"/>
      <c r="I142" s="312"/>
      <c r="J142" s="312"/>
      <c r="K142" s="312"/>
      <c r="L142" s="312"/>
      <c r="M142" s="312"/>
      <c r="N142" s="312"/>
      <c r="O142" s="312"/>
      <c r="P142" s="312"/>
      <c r="Q142" s="312"/>
      <c r="R142" s="312"/>
      <c r="S142" s="312"/>
      <c r="T142" s="312"/>
      <c r="U142" s="312"/>
      <c r="V142" s="312"/>
      <c r="W142" s="312"/>
      <c r="X142" s="312"/>
      <c r="Y142" s="313"/>
    </row>
    <row r="143" spans="1:25" ht="20.149999999999999" customHeight="1" thickBot="1" x14ac:dyDescent="0.4">
      <c r="A143" s="390" t="s">
        <v>180</v>
      </c>
      <c r="B143" s="391"/>
      <c r="C143" s="391"/>
      <c r="D143" s="391"/>
      <c r="E143" s="391"/>
      <c r="F143" s="391"/>
      <c r="G143" s="391"/>
      <c r="H143" s="391"/>
      <c r="I143" s="391"/>
      <c r="J143" s="391"/>
      <c r="K143" s="391"/>
      <c r="L143" s="391"/>
      <c r="M143" s="391"/>
      <c r="N143" s="391"/>
      <c r="O143" s="391"/>
      <c r="P143" s="391"/>
      <c r="Q143" s="391"/>
      <c r="R143" s="391"/>
      <c r="S143" s="391"/>
      <c r="T143" s="391"/>
      <c r="U143" s="391"/>
      <c r="V143" s="391"/>
      <c r="W143" s="391"/>
      <c r="X143" s="391"/>
      <c r="Y143" s="392"/>
    </row>
    <row r="144" spans="1:25" ht="16" thickBot="1" x14ac:dyDescent="0.4"/>
    <row r="145" spans="1:25" ht="19" customHeight="1" thickBot="1" x14ac:dyDescent="0.4">
      <c r="A145" s="353" t="s">
        <v>109</v>
      </c>
      <c r="B145" s="354"/>
      <c r="C145" s="354"/>
      <c r="D145" s="354"/>
      <c r="E145" s="354"/>
      <c r="F145" s="354"/>
      <c r="G145" s="354"/>
      <c r="H145" s="354"/>
      <c r="I145" s="354"/>
      <c r="J145" s="354"/>
      <c r="K145" s="354"/>
      <c r="L145" s="354"/>
      <c r="M145" s="354"/>
      <c r="N145" s="354"/>
      <c r="O145" s="354"/>
      <c r="P145" s="354"/>
      <c r="Q145" s="354"/>
      <c r="R145" s="354"/>
      <c r="S145" s="354"/>
      <c r="T145" s="354"/>
      <c r="U145" s="354"/>
      <c r="V145" s="354"/>
      <c r="W145" s="354"/>
      <c r="X145" s="354"/>
      <c r="Y145" s="355"/>
    </row>
    <row r="146" spans="1:25" ht="20.149999999999999" customHeight="1" x14ac:dyDescent="0.35">
      <c r="A146" s="317" t="s">
        <v>232</v>
      </c>
      <c r="B146" s="318"/>
      <c r="C146" s="318"/>
      <c r="D146" s="318"/>
      <c r="E146" s="318"/>
      <c r="F146" s="318"/>
      <c r="G146" s="318"/>
      <c r="H146" s="318"/>
      <c r="I146" s="318"/>
      <c r="J146" s="318"/>
      <c r="K146" s="318"/>
      <c r="L146" s="318"/>
      <c r="M146" s="318"/>
      <c r="N146" s="318"/>
      <c r="O146" s="318"/>
      <c r="P146" s="318"/>
      <c r="Q146" s="318"/>
      <c r="R146" s="318"/>
      <c r="S146" s="318"/>
      <c r="T146" s="318"/>
      <c r="U146" s="318"/>
      <c r="V146" s="318"/>
      <c r="W146" s="318"/>
      <c r="X146" s="318"/>
      <c r="Y146" s="319"/>
    </row>
    <row r="147" spans="1:25" ht="20.149999999999999" customHeight="1" x14ac:dyDescent="0.35">
      <c r="A147" s="320" t="s">
        <v>172</v>
      </c>
      <c r="B147" s="321"/>
      <c r="C147" s="321"/>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2"/>
    </row>
    <row r="148" spans="1:25" ht="20.149999999999999" customHeight="1" x14ac:dyDescent="0.35">
      <c r="A148" s="320" t="s">
        <v>255</v>
      </c>
      <c r="B148" s="321"/>
      <c r="C148" s="321"/>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2"/>
    </row>
    <row r="149" spans="1:25" ht="20.149999999999999" customHeight="1" x14ac:dyDescent="0.35">
      <c r="A149" s="320" t="s">
        <v>181</v>
      </c>
      <c r="B149" s="321"/>
      <c r="C149" s="321"/>
      <c r="D149" s="321"/>
      <c r="E149" s="321"/>
      <c r="F149" s="321"/>
      <c r="G149" s="321"/>
      <c r="H149" s="321"/>
      <c r="I149" s="321"/>
      <c r="J149" s="321"/>
      <c r="K149" s="321"/>
      <c r="L149" s="321"/>
      <c r="M149" s="321"/>
      <c r="N149" s="321"/>
      <c r="O149" s="321"/>
      <c r="P149" s="321"/>
      <c r="Q149" s="321"/>
      <c r="R149" s="321"/>
      <c r="S149" s="321"/>
      <c r="T149" s="321"/>
      <c r="U149" s="321"/>
      <c r="V149" s="321"/>
      <c r="W149" s="321"/>
      <c r="X149" s="321"/>
      <c r="Y149" s="322"/>
    </row>
    <row r="150" spans="1:25" ht="20.149999999999999" customHeight="1" x14ac:dyDescent="0.35">
      <c r="A150" s="320" t="s">
        <v>231</v>
      </c>
      <c r="B150" s="321"/>
      <c r="C150" s="321"/>
      <c r="D150" s="321"/>
      <c r="E150" s="321"/>
      <c r="F150" s="321"/>
      <c r="G150" s="321"/>
      <c r="H150" s="321"/>
      <c r="I150" s="321"/>
      <c r="J150" s="321"/>
      <c r="K150" s="321"/>
      <c r="L150" s="321"/>
      <c r="M150" s="321"/>
      <c r="N150" s="321"/>
      <c r="O150" s="321"/>
      <c r="P150" s="321"/>
      <c r="Q150" s="321"/>
      <c r="R150" s="321"/>
      <c r="S150" s="321"/>
      <c r="T150" s="321"/>
      <c r="U150" s="321"/>
      <c r="V150" s="321"/>
      <c r="W150" s="321"/>
      <c r="X150" s="321"/>
      <c r="Y150" s="322"/>
    </row>
    <row r="151" spans="1:25" ht="39.75" customHeight="1" x14ac:dyDescent="0.35">
      <c r="A151" s="320" t="s">
        <v>228</v>
      </c>
      <c r="B151" s="321"/>
      <c r="C151" s="321"/>
      <c r="D151" s="321"/>
      <c r="E151" s="321"/>
      <c r="F151" s="321"/>
      <c r="G151" s="321"/>
      <c r="H151" s="321"/>
      <c r="I151" s="321"/>
      <c r="J151" s="321"/>
      <c r="K151" s="321"/>
      <c r="L151" s="321"/>
      <c r="M151" s="321"/>
      <c r="N151" s="321"/>
      <c r="O151" s="321"/>
      <c r="P151" s="321"/>
      <c r="Q151" s="321"/>
      <c r="R151" s="321"/>
      <c r="S151" s="321"/>
      <c r="T151" s="321"/>
      <c r="U151" s="321"/>
      <c r="V151" s="321"/>
      <c r="W151" s="321"/>
      <c r="X151" s="321"/>
      <c r="Y151" s="322"/>
    </row>
    <row r="152" spans="1:25" ht="20.149999999999999" customHeight="1" x14ac:dyDescent="0.35">
      <c r="A152" s="308" t="s">
        <v>271</v>
      </c>
      <c r="B152" s="309"/>
      <c r="C152" s="309"/>
      <c r="D152" s="309"/>
      <c r="E152" s="309"/>
      <c r="F152" s="309"/>
      <c r="G152" s="309"/>
      <c r="H152" s="309"/>
      <c r="I152" s="309"/>
      <c r="J152" s="309"/>
      <c r="K152" s="309"/>
      <c r="L152" s="309"/>
      <c r="M152" s="309"/>
      <c r="N152" s="309"/>
      <c r="O152" s="309"/>
      <c r="P152" s="309"/>
      <c r="Q152" s="309"/>
      <c r="R152" s="309"/>
      <c r="S152" s="309"/>
      <c r="T152" s="309"/>
      <c r="U152" s="309"/>
      <c r="V152" s="309"/>
      <c r="W152" s="309"/>
      <c r="X152" s="309"/>
      <c r="Y152" s="310"/>
    </row>
    <row r="153" spans="1:25" ht="20.149999999999999" customHeight="1" x14ac:dyDescent="0.35">
      <c r="A153" s="320" t="s">
        <v>192</v>
      </c>
      <c r="B153" s="321"/>
      <c r="C153" s="321"/>
      <c r="D153" s="321"/>
      <c r="E153" s="321"/>
      <c r="F153" s="321"/>
      <c r="G153" s="321"/>
      <c r="H153" s="321"/>
      <c r="I153" s="321"/>
      <c r="J153" s="321"/>
      <c r="K153" s="321"/>
      <c r="L153" s="321"/>
      <c r="M153" s="321"/>
      <c r="N153" s="321"/>
      <c r="O153" s="321"/>
      <c r="P153" s="321"/>
      <c r="Q153" s="321"/>
      <c r="R153" s="321"/>
      <c r="S153" s="321"/>
      <c r="T153" s="321"/>
      <c r="U153" s="321"/>
      <c r="V153" s="321"/>
      <c r="W153" s="321"/>
      <c r="X153" s="321"/>
      <c r="Y153" s="322"/>
    </row>
    <row r="154" spans="1:25" ht="20.149999999999999" customHeight="1" x14ac:dyDescent="0.35">
      <c r="A154" s="329" t="s">
        <v>191</v>
      </c>
      <c r="B154" s="330"/>
      <c r="C154" s="330"/>
      <c r="D154" s="330"/>
      <c r="E154" s="330"/>
      <c r="F154" s="330"/>
      <c r="G154" s="330"/>
      <c r="H154" s="330"/>
      <c r="I154" s="330"/>
      <c r="J154" s="330"/>
      <c r="K154" s="330"/>
      <c r="L154" s="330"/>
      <c r="M154" s="330"/>
      <c r="N154" s="330"/>
      <c r="O154" s="330"/>
      <c r="P154" s="330"/>
      <c r="Q154" s="330"/>
      <c r="R154" s="330"/>
      <c r="S154" s="330"/>
      <c r="T154" s="330"/>
      <c r="U154" s="330"/>
      <c r="V154" s="330"/>
      <c r="W154" s="330"/>
      <c r="X154" s="330"/>
      <c r="Y154" s="331"/>
    </row>
    <row r="155" spans="1:25" ht="20.149999999999999" customHeight="1" x14ac:dyDescent="0.35">
      <c r="A155" s="329" t="s">
        <v>193</v>
      </c>
      <c r="B155" s="330"/>
      <c r="C155" s="330"/>
      <c r="D155" s="330"/>
      <c r="E155" s="330"/>
      <c r="F155" s="330"/>
      <c r="G155" s="330"/>
      <c r="H155" s="330"/>
      <c r="I155" s="330"/>
      <c r="J155" s="330"/>
      <c r="K155" s="330"/>
      <c r="L155" s="330"/>
      <c r="M155" s="330"/>
      <c r="N155" s="330"/>
      <c r="O155" s="330"/>
      <c r="P155" s="330"/>
      <c r="Q155" s="330"/>
      <c r="R155" s="330"/>
      <c r="S155" s="330"/>
      <c r="T155" s="330"/>
      <c r="U155" s="330"/>
      <c r="V155" s="330"/>
      <c r="W155" s="330"/>
      <c r="X155" s="330"/>
      <c r="Y155" s="331"/>
    </row>
    <row r="156" spans="1:25" ht="20.149999999999999" customHeight="1" x14ac:dyDescent="0.35">
      <c r="A156" s="329" t="s">
        <v>218</v>
      </c>
      <c r="B156" s="330"/>
      <c r="C156" s="330"/>
      <c r="D156" s="330"/>
      <c r="E156" s="330"/>
      <c r="F156" s="330"/>
      <c r="G156" s="330"/>
      <c r="H156" s="330"/>
      <c r="I156" s="330"/>
      <c r="J156" s="330"/>
      <c r="K156" s="330"/>
      <c r="L156" s="330"/>
      <c r="M156" s="330"/>
      <c r="N156" s="330"/>
      <c r="O156" s="330"/>
      <c r="P156" s="330"/>
      <c r="Q156" s="330"/>
      <c r="R156" s="330"/>
      <c r="S156" s="330"/>
      <c r="T156" s="330"/>
      <c r="U156" s="330"/>
      <c r="V156" s="330"/>
      <c r="W156" s="330"/>
      <c r="X156" s="330"/>
      <c r="Y156" s="331"/>
    </row>
    <row r="157" spans="1:25" ht="20.149999999999999" customHeight="1" x14ac:dyDescent="0.35">
      <c r="A157" s="329" t="s">
        <v>282</v>
      </c>
      <c r="B157" s="330"/>
      <c r="C157" s="330"/>
      <c r="D157" s="330"/>
      <c r="E157" s="330"/>
      <c r="F157" s="330"/>
      <c r="G157" s="330"/>
      <c r="H157" s="330"/>
      <c r="I157" s="330"/>
      <c r="J157" s="330"/>
      <c r="K157" s="330"/>
      <c r="L157" s="330"/>
      <c r="M157" s="330"/>
      <c r="N157" s="330"/>
      <c r="O157" s="330"/>
      <c r="P157" s="330"/>
      <c r="Q157" s="330"/>
      <c r="R157" s="330"/>
      <c r="S157" s="330"/>
      <c r="T157" s="330"/>
      <c r="U157" s="330"/>
      <c r="V157" s="330"/>
      <c r="W157" s="330"/>
      <c r="X157" s="330"/>
      <c r="Y157" s="331"/>
    </row>
    <row r="158" spans="1:25" ht="20.149999999999999" customHeight="1" x14ac:dyDescent="0.35">
      <c r="A158" s="329" t="s">
        <v>284</v>
      </c>
      <c r="B158" s="330"/>
      <c r="C158" s="330"/>
      <c r="D158" s="330"/>
      <c r="E158" s="330"/>
      <c r="F158" s="330"/>
      <c r="G158" s="330"/>
      <c r="H158" s="330"/>
      <c r="I158" s="330"/>
      <c r="J158" s="330"/>
      <c r="K158" s="330"/>
      <c r="L158" s="330"/>
      <c r="M158" s="330"/>
      <c r="N158" s="330"/>
      <c r="O158" s="330"/>
      <c r="P158" s="330"/>
      <c r="Q158" s="330"/>
      <c r="R158" s="330"/>
      <c r="S158" s="330"/>
      <c r="T158" s="330"/>
      <c r="U158" s="330"/>
      <c r="V158" s="330"/>
      <c r="W158" s="330"/>
      <c r="X158" s="330"/>
      <c r="Y158" s="331"/>
    </row>
    <row r="159" spans="1:25" ht="51.75" customHeight="1" x14ac:dyDescent="0.35">
      <c r="A159" s="308" t="s">
        <v>276</v>
      </c>
      <c r="B159" s="309"/>
      <c r="C159" s="309"/>
      <c r="D159" s="309"/>
      <c r="E159" s="309"/>
      <c r="F159" s="309"/>
      <c r="G159" s="309"/>
      <c r="H159" s="309"/>
      <c r="I159" s="309"/>
      <c r="J159" s="309"/>
      <c r="K159" s="309"/>
      <c r="L159" s="309"/>
      <c r="M159" s="309"/>
      <c r="N159" s="309"/>
      <c r="O159" s="309"/>
      <c r="P159" s="309"/>
      <c r="Q159" s="309"/>
      <c r="R159" s="309"/>
      <c r="S159" s="309"/>
      <c r="T159" s="309"/>
      <c r="U159" s="309"/>
      <c r="V159" s="309"/>
      <c r="W159" s="309"/>
      <c r="X159" s="309"/>
      <c r="Y159" s="310"/>
    </row>
    <row r="160" spans="1:25" ht="20.149999999999999" customHeight="1" x14ac:dyDescent="0.35">
      <c r="A160" s="308" t="s">
        <v>267</v>
      </c>
      <c r="B160" s="309"/>
      <c r="C160" s="309"/>
      <c r="D160" s="309"/>
      <c r="E160" s="309"/>
      <c r="F160" s="309"/>
      <c r="G160" s="309"/>
      <c r="H160" s="309"/>
      <c r="I160" s="309"/>
      <c r="J160" s="309"/>
      <c r="K160" s="309"/>
      <c r="L160" s="309"/>
      <c r="M160" s="309"/>
      <c r="N160" s="309"/>
      <c r="O160" s="309"/>
      <c r="P160" s="309"/>
      <c r="Q160" s="309"/>
      <c r="R160" s="309"/>
      <c r="S160" s="309"/>
      <c r="T160" s="309"/>
      <c r="U160" s="309"/>
      <c r="V160" s="309"/>
      <c r="W160" s="309"/>
      <c r="X160" s="309"/>
      <c r="Y160" s="310"/>
    </row>
    <row r="161" spans="1:25" ht="20.149999999999999" customHeight="1" x14ac:dyDescent="0.35">
      <c r="A161" s="239"/>
      <c r="B161" s="240"/>
      <c r="C161" s="240"/>
      <c r="D161" s="240"/>
      <c r="E161" s="240"/>
      <c r="F161" s="240"/>
      <c r="G161" s="240"/>
      <c r="H161" s="240"/>
      <c r="I161" s="240"/>
      <c r="J161" s="240"/>
      <c r="K161" s="240"/>
      <c r="L161" s="240"/>
      <c r="M161" s="240"/>
      <c r="N161" s="240"/>
      <c r="O161" s="240"/>
      <c r="P161" s="240"/>
      <c r="Q161" s="240"/>
      <c r="R161" s="240"/>
      <c r="S161" s="240"/>
      <c r="T161" s="240"/>
      <c r="U161" s="240"/>
      <c r="V161" s="240"/>
      <c r="W161" s="240"/>
      <c r="X161" s="240"/>
      <c r="Y161" s="241"/>
    </row>
    <row r="162" spans="1:25" ht="14.15" customHeight="1" thickBot="1" x14ac:dyDescent="0.4">
      <c r="A162" s="242"/>
      <c r="B162" s="243"/>
      <c r="C162" s="243"/>
      <c r="D162" s="243"/>
      <c r="E162" s="243"/>
      <c r="F162" s="243"/>
      <c r="G162" s="243"/>
      <c r="H162" s="243"/>
      <c r="I162" s="243"/>
      <c r="J162" s="243"/>
      <c r="K162" s="243"/>
      <c r="L162" s="243"/>
      <c r="M162" s="243"/>
      <c r="N162" s="243"/>
      <c r="O162" s="243"/>
      <c r="P162" s="243"/>
      <c r="Q162" s="243"/>
      <c r="R162" s="243"/>
      <c r="S162" s="243"/>
      <c r="T162" s="243"/>
      <c r="U162" s="243"/>
      <c r="V162" s="243"/>
      <c r="W162" s="243"/>
      <c r="X162" s="243"/>
      <c r="Y162" s="244"/>
    </row>
    <row r="163" spans="1:25" ht="19" customHeight="1" thickBot="1" x14ac:dyDescent="0.4">
      <c r="A163" s="136"/>
      <c r="B163" s="135"/>
      <c r="C163" s="135"/>
      <c r="D163" s="135"/>
      <c r="E163" s="135"/>
      <c r="F163" s="135"/>
      <c r="G163" s="135"/>
      <c r="H163" s="135"/>
      <c r="I163" s="135"/>
      <c r="J163" s="135"/>
      <c r="K163" s="135"/>
      <c r="L163" s="135"/>
      <c r="M163" s="135"/>
      <c r="N163" s="135"/>
      <c r="O163" s="135"/>
      <c r="P163" s="135"/>
      <c r="Q163" s="135"/>
      <c r="R163" s="135"/>
      <c r="S163" s="135"/>
      <c r="T163" s="135"/>
      <c r="U163" s="135"/>
      <c r="V163" s="135"/>
      <c r="W163" s="135"/>
      <c r="X163" s="135"/>
      <c r="Y163" s="135"/>
    </row>
    <row r="164" spans="1:25" ht="20.149999999999999" customHeight="1" thickBot="1" x14ac:dyDescent="0.4">
      <c r="A164" s="353" t="s">
        <v>110</v>
      </c>
      <c r="B164" s="354"/>
      <c r="C164" s="354"/>
      <c r="D164" s="354"/>
      <c r="E164" s="354"/>
      <c r="F164" s="354"/>
      <c r="G164" s="354"/>
      <c r="H164" s="354"/>
      <c r="I164" s="354"/>
      <c r="J164" s="354"/>
      <c r="K164" s="354"/>
      <c r="L164" s="354"/>
      <c r="M164" s="354"/>
      <c r="N164" s="354"/>
      <c r="O164" s="354"/>
      <c r="P164" s="354"/>
      <c r="Q164" s="354"/>
      <c r="R164" s="354"/>
      <c r="S164" s="354"/>
      <c r="T164" s="354"/>
      <c r="U164" s="354"/>
      <c r="V164" s="354"/>
      <c r="W164" s="354"/>
      <c r="X164" s="354"/>
      <c r="Y164" s="355"/>
    </row>
    <row r="165" spans="1:25" ht="20.149999999999999" customHeight="1" x14ac:dyDescent="0.35">
      <c r="A165" s="317" t="s">
        <v>194</v>
      </c>
      <c r="B165" s="318"/>
      <c r="C165" s="318"/>
      <c r="D165" s="318"/>
      <c r="E165" s="318"/>
      <c r="F165" s="318"/>
      <c r="G165" s="318"/>
      <c r="H165" s="318"/>
      <c r="I165" s="318"/>
      <c r="J165" s="318"/>
      <c r="K165" s="318"/>
      <c r="L165" s="318"/>
      <c r="M165" s="318"/>
      <c r="N165" s="318"/>
      <c r="O165" s="318"/>
      <c r="P165" s="318"/>
      <c r="Q165" s="318"/>
      <c r="R165" s="318"/>
      <c r="S165" s="318"/>
      <c r="T165" s="318"/>
      <c r="U165" s="318"/>
      <c r="V165" s="318"/>
      <c r="W165" s="318"/>
      <c r="X165" s="318"/>
      <c r="Y165" s="319"/>
    </row>
    <row r="166" spans="1:25" ht="20.149999999999999" customHeight="1" x14ac:dyDescent="0.35">
      <c r="A166" s="320" t="s">
        <v>257</v>
      </c>
      <c r="B166" s="321"/>
      <c r="C166" s="321"/>
      <c r="D166" s="321"/>
      <c r="E166" s="321"/>
      <c r="F166" s="321"/>
      <c r="G166" s="321"/>
      <c r="H166" s="321"/>
      <c r="I166" s="321"/>
      <c r="J166" s="321"/>
      <c r="K166" s="321"/>
      <c r="L166" s="321"/>
      <c r="M166" s="321"/>
      <c r="N166" s="321"/>
      <c r="O166" s="321"/>
      <c r="P166" s="321"/>
      <c r="Q166" s="321"/>
      <c r="R166" s="321"/>
      <c r="S166" s="321"/>
      <c r="T166" s="321"/>
      <c r="U166" s="321"/>
      <c r="V166" s="321"/>
      <c r="W166" s="321"/>
      <c r="X166" s="321"/>
      <c r="Y166" s="322"/>
    </row>
    <row r="167" spans="1:25" ht="20.149999999999999" customHeight="1" x14ac:dyDescent="0.35">
      <c r="A167" s="320" t="s">
        <v>181</v>
      </c>
      <c r="B167" s="321"/>
      <c r="C167" s="321"/>
      <c r="D167" s="321"/>
      <c r="E167" s="321"/>
      <c r="F167" s="321"/>
      <c r="G167" s="321"/>
      <c r="H167" s="321"/>
      <c r="I167" s="321"/>
      <c r="J167" s="321"/>
      <c r="K167" s="321"/>
      <c r="L167" s="321"/>
      <c r="M167" s="321"/>
      <c r="N167" s="321"/>
      <c r="O167" s="321"/>
      <c r="P167" s="321"/>
      <c r="Q167" s="321"/>
      <c r="R167" s="321"/>
      <c r="S167" s="321"/>
      <c r="T167" s="321"/>
      <c r="U167" s="321"/>
      <c r="V167" s="321"/>
      <c r="W167" s="321"/>
      <c r="X167" s="321"/>
      <c r="Y167" s="322"/>
    </row>
    <row r="168" spans="1:25" ht="20.149999999999999" customHeight="1" x14ac:dyDescent="0.35">
      <c r="A168" s="320" t="s">
        <v>195</v>
      </c>
      <c r="B168" s="321"/>
      <c r="C168" s="321"/>
      <c r="D168" s="321"/>
      <c r="E168" s="321"/>
      <c r="F168" s="321"/>
      <c r="G168" s="321"/>
      <c r="H168" s="321"/>
      <c r="I168" s="321"/>
      <c r="J168" s="321"/>
      <c r="K168" s="321"/>
      <c r="L168" s="321"/>
      <c r="M168" s="321"/>
      <c r="N168" s="321"/>
      <c r="O168" s="321"/>
      <c r="P168" s="321"/>
      <c r="Q168" s="321"/>
      <c r="R168" s="321"/>
      <c r="S168" s="321"/>
      <c r="T168" s="321"/>
      <c r="U168" s="321"/>
      <c r="V168" s="321"/>
      <c r="W168" s="321"/>
      <c r="X168" s="321"/>
      <c r="Y168" s="322"/>
    </row>
    <row r="169" spans="1:25" ht="20.149999999999999" customHeight="1" x14ac:dyDescent="0.35">
      <c r="A169" s="320" t="s">
        <v>229</v>
      </c>
      <c r="B169" s="321"/>
      <c r="C169" s="321"/>
      <c r="D169" s="321"/>
      <c r="E169" s="321"/>
      <c r="F169" s="321"/>
      <c r="G169" s="321"/>
      <c r="H169" s="321"/>
      <c r="I169" s="321"/>
      <c r="J169" s="321"/>
      <c r="K169" s="321"/>
      <c r="L169" s="321"/>
      <c r="M169" s="321"/>
      <c r="N169" s="321"/>
      <c r="O169" s="321"/>
      <c r="P169" s="321"/>
      <c r="Q169" s="321"/>
      <c r="R169" s="321"/>
      <c r="S169" s="321"/>
      <c r="T169" s="321"/>
      <c r="U169" s="321"/>
      <c r="V169" s="321"/>
      <c r="W169" s="321"/>
      <c r="X169" s="321"/>
      <c r="Y169" s="322"/>
    </row>
    <row r="170" spans="1:25" ht="20.149999999999999" customHeight="1" x14ac:dyDescent="0.35">
      <c r="A170" s="320" t="s">
        <v>256</v>
      </c>
      <c r="B170" s="321"/>
      <c r="C170" s="321"/>
      <c r="D170" s="321"/>
      <c r="E170" s="321"/>
      <c r="F170" s="321"/>
      <c r="G170" s="321"/>
      <c r="H170" s="321"/>
      <c r="I170" s="321"/>
      <c r="J170" s="321"/>
      <c r="K170" s="321"/>
      <c r="L170" s="321"/>
      <c r="M170" s="321"/>
      <c r="N170" s="321"/>
      <c r="O170" s="321"/>
      <c r="P170" s="321"/>
      <c r="Q170" s="321"/>
      <c r="R170" s="321"/>
      <c r="S170" s="321"/>
      <c r="T170" s="321"/>
      <c r="U170" s="321"/>
      <c r="V170" s="321"/>
      <c r="W170" s="321"/>
      <c r="X170" s="321"/>
      <c r="Y170" s="322"/>
    </row>
    <row r="171" spans="1:25" ht="20.149999999999999" customHeight="1" x14ac:dyDescent="0.35">
      <c r="A171" s="320" t="s">
        <v>191</v>
      </c>
      <c r="B171" s="321"/>
      <c r="C171" s="321"/>
      <c r="D171" s="321"/>
      <c r="E171" s="321"/>
      <c r="F171" s="321"/>
      <c r="G171" s="321"/>
      <c r="H171" s="321"/>
      <c r="I171" s="321"/>
      <c r="J171" s="321"/>
      <c r="K171" s="321"/>
      <c r="L171" s="321"/>
      <c r="M171" s="321"/>
      <c r="N171" s="321"/>
      <c r="O171" s="321"/>
      <c r="P171" s="321"/>
      <c r="Q171" s="321"/>
      <c r="R171" s="321"/>
      <c r="S171" s="321"/>
      <c r="T171" s="321"/>
      <c r="U171" s="321"/>
      <c r="V171" s="321"/>
      <c r="W171" s="321"/>
      <c r="X171" s="321"/>
      <c r="Y171" s="322"/>
    </row>
    <row r="172" spans="1:25" ht="20.149999999999999" customHeight="1" x14ac:dyDescent="0.35">
      <c r="A172" s="320" t="s">
        <v>192</v>
      </c>
      <c r="B172" s="321"/>
      <c r="C172" s="321"/>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2"/>
    </row>
    <row r="173" spans="1:25" ht="24" customHeight="1" x14ac:dyDescent="0.35">
      <c r="A173" s="329" t="s">
        <v>219</v>
      </c>
      <c r="B173" s="330"/>
      <c r="C173" s="330"/>
      <c r="D173" s="330"/>
      <c r="E173" s="330"/>
      <c r="F173" s="330"/>
      <c r="G173" s="330"/>
      <c r="H173" s="330"/>
      <c r="I173" s="330"/>
      <c r="J173" s="330"/>
      <c r="K173" s="330"/>
      <c r="L173" s="330"/>
      <c r="M173" s="330"/>
      <c r="N173" s="330"/>
      <c r="O173" s="330"/>
      <c r="P173" s="330"/>
      <c r="Q173" s="330"/>
      <c r="R173" s="330"/>
      <c r="S173" s="330"/>
      <c r="T173" s="330"/>
      <c r="U173" s="330"/>
      <c r="V173" s="330"/>
      <c r="W173" s="330"/>
      <c r="X173" s="330"/>
      <c r="Y173" s="331"/>
    </row>
    <row r="174" spans="1:25" ht="20.149999999999999" customHeight="1" x14ac:dyDescent="0.35">
      <c r="A174" s="308" t="s">
        <v>267</v>
      </c>
      <c r="B174" s="309"/>
      <c r="C174" s="309"/>
      <c r="D174" s="309"/>
      <c r="E174" s="309"/>
      <c r="F174" s="309"/>
      <c r="G174" s="309"/>
      <c r="H174" s="309"/>
      <c r="I174" s="309"/>
      <c r="J174" s="309"/>
      <c r="K174" s="309"/>
      <c r="L174" s="309"/>
      <c r="M174" s="309"/>
      <c r="N174" s="309"/>
      <c r="O174" s="309"/>
      <c r="P174" s="309"/>
      <c r="Q174" s="309"/>
      <c r="R174" s="309"/>
      <c r="S174" s="309"/>
      <c r="T174" s="309"/>
      <c r="U174" s="309"/>
      <c r="V174" s="309"/>
      <c r="W174" s="309"/>
      <c r="X174" s="309"/>
      <c r="Y174" s="310"/>
    </row>
    <row r="175" spans="1:25" ht="57.75" customHeight="1" x14ac:dyDescent="0.35">
      <c r="A175" s="308" t="s">
        <v>276</v>
      </c>
      <c r="B175" s="309"/>
      <c r="C175" s="309"/>
      <c r="D175" s="309"/>
      <c r="E175" s="309"/>
      <c r="F175" s="309"/>
      <c r="G175" s="309"/>
      <c r="H175" s="309"/>
      <c r="I175" s="309"/>
      <c r="J175" s="309"/>
      <c r="K175" s="309"/>
      <c r="L175" s="309"/>
      <c r="M175" s="309"/>
      <c r="N175" s="309"/>
      <c r="O175" s="309"/>
      <c r="P175" s="309"/>
      <c r="Q175" s="309"/>
      <c r="R175" s="309"/>
      <c r="S175" s="309"/>
      <c r="T175" s="309"/>
      <c r="U175" s="309"/>
      <c r="V175" s="309"/>
      <c r="W175" s="309"/>
      <c r="X175" s="309"/>
      <c r="Y175" s="310"/>
    </row>
    <row r="176" spans="1:25" ht="34.5" customHeight="1" x14ac:dyDescent="0.35">
      <c r="A176" s="308" t="s">
        <v>272</v>
      </c>
      <c r="B176" s="309"/>
      <c r="C176" s="309"/>
      <c r="D176" s="309"/>
      <c r="E176" s="309"/>
      <c r="F176" s="309"/>
      <c r="G176" s="309"/>
      <c r="H176" s="309"/>
      <c r="I176" s="309"/>
      <c r="J176" s="309"/>
      <c r="K176" s="309"/>
      <c r="L176" s="309"/>
      <c r="M176" s="309"/>
      <c r="N176" s="309"/>
      <c r="O176" s="309"/>
      <c r="P176" s="309"/>
      <c r="Q176" s="309"/>
      <c r="R176" s="309"/>
      <c r="S176" s="309"/>
      <c r="T176" s="309"/>
      <c r="U176" s="309"/>
      <c r="V176" s="309"/>
      <c r="W176" s="309"/>
      <c r="X176" s="309"/>
      <c r="Y176" s="310"/>
    </row>
    <row r="177" spans="1:25" ht="22.5" customHeight="1" x14ac:dyDescent="0.35">
      <c r="A177" s="308" t="s">
        <v>293</v>
      </c>
      <c r="B177" s="309"/>
      <c r="C177" s="309"/>
      <c r="D177" s="309"/>
      <c r="E177" s="309"/>
      <c r="F177" s="309"/>
      <c r="G177" s="309"/>
      <c r="H177" s="309"/>
      <c r="I177" s="309"/>
      <c r="J177" s="309"/>
      <c r="K177" s="309"/>
      <c r="L177" s="309"/>
      <c r="M177" s="309"/>
      <c r="N177" s="309"/>
      <c r="O177" s="309"/>
      <c r="P177" s="309"/>
      <c r="Q177" s="309"/>
      <c r="R177" s="309"/>
      <c r="S177" s="309"/>
      <c r="T177" s="309"/>
      <c r="U177" s="309"/>
      <c r="V177" s="309"/>
      <c r="W177" s="309"/>
      <c r="X177" s="309"/>
      <c r="Y177" s="310"/>
    </row>
    <row r="178" spans="1:25" ht="18" customHeight="1" x14ac:dyDescent="0.35">
      <c r="A178" s="311" t="s">
        <v>285</v>
      </c>
      <c r="B178" s="312"/>
      <c r="C178" s="312"/>
      <c r="D178" s="312"/>
      <c r="E178" s="312"/>
      <c r="F178" s="312"/>
      <c r="G178" s="312"/>
      <c r="H178" s="312"/>
      <c r="I178" s="312"/>
      <c r="J178" s="312"/>
      <c r="K178" s="312"/>
      <c r="L178" s="312"/>
      <c r="M178" s="312"/>
      <c r="N178" s="312"/>
      <c r="O178" s="312"/>
      <c r="P178" s="312"/>
      <c r="Q178" s="312"/>
      <c r="R178" s="312"/>
      <c r="S178" s="312"/>
      <c r="T178" s="312"/>
      <c r="U178" s="312"/>
      <c r="V178" s="312"/>
      <c r="W178" s="312"/>
      <c r="X178" s="312"/>
      <c r="Y178" s="313"/>
    </row>
    <row r="179" spans="1:25" ht="16" thickBot="1" x14ac:dyDescent="0.4">
      <c r="A179" s="332" t="s">
        <v>284</v>
      </c>
      <c r="B179" s="333"/>
      <c r="C179" s="333"/>
      <c r="D179" s="333"/>
      <c r="E179" s="333"/>
      <c r="F179" s="333"/>
      <c r="G179" s="333"/>
      <c r="H179" s="333"/>
      <c r="I179" s="333"/>
      <c r="J179" s="333"/>
      <c r="K179" s="333"/>
      <c r="L179" s="333"/>
      <c r="M179" s="333"/>
      <c r="N179" s="333"/>
      <c r="O179" s="333"/>
      <c r="P179" s="333"/>
      <c r="Q179" s="333"/>
      <c r="R179" s="333"/>
      <c r="S179" s="333"/>
      <c r="T179" s="333"/>
      <c r="U179" s="333"/>
      <c r="V179" s="333"/>
      <c r="W179" s="333"/>
      <c r="X179" s="333"/>
      <c r="Y179" s="334"/>
    </row>
    <row r="180" spans="1:25" ht="19" customHeight="1" thickBot="1" x14ac:dyDescent="0.4">
      <c r="A180" s="389"/>
      <c r="B180" s="389"/>
      <c r="C180" s="389"/>
      <c r="D180" s="389"/>
      <c r="E180" s="389"/>
      <c r="F180" s="389"/>
      <c r="G180" s="389"/>
      <c r="H180" s="389"/>
      <c r="I180" s="389"/>
      <c r="J180" s="389"/>
      <c r="K180" s="389"/>
      <c r="L180" s="389"/>
      <c r="M180" s="389"/>
      <c r="N180" s="389"/>
      <c r="O180" s="389"/>
      <c r="P180" s="389"/>
      <c r="Q180" s="389"/>
      <c r="R180" s="389"/>
      <c r="S180" s="389"/>
      <c r="T180" s="389"/>
      <c r="U180" s="389"/>
      <c r="V180" s="389"/>
      <c r="W180" s="389"/>
      <c r="X180" s="389"/>
      <c r="Y180" s="389"/>
    </row>
    <row r="181" spans="1:25" ht="20.149999999999999" customHeight="1" thickBot="1" x14ac:dyDescent="0.4">
      <c r="A181" s="353" t="s">
        <v>111</v>
      </c>
      <c r="B181" s="354"/>
      <c r="C181" s="354"/>
      <c r="D181" s="354"/>
      <c r="E181" s="354"/>
      <c r="F181" s="354"/>
      <c r="G181" s="354"/>
      <c r="H181" s="354"/>
      <c r="I181" s="354"/>
      <c r="J181" s="354"/>
      <c r="K181" s="354"/>
      <c r="L181" s="354"/>
      <c r="M181" s="354"/>
      <c r="N181" s="354"/>
      <c r="O181" s="354"/>
      <c r="P181" s="354"/>
      <c r="Q181" s="354"/>
      <c r="R181" s="354"/>
      <c r="S181" s="354"/>
      <c r="T181" s="354"/>
      <c r="U181" s="354"/>
      <c r="V181" s="354"/>
      <c r="W181" s="354"/>
      <c r="X181" s="354"/>
      <c r="Y181" s="355"/>
    </row>
    <row r="182" spans="1:25" ht="20.149999999999999" customHeight="1" x14ac:dyDescent="0.35">
      <c r="A182" s="317" t="s">
        <v>177</v>
      </c>
      <c r="B182" s="318"/>
      <c r="C182" s="318"/>
      <c r="D182" s="318"/>
      <c r="E182" s="318"/>
      <c r="F182" s="318"/>
      <c r="G182" s="318"/>
      <c r="H182" s="318"/>
      <c r="I182" s="318"/>
      <c r="J182" s="318"/>
      <c r="K182" s="318"/>
      <c r="L182" s="318"/>
      <c r="M182" s="318"/>
      <c r="N182" s="318"/>
      <c r="O182" s="318"/>
      <c r="P182" s="318"/>
      <c r="Q182" s="318"/>
      <c r="R182" s="318"/>
      <c r="S182" s="318"/>
      <c r="T182" s="318"/>
      <c r="U182" s="318"/>
      <c r="V182" s="318"/>
      <c r="W182" s="318"/>
      <c r="X182" s="318"/>
      <c r="Y182" s="319"/>
    </row>
    <row r="183" spans="1:25" ht="20.149999999999999" customHeight="1" x14ac:dyDescent="0.35">
      <c r="A183" s="320" t="s">
        <v>220</v>
      </c>
      <c r="B183" s="321"/>
      <c r="C183" s="321"/>
      <c r="D183" s="321"/>
      <c r="E183" s="321"/>
      <c r="F183" s="321"/>
      <c r="G183" s="321"/>
      <c r="H183" s="321"/>
      <c r="I183" s="321"/>
      <c r="J183" s="321"/>
      <c r="K183" s="321"/>
      <c r="L183" s="321"/>
      <c r="M183" s="321"/>
      <c r="N183" s="321"/>
      <c r="O183" s="321"/>
      <c r="P183" s="321"/>
      <c r="Q183" s="321"/>
      <c r="R183" s="321"/>
      <c r="S183" s="321"/>
      <c r="T183" s="321"/>
      <c r="U183" s="321"/>
      <c r="V183" s="321"/>
      <c r="W183" s="321"/>
      <c r="X183" s="321"/>
      <c r="Y183" s="322"/>
    </row>
    <row r="184" spans="1:25" ht="20.149999999999999" customHeight="1" x14ac:dyDescent="0.35">
      <c r="A184" s="320" t="s">
        <v>178</v>
      </c>
      <c r="B184" s="321"/>
      <c r="C184" s="321"/>
      <c r="D184" s="321"/>
      <c r="E184" s="321"/>
      <c r="F184" s="321"/>
      <c r="G184" s="321"/>
      <c r="H184" s="321"/>
      <c r="I184" s="321"/>
      <c r="J184" s="321"/>
      <c r="K184" s="321"/>
      <c r="L184" s="321"/>
      <c r="M184" s="321"/>
      <c r="N184" s="321"/>
      <c r="O184" s="321"/>
      <c r="P184" s="321"/>
      <c r="Q184" s="321"/>
      <c r="R184" s="321"/>
      <c r="S184" s="321"/>
      <c r="T184" s="321"/>
      <c r="U184" s="321"/>
      <c r="V184" s="321"/>
      <c r="W184" s="321"/>
      <c r="X184" s="321"/>
      <c r="Y184" s="322"/>
    </row>
    <row r="185" spans="1:25" ht="20.149999999999999" customHeight="1" x14ac:dyDescent="0.35">
      <c r="A185" s="320" t="s">
        <v>197</v>
      </c>
      <c r="B185" s="321"/>
      <c r="C185" s="321"/>
      <c r="D185" s="321"/>
      <c r="E185" s="321"/>
      <c r="F185" s="321"/>
      <c r="G185" s="321"/>
      <c r="H185" s="321"/>
      <c r="I185" s="321"/>
      <c r="J185" s="321"/>
      <c r="K185" s="321"/>
      <c r="L185" s="321"/>
      <c r="M185" s="321"/>
      <c r="N185" s="321"/>
      <c r="O185" s="321"/>
      <c r="P185" s="321"/>
      <c r="Q185" s="321"/>
      <c r="R185" s="321"/>
      <c r="S185" s="321"/>
      <c r="T185" s="321"/>
      <c r="U185" s="321"/>
      <c r="V185" s="321"/>
      <c r="W185" s="321"/>
      <c r="X185" s="321"/>
      <c r="Y185" s="322"/>
    </row>
    <row r="186" spans="1:25" x14ac:dyDescent="0.35">
      <c r="A186" s="320" t="s">
        <v>196</v>
      </c>
      <c r="B186" s="321"/>
      <c r="C186" s="321"/>
      <c r="D186" s="321"/>
      <c r="E186" s="321"/>
      <c r="F186" s="321"/>
      <c r="G186" s="321"/>
      <c r="H186" s="321"/>
      <c r="I186" s="321"/>
      <c r="J186" s="321"/>
      <c r="K186" s="321"/>
      <c r="L186" s="321"/>
      <c r="M186" s="321"/>
      <c r="N186" s="321"/>
      <c r="O186" s="321"/>
      <c r="P186" s="321"/>
      <c r="Q186" s="321"/>
      <c r="R186" s="321"/>
      <c r="S186" s="321"/>
      <c r="T186" s="321"/>
      <c r="U186" s="321"/>
      <c r="V186" s="321"/>
      <c r="W186" s="321"/>
      <c r="X186" s="321"/>
      <c r="Y186" s="322"/>
    </row>
    <row r="187" spans="1:25" x14ac:dyDescent="0.35">
      <c r="A187" s="320" t="s">
        <v>191</v>
      </c>
      <c r="B187" s="321"/>
      <c r="C187" s="321"/>
      <c r="D187" s="321"/>
      <c r="E187" s="321"/>
      <c r="F187" s="321"/>
      <c r="G187" s="321"/>
      <c r="H187" s="321"/>
      <c r="I187" s="321"/>
      <c r="J187" s="321"/>
      <c r="K187" s="321"/>
      <c r="L187" s="321"/>
      <c r="M187" s="321"/>
      <c r="N187" s="321"/>
      <c r="O187" s="321"/>
      <c r="P187" s="321"/>
      <c r="Q187" s="321"/>
      <c r="R187" s="321"/>
      <c r="S187" s="321"/>
      <c r="T187" s="321"/>
      <c r="U187" s="321"/>
      <c r="V187" s="321"/>
      <c r="W187" s="321"/>
      <c r="X187" s="321"/>
      <c r="Y187" s="322"/>
    </row>
    <row r="188" spans="1:25" x14ac:dyDescent="0.35">
      <c r="A188" s="329" t="s">
        <v>286</v>
      </c>
      <c r="B188" s="330"/>
      <c r="C188" s="330"/>
      <c r="D188" s="330"/>
      <c r="E188" s="330"/>
      <c r="F188" s="330"/>
      <c r="G188" s="330"/>
      <c r="H188" s="330"/>
      <c r="I188" s="330"/>
      <c r="J188" s="330"/>
      <c r="K188" s="330"/>
      <c r="L188" s="330"/>
      <c r="M188" s="330"/>
      <c r="N188" s="330"/>
      <c r="O188" s="330"/>
      <c r="P188" s="330"/>
      <c r="Q188" s="330"/>
      <c r="R188" s="330"/>
      <c r="S188" s="330"/>
      <c r="T188" s="330"/>
      <c r="U188" s="330"/>
      <c r="V188" s="330"/>
      <c r="W188" s="330"/>
      <c r="X188" s="330"/>
      <c r="Y188" s="331"/>
    </row>
    <row r="189" spans="1:25" x14ac:dyDescent="0.35">
      <c r="A189" s="329" t="s">
        <v>287</v>
      </c>
      <c r="B189" s="330"/>
      <c r="C189" s="330"/>
      <c r="D189" s="330"/>
      <c r="E189" s="330"/>
      <c r="F189" s="330"/>
      <c r="G189" s="330"/>
      <c r="H189" s="330"/>
      <c r="I189" s="330"/>
      <c r="J189" s="330"/>
      <c r="K189" s="330"/>
      <c r="L189" s="330"/>
      <c r="M189" s="330"/>
      <c r="N189" s="330"/>
      <c r="O189" s="330"/>
      <c r="P189" s="330"/>
      <c r="Q189" s="330"/>
      <c r="R189" s="330"/>
      <c r="S189" s="330"/>
      <c r="T189" s="330"/>
      <c r="U189" s="330"/>
      <c r="V189" s="330"/>
      <c r="W189" s="330"/>
      <c r="X189" s="330"/>
      <c r="Y189" s="331"/>
    </row>
    <row r="190" spans="1:25" ht="19.5" customHeight="1" x14ac:dyDescent="0.35">
      <c r="A190" s="314" t="s">
        <v>294</v>
      </c>
      <c r="B190" s="315"/>
      <c r="C190" s="315"/>
      <c r="D190" s="315"/>
      <c r="E190" s="315"/>
      <c r="F190" s="315"/>
      <c r="G190" s="315"/>
      <c r="H190" s="315"/>
      <c r="I190" s="315"/>
      <c r="J190" s="315"/>
      <c r="K190" s="315"/>
      <c r="L190" s="315"/>
      <c r="M190" s="315"/>
      <c r="N190" s="315"/>
      <c r="O190" s="315"/>
      <c r="P190" s="315"/>
      <c r="Q190" s="315"/>
      <c r="R190" s="315"/>
      <c r="S190" s="315"/>
      <c r="T190" s="315"/>
      <c r="U190" s="315"/>
      <c r="V190" s="315"/>
      <c r="W190" s="315"/>
      <c r="X190" s="315"/>
      <c r="Y190" s="316"/>
    </row>
    <row r="191" spans="1:25" ht="20.149999999999999" customHeight="1" x14ac:dyDescent="0.35">
      <c r="A191" s="308" t="s">
        <v>267</v>
      </c>
      <c r="B191" s="309"/>
      <c r="C191" s="309"/>
      <c r="D191" s="309"/>
      <c r="E191" s="309"/>
      <c r="F191" s="309"/>
      <c r="G191" s="309"/>
      <c r="H191" s="309"/>
      <c r="I191" s="309"/>
      <c r="J191" s="309"/>
      <c r="K191" s="309"/>
      <c r="L191" s="309"/>
      <c r="M191" s="309"/>
      <c r="N191" s="309"/>
      <c r="O191" s="309"/>
      <c r="P191" s="309"/>
      <c r="Q191" s="309"/>
      <c r="R191" s="309"/>
      <c r="S191" s="309"/>
      <c r="T191" s="309"/>
      <c r="U191" s="309"/>
      <c r="V191" s="309"/>
      <c r="W191" s="309"/>
      <c r="X191" s="309"/>
      <c r="Y191" s="310"/>
    </row>
    <row r="192" spans="1:25" ht="51.75" customHeight="1" x14ac:dyDescent="0.35">
      <c r="A192" s="308" t="s">
        <v>276</v>
      </c>
      <c r="B192" s="309"/>
      <c r="C192" s="309"/>
      <c r="D192" s="309"/>
      <c r="E192" s="309"/>
      <c r="F192" s="309"/>
      <c r="G192" s="309"/>
      <c r="H192" s="309"/>
      <c r="I192" s="309"/>
      <c r="J192" s="309"/>
      <c r="K192" s="309"/>
      <c r="L192" s="309"/>
      <c r="M192" s="309"/>
      <c r="N192" s="309"/>
      <c r="O192" s="309"/>
      <c r="P192" s="309"/>
      <c r="Q192" s="309"/>
      <c r="R192" s="309"/>
      <c r="S192" s="309"/>
      <c r="T192" s="309"/>
      <c r="U192" s="309"/>
      <c r="V192" s="309"/>
      <c r="W192" s="309"/>
      <c r="X192" s="309"/>
      <c r="Y192" s="310"/>
    </row>
    <row r="193" spans="1:25" x14ac:dyDescent="0.35">
      <c r="A193" s="254"/>
      <c r="B193" s="255"/>
      <c r="C193" s="255"/>
      <c r="D193" s="255"/>
      <c r="E193" s="255"/>
      <c r="F193" s="255"/>
      <c r="G193" s="255"/>
      <c r="H193" s="255"/>
      <c r="I193" s="255"/>
      <c r="J193" s="255"/>
      <c r="K193" s="255"/>
      <c r="L193" s="255"/>
      <c r="M193" s="255"/>
      <c r="N193" s="255"/>
      <c r="O193" s="255"/>
      <c r="P193" s="255"/>
      <c r="Q193" s="255"/>
      <c r="R193" s="255"/>
      <c r="S193" s="255"/>
      <c r="T193" s="255"/>
      <c r="U193" s="255"/>
      <c r="V193" s="255"/>
      <c r="W193" s="255"/>
      <c r="X193" s="255"/>
      <c r="Y193" s="256"/>
    </row>
    <row r="194" spans="1:25" x14ac:dyDescent="0.35">
      <c r="A194" s="254"/>
      <c r="B194" s="255"/>
      <c r="C194" s="255"/>
      <c r="D194" s="255"/>
      <c r="E194" s="255"/>
      <c r="F194" s="255"/>
      <c r="G194" s="255"/>
      <c r="H194" s="255"/>
      <c r="I194" s="255"/>
      <c r="J194" s="255"/>
      <c r="K194" s="255"/>
      <c r="L194" s="255"/>
      <c r="M194" s="255"/>
      <c r="N194" s="255"/>
      <c r="O194" s="255"/>
      <c r="P194" s="255"/>
      <c r="Q194" s="255"/>
      <c r="R194" s="255"/>
      <c r="S194" s="255"/>
      <c r="T194" s="255"/>
      <c r="U194" s="255"/>
      <c r="V194" s="255"/>
      <c r="W194" s="255"/>
      <c r="X194" s="255"/>
      <c r="Y194" s="256"/>
    </row>
    <row r="195" spans="1:25" x14ac:dyDescent="0.35">
      <c r="A195" s="254"/>
      <c r="B195" s="255"/>
      <c r="C195" s="255"/>
      <c r="D195" s="255"/>
      <c r="E195" s="255"/>
      <c r="F195" s="255"/>
      <c r="G195" s="255"/>
      <c r="H195" s="255"/>
      <c r="I195" s="255"/>
      <c r="J195" s="255"/>
      <c r="K195" s="255"/>
      <c r="L195" s="255"/>
      <c r="M195" s="255"/>
      <c r="N195" s="255"/>
      <c r="O195" s="255"/>
      <c r="P195" s="255"/>
      <c r="Q195" s="255"/>
      <c r="R195" s="255"/>
      <c r="S195" s="255"/>
      <c r="T195" s="255"/>
      <c r="U195" s="255"/>
      <c r="V195" s="255"/>
      <c r="W195" s="255"/>
      <c r="X195" s="255"/>
      <c r="Y195" s="256"/>
    </row>
    <row r="196" spans="1:25" ht="16" thickBot="1" x14ac:dyDescent="0.4">
      <c r="A196" s="242"/>
      <c r="B196" s="243"/>
      <c r="C196" s="243"/>
      <c r="D196" s="243"/>
      <c r="E196" s="243"/>
      <c r="F196" s="243"/>
      <c r="G196" s="243"/>
      <c r="H196" s="243"/>
      <c r="I196" s="243"/>
      <c r="J196" s="243"/>
      <c r="K196" s="243"/>
      <c r="L196" s="243"/>
      <c r="M196" s="243"/>
      <c r="N196" s="243"/>
      <c r="O196" s="243"/>
      <c r="P196" s="243"/>
      <c r="Q196" s="243"/>
      <c r="R196" s="243"/>
      <c r="S196" s="243"/>
      <c r="T196" s="243"/>
      <c r="U196" s="243"/>
      <c r="V196" s="243"/>
      <c r="W196" s="243"/>
      <c r="X196" s="243"/>
      <c r="Y196" s="244"/>
    </row>
    <row r="197" spans="1:25" ht="22.5" customHeight="1" thickBot="1" x14ac:dyDescent="0.4">
      <c r="A197" s="137"/>
      <c r="B197" s="137"/>
      <c r="C197" s="13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7"/>
    </row>
    <row r="198" spans="1:25" ht="16" thickBot="1" x14ac:dyDescent="0.4">
      <c r="A198" s="344" t="s">
        <v>167</v>
      </c>
      <c r="B198" s="345"/>
      <c r="C198" s="345"/>
      <c r="D198" s="345"/>
      <c r="E198" s="345"/>
      <c r="F198" s="345"/>
      <c r="G198" s="345"/>
      <c r="H198" s="345"/>
      <c r="I198" s="345"/>
      <c r="J198" s="345"/>
      <c r="K198" s="345"/>
      <c r="L198" s="345"/>
      <c r="M198" s="345"/>
      <c r="N198" s="345"/>
      <c r="O198" s="345"/>
      <c r="P198" s="345"/>
      <c r="Q198" s="345"/>
      <c r="R198" s="345"/>
      <c r="S198" s="345"/>
      <c r="T198" s="345"/>
      <c r="U198" s="345"/>
      <c r="V198" s="345"/>
      <c r="W198" s="345"/>
      <c r="X198" s="345"/>
      <c r="Y198" s="346"/>
    </row>
    <row r="199" spans="1:25" x14ac:dyDescent="0.35">
      <c r="A199" s="317"/>
      <c r="B199" s="318"/>
      <c r="C199" s="318"/>
      <c r="D199" s="318"/>
      <c r="E199" s="318"/>
      <c r="F199" s="318"/>
      <c r="G199" s="318"/>
      <c r="H199" s="318"/>
      <c r="I199" s="318"/>
      <c r="J199" s="318"/>
      <c r="K199" s="318"/>
      <c r="L199" s="318"/>
      <c r="M199" s="318"/>
      <c r="N199" s="318"/>
      <c r="O199" s="318"/>
      <c r="P199" s="318"/>
      <c r="Q199" s="318"/>
      <c r="R199" s="318"/>
      <c r="S199" s="318"/>
      <c r="T199" s="318"/>
      <c r="U199" s="318"/>
      <c r="V199" s="318"/>
      <c r="W199" s="318"/>
      <c r="X199" s="318"/>
      <c r="Y199" s="319"/>
    </row>
    <row r="200" spans="1:25" x14ac:dyDescent="0.35">
      <c r="A200" s="254"/>
      <c r="B200" s="255"/>
      <c r="C200" s="255"/>
      <c r="D200" s="255"/>
      <c r="E200" s="255"/>
      <c r="F200" s="255"/>
      <c r="G200" s="255"/>
      <c r="H200" s="255"/>
      <c r="I200" s="255"/>
      <c r="J200" s="255"/>
      <c r="K200" s="255"/>
      <c r="L200" s="255"/>
      <c r="M200" s="255"/>
      <c r="N200" s="255"/>
      <c r="O200" s="255"/>
      <c r="P200" s="255"/>
      <c r="Q200" s="255"/>
      <c r="R200" s="255"/>
      <c r="S200" s="255"/>
      <c r="T200" s="255"/>
      <c r="U200" s="255"/>
      <c r="V200" s="255"/>
      <c r="W200" s="255"/>
      <c r="X200" s="255"/>
      <c r="Y200" s="256"/>
    </row>
    <row r="201" spans="1:25" ht="14.15" customHeight="1" x14ac:dyDescent="0.35">
      <c r="A201" s="254"/>
      <c r="B201" s="255"/>
      <c r="C201" s="255"/>
      <c r="D201" s="255"/>
      <c r="E201" s="255"/>
      <c r="F201" s="255"/>
      <c r="G201" s="255"/>
      <c r="H201" s="255"/>
      <c r="I201" s="255"/>
      <c r="J201" s="255"/>
      <c r="K201" s="255"/>
      <c r="L201" s="255"/>
      <c r="M201" s="255"/>
      <c r="N201" s="255"/>
      <c r="O201" s="255"/>
      <c r="P201" s="255"/>
      <c r="Q201" s="255"/>
      <c r="R201" s="255"/>
      <c r="S201" s="255"/>
      <c r="T201" s="255"/>
      <c r="U201" s="255"/>
      <c r="V201" s="255"/>
      <c r="W201" s="255"/>
      <c r="X201" s="255"/>
      <c r="Y201" s="256"/>
    </row>
    <row r="202" spans="1:25" ht="16" thickBot="1" x14ac:dyDescent="0.4">
      <c r="A202" s="137"/>
      <c r="B202" s="137"/>
      <c r="C202" s="137"/>
      <c r="D202" s="137"/>
      <c r="E202" s="137"/>
      <c r="F202" s="137"/>
      <c r="G202" s="137"/>
      <c r="H202" s="137"/>
      <c r="I202" s="137"/>
      <c r="J202" s="137"/>
      <c r="K202" s="137"/>
      <c r="L202" s="137"/>
      <c r="M202" s="137"/>
      <c r="N202" s="137"/>
      <c r="O202" s="137"/>
      <c r="P202" s="137"/>
      <c r="Q202" s="137"/>
      <c r="R202" s="137"/>
      <c r="S202" s="137"/>
      <c r="T202" s="137"/>
      <c r="U202" s="137"/>
      <c r="V202" s="137"/>
      <c r="W202" s="137"/>
      <c r="X202" s="137"/>
      <c r="Y202" s="137"/>
    </row>
    <row r="203" spans="1:25" ht="16" thickBot="1" x14ac:dyDescent="0.4">
      <c r="A203" s="347" t="s">
        <v>112</v>
      </c>
      <c r="B203" s="348"/>
      <c r="C203" s="348"/>
      <c r="D203" s="348"/>
      <c r="E203" s="348"/>
      <c r="F203" s="348"/>
      <c r="G203" s="348"/>
      <c r="H203" s="348"/>
      <c r="I203" s="348"/>
      <c r="J203" s="348"/>
      <c r="K203" s="348"/>
      <c r="L203" s="348"/>
      <c r="M203" s="348"/>
      <c r="N203" s="348"/>
      <c r="O203" s="348"/>
      <c r="P203" s="348"/>
      <c r="Q203" s="348"/>
      <c r="R203" s="348"/>
      <c r="S203" s="348"/>
      <c r="T203" s="348"/>
      <c r="U203" s="348"/>
      <c r="V203" s="348"/>
      <c r="W203" s="348"/>
      <c r="X203" s="348"/>
      <c r="Y203" s="349"/>
    </row>
    <row r="204" spans="1:25" x14ac:dyDescent="0.35">
      <c r="A204" s="317" t="s">
        <v>258</v>
      </c>
      <c r="B204" s="318"/>
      <c r="C204" s="318"/>
      <c r="D204" s="318"/>
      <c r="E204" s="318"/>
      <c r="F204" s="318"/>
      <c r="G204" s="318"/>
      <c r="H204" s="318"/>
      <c r="I204" s="318"/>
      <c r="J204" s="318"/>
      <c r="K204" s="318"/>
      <c r="L204" s="318"/>
      <c r="M204" s="318"/>
      <c r="N204" s="318"/>
      <c r="O204" s="318"/>
      <c r="P204" s="318"/>
      <c r="Q204" s="318"/>
      <c r="R204" s="318"/>
      <c r="S204" s="318"/>
      <c r="T204" s="318"/>
      <c r="U204" s="318"/>
      <c r="V204" s="318"/>
      <c r="W204" s="318"/>
      <c r="X204" s="318"/>
      <c r="Y204" s="319"/>
    </row>
    <row r="205" spans="1:25" x14ac:dyDescent="0.35">
      <c r="A205" s="320"/>
      <c r="B205" s="321"/>
      <c r="C205" s="321"/>
      <c r="D205" s="321"/>
      <c r="E205" s="321"/>
      <c r="F205" s="321"/>
      <c r="G205" s="321"/>
      <c r="H205" s="321"/>
      <c r="I205" s="321"/>
      <c r="J205" s="321"/>
      <c r="K205" s="321"/>
      <c r="L205" s="321"/>
      <c r="M205" s="321"/>
      <c r="N205" s="321"/>
      <c r="O205" s="321"/>
      <c r="P205" s="321"/>
      <c r="Q205" s="321"/>
      <c r="R205" s="321"/>
      <c r="S205" s="321"/>
      <c r="T205" s="321"/>
      <c r="U205" s="321"/>
      <c r="V205" s="321"/>
      <c r="W205" s="321"/>
      <c r="X205" s="321"/>
      <c r="Y205" s="322"/>
    </row>
    <row r="206" spans="1:25" x14ac:dyDescent="0.35">
      <c r="A206" s="320"/>
      <c r="B206" s="321"/>
      <c r="C206" s="321"/>
      <c r="D206" s="321"/>
      <c r="E206" s="321"/>
      <c r="F206" s="321"/>
      <c r="G206" s="321"/>
      <c r="H206" s="321"/>
      <c r="I206" s="321"/>
      <c r="J206" s="321"/>
      <c r="K206" s="321"/>
      <c r="L206" s="321"/>
      <c r="M206" s="321"/>
      <c r="N206" s="321"/>
      <c r="O206" s="321"/>
      <c r="P206" s="321"/>
      <c r="Q206" s="321"/>
      <c r="R206" s="321"/>
      <c r="S206" s="321"/>
      <c r="T206" s="321"/>
      <c r="U206" s="321"/>
      <c r="V206" s="321"/>
      <c r="W206" s="321"/>
      <c r="X206" s="321"/>
      <c r="Y206" s="322"/>
    </row>
    <row r="207" spans="1:25" x14ac:dyDescent="0.35">
      <c r="A207" s="320"/>
      <c r="B207" s="321"/>
      <c r="C207" s="321"/>
      <c r="D207" s="321"/>
      <c r="E207" s="321"/>
      <c r="F207" s="321"/>
      <c r="G207" s="321"/>
      <c r="H207" s="321"/>
      <c r="I207" s="321"/>
      <c r="J207" s="321"/>
      <c r="K207" s="321"/>
      <c r="L207" s="321"/>
      <c r="M207" s="321"/>
      <c r="N207" s="321"/>
      <c r="O207" s="321"/>
      <c r="P207" s="321"/>
      <c r="Q207" s="321"/>
      <c r="R207" s="321"/>
      <c r="S207" s="321"/>
      <c r="T207" s="321"/>
      <c r="U207" s="321"/>
      <c r="V207" s="321"/>
      <c r="W207" s="321"/>
      <c r="X207" s="321"/>
      <c r="Y207" s="322"/>
    </row>
    <row r="208" spans="1:25" x14ac:dyDescent="0.35">
      <c r="A208" s="320"/>
      <c r="B208" s="321"/>
      <c r="C208" s="321"/>
      <c r="D208" s="321"/>
      <c r="E208" s="321"/>
      <c r="F208" s="321"/>
      <c r="G208" s="321"/>
      <c r="H208" s="321"/>
      <c r="I208" s="321"/>
      <c r="J208" s="321"/>
      <c r="K208" s="321"/>
      <c r="L208" s="321"/>
      <c r="M208" s="321"/>
      <c r="N208" s="321"/>
      <c r="O208" s="321"/>
      <c r="P208" s="321"/>
      <c r="Q208" s="321"/>
      <c r="R208" s="321"/>
      <c r="S208" s="321"/>
      <c r="T208" s="321"/>
      <c r="U208" s="321"/>
      <c r="V208" s="321"/>
      <c r="W208" s="321"/>
      <c r="X208" s="321"/>
      <c r="Y208" s="322"/>
    </row>
    <row r="209" spans="1:25" ht="18" customHeight="1" x14ac:dyDescent="0.35">
      <c r="A209" s="320"/>
      <c r="B209" s="321"/>
      <c r="C209" s="321"/>
      <c r="D209" s="321"/>
      <c r="E209" s="321"/>
      <c r="F209" s="321"/>
      <c r="G209" s="321"/>
      <c r="H209" s="321"/>
      <c r="I209" s="321"/>
      <c r="J209" s="321"/>
      <c r="K209" s="321"/>
      <c r="L209" s="321"/>
      <c r="M209" s="321"/>
      <c r="N209" s="321"/>
      <c r="O209" s="321"/>
      <c r="P209" s="321"/>
      <c r="Q209" s="321"/>
      <c r="R209" s="321"/>
      <c r="S209" s="321"/>
      <c r="T209" s="321"/>
      <c r="U209" s="321"/>
      <c r="V209" s="321"/>
      <c r="W209" s="321"/>
      <c r="X209" s="321"/>
      <c r="Y209" s="322"/>
    </row>
    <row r="210" spans="1:25" ht="14.15" customHeight="1" thickBot="1" x14ac:dyDescent="0.4">
      <c r="A210" s="323"/>
      <c r="B210" s="324"/>
      <c r="C210" s="324"/>
      <c r="D210" s="324"/>
      <c r="E210" s="324"/>
      <c r="F210" s="324"/>
      <c r="G210" s="324"/>
      <c r="H210" s="324"/>
      <c r="I210" s="324"/>
      <c r="J210" s="324"/>
      <c r="K210" s="324"/>
      <c r="L210" s="324"/>
      <c r="M210" s="324"/>
      <c r="N210" s="324"/>
      <c r="O210" s="324"/>
      <c r="P210" s="324"/>
      <c r="Q210" s="324"/>
      <c r="R210" s="324"/>
      <c r="S210" s="324"/>
      <c r="T210" s="324"/>
      <c r="U210" s="324"/>
      <c r="V210" s="324"/>
      <c r="W210" s="324"/>
      <c r="X210" s="324"/>
      <c r="Y210" s="325"/>
    </row>
    <row r="211" spans="1:25" ht="22.5" customHeight="1" thickBot="1" x14ac:dyDescent="0.4">
      <c r="A211" s="135"/>
      <c r="B211" s="135"/>
      <c r="C211" s="135"/>
      <c r="D211" s="135"/>
      <c r="E211" s="135"/>
      <c r="F211" s="135"/>
      <c r="G211" s="135"/>
      <c r="H211" s="135"/>
      <c r="I211" s="135"/>
      <c r="J211" s="135"/>
      <c r="K211" s="135"/>
      <c r="L211" s="135"/>
      <c r="M211" s="135"/>
      <c r="N211" s="135"/>
      <c r="O211" s="135"/>
      <c r="P211" s="135"/>
      <c r="Q211" s="135"/>
      <c r="R211" s="135"/>
      <c r="S211" s="135"/>
      <c r="T211" s="135"/>
      <c r="U211" s="135"/>
      <c r="V211" s="135"/>
      <c r="W211" s="135"/>
      <c r="X211" s="135"/>
      <c r="Y211" s="135"/>
    </row>
    <row r="212" spans="1:25" ht="20.149999999999999" customHeight="1" thickBot="1" x14ac:dyDescent="0.4">
      <c r="A212" s="359" t="s">
        <v>113</v>
      </c>
      <c r="B212" s="360"/>
      <c r="C212" s="360"/>
      <c r="D212" s="360"/>
      <c r="E212" s="360"/>
      <c r="F212" s="360"/>
      <c r="G212" s="360"/>
      <c r="H212" s="360"/>
      <c r="I212" s="360"/>
      <c r="J212" s="360"/>
      <c r="K212" s="360"/>
      <c r="L212" s="360"/>
      <c r="M212" s="360"/>
      <c r="N212" s="360"/>
      <c r="O212" s="360"/>
      <c r="P212" s="360"/>
      <c r="Q212" s="360"/>
      <c r="R212" s="360"/>
      <c r="S212" s="360"/>
      <c r="T212" s="360"/>
      <c r="U212" s="360"/>
      <c r="V212" s="360"/>
      <c r="W212" s="360"/>
      <c r="X212" s="360"/>
      <c r="Y212" s="361"/>
    </row>
    <row r="213" spans="1:25" ht="20.149999999999999" customHeight="1" x14ac:dyDescent="0.35">
      <c r="A213" s="317" t="s">
        <v>222</v>
      </c>
      <c r="B213" s="318"/>
      <c r="C213" s="318"/>
      <c r="D213" s="318"/>
      <c r="E213" s="318"/>
      <c r="F213" s="318"/>
      <c r="G213" s="318"/>
      <c r="H213" s="318"/>
      <c r="I213" s="318"/>
      <c r="J213" s="318"/>
      <c r="K213" s="318"/>
      <c r="L213" s="318"/>
      <c r="M213" s="318"/>
      <c r="N213" s="318"/>
      <c r="O213" s="318"/>
      <c r="P213" s="318"/>
      <c r="Q213" s="318"/>
      <c r="R213" s="318"/>
      <c r="S213" s="318"/>
      <c r="T213" s="318"/>
      <c r="U213" s="318"/>
      <c r="V213" s="318"/>
      <c r="W213" s="318"/>
      <c r="X213" s="318"/>
      <c r="Y213" s="319"/>
    </row>
    <row r="214" spans="1:25" ht="19.5" customHeight="1" thickBot="1" x14ac:dyDescent="0.4">
      <c r="A214" s="323" t="s">
        <v>223</v>
      </c>
      <c r="B214" s="324"/>
      <c r="C214" s="324"/>
      <c r="D214" s="324"/>
      <c r="E214" s="324"/>
      <c r="F214" s="324"/>
      <c r="G214" s="324"/>
      <c r="H214" s="324"/>
      <c r="I214" s="324"/>
      <c r="J214" s="324"/>
      <c r="K214" s="324"/>
      <c r="L214" s="324"/>
      <c r="M214" s="324"/>
      <c r="N214" s="324"/>
      <c r="O214" s="324"/>
      <c r="P214" s="324"/>
      <c r="Q214" s="324"/>
      <c r="R214" s="324"/>
      <c r="S214" s="324"/>
      <c r="T214" s="324"/>
      <c r="U214" s="324"/>
      <c r="V214" s="324"/>
      <c r="W214" s="324"/>
      <c r="X214" s="324"/>
      <c r="Y214" s="325"/>
    </row>
    <row r="215" spans="1:25" ht="20.149999999999999" customHeight="1" thickBot="1" x14ac:dyDescent="0.4">
      <c r="A215" s="362" t="s">
        <v>114</v>
      </c>
      <c r="B215" s="363"/>
      <c r="C215" s="363"/>
      <c r="D215" s="363"/>
      <c r="E215" s="363"/>
      <c r="F215" s="363"/>
      <c r="G215" s="363"/>
      <c r="H215" s="363"/>
      <c r="I215" s="363"/>
      <c r="J215" s="363"/>
      <c r="K215" s="363"/>
      <c r="L215" s="363"/>
      <c r="M215" s="363"/>
      <c r="N215" s="363"/>
      <c r="O215" s="363"/>
      <c r="P215" s="363"/>
      <c r="Q215" s="363"/>
      <c r="R215" s="363"/>
      <c r="S215" s="363"/>
      <c r="T215" s="363"/>
      <c r="U215" s="363"/>
      <c r="V215" s="363"/>
      <c r="W215" s="363"/>
      <c r="X215" s="363"/>
      <c r="Y215" s="364"/>
    </row>
    <row r="216" spans="1:25" ht="20.149999999999999" customHeight="1" x14ac:dyDescent="0.35">
      <c r="A216" s="317" t="s">
        <v>238</v>
      </c>
      <c r="B216" s="318"/>
      <c r="C216" s="318"/>
      <c r="D216" s="318"/>
      <c r="E216" s="318"/>
      <c r="F216" s="318"/>
      <c r="G216" s="318"/>
      <c r="H216" s="318"/>
      <c r="I216" s="318"/>
      <c r="J216" s="318"/>
      <c r="K216" s="318"/>
      <c r="L216" s="318"/>
      <c r="M216" s="318"/>
      <c r="N216" s="318"/>
      <c r="O216" s="318"/>
      <c r="P216" s="318"/>
      <c r="Q216" s="318"/>
      <c r="R216" s="318"/>
      <c r="S216" s="318"/>
      <c r="T216" s="318"/>
      <c r="U216" s="318"/>
      <c r="V216" s="318"/>
      <c r="W216" s="318"/>
      <c r="X216" s="318"/>
      <c r="Y216" s="319"/>
    </row>
    <row r="217" spans="1:25" x14ac:dyDescent="0.35">
      <c r="A217" s="320"/>
      <c r="B217" s="321"/>
      <c r="C217" s="321"/>
      <c r="D217" s="321"/>
      <c r="E217" s="321"/>
      <c r="F217" s="321"/>
      <c r="G217" s="321"/>
      <c r="H217" s="321"/>
      <c r="I217" s="321"/>
      <c r="J217" s="321"/>
      <c r="K217" s="321"/>
      <c r="L217" s="321"/>
      <c r="M217" s="321"/>
      <c r="N217" s="321"/>
      <c r="O217" s="321"/>
      <c r="P217" s="321"/>
      <c r="Q217" s="321"/>
      <c r="R217" s="321"/>
      <c r="S217" s="321"/>
      <c r="T217" s="321"/>
      <c r="U217" s="321"/>
      <c r="V217" s="321"/>
      <c r="W217" s="321"/>
      <c r="X217" s="321"/>
      <c r="Y217" s="322"/>
    </row>
    <row r="218" spans="1:25" x14ac:dyDescent="0.35">
      <c r="A218" s="245"/>
      <c r="B218" s="246"/>
      <c r="C218" s="246"/>
      <c r="D218" s="246"/>
      <c r="E218" s="246"/>
      <c r="F218" s="246"/>
      <c r="G218" s="246"/>
      <c r="H218" s="246"/>
      <c r="I218" s="246"/>
      <c r="J218" s="246"/>
      <c r="K218" s="246"/>
      <c r="L218" s="246"/>
      <c r="M218" s="246"/>
      <c r="N218" s="246"/>
      <c r="O218" s="246"/>
      <c r="P218" s="246"/>
      <c r="Q218" s="246"/>
      <c r="R218" s="246"/>
      <c r="S218" s="246"/>
      <c r="T218" s="246"/>
      <c r="U218" s="246"/>
      <c r="V218" s="246"/>
      <c r="W218" s="246"/>
      <c r="X218" s="246"/>
      <c r="Y218" s="247"/>
    </row>
    <row r="219" spans="1:25" ht="14.15" customHeight="1" x14ac:dyDescent="0.35">
      <c r="A219" s="245"/>
      <c r="B219" s="246"/>
      <c r="C219" s="246"/>
      <c r="D219" s="246"/>
      <c r="E219" s="246"/>
      <c r="F219" s="246"/>
      <c r="G219" s="246"/>
      <c r="H219" s="246"/>
      <c r="I219" s="246"/>
      <c r="J219" s="246"/>
      <c r="K219" s="246"/>
      <c r="L219" s="246"/>
      <c r="M219" s="246"/>
      <c r="N219" s="246"/>
      <c r="O219" s="246"/>
      <c r="P219" s="246"/>
      <c r="Q219" s="246"/>
      <c r="R219" s="246"/>
      <c r="S219" s="246"/>
      <c r="T219" s="246"/>
      <c r="U219" s="246"/>
      <c r="V219" s="246"/>
      <c r="W219" s="246"/>
      <c r="X219" s="246"/>
      <c r="Y219" s="247"/>
    </row>
    <row r="220" spans="1:25" ht="16" thickBot="1" x14ac:dyDescent="0.4">
      <c r="A220" s="138"/>
      <c r="B220" s="137"/>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c r="Y220" s="139"/>
    </row>
    <row r="221" spans="1:25" ht="16" thickBot="1" x14ac:dyDescent="0.4">
      <c r="A221" s="356" t="s">
        <v>164</v>
      </c>
      <c r="B221" s="357"/>
      <c r="C221" s="357"/>
      <c r="D221" s="357"/>
      <c r="E221" s="357"/>
      <c r="F221" s="357"/>
      <c r="G221" s="357"/>
      <c r="H221" s="357"/>
      <c r="I221" s="357"/>
      <c r="J221" s="357"/>
      <c r="K221" s="357"/>
      <c r="L221" s="357"/>
      <c r="M221" s="357"/>
      <c r="N221" s="357"/>
      <c r="O221" s="357"/>
      <c r="P221" s="357"/>
      <c r="Q221" s="357"/>
      <c r="R221" s="357"/>
      <c r="S221" s="357"/>
      <c r="T221" s="357"/>
      <c r="U221" s="357"/>
      <c r="V221" s="357"/>
      <c r="W221" s="357"/>
      <c r="X221" s="357"/>
      <c r="Y221" s="358"/>
    </row>
    <row r="222" spans="1:25" x14ac:dyDescent="0.35">
      <c r="A222" s="317" t="s">
        <v>259</v>
      </c>
      <c r="B222" s="318"/>
      <c r="C222" s="318"/>
      <c r="D222" s="318"/>
      <c r="E222" s="318"/>
      <c r="F222" s="318"/>
      <c r="G222" s="318"/>
      <c r="H222" s="318"/>
      <c r="I222" s="318"/>
      <c r="J222" s="318"/>
      <c r="K222" s="318"/>
      <c r="L222" s="318"/>
      <c r="M222" s="318"/>
      <c r="N222" s="318"/>
      <c r="O222" s="318"/>
      <c r="P222" s="318"/>
      <c r="Q222" s="318"/>
      <c r="R222" s="318"/>
      <c r="S222" s="318"/>
      <c r="T222" s="318"/>
      <c r="U222" s="318"/>
      <c r="V222" s="318"/>
      <c r="W222" s="318"/>
      <c r="X222" s="318"/>
      <c r="Y222" s="319"/>
    </row>
    <row r="223" spans="1:25" ht="46.5" customHeight="1" x14ac:dyDescent="0.35">
      <c r="A223" s="320"/>
      <c r="B223" s="321"/>
      <c r="C223" s="321"/>
      <c r="D223" s="321"/>
      <c r="E223" s="321"/>
      <c r="F223" s="321"/>
      <c r="G223" s="321"/>
      <c r="H223" s="321"/>
      <c r="I223" s="321"/>
      <c r="J223" s="321"/>
      <c r="K223" s="321"/>
      <c r="L223" s="321"/>
      <c r="M223" s="321"/>
      <c r="N223" s="321"/>
      <c r="O223" s="321"/>
      <c r="P223" s="321"/>
      <c r="Q223" s="321"/>
      <c r="R223" s="321"/>
      <c r="S223" s="321"/>
      <c r="T223" s="321"/>
      <c r="U223" s="321"/>
      <c r="V223" s="321"/>
      <c r="W223" s="321"/>
      <c r="X223" s="321"/>
      <c r="Y223" s="322"/>
    </row>
    <row r="224" spans="1:25" x14ac:dyDescent="0.35">
      <c r="A224" s="320"/>
      <c r="B224" s="321"/>
      <c r="C224" s="321"/>
      <c r="D224" s="321"/>
      <c r="E224" s="321"/>
      <c r="F224" s="321"/>
      <c r="G224" s="321"/>
      <c r="H224" s="321"/>
      <c r="I224" s="321"/>
      <c r="J224" s="321"/>
      <c r="K224" s="321"/>
      <c r="L224" s="321"/>
      <c r="M224" s="321"/>
      <c r="N224" s="321"/>
      <c r="O224" s="321"/>
      <c r="P224" s="321"/>
      <c r="Q224" s="321"/>
      <c r="R224" s="321"/>
      <c r="S224" s="321"/>
      <c r="T224" s="321"/>
      <c r="U224" s="321"/>
      <c r="V224" s="321"/>
      <c r="W224" s="321"/>
      <c r="X224" s="321"/>
      <c r="Y224" s="322"/>
    </row>
    <row r="226" spans="1:25" ht="16" thickBot="1" x14ac:dyDescent="0.4"/>
    <row r="227" spans="1:25" ht="16" thickBot="1" x14ac:dyDescent="0.4">
      <c r="A227" s="350" t="s">
        <v>166</v>
      </c>
      <c r="B227" s="351"/>
      <c r="C227" s="351"/>
      <c r="D227" s="351"/>
      <c r="E227" s="351"/>
      <c r="F227" s="351"/>
      <c r="G227" s="351"/>
      <c r="H227" s="351"/>
      <c r="I227" s="351"/>
      <c r="J227" s="351"/>
      <c r="K227" s="351"/>
      <c r="L227" s="351"/>
      <c r="M227" s="351"/>
      <c r="N227" s="351"/>
      <c r="O227" s="351"/>
      <c r="P227" s="351"/>
      <c r="Q227" s="351"/>
      <c r="R227" s="351"/>
      <c r="S227" s="351"/>
      <c r="T227" s="351"/>
      <c r="U227" s="351"/>
      <c r="V227" s="351"/>
      <c r="W227" s="351"/>
      <c r="X227" s="351"/>
      <c r="Y227" s="352"/>
    </row>
    <row r="228" spans="1:25" x14ac:dyDescent="0.35">
      <c r="A228" s="317" t="s">
        <v>261</v>
      </c>
      <c r="B228" s="318"/>
      <c r="C228" s="318"/>
      <c r="D228" s="318"/>
      <c r="E228" s="318"/>
      <c r="F228" s="318"/>
      <c r="G228" s="318"/>
      <c r="H228" s="318"/>
      <c r="I228" s="318"/>
      <c r="J228" s="318"/>
      <c r="K228" s="318"/>
      <c r="L228" s="318"/>
      <c r="M228" s="318"/>
      <c r="N228" s="318"/>
      <c r="O228" s="318"/>
      <c r="P228" s="318"/>
      <c r="Q228" s="318"/>
      <c r="R228" s="318"/>
      <c r="S228" s="318"/>
      <c r="T228" s="318"/>
      <c r="U228" s="318"/>
      <c r="V228" s="318"/>
      <c r="W228" s="318"/>
      <c r="X228" s="318"/>
      <c r="Y228" s="319"/>
    </row>
    <row r="229" spans="1:25" x14ac:dyDescent="0.35">
      <c r="A229" s="320"/>
      <c r="B229" s="321"/>
      <c r="C229" s="321"/>
      <c r="D229" s="321"/>
      <c r="E229" s="321"/>
      <c r="F229" s="321"/>
      <c r="G229" s="321"/>
      <c r="H229" s="321"/>
      <c r="I229" s="321"/>
      <c r="J229" s="321"/>
      <c r="K229" s="321"/>
      <c r="L229" s="321"/>
      <c r="M229" s="321"/>
      <c r="N229" s="321"/>
      <c r="O229" s="321"/>
      <c r="P229" s="321"/>
      <c r="Q229" s="321"/>
      <c r="R229" s="321"/>
      <c r="S229" s="321"/>
      <c r="T229" s="321"/>
      <c r="U229" s="321"/>
      <c r="V229" s="321"/>
      <c r="W229" s="321"/>
      <c r="X229" s="321"/>
      <c r="Y229" s="322"/>
    </row>
    <row r="230" spans="1:25" x14ac:dyDescent="0.35">
      <c r="A230" s="320"/>
      <c r="B230" s="321"/>
      <c r="C230" s="321"/>
      <c r="D230" s="321"/>
      <c r="E230" s="321"/>
      <c r="F230" s="321"/>
      <c r="G230" s="321"/>
      <c r="H230" s="321"/>
      <c r="I230" s="321"/>
      <c r="J230" s="321"/>
      <c r="K230" s="321"/>
      <c r="L230" s="321"/>
      <c r="M230" s="321"/>
      <c r="N230" s="321"/>
      <c r="O230" s="321"/>
      <c r="P230" s="321"/>
      <c r="Q230" s="321"/>
      <c r="R230" s="321"/>
      <c r="S230" s="321"/>
      <c r="T230" s="321"/>
      <c r="U230" s="321"/>
      <c r="V230" s="321"/>
      <c r="W230" s="321"/>
      <c r="X230" s="321"/>
      <c r="Y230" s="322"/>
    </row>
    <row r="231" spans="1:25" x14ac:dyDescent="0.35">
      <c r="A231" s="320"/>
      <c r="B231" s="321"/>
      <c r="C231" s="321"/>
      <c r="D231" s="321"/>
      <c r="E231" s="321"/>
      <c r="F231" s="321"/>
      <c r="G231" s="321"/>
      <c r="H231" s="321"/>
      <c r="I231" s="321"/>
      <c r="J231" s="321"/>
      <c r="K231" s="321"/>
      <c r="L231" s="321"/>
      <c r="M231" s="321"/>
      <c r="N231" s="321"/>
      <c r="O231" s="321"/>
      <c r="P231" s="321"/>
      <c r="Q231" s="321"/>
      <c r="R231" s="321"/>
      <c r="S231" s="321"/>
      <c r="T231" s="321"/>
      <c r="U231" s="321"/>
      <c r="V231" s="321"/>
      <c r="W231" s="321"/>
      <c r="X231" s="321"/>
      <c r="Y231" s="322"/>
    </row>
    <row r="232" spans="1:25" x14ac:dyDescent="0.35">
      <c r="A232" s="320"/>
      <c r="B232" s="321"/>
      <c r="C232" s="321"/>
      <c r="D232" s="321"/>
      <c r="E232" s="321"/>
      <c r="F232" s="321"/>
      <c r="G232" s="321"/>
      <c r="H232" s="321"/>
      <c r="I232" s="321"/>
      <c r="J232" s="321"/>
      <c r="K232" s="321"/>
      <c r="L232" s="321"/>
      <c r="M232" s="321"/>
      <c r="N232" s="321"/>
      <c r="O232" s="321"/>
      <c r="P232" s="321"/>
      <c r="Q232" s="321"/>
      <c r="R232" s="321"/>
      <c r="S232" s="321"/>
      <c r="T232" s="321"/>
      <c r="U232" s="321"/>
      <c r="V232" s="321"/>
      <c r="W232" s="321"/>
      <c r="X232" s="321"/>
      <c r="Y232" s="322"/>
    </row>
    <row r="233" spans="1:25" ht="18" customHeight="1" x14ac:dyDescent="0.35">
      <c r="A233" s="320"/>
      <c r="B233" s="321"/>
      <c r="C233" s="321"/>
      <c r="D233" s="321"/>
      <c r="E233" s="321"/>
      <c r="F233" s="321"/>
      <c r="G233" s="321"/>
      <c r="H233" s="321"/>
      <c r="I233" s="321"/>
      <c r="J233" s="321"/>
      <c r="K233" s="321"/>
      <c r="L233" s="321"/>
      <c r="M233" s="321"/>
      <c r="N233" s="321"/>
      <c r="O233" s="321"/>
      <c r="P233" s="321"/>
      <c r="Q233" s="321"/>
      <c r="R233" s="321"/>
      <c r="S233" s="321"/>
      <c r="T233" s="321"/>
      <c r="U233" s="321"/>
      <c r="V233" s="321"/>
      <c r="W233" s="321"/>
      <c r="X233" s="321"/>
      <c r="Y233" s="322"/>
    </row>
    <row r="234" spans="1:25" ht="16" thickBot="1" x14ac:dyDescent="0.4">
      <c r="A234" s="323"/>
      <c r="B234" s="324"/>
      <c r="C234" s="324"/>
      <c r="D234" s="324"/>
      <c r="E234" s="324"/>
      <c r="F234" s="324"/>
      <c r="G234" s="324"/>
      <c r="H234" s="324"/>
      <c r="I234" s="324"/>
      <c r="J234" s="324"/>
      <c r="K234" s="324"/>
      <c r="L234" s="324"/>
      <c r="M234" s="324"/>
      <c r="N234" s="324"/>
      <c r="O234" s="324"/>
      <c r="P234" s="324"/>
      <c r="Q234" s="324"/>
      <c r="R234" s="324"/>
      <c r="S234" s="324"/>
      <c r="T234" s="324"/>
      <c r="U234" s="324"/>
      <c r="V234" s="324"/>
      <c r="W234" s="324"/>
      <c r="X234" s="324"/>
      <c r="Y234" s="325"/>
    </row>
  </sheetData>
  <customSheetViews>
    <customSheetView guid="{08C97B7F-67EE-4463-AA3D-5024C5CFCC42}" scale="90">
      <selection activeCell="A19" sqref="A19:Y25"/>
      <pageMargins left="0.7" right="0.7" top="0.75" bottom="0.75" header="0.3" footer="0.3"/>
      <pageSetup orientation="portrait" verticalDpi="0" r:id="rId1"/>
    </customSheetView>
  </customSheetViews>
  <mergeCells count="116">
    <mergeCell ref="A156:Y156"/>
    <mergeCell ref="A143:Y143"/>
    <mergeCell ref="A131:Y131"/>
    <mergeCell ref="A135:Y135"/>
    <mergeCell ref="A137:Y137"/>
    <mergeCell ref="A132:Y132"/>
    <mergeCell ref="A136:Y136"/>
    <mergeCell ref="A133:Y133"/>
    <mergeCell ref="A148:Y148"/>
    <mergeCell ref="A149:Y149"/>
    <mergeCell ref="A142:Y142"/>
    <mergeCell ref="A128:Y128"/>
    <mergeCell ref="A126:Y126"/>
    <mergeCell ref="A145:Y145"/>
    <mergeCell ref="A130:Y130"/>
    <mergeCell ref="A138:Y138"/>
    <mergeCell ref="A139:Y139"/>
    <mergeCell ref="A140:Y140"/>
    <mergeCell ref="A129:Y129"/>
    <mergeCell ref="A141:Y141"/>
    <mergeCell ref="A134:Y134"/>
    <mergeCell ref="A216:Y216"/>
    <mergeCell ref="A217:Y217"/>
    <mergeCell ref="A214:Y214"/>
    <mergeCell ref="A150:Y150"/>
    <mergeCell ref="A151:Y151"/>
    <mergeCell ref="A153:Y153"/>
    <mergeCell ref="A154:Y154"/>
    <mergeCell ref="A155:Y155"/>
    <mergeCell ref="A152:Y152"/>
    <mergeCell ref="A173:Y173"/>
    <mergeCell ref="A168:Y168"/>
    <mergeCell ref="A169:Y169"/>
    <mergeCell ref="A170:Y170"/>
    <mergeCell ref="A171:Y171"/>
    <mergeCell ref="A186:Y186"/>
    <mergeCell ref="A181:Y181"/>
    <mergeCell ref="A213:Y213"/>
    <mergeCell ref="A189:Y189"/>
    <mergeCell ref="A157:Y157"/>
    <mergeCell ref="A167:Y167"/>
    <mergeCell ref="A198:Y198"/>
    <mergeCell ref="A188:Y188"/>
    <mergeCell ref="A172:Y172"/>
    <mergeCell ref="A187:Y187"/>
    <mergeCell ref="A127:Y127"/>
    <mergeCell ref="A109:Y113"/>
    <mergeCell ref="A71:Y71"/>
    <mergeCell ref="A67:Y67"/>
    <mergeCell ref="A68:Y68"/>
    <mergeCell ref="A69:Y69"/>
    <mergeCell ref="A70:Y70"/>
    <mergeCell ref="A124:Y124"/>
    <mergeCell ref="A123:Y123"/>
    <mergeCell ref="A125:Y125"/>
    <mergeCell ref="A158:Y158"/>
    <mergeCell ref="A2:Y2"/>
    <mergeCell ref="A18:Y18"/>
    <mergeCell ref="A31:Y31"/>
    <mergeCell ref="A45:Y45"/>
    <mergeCell ref="A21:Y22"/>
    <mergeCell ref="A24:Y24"/>
    <mergeCell ref="A26:Y26"/>
    <mergeCell ref="A28:Y28"/>
    <mergeCell ref="A3:Y16"/>
    <mergeCell ref="A19:Y19"/>
    <mergeCell ref="A32:Y32"/>
    <mergeCell ref="A33:Y33"/>
    <mergeCell ref="A35:Y35"/>
    <mergeCell ref="A36:Y36"/>
    <mergeCell ref="A34:Y34"/>
    <mergeCell ref="A37:Y37"/>
    <mergeCell ref="A62:Y62"/>
    <mergeCell ref="A64:Y64"/>
    <mergeCell ref="A66:Y66"/>
    <mergeCell ref="A63:Y63"/>
    <mergeCell ref="A76:Y76"/>
    <mergeCell ref="A65:Y65"/>
    <mergeCell ref="A122:Y122"/>
    <mergeCell ref="A228:Y234"/>
    <mergeCell ref="A46:Y59"/>
    <mergeCell ref="A61:Y61"/>
    <mergeCell ref="A222:Y224"/>
    <mergeCell ref="A91:Y91"/>
    <mergeCell ref="A92:Y105"/>
    <mergeCell ref="A75:Y75"/>
    <mergeCell ref="A108:Y108"/>
    <mergeCell ref="A203:Y203"/>
    <mergeCell ref="A204:Y210"/>
    <mergeCell ref="A227:Y227"/>
    <mergeCell ref="A121:Y121"/>
    <mergeCell ref="A221:Y221"/>
    <mergeCell ref="A212:Y212"/>
    <mergeCell ref="A215:Y215"/>
    <mergeCell ref="A146:Y146"/>
    <mergeCell ref="A147:Y147"/>
    <mergeCell ref="A165:Y165"/>
    <mergeCell ref="A166:Y166"/>
    <mergeCell ref="A199:Y199"/>
    <mergeCell ref="A182:Y182"/>
    <mergeCell ref="A183:Y183"/>
    <mergeCell ref="A184:Y184"/>
    <mergeCell ref="A185:Y185"/>
    <mergeCell ref="A160:Y160"/>
    <mergeCell ref="A174:Y174"/>
    <mergeCell ref="A191:Y191"/>
    <mergeCell ref="A159:Y159"/>
    <mergeCell ref="A175:Y175"/>
    <mergeCell ref="A192:Y192"/>
    <mergeCell ref="A176:Y176"/>
    <mergeCell ref="A178:Y178"/>
    <mergeCell ref="A177:Y177"/>
    <mergeCell ref="A190:Y190"/>
    <mergeCell ref="A179:Y179"/>
    <mergeCell ref="A180:Y180"/>
    <mergeCell ref="A164:Y164"/>
  </mergeCells>
  <pageMargins left="0.2" right="0.2" top="0.5" bottom="0.5" header="0" footer="0"/>
  <pageSetup scale="58"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98"/>
  <sheetViews>
    <sheetView zoomScale="65" zoomScaleNormal="65" workbookViewId="0">
      <selection activeCell="J24" sqref="J24"/>
    </sheetView>
  </sheetViews>
  <sheetFormatPr defaultColWidth="9.453125" defaultRowHeight="14.5" x14ac:dyDescent="0.35"/>
  <cols>
    <col min="1" max="1" width="9.453125" customWidth="1"/>
    <col min="2" max="2" width="4.1796875" hidden="1" customWidth="1"/>
    <col min="3" max="3" width="13.453125" customWidth="1"/>
    <col min="4" max="4" width="12" customWidth="1"/>
    <col min="5" max="5" width="25.26953125" bestFit="1" customWidth="1"/>
    <col min="6" max="6" width="9.453125" customWidth="1"/>
    <col min="14" max="14" width="11.7265625" customWidth="1"/>
    <col min="15" max="15" width="21" customWidth="1"/>
    <col min="16" max="16" width="14.7265625" customWidth="1"/>
    <col min="17" max="17" width="35.54296875" style="52" customWidth="1"/>
    <col min="18" max="18" width="12.26953125" style="3" customWidth="1"/>
    <col min="19" max="19" width="38.26953125" style="22" customWidth="1"/>
    <col min="20" max="20" width="11.81640625" style="3" customWidth="1"/>
    <col min="21" max="21" width="38.26953125" style="22" customWidth="1"/>
  </cols>
  <sheetData>
    <row r="1" spans="1:25" ht="19" thickBot="1" x14ac:dyDescent="0.5">
      <c r="A1" s="393" t="s">
        <v>101</v>
      </c>
      <c r="B1" s="393"/>
      <c r="C1" s="393"/>
      <c r="D1" s="393"/>
      <c r="E1" s="268">
        <v>59316.56</v>
      </c>
    </row>
    <row r="3" spans="1:25" ht="18.5" x14ac:dyDescent="0.45">
      <c r="A3" s="51" t="s">
        <v>28</v>
      </c>
      <c r="B3" s="51"/>
      <c r="C3" s="51"/>
      <c r="D3" s="51"/>
      <c r="E3" s="11"/>
      <c r="F3" s="11"/>
      <c r="G3" s="11"/>
      <c r="H3" s="11"/>
      <c r="I3" s="11"/>
      <c r="J3" s="11"/>
      <c r="K3" s="11"/>
      <c r="L3" s="11"/>
      <c r="M3" s="11"/>
      <c r="N3" s="11"/>
      <c r="O3" s="11"/>
      <c r="P3" s="11"/>
      <c r="Q3" s="11"/>
      <c r="R3" s="11"/>
      <c r="S3" s="11"/>
      <c r="T3" s="67"/>
      <c r="U3" s="11"/>
      <c r="V3" s="11"/>
      <c r="W3" s="11"/>
      <c r="X3" s="11"/>
      <c r="Y3" s="11"/>
    </row>
    <row r="4" spans="1:25" ht="15" customHeight="1" x14ac:dyDescent="0.35">
      <c r="A4" s="45" t="s">
        <v>26</v>
      </c>
      <c r="B4" s="49"/>
      <c r="C4" s="49"/>
      <c r="D4" s="49"/>
      <c r="E4" s="49"/>
      <c r="F4" s="49"/>
      <c r="G4" s="10"/>
      <c r="H4" s="10"/>
      <c r="Q4"/>
      <c r="R4"/>
      <c r="S4"/>
      <c r="U4"/>
    </row>
    <row r="5" spans="1:25" ht="15" thickBot="1" x14ac:dyDescent="0.4">
      <c r="A5" s="49"/>
      <c r="B5" s="49"/>
      <c r="C5" s="49"/>
      <c r="D5" s="49"/>
      <c r="E5" s="49"/>
      <c r="F5" s="49"/>
      <c r="G5" s="10"/>
      <c r="H5" s="10"/>
      <c r="Q5"/>
      <c r="R5"/>
      <c r="S5"/>
      <c r="U5"/>
    </row>
    <row r="6" spans="1:25" ht="15" customHeight="1" thickBot="1" x14ac:dyDescent="0.4">
      <c r="A6" s="45" t="s">
        <v>71</v>
      </c>
      <c r="B6" s="49"/>
      <c r="C6" s="49"/>
      <c r="D6" s="49"/>
      <c r="E6" s="49"/>
      <c r="F6" s="12"/>
      <c r="G6" s="10"/>
      <c r="H6" s="10"/>
      <c r="Q6"/>
      <c r="R6"/>
      <c r="S6"/>
      <c r="U6"/>
    </row>
    <row r="7" spans="1:25" ht="15" thickBot="1" x14ac:dyDescent="0.4">
      <c r="A7" s="49"/>
      <c r="B7" s="49"/>
      <c r="C7" s="49"/>
      <c r="D7" s="49"/>
      <c r="E7" s="49"/>
      <c r="F7" s="49"/>
      <c r="G7" s="49"/>
      <c r="H7" s="49"/>
      <c r="Q7"/>
      <c r="R7"/>
      <c r="S7"/>
      <c r="U7"/>
    </row>
    <row r="8" spans="1:25" ht="15" customHeight="1" thickBot="1" x14ac:dyDescent="0.4">
      <c r="A8" s="58" t="s">
        <v>27</v>
      </c>
      <c r="B8" s="58"/>
      <c r="C8" s="58"/>
      <c r="D8" s="58"/>
      <c r="E8" s="58"/>
      <c r="F8" s="58"/>
      <c r="G8" s="52"/>
      <c r="H8" s="84" t="s">
        <v>29</v>
      </c>
      <c r="I8" s="14"/>
      <c r="K8" s="49"/>
      <c r="L8" s="62" t="s">
        <v>39</v>
      </c>
      <c r="M8" s="49"/>
      <c r="N8" s="49"/>
      <c r="O8" s="49"/>
      <c r="P8" s="49"/>
      <c r="Q8"/>
      <c r="R8"/>
      <c r="S8"/>
      <c r="U8"/>
    </row>
    <row r="9" spans="1:25" x14ac:dyDescent="0.35">
      <c r="A9" s="49"/>
      <c r="B9" s="49"/>
      <c r="C9" s="49"/>
      <c r="D9" s="49"/>
      <c r="E9" s="49"/>
      <c r="F9" s="49"/>
      <c r="G9" s="49"/>
      <c r="H9" s="49"/>
      <c r="Q9"/>
      <c r="R9"/>
      <c r="S9"/>
      <c r="U9"/>
    </row>
    <row r="10" spans="1:25" ht="15" thickBot="1" x14ac:dyDescent="0.4">
      <c r="A10" s="269" t="s">
        <v>61</v>
      </c>
      <c r="B10" s="269"/>
      <c r="C10" s="269"/>
      <c r="D10" s="269"/>
      <c r="E10" s="269"/>
      <c r="F10" s="269"/>
      <c r="G10" s="269"/>
      <c r="H10" s="269"/>
      <c r="I10" s="269"/>
      <c r="J10" s="269"/>
      <c r="K10" s="50"/>
      <c r="Q10"/>
      <c r="R10"/>
      <c r="S10"/>
      <c r="U10"/>
    </row>
    <row r="11" spans="1:25" x14ac:dyDescent="0.35">
      <c r="A11" s="419" t="s">
        <v>266</v>
      </c>
      <c r="B11" s="420"/>
      <c r="C11" s="420"/>
      <c r="D11" s="420"/>
      <c r="E11" s="420"/>
      <c r="F11" s="420"/>
      <c r="G11" s="420"/>
      <c r="H11" s="420"/>
      <c r="I11" s="420"/>
      <c r="J11" s="420"/>
      <c r="K11" s="420"/>
      <c r="L11" s="420"/>
      <c r="M11" s="420"/>
      <c r="N11" s="420"/>
      <c r="O11" s="420"/>
      <c r="P11" s="420"/>
      <c r="Q11" s="421"/>
      <c r="R11" s="13"/>
      <c r="S11" s="13"/>
      <c r="T11" s="61"/>
      <c r="U11" s="13"/>
      <c r="V11" s="13"/>
      <c r="W11" s="13"/>
      <c r="X11" s="13"/>
      <c r="Y11" s="13"/>
    </row>
    <row r="12" spans="1:25" x14ac:dyDescent="0.35">
      <c r="A12" s="422"/>
      <c r="B12" s="423"/>
      <c r="C12" s="423"/>
      <c r="D12" s="423"/>
      <c r="E12" s="423"/>
      <c r="F12" s="423"/>
      <c r="G12" s="423"/>
      <c r="H12" s="423"/>
      <c r="I12" s="423"/>
      <c r="J12" s="423"/>
      <c r="K12" s="423"/>
      <c r="L12" s="423"/>
      <c r="M12" s="423"/>
      <c r="N12" s="423"/>
      <c r="O12" s="423"/>
      <c r="P12" s="423"/>
      <c r="Q12" s="424"/>
      <c r="R12" s="13"/>
      <c r="S12" s="13"/>
      <c r="T12" s="61"/>
      <c r="U12" s="13"/>
      <c r="V12" s="13"/>
      <c r="W12" s="13"/>
      <c r="X12" s="13"/>
      <c r="Y12" s="13"/>
    </row>
    <row r="13" spans="1:25" x14ac:dyDescent="0.35">
      <c r="A13" s="422"/>
      <c r="B13" s="423"/>
      <c r="C13" s="423"/>
      <c r="D13" s="423"/>
      <c r="E13" s="423"/>
      <c r="F13" s="423"/>
      <c r="G13" s="423"/>
      <c r="H13" s="423"/>
      <c r="I13" s="423"/>
      <c r="J13" s="423"/>
      <c r="K13" s="423"/>
      <c r="L13" s="423"/>
      <c r="M13" s="423"/>
      <c r="N13" s="423"/>
      <c r="O13" s="423"/>
      <c r="P13" s="423"/>
      <c r="Q13" s="424"/>
      <c r="R13" s="13"/>
      <c r="S13" s="13"/>
      <c r="T13" s="61"/>
      <c r="U13" s="13"/>
      <c r="V13" s="13"/>
      <c r="W13" s="13"/>
      <c r="X13" s="13"/>
      <c r="Y13" s="13"/>
    </row>
    <row r="14" spans="1:25" x14ac:dyDescent="0.35">
      <c r="A14" s="422"/>
      <c r="B14" s="423"/>
      <c r="C14" s="423"/>
      <c r="D14" s="423"/>
      <c r="E14" s="423"/>
      <c r="F14" s="423"/>
      <c r="G14" s="423"/>
      <c r="H14" s="423"/>
      <c r="I14" s="423"/>
      <c r="J14" s="423"/>
      <c r="K14" s="423"/>
      <c r="L14" s="423"/>
      <c r="M14" s="423"/>
      <c r="N14" s="423"/>
      <c r="O14" s="423"/>
      <c r="P14" s="423"/>
      <c r="Q14" s="424"/>
      <c r="R14" s="13"/>
      <c r="S14" s="13"/>
      <c r="T14" s="61"/>
      <c r="U14" s="13"/>
      <c r="V14" s="13"/>
      <c r="W14" s="13"/>
      <c r="X14" s="13"/>
      <c r="Y14" s="13"/>
    </row>
    <row r="15" spans="1:25" ht="15" thickBot="1" x14ac:dyDescent="0.4">
      <c r="A15" s="425"/>
      <c r="B15" s="426"/>
      <c r="C15" s="426"/>
      <c r="D15" s="426"/>
      <c r="E15" s="426"/>
      <c r="F15" s="426"/>
      <c r="G15" s="426"/>
      <c r="H15" s="426"/>
      <c r="I15" s="426"/>
      <c r="J15" s="426"/>
      <c r="K15" s="426"/>
      <c r="L15" s="426"/>
      <c r="M15" s="426"/>
      <c r="N15" s="426"/>
      <c r="O15" s="426"/>
      <c r="P15" s="426"/>
      <c r="Q15" s="427"/>
      <c r="R15" s="13"/>
      <c r="S15" s="13"/>
      <c r="T15" s="61"/>
      <c r="U15" s="13"/>
      <c r="V15" s="13"/>
      <c r="W15" s="13"/>
      <c r="X15" s="13"/>
      <c r="Y15" s="13"/>
    </row>
    <row r="17" spans="1:21" ht="23.5" x14ac:dyDescent="0.55000000000000004">
      <c r="A17" s="406" t="s">
        <v>73</v>
      </c>
      <c r="B17" s="406"/>
      <c r="C17" s="406"/>
      <c r="D17" s="406"/>
      <c r="E17" s="36"/>
      <c r="F17" s="36"/>
      <c r="G17" s="36"/>
      <c r="H17" s="36"/>
      <c r="I17" s="36"/>
      <c r="J17" s="36"/>
      <c r="K17" s="36"/>
      <c r="L17" s="36"/>
      <c r="P17" s="147" t="s">
        <v>115</v>
      </c>
      <c r="R17" s="147" t="s">
        <v>115</v>
      </c>
      <c r="T17" s="147" t="s">
        <v>115</v>
      </c>
    </row>
    <row r="18" spans="1:21" s="89" customFormat="1" ht="37.5" customHeight="1" x14ac:dyDescent="0.35">
      <c r="A18" s="90" t="s">
        <v>72</v>
      </c>
      <c r="B18" s="91"/>
      <c r="C18" s="91"/>
      <c r="D18" s="91"/>
      <c r="E18" s="91"/>
      <c r="F18" s="91"/>
      <c r="G18" s="91"/>
      <c r="H18" s="91"/>
      <c r="I18" s="91"/>
      <c r="J18" s="91"/>
      <c r="K18" s="91"/>
      <c r="L18" s="91"/>
      <c r="M18" s="91"/>
      <c r="N18" s="92"/>
      <c r="O18" s="93" t="s">
        <v>162</v>
      </c>
      <c r="P18" s="93" t="s">
        <v>36</v>
      </c>
      <c r="Q18" s="94" t="s">
        <v>70</v>
      </c>
      <c r="R18" s="93" t="s">
        <v>37</v>
      </c>
      <c r="S18" s="94" t="s">
        <v>70</v>
      </c>
      <c r="T18" s="93" t="s">
        <v>38</v>
      </c>
      <c r="U18" s="94" t="s">
        <v>70</v>
      </c>
    </row>
    <row r="19" spans="1:21" x14ac:dyDescent="0.35">
      <c r="A19" s="53"/>
      <c r="B19" s="54"/>
      <c r="C19" s="24" t="s">
        <v>63</v>
      </c>
      <c r="D19" s="24" t="s">
        <v>62</v>
      </c>
      <c r="E19" s="59" t="s">
        <v>31</v>
      </c>
      <c r="F19" s="53" t="s">
        <v>32</v>
      </c>
      <c r="G19" s="55"/>
      <c r="H19" s="55"/>
      <c r="I19" s="55"/>
      <c r="J19" s="55"/>
      <c r="K19" s="55"/>
      <c r="L19" s="55"/>
      <c r="M19" s="55"/>
      <c r="N19" s="54"/>
      <c r="O19" s="21" t="s">
        <v>33</v>
      </c>
      <c r="P19" s="21" t="s">
        <v>33</v>
      </c>
      <c r="Q19" s="26"/>
      <c r="R19" s="6" t="s">
        <v>33</v>
      </c>
      <c r="S19" s="27"/>
      <c r="T19" s="6" t="s">
        <v>33</v>
      </c>
      <c r="U19" s="27"/>
    </row>
    <row r="20" spans="1:21" s="83" customFormat="1" ht="36" customHeight="1" x14ac:dyDescent="0.35">
      <c r="A20" s="74"/>
      <c r="B20" s="75"/>
      <c r="C20" s="76" t="s">
        <v>53</v>
      </c>
      <c r="D20" s="74" t="s">
        <v>56</v>
      </c>
      <c r="E20" s="77" t="s">
        <v>1</v>
      </c>
      <c r="F20" s="397" t="s">
        <v>265</v>
      </c>
      <c r="G20" s="398"/>
      <c r="H20" s="398"/>
      <c r="I20" s="398"/>
      <c r="J20" s="398"/>
      <c r="K20" s="398"/>
      <c r="L20" s="398"/>
      <c r="M20" s="398"/>
      <c r="N20" s="399"/>
      <c r="O20" s="238">
        <f>SUM(46757*0.5)</f>
        <v>23378.5</v>
      </c>
      <c r="P20" s="79"/>
      <c r="Q20" s="80"/>
      <c r="R20" s="81"/>
      <c r="S20" s="82"/>
      <c r="T20" s="81"/>
      <c r="U20" s="82"/>
    </row>
    <row r="21" spans="1:21" s="83" customFormat="1" ht="36" customHeight="1" x14ac:dyDescent="0.35">
      <c r="A21" s="74"/>
      <c r="B21" s="75"/>
      <c r="C21" s="76"/>
      <c r="D21" s="74"/>
      <c r="E21" s="77"/>
      <c r="F21" s="407"/>
      <c r="G21" s="408"/>
      <c r="H21" s="408"/>
      <c r="I21" s="408"/>
      <c r="J21" s="408"/>
      <c r="K21" s="408"/>
      <c r="L21" s="408"/>
      <c r="M21" s="408"/>
      <c r="N21" s="409"/>
      <c r="O21" s="78"/>
      <c r="P21" s="79"/>
      <c r="Q21" s="80"/>
      <c r="R21" s="81"/>
      <c r="S21" s="82"/>
      <c r="T21" s="81"/>
      <c r="U21" s="82"/>
    </row>
    <row r="22" spans="1:21" s="1" customFormat="1" x14ac:dyDescent="0.35">
      <c r="L22" s="30" t="s">
        <v>74</v>
      </c>
      <c r="N22" s="29"/>
      <c r="O22" s="30">
        <f>SUM(O20:O21)</f>
        <v>23378.5</v>
      </c>
      <c r="P22" s="30">
        <f>SUM(P20:P21)</f>
        <v>0</v>
      </c>
      <c r="Q22" s="23"/>
      <c r="R22" s="31">
        <f>SUM(R20:R21)</f>
        <v>0</v>
      </c>
      <c r="S22" s="23"/>
      <c r="T22" s="31">
        <f>SUM(T20:T21)</f>
        <v>0</v>
      </c>
      <c r="U22" s="23"/>
    </row>
    <row r="24" spans="1:21" s="89" customFormat="1" ht="37.5" customHeight="1" x14ac:dyDescent="0.35">
      <c r="A24" s="90" t="s">
        <v>75</v>
      </c>
      <c r="B24" s="91"/>
      <c r="C24" s="91"/>
      <c r="D24" s="91"/>
      <c r="E24" s="91"/>
      <c r="F24" s="91"/>
      <c r="G24" s="91"/>
      <c r="H24" s="91"/>
      <c r="I24" s="91"/>
      <c r="J24" s="91"/>
      <c r="K24" s="91"/>
      <c r="L24" s="91"/>
      <c r="M24" s="91"/>
      <c r="N24" s="92"/>
      <c r="O24" s="93" t="s">
        <v>162</v>
      </c>
      <c r="P24" s="93" t="s">
        <v>36</v>
      </c>
      <c r="Q24" s="94" t="s">
        <v>70</v>
      </c>
      <c r="R24" s="93" t="s">
        <v>37</v>
      </c>
      <c r="S24" s="94" t="s">
        <v>70</v>
      </c>
      <c r="T24" s="93" t="s">
        <v>38</v>
      </c>
      <c r="U24" s="94" t="s">
        <v>70</v>
      </c>
    </row>
    <row r="25" spans="1:21" x14ac:dyDescent="0.35">
      <c r="A25" s="53"/>
      <c r="B25" s="54"/>
      <c r="C25" s="24" t="s">
        <v>63</v>
      </c>
      <c r="D25" s="24" t="s">
        <v>62</v>
      </c>
      <c r="E25" s="59" t="s">
        <v>31</v>
      </c>
      <c r="F25" s="53" t="s">
        <v>32</v>
      </c>
      <c r="G25" s="55"/>
      <c r="H25" s="55"/>
      <c r="I25" s="55"/>
      <c r="J25" s="55"/>
      <c r="K25" s="55"/>
      <c r="L25" s="55"/>
      <c r="M25" s="55"/>
      <c r="N25" s="54"/>
      <c r="O25" s="21" t="s">
        <v>33</v>
      </c>
      <c r="P25" s="21" t="s">
        <v>33</v>
      </c>
      <c r="Q25" s="26"/>
      <c r="R25" s="6" t="s">
        <v>33</v>
      </c>
      <c r="S25" s="27"/>
      <c r="T25" s="6" t="s">
        <v>33</v>
      </c>
      <c r="U25" s="27"/>
    </row>
    <row r="26" spans="1:21" s="83" customFormat="1" ht="33.75" customHeight="1" x14ac:dyDescent="0.35">
      <c r="A26" s="74"/>
      <c r="B26" s="75"/>
      <c r="C26" s="76" t="s">
        <v>53</v>
      </c>
      <c r="D26" s="74" t="s">
        <v>56</v>
      </c>
      <c r="E26" s="85" t="s">
        <v>4</v>
      </c>
      <c r="F26" s="397" t="s">
        <v>170</v>
      </c>
      <c r="G26" s="398"/>
      <c r="H26" s="398"/>
      <c r="I26" s="398"/>
      <c r="J26" s="398"/>
      <c r="K26" s="398"/>
      <c r="L26" s="398"/>
      <c r="M26" s="398"/>
      <c r="N26" s="399"/>
      <c r="O26" s="238">
        <f>SUM(O22*0.3237)</f>
        <v>7567.6204499999994</v>
      </c>
      <c r="P26" s="79"/>
      <c r="Q26" s="80"/>
      <c r="R26" s="81"/>
      <c r="S26" s="82"/>
      <c r="T26" s="81"/>
      <c r="U26" s="82"/>
    </row>
    <row r="27" spans="1:21" s="1" customFormat="1" x14ac:dyDescent="0.35">
      <c r="L27" s="30" t="s">
        <v>76</v>
      </c>
      <c r="N27" s="29"/>
      <c r="O27" s="30">
        <f>SUM(O26:O26)</f>
        <v>7567.6204499999994</v>
      </c>
      <c r="P27" s="30">
        <f>SUM(P26:P26)</f>
        <v>0</v>
      </c>
      <c r="Q27" s="23"/>
      <c r="R27" s="31">
        <f>SUM(R26:R26)</f>
        <v>0</v>
      </c>
      <c r="S27" s="23"/>
      <c r="T27" s="31">
        <f>SUM(T26:T26)</f>
        <v>0</v>
      </c>
      <c r="U27" s="23"/>
    </row>
    <row r="29" spans="1:21" s="98" customFormat="1" ht="37.5" customHeight="1" x14ac:dyDescent="0.35">
      <c r="A29" s="90" t="s">
        <v>77</v>
      </c>
      <c r="B29" s="91"/>
      <c r="C29" s="91"/>
      <c r="D29" s="91"/>
      <c r="E29" s="91"/>
      <c r="F29" s="91"/>
      <c r="G29" s="91"/>
      <c r="H29" s="91"/>
      <c r="I29" s="91"/>
      <c r="J29" s="91"/>
      <c r="K29" s="91"/>
      <c r="L29" s="91"/>
      <c r="M29" s="91"/>
      <c r="N29" s="95"/>
      <c r="O29" s="93" t="s">
        <v>162</v>
      </c>
      <c r="P29" s="96" t="s">
        <v>36</v>
      </c>
      <c r="Q29" s="97" t="s">
        <v>70</v>
      </c>
      <c r="R29" s="96" t="s">
        <v>37</v>
      </c>
      <c r="S29" s="97" t="s">
        <v>70</v>
      </c>
      <c r="T29" s="96" t="s">
        <v>38</v>
      </c>
      <c r="U29" s="97" t="s">
        <v>70</v>
      </c>
    </row>
    <row r="30" spans="1:21" x14ac:dyDescent="0.35">
      <c r="A30" s="53"/>
      <c r="B30" s="54"/>
      <c r="C30" s="24" t="s">
        <v>63</v>
      </c>
      <c r="D30" s="24" t="s">
        <v>62</v>
      </c>
      <c r="E30" s="59" t="s">
        <v>31</v>
      </c>
      <c r="F30" s="53" t="s">
        <v>32</v>
      </c>
      <c r="G30" s="55"/>
      <c r="H30" s="55"/>
      <c r="I30" s="55"/>
      <c r="J30" s="55"/>
      <c r="K30" s="55"/>
      <c r="L30" s="55"/>
      <c r="M30" s="55"/>
      <c r="N30" s="54"/>
      <c r="O30" s="21" t="s">
        <v>33</v>
      </c>
      <c r="P30" s="21" t="s">
        <v>33</v>
      </c>
      <c r="Q30" s="26"/>
      <c r="R30" s="6" t="s">
        <v>33</v>
      </c>
      <c r="S30" s="27"/>
      <c r="T30" s="6" t="s">
        <v>33</v>
      </c>
      <c r="U30" s="27"/>
    </row>
    <row r="31" spans="1:21" s="83" customFormat="1" ht="37.5" customHeight="1" x14ac:dyDescent="0.35">
      <c r="A31" s="74"/>
      <c r="B31" s="75"/>
      <c r="C31" s="76" t="s">
        <v>53</v>
      </c>
      <c r="D31" s="74" t="s">
        <v>56</v>
      </c>
      <c r="E31" s="85" t="s">
        <v>4</v>
      </c>
      <c r="F31" s="397" t="s">
        <v>173</v>
      </c>
      <c r="G31" s="398"/>
      <c r="H31" s="398"/>
      <c r="I31" s="398"/>
      <c r="J31" s="398"/>
      <c r="K31" s="398"/>
      <c r="L31" s="398"/>
      <c r="M31" s="398"/>
      <c r="N31" s="399"/>
      <c r="O31" s="78">
        <f>SUM(1054*12*0.5)</f>
        <v>6324</v>
      </c>
      <c r="P31" s="79"/>
      <c r="Q31" s="80"/>
      <c r="R31" s="81"/>
      <c r="S31" s="82"/>
      <c r="T31" s="81"/>
      <c r="U31" s="82"/>
    </row>
    <row r="32" spans="1:21" s="1" customFormat="1" x14ac:dyDescent="0.35">
      <c r="L32" s="1" t="s">
        <v>78</v>
      </c>
      <c r="O32" s="30">
        <f>SUM(O31:O31)</f>
        <v>6324</v>
      </c>
      <c r="P32" s="30">
        <f>SUM(P31:P31)</f>
        <v>0</v>
      </c>
      <c r="Q32" s="23"/>
      <c r="R32" s="31">
        <f>SUM(R31:R31)</f>
        <v>0</v>
      </c>
      <c r="S32" s="23"/>
      <c r="T32" s="31">
        <f>SUM(T31:T31)</f>
        <v>0</v>
      </c>
      <c r="U32" s="23"/>
    </row>
    <row r="33" spans="1:21" s="1" customFormat="1" x14ac:dyDescent="0.35">
      <c r="O33" s="30"/>
      <c r="P33" s="30"/>
      <c r="Q33" s="23"/>
      <c r="R33" s="31"/>
      <c r="S33" s="23"/>
      <c r="T33" s="31"/>
      <c r="U33" s="23"/>
    </row>
    <row r="34" spans="1:21" s="1" customFormat="1" ht="15" thickBot="1" x14ac:dyDescent="0.4">
      <c r="O34" s="30"/>
      <c r="P34" s="30"/>
      <c r="Q34" s="23"/>
      <c r="R34" s="31"/>
      <c r="S34" s="23"/>
      <c r="T34" s="31"/>
      <c r="U34" s="23"/>
    </row>
    <row r="35" spans="1:21" s="1" customFormat="1" ht="19" thickBot="1" x14ac:dyDescent="0.5">
      <c r="K35" s="434" t="s">
        <v>64</v>
      </c>
      <c r="L35" s="435"/>
      <c r="M35" s="435"/>
      <c r="N35" s="436"/>
      <c r="O35" s="30">
        <f>SUM(O22,O27,O32)</f>
        <v>37270.120450000002</v>
      </c>
      <c r="P35" s="30">
        <f>SUM(P22,P27,P32)</f>
        <v>0</v>
      </c>
      <c r="Q35" s="30"/>
      <c r="R35" s="30">
        <f>SUM(R22,R27,R32)</f>
        <v>0</v>
      </c>
      <c r="S35" s="30"/>
      <c r="T35" s="31">
        <f>SUM(T22,T27,T32)</f>
        <v>0</v>
      </c>
      <c r="U35" s="23"/>
    </row>
    <row r="36" spans="1:21" ht="23.5" x14ac:dyDescent="0.55000000000000004">
      <c r="A36" s="406" t="s">
        <v>85</v>
      </c>
      <c r="B36" s="406"/>
      <c r="C36" s="406"/>
      <c r="D36" s="406"/>
    </row>
    <row r="37" spans="1:21" s="89" customFormat="1" ht="34.5" customHeight="1" x14ac:dyDescent="0.35">
      <c r="A37" s="99" t="s">
        <v>89</v>
      </c>
      <c r="B37" s="100"/>
      <c r="C37" s="100"/>
      <c r="D37" s="100"/>
      <c r="E37" s="101"/>
      <c r="F37" s="101"/>
      <c r="G37" s="101"/>
      <c r="H37" s="101"/>
      <c r="I37" s="101"/>
      <c r="J37" s="101"/>
      <c r="K37" s="101"/>
      <c r="L37" s="101"/>
      <c r="M37" s="101"/>
      <c r="N37" s="102"/>
      <c r="O37" s="103" t="s">
        <v>162</v>
      </c>
      <c r="P37" s="103" t="s">
        <v>36</v>
      </c>
      <c r="Q37" s="104" t="s">
        <v>70</v>
      </c>
      <c r="R37" s="103" t="s">
        <v>37</v>
      </c>
      <c r="S37" s="104" t="s">
        <v>70</v>
      </c>
      <c r="T37" s="103" t="s">
        <v>38</v>
      </c>
      <c r="U37" s="104" t="s">
        <v>70</v>
      </c>
    </row>
    <row r="38" spans="1:21" x14ac:dyDescent="0.35">
      <c r="A38" s="56"/>
      <c r="B38" s="57"/>
      <c r="C38" s="24" t="s">
        <v>63</v>
      </c>
      <c r="D38" s="24" t="s">
        <v>62</v>
      </c>
      <c r="E38" s="60" t="s">
        <v>31</v>
      </c>
      <c r="F38" s="28" t="s">
        <v>32</v>
      </c>
      <c r="G38" s="46"/>
      <c r="H38" s="46"/>
      <c r="I38" s="46"/>
      <c r="J38" s="46"/>
      <c r="K38" s="46"/>
      <c r="L38" s="46"/>
      <c r="M38" s="46"/>
      <c r="N38" s="46"/>
      <c r="O38" s="21" t="s">
        <v>33</v>
      </c>
      <c r="P38" s="21" t="s">
        <v>33</v>
      </c>
      <c r="Q38" s="26"/>
      <c r="R38" s="21" t="s">
        <v>33</v>
      </c>
      <c r="S38" s="27"/>
      <c r="T38" s="6" t="s">
        <v>33</v>
      </c>
      <c r="U38" s="27"/>
    </row>
    <row r="39" spans="1:21" s="83" customFormat="1" ht="17.25" customHeight="1" x14ac:dyDescent="0.35">
      <c r="A39" s="74"/>
      <c r="B39" s="75"/>
      <c r="C39" s="76"/>
      <c r="D39" s="74"/>
      <c r="E39" s="77"/>
      <c r="F39" s="410"/>
      <c r="G39" s="411"/>
      <c r="H39" s="411"/>
      <c r="I39" s="411"/>
      <c r="J39" s="411"/>
      <c r="K39" s="411"/>
      <c r="L39" s="411"/>
      <c r="M39" s="411"/>
      <c r="N39" s="412"/>
      <c r="O39" s="79"/>
      <c r="P39" s="79"/>
      <c r="Q39" s="80"/>
      <c r="R39" s="79"/>
      <c r="S39" s="82"/>
      <c r="T39" s="81"/>
      <c r="U39" s="82"/>
    </row>
    <row r="40" spans="1:21" s="83" customFormat="1" ht="21" customHeight="1" x14ac:dyDescent="0.35">
      <c r="A40" s="74"/>
      <c r="B40" s="75"/>
      <c r="C40" s="76" t="s">
        <v>53</v>
      </c>
      <c r="D40" s="74" t="s">
        <v>54</v>
      </c>
      <c r="E40" s="77" t="s">
        <v>8</v>
      </c>
      <c r="F40" s="397" t="s">
        <v>171</v>
      </c>
      <c r="G40" s="398"/>
      <c r="H40" s="398"/>
      <c r="I40" s="398"/>
      <c r="J40" s="398"/>
      <c r="K40" s="398"/>
      <c r="L40" s="398"/>
      <c r="M40" s="398"/>
      <c r="N40" s="399"/>
      <c r="O40" s="79">
        <v>1000</v>
      </c>
      <c r="P40" s="79"/>
      <c r="Q40" s="80"/>
      <c r="R40" s="79"/>
      <c r="S40" s="82"/>
      <c r="T40" s="81"/>
      <c r="U40" s="82"/>
    </row>
    <row r="41" spans="1:21" s="83" customFormat="1" ht="40.5" customHeight="1" x14ac:dyDescent="0.35">
      <c r="A41" s="74"/>
      <c r="B41" s="75"/>
      <c r="C41" s="76" t="s">
        <v>53</v>
      </c>
      <c r="D41" s="74" t="s">
        <v>56</v>
      </c>
      <c r="E41" s="77" t="s">
        <v>8</v>
      </c>
      <c r="F41" s="397" t="s">
        <v>175</v>
      </c>
      <c r="G41" s="398"/>
      <c r="H41" s="398"/>
      <c r="I41" s="398"/>
      <c r="J41" s="398"/>
      <c r="K41" s="398"/>
      <c r="L41" s="398"/>
      <c r="M41" s="398"/>
      <c r="N41" s="399"/>
      <c r="O41" s="79">
        <v>500</v>
      </c>
      <c r="P41" s="79"/>
      <c r="Q41" s="80"/>
      <c r="R41" s="79"/>
      <c r="S41" s="82"/>
      <c r="T41" s="81"/>
      <c r="U41" s="82"/>
    </row>
    <row r="42" spans="1:21" s="83" customFormat="1" ht="40.5" customHeight="1" x14ac:dyDescent="0.35">
      <c r="A42" s="74"/>
      <c r="B42" s="75"/>
      <c r="C42" s="76" t="s">
        <v>53</v>
      </c>
      <c r="D42" s="74" t="s">
        <v>56</v>
      </c>
      <c r="E42" s="77" t="s">
        <v>8</v>
      </c>
      <c r="F42" s="397" t="s">
        <v>176</v>
      </c>
      <c r="G42" s="398"/>
      <c r="H42" s="398"/>
      <c r="I42" s="398"/>
      <c r="J42" s="398"/>
      <c r="K42" s="398"/>
      <c r="L42" s="398"/>
      <c r="M42" s="398"/>
      <c r="N42" s="399"/>
      <c r="O42" s="79">
        <v>500</v>
      </c>
      <c r="P42" s="79"/>
      <c r="Q42" s="80"/>
      <c r="R42" s="79"/>
      <c r="S42" s="82"/>
      <c r="T42" s="81"/>
      <c r="U42" s="82"/>
    </row>
    <row r="43" spans="1:21" s="83" customFormat="1" ht="157.5" customHeight="1" x14ac:dyDescent="0.35">
      <c r="A43" s="74"/>
      <c r="B43" s="75"/>
      <c r="C43" s="76" t="s">
        <v>53</v>
      </c>
      <c r="D43" s="74" t="s">
        <v>56</v>
      </c>
      <c r="E43" s="77" t="s">
        <v>8</v>
      </c>
      <c r="F43" s="400" t="s">
        <v>278</v>
      </c>
      <c r="G43" s="401"/>
      <c r="H43" s="401"/>
      <c r="I43" s="401"/>
      <c r="J43" s="401"/>
      <c r="K43" s="401"/>
      <c r="L43" s="401"/>
      <c r="M43" s="401"/>
      <c r="N43" s="402"/>
      <c r="O43" s="79">
        <v>1500</v>
      </c>
      <c r="P43" s="79"/>
      <c r="Q43" s="80"/>
      <c r="R43" s="79"/>
      <c r="S43" s="82"/>
      <c r="T43" s="81"/>
      <c r="U43" s="82"/>
    </row>
    <row r="44" spans="1:21" s="278" customFormat="1" ht="27" customHeight="1" x14ac:dyDescent="0.35">
      <c r="A44" s="272"/>
      <c r="B44" s="273"/>
      <c r="C44" s="274" t="s">
        <v>53</v>
      </c>
      <c r="D44" s="272" t="s">
        <v>54</v>
      </c>
      <c r="E44" s="279" t="s">
        <v>8</v>
      </c>
      <c r="F44" s="413" t="s">
        <v>289</v>
      </c>
      <c r="G44" s="414"/>
      <c r="H44" s="414"/>
      <c r="I44" s="414"/>
      <c r="J44" s="414"/>
      <c r="K44" s="414"/>
      <c r="L44" s="414"/>
      <c r="M44" s="414"/>
      <c r="N44" s="415"/>
      <c r="O44" s="270">
        <v>5000</v>
      </c>
      <c r="P44" s="270"/>
      <c r="Q44" s="275"/>
      <c r="R44" s="270"/>
      <c r="S44" s="276"/>
      <c r="T44" s="277"/>
      <c r="U44" s="276"/>
    </row>
    <row r="45" spans="1:21" s="83" customFormat="1" ht="40.5" customHeight="1" x14ac:dyDescent="0.35">
      <c r="A45" s="74"/>
      <c r="B45" s="75"/>
      <c r="C45" s="76"/>
      <c r="D45" s="74"/>
      <c r="E45" s="77"/>
      <c r="F45" s="407"/>
      <c r="G45" s="408"/>
      <c r="H45" s="408"/>
      <c r="I45" s="408"/>
      <c r="J45" s="408"/>
      <c r="K45" s="408"/>
      <c r="L45" s="408"/>
      <c r="M45" s="408"/>
      <c r="N45" s="409"/>
      <c r="O45" s="79"/>
      <c r="P45" s="79"/>
      <c r="Q45" s="80"/>
      <c r="R45" s="79"/>
      <c r="S45" s="82"/>
      <c r="T45" s="81"/>
      <c r="U45" s="82"/>
    </row>
    <row r="46" spans="1:21" s="34" customFormat="1" x14ac:dyDescent="0.35">
      <c r="M46" s="34" t="s">
        <v>82</v>
      </c>
      <c r="N46" s="29"/>
      <c r="O46" s="35">
        <f>SUM(O39:O45)</f>
        <v>8500</v>
      </c>
      <c r="P46" s="29">
        <f>SUM(P39:P45)</f>
        <v>0</v>
      </c>
      <c r="Q46" s="32"/>
      <c r="R46" s="29">
        <f>SUM(R39:R45)</f>
        <v>0</v>
      </c>
      <c r="S46" s="32"/>
      <c r="T46" s="68">
        <f>SUM(T39:T45)</f>
        <v>0</v>
      </c>
      <c r="U46" s="32"/>
    </row>
    <row r="47" spans="1:21" s="1" customFormat="1" x14ac:dyDescent="0.35">
      <c r="N47" s="33"/>
      <c r="O47" s="33"/>
      <c r="P47" s="33"/>
      <c r="Q47" s="23"/>
      <c r="R47" s="33"/>
      <c r="S47" s="23"/>
      <c r="T47" s="69"/>
      <c r="U47" s="23"/>
    </row>
    <row r="48" spans="1:21" s="111" customFormat="1" ht="52.5" customHeight="1" x14ac:dyDescent="0.35">
      <c r="A48" s="105" t="s">
        <v>79</v>
      </c>
      <c r="B48" s="106"/>
      <c r="C48" s="106"/>
      <c r="D48" s="106"/>
      <c r="E48" s="107"/>
      <c r="F48" s="107"/>
      <c r="G48" s="107"/>
      <c r="H48" s="107"/>
      <c r="I48" s="107"/>
      <c r="J48" s="107"/>
      <c r="K48" s="107"/>
      <c r="L48" s="107"/>
      <c r="M48" s="107"/>
      <c r="N48" s="108"/>
      <c r="O48" s="237" t="s">
        <v>162</v>
      </c>
      <c r="P48" s="109" t="s">
        <v>36</v>
      </c>
      <c r="Q48" s="110" t="s">
        <v>70</v>
      </c>
      <c r="R48" s="109" t="s">
        <v>37</v>
      </c>
      <c r="S48" s="110" t="s">
        <v>70</v>
      </c>
      <c r="T48" s="109" t="s">
        <v>38</v>
      </c>
      <c r="U48" s="110" t="s">
        <v>70</v>
      </c>
    </row>
    <row r="49" spans="1:21" x14ac:dyDescent="0.35">
      <c r="A49" s="56"/>
      <c r="B49" s="57"/>
      <c r="C49" s="24" t="s">
        <v>63</v>
      </c>
      <c r="D49" s="24" t="s">
        <v>62</v>
      </c>
      <c r="E49" s="60" t="s">
        <v>31</v>
      </c>
      <c r="F49" s="28" t="s">
        <v>32</v>
      </c>
      <c r="G49" s="46"/>
      <c r="H49" s="46"/>
      <c r="I49" s="46"/>
      <c r="J49" s="46"/>
      <c r="K49" s="46"/>
      <c r="L49" s="46"/>
      <c r="M49" s="46"/>
      <c r="N49" s="46"/>
      <c r="O49" s="21" t="s">
        <v>33</v>
      </c>
      <c r="P49" s="21" t="s">
        <v>33</v>
      </c>
      <c r="Q49" s="26"/>
      <c r="R49" s="21" t="s">
        <v>33</v>
      </c>
      <c r="S49" s="27"/>
      <c r="T49" s="6" t="s">
        <v>33</v>
      </c>
      <c r="U49" s="27"/>
    </row>
    <row r="50" spans="1:21" s="83" customFormat="1" ht="89.15" customHeight="1" x14ac:dyDescent="0.35">
      <c r="A50" s="74"/>
      <c r="B50" s="75"/>
      <c r="C50" s="76" t="s">
        <v>53</v>
      </c>
      <c r="D50" s="74" t="s">
        <v>56</v>
      </c>
      <c r="E50" s="281" t="s">
        <v>13</v>
      </c>
      <c r="F50" s="400" t="s">
        <v>279</v>
      </c>
      <c r="G50" s="437"/>
      <c r="H50" s="437"/>
      <c r="I50" s="437"/>
      <c r="J50" s="437"/>
      <c r="K50" s="437"/>
      <c r="L50" s="437"/>
      <c r="M50" s="437"/>
      <c r="N50" s="438"/>
      <c r="O50" s="79">
        <v>500</v>
      </c>
      <c r="P50" s="79"/>
      <c r="Q50" s="80"/>
      <c r="R50" s="79"/>
      <c r="S50" s="82"/>
      <c r="T50" s="81"/>
      <c r="U50" s="82"/>
    </row>
    <row r="51" spans="1:21" s="83" customFormat="1" ht="48.65" customHeight="1" x14ac:dyDescent="0.35">
      <c r="A51" s="74"/>
      <c r="B51" s="75"/>
      <c r="C51" s="76" t="s">
        <v>53</v>
      </c>
      <c r="D51" s="74" t="s">
        <v>56</v>
      </c>
      <c r="E51" s="282" t="s">
        <v>13</v>
      </c>
      <c r="F51" s="439" t="s">
        <v>292</v>
      </c>
      <c r="G51" s="440"/>
      <c r="H51" s="440"/>
      <c r="I51" s="440"/>
      <c r="J51" s="440"/>
      <c r="K51" s="440"/>
      <c r="L51" s="440"/>
      <c r="M51" s="440"/>
      <c r="N51" s="441"/>
      <c r="O51" s="79">
        <v>750</v>
      </c>
      <c r="P51" s="79"/>
      <c r="Q51" s="80"/>
      <c r="R51" s="79"/>
      <c r="S51" s="82"/>
      <c r="T51" s="81"/>
      <c r="U51" s="82"/>
    </row>
    <row r="52" spans="1:21" s="83" customFormat="1" ht="37.5" customHeight="1" x14ac:dyDescent="0.35">
      <c r="A52" s="74"/>
      <c r="B52" s="75"/>
      <c r="C52" s="76" t="s">
        <v>53</v>
      </c>
      <c r="D52" s="74" t="s">
        <v>56</v>
      </c>
      <c r="E52" s="282" t="s">
        <v>13</v>
      </c>
      <c r="F52" s="400" t="s">
        <v>280</v>
      </c>
      <c r="G52" s="437"/>
      <c r="H52" s="437"/>
      <c r="I52" s="437"/>
      <c r="J52" s="437"/>
      <c r="K52" s="437"/>
      <c r="L52" s="437"/>
      <c r="M52" s="437"/>
      <c r="N52" s="438"/>
      <c r="O52" s="79">
        <v>250</v>
      </c>
      <c r="P52" s="79"/>
      <c r="Q52" s="80"/>
      <c r="R52" s="79"/>
      <c r="S52" s="82"/>
      <c r="T52" s="81"/>
      <c r="U52" s="82"/>
    </row>
    <row r="53" spans="1:21" s="83" customFormat="1" ht="37.5" customHeight="1" x14ac:dyDescent="0.35">
      <c r="A53" s="74"/>
      <c r="B53" s="75"/>
      <c r="C53" s="76"/>
      <c r="D53" s="74"/>
      <c r="E53" s="77"/>
      <c r="F53" s="442"/>
      <c r="G53" s="443"/>
      <c r="H53" s="443"/>
      <c r="I53" s="443"/>
      <c r="J53" s="443"/>
      <c r="K53" s="443"/>
      <c r="L53" s="443"/>
      <c r="M53" s="443"/>
      <c r="N53" s="444"/>
      <c r="O53" s="79"/>
      <c r="P53" s="79"/>
      <c r="Q53" s="80"/>
      <c r="R53" s="79"/>
      <c r="S53" s="82"/>
      <c r="T53" s="81"/>
      <c r="U53" s="82"/>
    </row>
    <row r="54" spans="1:21" s="1" customFormat="1" x14ac:dyDescent="0.35">
      <c r="L54" s="48" t="s">
        <v>83</v>
      </c>
      <c r="M54" s="48"/>
      <c r="N54" s="48"/>
      <c r="O54" s="30">
        <f>SUM(O50:O53)</f>
        <v>1500</v>
      </c>
      <c r="P54" s="30">
        <f>SUM(P50:P53)</f>
        <v>0</v>
      </c>
      <c r="Q54" s="30"/>
      <c r="R54" s="30">
        <f>SUM(R50:R53)</f>
        <v>0</v>
      </c>
      <c r="S54" s="30"/>
      <c r="T54" s="31">
        <f>SUM(T50:T53)</f>
        <v>0</v>
      </c>
      <c r="U54" s="30"/>
    </row>
    <row r="56" spans="1:21" s="89" customFormat="1" ht="37.5" customHeight="1" x14ac:dyDescent="0.35">
      <c r="A56" s="112" t="s">
        <v>35</v>
      </c>
      <c r="B56" s="113"/>
      <c r="C56" s="113"/>
      <c r="D56" s="113"/>
      <c r="E56" s="113"/>
      <c r="F56" s="113"/>
      <c r="G56" s="113"/>
      <c r="H56" s="113"/>
      <c r="I56" s="113"/>
      <c r="J56" s="113"/>
      <c r="K56" s="113"/>
      <c r="L56" s="113"/>
      <c r="M56" s="113"/>
      <c r="N56" s="114"/>
      <c r="O56" s="115" t="s">
        <v>162</v>
      </c>
      <c r="P56" s="115" t="s">
        <v>36</v>
      </c>
      <c r="Q56" s="116" t="s">
        <v>70</v>
      </c>
      <c r="R56" s="115" t="s">
        <v>37</v>
      </c>
      <c r="S56" s="116" t="s">
        <v>70</v>
      </c>
      <c r="T56" s="115" t="s">
        <v>38</v>
      </c>
      <c r="U56" s="116" t="s">
        <v>70</v>
      </c>
    </row>
    <row r="57" spans="1:21" x14ac:dyDescent="0.35">
      <c r="A57" s="56"/>
      <c r="B57" s="57"/>
      <c r="C57" s="24" t="s">
        <v>63</v>
      </c>
      <c r="D57" s="24" t="s">
        <v>62</v>
      </c>
      <c r="E57" s="60" t="s">
        <v>31</v>
      </c>
      <c r="F57" s="46" t="s">
        <v>32</v>
      </c>
      <c r="G57" s="46"/>
      <c r="H57" s="46"/>
      <c r="I57" s="46"/>
      <c r="J57" s="46"/>
      <c r="K57" s="46"/>
      <c r="L57" s="46"/>
      <c r="M57" s="46"/>
      <c r="N57" s="46"/>
      <c r="O57" s="21" t="s">
        <v>33</v>
      </c>
      <c r="P57" s="28" t="s">
        <v>33</v>
      </c>
      <c r="Q57" s="26"/>
      <c r="R57" s="28" t="s">
        <v>33</v>
      </c>
      <c r="S57" s="27"/>
      <c r="T57" s="70" t="s">
        <v>33</v>
      </c>
      <c r="U57" s="27"/>
    </row>
    <row r="58" spans="1:21" s="83" customFormat="1" ht="87" customHeight="1" x14ac:dyDescent="0.35">
      <c r="A58" s="74"/>
      <c r="B58" s="75"/>
      <c r="C58" s="76" t="s">
        <v>53</v>
      </c>
      <c r="D58" s="76" t="s">
        <v>56</v>
      </c>
      <c r="E58" s="264" t="s">
        <v>12</v>
      </c>
      <c r="F58" s="394" t="s">
        <v>290</v>
      </c>
      <c r="G58" s="395"/>
      <c r="H58" s="395"/>
      <c r="I58" s="395"/>
      <c r="J58" s="395"/>
      <c r="K58" s="395"/>
      <c r="L58" s="395"/>
      <c r="M58" s="395"/>
      <c r="N58" s="396"/>
      <c r="O58" s="270">
        <v>122.5</v>
      </c>
      <c r="P58" s="78"/>
      <c r="Q58" s="80"/>
      <c r="R58" s="78"/>
      <c r="S58" s="82"/>
      <c r="T58" s="86"/>
      <c r="U58" s="82"/>
    </row>
    <row r="59" spans="1:21" s="1" customFormat="1" x14ac:dyDescent="0.35">
      <c r="L59" s="48" t="s">
        <v>65</v>
      </c>
      <c r="M59" s="48"/>
      <c r="N59" s="48"/>
      <c r="O59" s="30">
        <f>SUM(O58:O58)</f>
        <v>122.5</v>
      </c>
      <c r="P59" s="30">
        <f>SUM(P58:P58)</f>
        <v>0</v>
      </c>
      <c r="Q59" s="32"/>
      <c r="R59" s="30">
        <f>SUM(R58:R58)</f>
        <v>0</v>
      </c>
      <c r="S59" s="32"/>
      <c r="T59" s="31">
        <f>SUM(T58:T58)</f>
        <v>0</v>
      </c>
      <c r="U59" s="26"/>
    </row>
    <row r="61" spans="1:21" s="89" customFormat="1" ht="37.5" customHeight="1" x14ac:dyDescent="0.35">
      <c r="A61" s="117" t="s">
        <v>80</v>
      </c>
      <c r="B61" s="118"/>
      <c r="C61" s="118"/>
      <c r="D61" s="118"/>
      <c r="E61" s="118"/>
      <c r="F61" s="118"/>
      <c r="G61" s="118"/>
      <c r="H61" s="118"/>
      <c r="I61" s="118"/>
      <c r="J61" s="118"/>
      <c r="K61" s="118"/>
      <c r="L61" s="118"/>
      <c r="M61" s="118"/>
      <c r="N61" s="119"/>
      <c r="O61" s="120" t="s">
        <v>162</v>
      </c>
      <c r="P61" s="120" t="s">
        <v>36</v>
      </c>
      <c r="Q61" s="121" t="s">
        <v>70</v>
      </c>
      <c r="R61" s="120" t="s">
        <v>37</v>
      </c>
      <c r="S61" s="121" t="s">
        <v>70</v>
      </c>
      <c r="T61" s="120" t="s">
        <v>38</v>
      </c>
      <c r="U61" s="121" t="s">
        <v>70</v>
      </c>
    </row>
    <row r="62" spans="1:21" x14ac:dyDescent="0.35">
      <c r="A62" s="56"/>
      <c r="B62" s="57"/>
      <c r="C62" s="24" t="s">
        <v>63</v>
      </c>
      <c r="D62" s="24" t="s">
        <v>62</v>
      </c>
      <c r="E62" s="60" t="s">
        <v>31</v>
      </c>
      <c r="F62" s="46" t="s">
        <v>32</v>
      </c>
      <c r="G62" s="46"/>
      <c r="H62" s="46"/>
      <c r="I62" s="46"/>
      <c r="J62" s="46"/>
      <c r="K62" s="46"/>
      <c r="L62" s="46"/>
      <c r="M62" s="46"/>
      <c r="N62" s="46"/>
      <c r="O62" s="21" t="s">
        <v>33</v>
      </c>
      <c r="P62" s="21" t="s">
        <v>33</v>
      </c>
      <c r="Q62" s="26"/>
      <c r="R62" s="21" t="s">
        <v>33</v>
      </c>
      <c r="S62" s="27"/>
      <c r="T62" s="6" t="s">
        <v>33</v>
      </c>
      <c r="U62" s="27"/>
    </row>
    <row r="63" spans="1:21" s="83" customFormat="1" ht="54" customHeight="1" x14ac:dyDescent="0.35">
      <c r="A63" s="74"/>
      <c r="B63" s="75"/>
      <c r="C63" s="76" t="s">
        <v>53</v>
      </c>
      <c r="D63" s="76" t="s">
        <v>53</v>
      </c>
      <c r="E63" s="85" t="s">
        <v>15</v>
      </c>
      <c r="F63" s="403" t="s">
        <v>182</v>
      </c>
      <c r="G63" s="404"/>
      <c r="H63" s="404"/>
      <c r="I63" s="404"/>
      <c r="J63" s="404"/>
      <c r="K63" s="404"/>
      <c r="L63" s="404"/>
      <c r="M63" s="404"/>
      <c r="N63" s="405"/>
      <c r="O63" s="79">
        <f>SUM(147.42+272+64)</f>
        <v>483.41999999999996</v>
      </c>
      <c r="P63" s="79"/>
      <c r="Q63" s="80"/>
      <c r="R63" s="79"/>
      <c r="S63" s="82"/>
      <c r="T63" s="81"/>
      <c r="U63" s="82"/>
    </row>
    <row r="64" spans="1:21" s="83" customFormat="1" ht="56.25" customHeight="1" x14ac:dyDescent="0.35">
      <c r="A64" s="74"/>
      <c r="B64" s="75"/>
      <c r="C64" s="76" t="s">
        <v>54</v>
      </c>
      <c r="D64" s="76" t="s">
        <v>56</v>
      </c>
      <c r="E64" s="85" t="s">
        <v>15</v>
      </c>
      <c r="F64" s="445" t="s">
        <v>183</v>
      </c>
      <c r="G64" s="404"/>
      <c r="H64" s="404"/>
      <c r="I64" s="404"/>
      <c r="J64" s="404"/>
      <c r="K64" s="404"/>
      <c r="L64" s="404"/>
      <c r="M64" s="404"/>
      <c r="N64" s="405"/>
      <c r="O64" s="79">
        <f>SUM(400+92+109.2)</f>
        <v>601.20000000000005</v>
      </c>
      <c r="P64" s="79"/>
      <c r="Q64" s="80"/>
      <c r="R64" s="79"/>
      <c r="S64" s="82"/>
      <c r="T64" s="81"/>
      <c r="U64" s="82"/>
    </row>
    <row r="65" spans="1:21" s="83" customFormat="1" ht="48" customHeight="1" x14ac:dyDescent="0.35">
      <c r="A65" s="74"/>
      <c r="B65" s="75"/>
      <c r="C65" s="76" t="s">
        <v>54</v>
      </c>
      <c r="D65" s="76" t="s">
        <v>54</v>
      </c>
      <c r="E65" s="85" t="s">
        <v>15</v>
      </c>
      <c r="F65" s="445" t="s">
        <v>184</v>
      </c>
      <c r="G65" s="446"/>
      <c r="H65" s="446"/>
      <c r="I65" s="446"/>
      <c r="J65" s="446"/>
      <c r="K65" s="446"/>
      <c r="L65" s="446"/>
      <c r="M65" s="446"/>
      <c r="N65" s="447"/>
      <c r="O65" s="79">
        <f>SUM(1518+2350+552)</f>
        <v>4420</v>
      </c>
      <c r="P65" s="79"/>
      <c r="Q65" s="80"/>
      <c r="R65" s="79"/>
      <c r="S65" s="82"/>
      <c r="T65" s="81"/>
      <c r="U65" s="82"/>
    </row>
    <row r="66" spans="1:21" s="83" customFormat="1" ht="63" customHeight="1" x14ac:dyDescent="0.35">
      <c r="A66" s="74"/>
      <c r="B66" s="75"/>
      <c r="C66" s="76" t="s">
        <v>53</v>
      </c>
      <c r="D66" s="76" t="s">
        <v>56</v>
      </c>
      <c r="E66" s="85" t="s">
        <v>15</v>
      </c>
      <c r="F66" s="403" t="s">
        <v>185</v>
      </c>
      <c r="G66" s="404"/>
      <c r="H66" s="404"/>
      <c r="I66" s="404"/>
      <c r="J66" s="404"/>
      <c r="K66" s="404"/>
      <c r="L66" s="404"/>
      <c r="M66" s="404"/>
      <c r="N66" s="405"/>
      <c r="O66" s="79">
        <f>SUM(58.5+93.6+152.1+187.2+152.1+77.22)</f>
        <v>720.72</v>
      </c>
      <c r="P66" s="79"/>
      <c r="Q66" s="80"/>
      <c r="R66" s="79"/>
      <c r="S66" s="82"/>
      <c r="T66" s="81"/>
      <c r="U66" s="82"/>
    </row>
    <row r="67" spans="1:21" s="83" customFormat="1" ht="33.75" customHeight="1" x14ac:dyDescent="0.35">
      <c r="A67" s="74"/>
      <c r="B67" s="75"/>
      <c r="C67" s="76" t="s">
        <v>53</v>
      </c>
      <c r="D67" s="76" t="s">
        <v>56</v>
      </c>
      <c r="E67" s="85" t="s">
        <v>15</v>
      </c>
      <c r="F67" s="403" t="s">
        <v>186</v>
      </c>
      <c r="G67" s="404"/>
      <c r="H67" s="404"/>
      <c r="I67" s="404"/>
      <c r="J67" s="404"/>
      <c r="K67" s="404"/>
      <c r="L67" s="404"/>
      <c r="M67" s="404"/>
      <c r="N67" s="405"/>
      <c r="O67" s="79">
        <f>SUM(700*0.39)</f>
        <v>273</v>
      </c>
      <c r="P67" s="79"/>
      <c r="Q67" s="80"/>
      <c r="R67" s="79"/>
      <c r="S67" s="82"/>
      <c r="T67" s="81"/>
      <c r="U67" s="82"/>
    </row>
    <row r="68" spans="1:21" s="83" customFormat="1" ht="33.75" customHeight="1" x14ac:dyDescent="0.35">
      <c r="A68" s="74"/>
      <c r="B68" s="75"/>
      <c r="C68" s="76" t="s">
        <v>54</v>
      </c>
      <c r="D68" s="76" t="s">
        <v>54</v>
      </c>
      <c r="E68" s="85" t="s">
        <v>15</v>
      </c>
      <c r="F68" s="451" t="s">
        <v>291</v>
      </c>
      <c r="G68" s="452"/>
      <c r="H68" s="452"/>
      <c r="I68" s="452"/>
      <c r="J68" s="452"/>
      <c r="K68" s="452"/>
      <c r="L68" s="452"/>
      <c r="M68" s="452"/>
      <c r="N68" s="453"/>
      <c r="O68" s="270">
        <v>240</v>
      </c>
      <c r="P68" s="79"/>
      <c r="Q68" s="80"/>
      <c r="R68" s="79"/>
      <c r="S68" s="82"/>
      <c r="T68" s="81"/>
      <c r="U68" s="82"/>
    </row>
    <row r="69" spans="1:21" s="83" customFormat="1" ht="33.75" customHeight="1" x14ac:dyDescent="0.35">
      <c r="A69" s="74"/>
      <c r="B69" s="75"/>
      <c r="C69" s="76" t="s">
        <v>53</v>
      </c>
      <c r="D69" s="76" t="s">
        <v>56</v>
      </c>
      <c r="E69" s="85"/>
      <c r="F69" s="397" t="s">
        <v>187</v>
      </c>
      <c r="G69" s="398"/>
      <c r="H69" s="398"/>
      <c r="I69" s="398"/>
      <c r="J69" s="398"/>
      <c r="K69" s="398"/>
      <c r="L69" s="398"/>
      <c r="M69" s="398"/>
      <c r="N69" s="399"/>
      <c r="O69" s="79">
        <f>(700*0.39)</f>
        <v>273</v>
      </c>
      <c r="P69" s="79"/>
      <c r="Q69" s="80"/>
      <c r="R69" s="79"/>
      <c r="S69" s="82"/>
      <c r="T69" s="81"/>
      <c r="U69" s="82"/>
    </row>
    <row r="70" spans="1:21" s="83" customFormat="1" ht="33.75" customHeight="1" x14ac:dyDescent="0.35">
      <c r="A70" s="74"/>
      <c r="B70" s="75"/>
      <c r="C70" s="76" t="s">
        <v>55</v>
      </c>
      <c r="D70" s="76" t="s">
        <v>55</v>
      </c>
      <c r="E70" s="85" t="s">
        <v>15</v>
      </c>
      <c r="F70" s="454" t="s">
        <v>225</v>
      </c>
      <c r="G70" s="455"/>
      <c r="H70" s="455"/>
      <c r="I70" s="455"/>
      <c r="J70" s="455"/>
      <c r="K70" s="455"/>
      <c r="L70" s="455"/>
      <c r="M70" s="455"/>
      <c r="N70" s="456"/>
      <c r="O70" s="79">
        <f>+SUM(240+46+117)</f>
        <v>403</v>
      </c>
      <c r="P70" s="79"/>
      <c r="Q70" s="80"/>
      <c r="R70" s="79"/>
      <c r="S70" s="82"/>
      <c r="T70" s="81"/>
      <c r="U70" s="82"/>
    </row>
    <row r="71" spans="1:21" s="83" customFormat="1" ht="33.75" customHeight="1" x14ac:dyDescent="0.45">
      <c r="A71" s="74"/>
      <c r="B71" s="75"/>
      <c r="C71" s="76"/>
      <c r="D71" s="76"/>
      <c r="E71" s="85" t="s">
        <v>15</v>
      </c>
      <c r="F71" s="457" t="s">
        <v>174</v>
      </c>
      <c r="G71" s="458"/>
      <c r="H71" s="458"/>
      <c r="I71" s="458"/>
      <c r="J71" s="458"/>
      <c r="K71" s="458"/>
      <c r="L71" s="458"/>
      <c r="M71" s="458"/>
      <c r="N71" s="459"/>
      <c r="O71" s="79"/>
      <c r="P71" s="79"/>
      <c r="Q71" s="80"/>
      <c r="R71" s="79"/>
      <c r="S71" s="82"/>
      <c r="T71" s="81"/>
      <c r="U71" s="82"/>
    </row>
    <row r="72" spans="1:21" s="1" customFormat="1" x14ac:dyDescent="0.35">
      <c r="M72" s="48" t="s">
        <v>66</v>
      </c>
      <c r="N72" s="48"/>
      <c r="O72" s="30">
        <f>SUM(O63:O71)</f>
        <v>7414.34</v>
      </c>
      <c r="P72" s="30">
        <f>SUM(P63:P71)</f>
        <v>0</v>
      </c>
      <c r="Q72" s="23"/>
      <c r="R72" s="30">
        <f>SUM(R63:R71)</f>
        <v>0</v>
      </c>
      <c r="S72" s="23"/>
      <c r="T72" s="31">
        <f>SUM(T63:T71)</f>
        <v>0</v>
      </c>
      <c r="U72" s="23"/>
    </row>
    <row r="74" spans="1:21" s="89" customFormat="1" ht="46.5" customHeight="1" x14ac:dyDescent="0.35">
      <c r="A74" s="122" t="s">
        <v>81</v>
      </c>
      <c r="B74" s="123"/>
      <c r="C74" s="123"/>
      <c r="D74" s="123"/>
      <c r="E74" s="123"/>
      <c r="F74" s="123"/>
      <c r="G74" s="123"/>
      <c r="H74" s="123"/>
      <c r="I74" s="123"/>
      <c r="J74" s="123"/>
      <c r="K74" s="123"/>
      <c r="L74" s="123"/>
      <c r="M74" s="123"/>
      <c r="N74" s="124"/>
      <c r="O74" s="236" t="s">
        <v>162</v>
      </c>
      <c r="P74" s="125" t="s">
        <v>36</v>
      </c>
      <c r="Q74" s="126" t="s">
        <v>70</v>
      </c>
      <c r="R74" s="125" t="s">
        <v>37</v>
      </c>
      <c r="S74" s="126" t="s">
        <v>70</v>
      </c>
      <c r="T74" s="125" t="s">
        <v>38</v>
      </c>
      <c r="U74" s="126" t="s">
        <v>70</v>
      </c>
    </row>
    <row r="75" spans="1:21" x14ac:dyDescent="0.35">
      <c r="A75" s="56" t="s">
        <v>68</v>
      </c>
      <c r="B75" s="57"/>
      <c r="C75" s="24" t="s">
        <v>63</v>
      </c>
      <c r="D75" s="24" t="s">
        <v>62</v>
      </c>
      <c r="E75" s="60" t="s">
        <v>31</v>
      </c>
      <c r="F75" s="46" t="s">
        <v>32</v>
      </c>
      <c r="G75" s="46"/>
      <c r="H75" s="46"/>
      <c r="I75" s="46"/>
      <c r="J75" s="46"/>
      <c r="K75" s="46"/>
      <c r="L75" s="46"/>
      <c r="M75" s="46"/>
      <c r="N75" s="46"/>
      <c r="O75" s="21" t="s">
        <v>33</v>
      </c>
      <c r="P75" s="21" t="s">
        <v>33</v>
      </c>
      <c r="Q75" s="26"/>
      <c r="R75" s="21" t="s">
        <v>33</v>
      </c>
      <c r="S75" s="27"/>
      <c r="T75" s="6" t="s">
        <v>33</v>
      </c>
      <c r="U75" s="27"/>
    </row>
    <row r="76" spans="1:21" ht="37.5" customHeight="1" x14ac:dyDescent="0.35">
      <c r="A76" s="56"/>
      <c r="B76" s="57"/>
      <c r="C76" s="24"/>
      <c r="D76" s="24"/>
      <c r="E76" s="60"/>
      <c r="F76" s="257"/>
      <c r="G76" s="257"/>
      <c r="H76" s="257"/>
      <c r="I76" s="257"/>
      <c r="J76" s="257"/>
      <c r="K76" s="257"/>
      <c r="L76" s="257"/>
      <c r="M76" s="257"/>
      <c r="N76" s="257"/>
      <c r="O76" s="21"/>
      <c r="P76" s="21"/>
      <c r="Q76" s="26"/>
      <c r="R76" s="21"/>
      <c r="S76" s="27"/>
      <c r="T76" s="6"/>
      <c r="U76" s="27"/>
    </row>
    <row r="77" spans="1:21" s="83" customFormat="1" ht="46.5" customHeight="1" x14ac:dyDescent="0.35">
      <c r="A77" s="74"/>
      <c r="B77" s="75"/>
      <c r="C77" s="76" t="s">
        <v>53</v>
      </c>
      <c r="D77" s="76" t="s">
        <v>53</v>
      </c>
      <c r="E77" s="77" t="s">
        <v>20</v>
      </c>
      <c r="F77" s="413" t="s">
        <v>268</v>
      </c>
      <c r="G77" s="414"/>
      <c r="H77" s="414"/>
      <c r="I77" s="414"/>
      <c r="J77" s="414"/>
      <c r="K77" s="414"/>
      <c r="L77" s="414"/>
      <c r="M77" s="414"/>
      <c r="N77" s="415"/>
      <c r="O77" s="271">
        <v>1315</v>
      </c>
      <c r="P77" s="79"/>
      <c r="Q77" s="80"/>
      <c r="R77" s="79"/>
      <c r="S77" s="82"/>
      <c r="T77" s="81"/>
      <c r="U77" s="82"/>
    </row>
    <row r="78" spans="1:21" s="83" customFormat="1" ht="37.5" customHeight="1" x14ac:dyDescent="0.35">
      <c r="A78" s="74"/>
      <c r="B78" s="75"/>
      <c r="C78" s="76" t="s">
        <v>53</v>
      </c>
      <c r="D78" s="76" t="s">
        <v>54</v>
      </c>
      <c r="E78" s="77" t="s">
        <v>20</v>
      </c>
      <c r="F78" s="413" t="s">
        <v>277</v>
      </c>
      <c r="G78" s="398"/>
      <c r="H78" s="398"/>
      <c r="I78" s="398"/>
      <c r="J78" s="398"/>
      <c r="K78" s="398"/>
      <c r="L78" s="398"/>
      <c r="M78" s="398"/>
      <c r="N78" s="399"/>
      <c r="O78" s="271">
        <v>270</v>
      </c>
      <c r="P78" s="79"/>
      <c r="Q78" s="80"/>
      <c r="R78" s="79"/>
      <c r="S78" s="82"/>
      <c r="T78" s="81"/>
      <c r="U78" s="82"/>
    </row>
    <row r="79" spans="1:21" s="83" customFormat="1" ht="37.5" customHeight="1" x14ac:dyDescent="0.35">
      <c r="A79" s="74"/>
      <c r="B79" s="75"/>
      <c r="C79" s="76" t="s">
        <v>55</v>
      </c>
      <c r="D79" s="76" t="s">
        <v>55</v>
      </c>
      <c r="E79" s="77" t="s">
        <v>20</v>
      </c>
      <c r="F79" s="428" t="s">
        <v>224</v>
      </c>
      <c r="G79" s="429"/>
      <c r="H79" s="429"/>
      <c r="I79" s="429"/>
      <c r="J79" s="429"/>
      <c r="K79" s="429"/>
      <c r="L79" s="429"/>
      <c r="M79" s="429"/>
      <c r="N79" s="430"/>
      <c r="O79" s="265">
        <v>100</v>
      </c>
      <c r="P79" s="79"/>
      <c r="Q79" s="80"/>
      <c r="R79" s="79"/>
      <c r="S79" s="82"/>
      <c r="T79" s="81"/>
      <c r="U79" s="82"/>
    </row>
    <row r="80" spans="1:21" s="83" customFormat="1" ht="35.25" customHeight="1" x14ac:dyDescent="0.35">
      <c r="A80" s="74"/>
      <c r="B80" s="75"/>
      <c r="C80" s="76"/>
      <c r="D80" s="76"/>
      <c r="E80" s="77"/>
      <c r="F80" s="431"/>
      <c r="G80" s="432"/>
      <c r="H80" s="432"/>
      <c r="I80" s="432"/>
      <c r="J80" s="432"/>
      <c r="K80" s="432"/>
      <c r="L80" s="432"/>
      <c r="M80" s="432"/>
      <c r="N80" s="433"/>
      <c r="O80" s="79"/>
      <c r="P80" s="79"/>
      <c r="Q80" s="80"/>
      <c r="R80" s="79"/>
      <c r="S80" s="82"/>
      <c r="T80" s="81"/>
      <c r="U80" s="82"/>
    </row>
    <row r="81" spans="1:21" s="83" customFormat="1" ht="35.25" customHeight="1" x14ac:dyDescent="0.35">
      <c r="A81" s="74"/>
      <c r="B81" s="75"/>
      <c r="C81" s="76"/>
      <c r="D81" s="76"/>
      <c r="E81" s="77"/>
      <c r="F81" s="431"/>
      <c r="G81" s="432"/>
      <c r="H81" s="432"/>
      <c r="I81" s="432"/>
      <c r="J81" s="432"/>
      <c r="K81" s="432"/>
      <c r="L81" s="432"/>
      <c r="M81" s="432"/>
      <c r="N81" s="433"/>
      <c r="O81" s="79"/>
      <c r="P81" s="79"/>
      <c r="Q81" s="80"/>
      <c r="R81" s="79"/>
      <c r="S81" s="82"/>
      <c r="T81" s="81"/>
      <c r="U81" s="82"/>
    </row>
    <row r="82" spans="1:21" s="1" customFormat="1" x14ac:dyDescent="0.35">
      <c r="L82" s="48" t="s">
        <v>84</v>
      </c>
      <c r="M82" s="48"/>
      <c r="N82" s="48"/>
      <c r="O82" s="30">
        <f>SUM(O77:O81)</f>
        <v>1685</v>
      </c>
      <c r="P82" s="30">
        <f>SUM(P77:P81)</f>
        <v>0</v>
      </c>
      <c r="Q82" s="30"/>
      <c r="R82" s="30">
        <f>SUM(R77:R81)</f>
        <v>0</v>
      </c>
      <c r="S82" s="30"/>
      <c r="T82" s="31">
        <f>SUM(T77:T81)</f>
        <v>0</v>
      </c>
      <c r="U82" s="30"/>
    </row>
    <row r="83" spans="1:21" s="1" customFormat="1" x14ac:dyDescent="0.35">
      <c r="N83" s="33"/>
      <c r="O83" s="30"/>
      <c r="P83" s="30"/>
      <c r="Q83" s="23"/>
      <c r="R83" s="30"/>
      <c r="S83" s="23"/>
      <c r="T83" s="31"/>
      <c r="U83" s="23"/>
    </row>
    <row r="84" spans="1:21" s="1" customFormat="1" ht="15" thickBot="1" x14ac:dyDescent="0.4">
      <c r="N84" s="33"/>
      <c r="O84" s="30"/>
      <c r="P84" s="30"/>
      <c r="Q84" s="23"/>
      <c r="R84" s="30"/>
      <c r="S84" s="23"/>
      <c r="T84" s="31"/>
      <c r="U84" s="23"/>
    </row>
    <row r="85" spans="1:21" s="1" customFormat="1" ht="21.5" thickBot="1" x14ac:dyDescent="0.55000000000000004">
      <c r="E85" s="448" t="s">
        <v>87</v>
      </c>
      <c r="F85" s="449"/>
      <c r="G85" s="449"/>
      <c r="H85" s="449"/>
      <c r="I85" s="449"/>
      <c r="J85" s="449"/>
      <c r="K85" s="449"/>
      <c r="L85" s="449"/>
      <c r="M85" s="449"/>
      <c r="N85" s="450"/>
      <c r="O85" s="40">
        <f>SUM(O72,O59,O82,O54,O46,O35)</f>
        <v>56491.960449999999</v>
      </c>
      <c r="P85" s="40">
        <f>SUM(P72,P59,P82,P54,P46,P35)</f>
        <v>0</v>
      </c>
      <c r="Q85" s="30"/>
      <c r="R85" s="40">
        <f>SUM(R72,R59,R82,R54,R46,R35)</f>
        <v>0</v>
      </c>
      <c r="S85" s="30"/>
      <c r="T85" s="71">
        <f>SUM(T72,T59,T82,T54,T46,T35)</f>
        <v>0</v>
      </c>
      <c r="U85" s="30"/>
    </row>
    <row r="86" spans="1:21" s="37" customFormat="1" ht="15.75" customHeight="1" x14ac:dyDescent="0.5">
      <c r="G86" s="38"/>
      <c r="H86" s="38"/>
      <c r="I86" s="38"/>
      <c r="J86" s="38"/>
      <c r="K86" s="38"/>
      <c r="L86" s="38"/>
      <c r="M86" s="38"/>
      <c r="N86" s="38"/>
      <c r="O86" s="39"/>
      <c r="P86" s="39"/>
      <c r="Q86" s="39"/>
      <c r="R86" s="39"/>
      <c r="S86" s="39"/>
      <c r="T86" s="72"/>
      <c r="U86" s="39"/>
    </row>
    <row r="88" spans="1:21" s="89" customFormat="1" ht="37.5" customHeight="1" x14ac:dyDescent="0.35">
      <c r="A88" s="127" t="s">
        <v>34</v>
      </c>
      <c r="B88" s="128"/>
      <c r="C88" s="128"/>
      <c r="D88" s="129"/>
      <c r="E88" s="130"/>
      <c r="F88" s="130"/>
      <c r="G88" s="130"/>
      <c r="H88" s="130"/>
      <c r="I88" s="130"/>
      <c r="J88" s="130"/>
      <c r="K88" s="130"/>
      <c r="L88" s="130"/>
      <c r="M88" s="130"/>
      <c r="N88" s="131"/>
      <c r="O88" s="132" t="s">
        <v>162</v>
      </c>
      <c r="P88" s="132" t="s">
        <v>36</v>
      </c>
      <c r="Q88" s="133" t="s">
        <v>70</v>
      </c>
      <c r="R88" s="132" t="s">
        <v>37</v>
      </c>
      <c r="S88" s="133" t="s">
        <v>70</v>
      </c>
      <c r="T88" s="132" t="s">
        <v>38</v>
      </c>
      <c r="U88" s="133" t="s">
        <v>70</v>
      </c>
    </row>
    <row r="89" spans="1:21" x14ac:dyDescent="0.35">
      <c r="A89" s="56"/>
      <c r="B89" s="57"/>
      <c r="C89" s="24" t="s">
        <v>63</v>
      </c>
      <c r="D89" s="24" t="s">
        <v>62</v>
      </c>
      <c r="E89" s="60" t="s">
        <v>31</v>
      </c>
      <c r="F89" s="46" t="s">
        <v>32</v>
      </c>
      <c r="G89" s="46"/>
      <c r="H89" s="46"/>
      <c r="I89" s="46"/>
      <c r="J89" s="46"/>
      <c r="K89" s="46"/>
      <c r="L89" s="46"/>
      <c r="M89" s="46"/>
      <c r="N89" s="46"/>
      <c r="O89" s="21" t="s">
        <v>33</v>
      </c>
      <c r="P89" s="21" t="s">
        <v>33</v>
      </c>
      <c r="Q89" s="26"/>
      <c r="R89" s="21" t="s">
        <v>33</v>
      </c>
      <c r="S89" s="27"/>
      <c r="T89" s="6" t="s">
        <v>33</v>
      </c>
      <c r="U89" s="27"/>
    </row>
    <row r="90" spans="1:21" s="83" customFormat="1" ht="37.5" customHeight="1" x14ac:dyDescent="0.35">
      <c r="A90" s="74"/>
      <c r="B90" s="75"/>
      <c r="C90" s="76"/>
      <c r="D90" s="76"/>
      <c r="E90" s="85" t="s">
        <v>58</v>
      </c>
      <c r="F90" s="407"/>
      <c r="G90" s="408"/>
      <c r="H90" s="408"/>
      <c r="I90" s="408"/>
      <c r="J90" s="408"/>
      <c r="K90" s="408"/>
      <c r="L90" s="408"/>
      <c r="M90" s="408"/>
      <c r="N90" s="409"/>
      <c r="O90" s="79"/>
      <c r="P90" s="79"/>
      <c r="Q90" s="80"/>
      <c r="R90" s="79"/>
      <c r="S90" s="82"/>
      <c r="T90" s="81"/>
      <c r="U90" s="82"/>
    </row>
    <row r="91" spans="1:21" s="1" customFormat="1" ht="15.5" x14ac:dyDescent="0.35">
      <c r="L91" s="47" t="s">
        <v>67</v>
      </c>
      <c r="M91" s="47"/>
      <c r="N91" s="47"/>
      <c r="O91" s="30">
        <f>SUM(O90:O90)</f>
        <v>0</v>
      </c>
      <c r="P91" s="30">
        <f>SUM(P90:P90)</f>
        <v>0</v>
      </c>
      <c r="Q91" s="23"/>
      <c r="R91" s="30">
        <f>SUM(R90:R90)</f>
        <v>0</v>
      </c>
      <c r="S91" s="23"/>
      <c r="T91" s="31">
        <f>SUM(T90:T90)</f>
        <v>0</v>
      </c>
      <c r="U91" s="23"/>
    </row>
    <row r="94" spans="1:21" ht="15" thickBot="1" x14ac:dyDescent="0.4"/>
    <row r="95" spans="1:21" s="1" customFormat="1" ht="21.5" thickBot="1" x14ac:dyDescent="0.55000000000000004">
      <c r="G95" s="63"/>
      <c r="H95" s="448" t="s">
        <v>86</v>
      </c>
      <c r="I95" s="449"/>
      <c r="J95" s="449"/>
      <c r="K95" s="449"/>
      <c r="L95" s="449"/>
      <c r="M95" s="449"/>
      <c r="N95" s="450"/>
      <c r="O95" s="87">
        <f>SUM(O85*0.05)</f>
        <v>2824.5980225000003</v>
      </c>
      <c r="P95" s="87">
        <v>0</v>
      </c>
      <c r="Q95" s="87"/>
      <c r="R95" s="87">
        <v>0</v>
      </c>
      <c r="S95" s="87"/>
      <c r="T95" s="88">
        <v>0</v>
      </c>
      <c r="U95" s="30"/>
    </row>
    <row r="97" spans="5:21" ht="15" thickBot="1" x14ac:dyDescent="0.4"/>
    <row r="98" spans="5:21" s="41" customFormat="1" ht="24" thickBot="1" x14ac:dyDescent="0.6">
      <c r="E98" s="416" t="s">
        <v>88</v>
      </c>
      <c r="F98" s="417"/>
      <c r="G98" s="417"/>
      <c r="H98" s="417"/>
      <c r="I98" s="417"/>
      <c r="J98" s="417"/>
      <c r="K98" s="417"/>
      <c r="L98" s="417"/>
      <c r="M98" s="417"/>
      <c r="N98" s="418"/>
      <c r="O98" s="280">
        <f>SUM(O95,O91,O85)</f>
        <v>59316.558472500001</v>
      </c>
      <c r="P98" s="43">
        <f>SUM(P95,P91,P85)</f>
        <v>0</v>
      </c>
      <c r="Q98" s="43"/>
      <c r="R98" s="43">
        <f>SUM(R95,R91,R85)</f>
        <v>0</v>
      </c>
      <c r="S98" s="43"/>
      <c r="T98" s="73">
        <f>SUM(T95,T91,T85)</f>
        <v>0</v>
      </c>
      <c r="U98" s="42"/>
    </row>
  </sheetData>
  <customSheetViews>
    <customSheetView guid="{08C97B7F-67EE-4463-AA3D-5024C5CFCC42}" topLeftCell="A22">
      <selection activeCell="X58" sqref="X58"/>
      <pageMargins left="0.7" right="0.7" top="0.75" bottom="0.75" header="0.3" footer="0.3"/>
      <pageSetup orientation="portrait" r:id="rId1"/>
    </customSheetView>
  </customSheetViews>
  <mergeCells count="39">
    <mergeCell ref="E85:N85"/>
    <mergeCell ref="F68:N68"/>
    <mergeCell ref="F69:N69"/>
    <mergeCell ref="H95:N95"/>
    <mergeCell ref="F70:N70"/>
    <mergeCell ref="F71:N71"/>
    <mergeCell ref="F77:N77"/>
    <mergeCell ref="E98:N98"/>
    <mergeCell ref="A11:Q15"/>
    <mergeCell ref="F79:N79"/>
    <mergeCell ref="F80:N80"/>
    <mergeCell ref="K35:N35"/>
    <mergeCell ref="F50:N50"/>
    <mergeCell ref="F51:N51"/>
    <mergeCell ref="F52:N52"/>
    <mergeCell ref="F53:N53"/>
    <mergeCell ref="F67:N67"/>
    <mergeCell ref="F90:N90"/>
    <mergeCell ref="F78:N78"/>
    <mergeCell ref="F81:N81"/>
    <mergeCell ref="F63:N63"/>
    <mergeCell ref="F64:N64"/>
    <mergeCell ref="F65:N65"/>
    <mergeCell ref="F66:N66"/>
    <mergeCell ref="A17:D17"/>
    <mergeCell ref="A36:D36"/>
    <mergeCell ref="F20:N20"/>
    <mergeCell ref="F21:N21"/>
    <mergeCell ref="F31:N31"/>
    <mergeCell ref="F26:N26"/>
    <mergeCell ref="F39:N39"/>
    <mergeCell ref="F40:N40"/>
    <mergeCell ref="F45:N45"/>
    <mergeCell ref="F44:N44"/>
    <mergeCell ref="A1:D1"/>
    <mergeCell ref="F58:N58"/>
    <mergeCell ref="F41:N41"/>
    <mergeCell ref="F42:N42"/>
    <mergeCell ref="F43:N43"/>
  </mergeCells>
  <dataValidations count="10">
    <dataValidation type="list" allowBlank="1" showInputMessage="1" showErrorMessage="1" sqref="C20:D21 C58:D58 C50:D53 C90:D90 C26:D26 C39:D45 C31:D31 C77:D81 C63:D71" xr:uid="{00000000-0002-0000-0200-000000000000}">
      <formula1>Quarter1</formula1>
    </dataValidation>
    <dataValidation type="list" allowBlank="1" showInputMessage="1" showErrorMessage="1" error="Please select from the drop down menu" sqref="E20:E21" xr:uid="{00000000-0002-0000-0200-000001000000}">
      <formula1>Salary</formula1>
    </dataValidation>
    <dataValidation type="list" allowBlank="1" showInputMessage="1" showErrorMessage="1" error="Please Select from the Drop Down Menu" sqref="E58" xr:uid="{00000000-0002-0000-0200-000002000000}">
      <formula1>Telephone</formula1>
    </dataValidation>
    <dataValidation type="list" allowBlank="1" showInputMessage="1" showErrorMessage="1" sqref="E90" xr:uid="{00000000-0002-0000-0200-000003000000}">
      <formula1>Salaries</formula1>
    </dataValidation>
    <dataValidation type="list" allowBlank="1" showInputMessage="1" showErrorMessage="1" sqref="H8" xr:uid="{00000000-0002-0000-0200-000004000000}">
      <formula1>YesNo</formula1>
    </dataValidation>
    <dataValidation type="list" allowBlank="1" showInputMessage="1" showErrorMessage="1" error="Please Select from the Drop Down Menu" sqref="E50:E53" xr:uid="{00000000-0002-0000-0200-000005000000}">
      <formula1>Supplies</formula1>
    </dataValidation>
    <dataValidation allowBlank="1" showInputMessage="1" showErrorMessage="1" error="Please select from the drop down menu" sqref="E26 E31" xr:uid="{00000000-0002-0000-0200-000006000000}"/>
    <dataValidation type="list" allowBlank="1" showInputMessage="1" showErrorMessage="1" error="Please Select from the Drop Down Menu" sqref="E39:E45" xr:uid="{00000000-0002-0000-0200-000007000000}">
      <formula1>ContractedServices</formula1>
    </dataValidation>
    <dataValidation type="list" allowBlank="1" showInputMessage="1" showErrorMessage="1" sqref="E77:E81" xr:uid="{00000000-0002-0000-0200-000008000000}">
      <formula1>Other</formula1>
    </dataValidation>
    <dataValidation allowBlank="1" showInputMessage="1" showErrorMessage="1" error="Please Select from the Drop Down Menu" sqref="E63:E71" xr:uid="{00000000-0002-0000-0200-000009000000}"/>
  </dataValidations>
  <pageMargins left="0.7" right="0.7" top="0.75" bottom="0.75" header="0.3" footer="0.3"/>
  <pageSetup scale="34"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3"/>
  <sheetViews>
    <sheetView zoomScale="59" zoomScaleNormal="59" workbookViewId="0">
      <selection activeCell="F54" sqref="F54"/>
    </sheetView>
  </sheetViews>
  <sheetFormatPr defaultRowHeight="14.5" x14ac:dyDescent="0.35"/>
  <cols>
    <col min="1" max="1" width="3" bestFit="1" customWidth="1"/>
    <col min="2" max="2" width="28.81640625" customWidth="1"/>
    <col min="3" max="3" width="16.54296875" customWidth="1"/>
    <col min="4" max="4" width="9.1796875" customWidth="1"/>
    <col min="5" max="5" width="3" bestFit="1" customWidth="1"/>
    <col min="6" max="6" width="28.1796875" customWidth="1"/>
    <col min="7" max="7" width="16.81640625" customWidth="1"/>
    <col min="8" max="8" width="6.81640625" customWidth="1"/>
    <col min="9" max="9" width="3" bestFit="1" customWidth="1"/>
    <col min="10" max="10" width="27.453125" bestFit="1" customWidth="1"/>
    <col min="11" max="11" width="16.81640625" customWidth="1"/>
    <col min="12" max="12" width="7.453125" customWidth="1"/>
    <col min="13" max="13" width="3" bestFit="1" customWidth="1"/>
    <col min="14" max="14" width="27.453125" bestFit="1" customWidth="1"/>
    <col min="15" max="15" width="16.54296875" customWidth="1"/>
    <col min="16" max="16" width="6.7265625" customWidth="1"/>
    <col min="18" max="18" width="3" bestFit="1" customWidth="1"/>
    <col min="19" max="19" width="27.453125" bestFit="1" customWidth="1"/>
    <col min="22" max="22" width="27.453125" bestFit="1" customWidth="1"/>
  </cols>
  <sheetData>
    <row r="1" spans="1:15" ht="15" thickBot="1" x14ac:dyDescent="0.4">
      <c r="F1" s="148" t="s">
        <v>116</v>
      </c>
      <c r="G1" s="149"/>
      <c r="J1" s="148" t="s">
        <v>116</v>
      </c>
      <c r="K1" s="149"/>
      <c r="N1" s="148" t="s">
        <v>116</v>
      </c>
      <c r="O1" s="149"/>
    </row>
    <row r="2" spans="1:15" ht="18.5" x14ac:dyDescent="0.45">
      <c r="A2" s="463" t="s">
        <v>40</v>
      </c>
      <c r="B2" s="463"/>
      <c r="C2" s="463"/>
      <c r="D2" s="142"/>
      <c r="E2" s="463" t="s">
        <v>36</v>
      </c>
      <c r="F2" s="463"/>
      <c r="G2" s="463"/>
      <c r="I2" s="463" t="s">
        <v>37</v>
      </c>
      <c r="J2" s="463"/>
      <c r="K2" s="463"/>
      <c r="L2" s="146"/>
      <c r="M2" s="463" t="s">
        <v>38</v>
      </c>
      <c r="N2" s="463"/>
      <c r="O2" s="463"/>
    </row>
    <row r="3" spans="1:15" x14ac:dyDescent="0.35">
      <c r="A3" s="462" t="s">
        <v>2</v>
      </c>
      <c r="B3" s="462"/>
      <c r="C3" s="1" t="s">
        <v>0</v>
      </c>
      <c r="D3" s="1"/>
      <c r="E3" s="462" t="s">
        <v>2</v>
      </c>
      <c r="F3" s="462"/>
      <c r="G3" s="1" t="s">
        <v>0</v>
      </c>
      <c r="I3" s="462" t="s">
        <v>2</v>
      </c>
      <c r="J3" s="462"/>
      <c r="K3" s="1" t="s">
        <v>0</v>
      </c>
      <c r="L3" s="1"/>
      <c r="M3" s="462" t="s">
        <v>2</v>
      </c>
      <c r="N3" s="462"/>
      <c r="O3" s="1" t="s">
        <v>0</v>
      </c>
    </row>
    <row r="4" spans="1:15" x14ac:dyDescent="0.35">
      <c r="A4" s="460" t="s">
        <v>5</v>
      </c>
      <c r="B4" s="461"/>
      <c r="C4" s="64"/>
      <c r="D4" s="140"/>
      <c r="E4" s="464" t="s">
        <v>5</v>
      </c>
      <c r="F4" s="461"/>
      <c r="G4" s="64"/>
      <c r="I4" s="460" t="s">
        <v>5</v>
      </c>
      <c r="J4" s="461"/>
      <c r="K4" s="64"/>
      <c r="L4" s="140"/>
      <c r="M4" s="460" t="s">
        <v>5</v>
      </c>
      <c r="N4" s="461"/>
      <c r="O4" s="64"/>
    </row>
    <row r="5" spans="1:15" x14ac:dyDescent="0.35">
      <c r="A5" s="4">
        <v>1</v>
      </c>
      <c r="B5" s="5" t="s">
        <v>1</v>
      </c>
      <c r="C5" s="64">
        <f>SUMIF('Budget Detail &amp; Amendments'!E20:E21, B5, 'Budget Detail &amp; Amendments'!O20:O21)</f>
        <v>23378.5</v>
      </c>
      <c r="D5" s="140"/>
      <c r="E5" s="143">
        <v>1</v>
      </c>
      <c r="F5" s="5" t="s">
        <v>1</v>
      </c>
      <c r="G5" s="64">
        <f>SUMIF('Budget Detail &amp; Amendments'!E20:E21, 'Budget Roll-Up'!F5, 'Budget Detail &amp; Amendments'!P20:P21)</f>
        <v>0</v>
      </c>
      <c r="I5" s="4">
        <v>1</v>
      </c>
      <c r="J5" s="5" t="s">
        <v>1</v>
      </c>
      <c r="K5" s="64">
        <f>SUMIF('Budget Detail &amp; Amendments'!E20:E21, 'Budget Roll-Up'!J5, 'Budget Detail &amp; Amendments'!R20:R21)</f>
        <v>0</v>
      </c>
      <c r="L5" s="140"/>
      <c r="M5" s="4">
        <v>1</v>
      </c>
      <c r="N5" s="5" t="s">
        <v>1</v>
      </c>
      <c r="O5" s="64">
        <f>SUMIF('Budget Detail &amp; Amendments'!E20:E21, 'Budget Roll-Up'!N5, 'Budget Detail &amp; Amendments'!T20:T21)</f>
        <v>0</v>
      </c>
    </row>
    <row r="6" spans="1:15" x14ac:dyDescent="0.35">
      <c r="A6" s="4">
        <v>2</v>
      </c>
      <c r="B6" s="5" t="s">
        <v>3</v>
      </c>
      <c r="C6" s="64">
        <f>SUMIF('Budget Detail &amp; Amendments'!E20:E21, B6, 'Budget Detail &amp; Amendments'!O20:O21)</f>
        <v>0</v>
      </c>
      <c r="D6" s="140"/>
      <c r="E6" s="143">
        <v>2</v>
      </c>
      <c r="F6" s="5" t="s">
        <v>3</v>
      </c>
      <c r="G6" s="64">
        <f>SUMIF('Budget Detail &amp; Amendments'!E20:E21, 'Budget Roll-Up'!F6, 'Budget Detail &amp; Amendments'!P20:P21)</f>
        <v>0</v>
      </c>
      <c r="I6" s="4">
        <v>2</v>
      </c>
      <c r="J6" s="5" t="s">
        <v>3</v>
      </c>
      <c r="K6" s="64">
        <f>SUMIF('Budget Detail &amp; Amendments'!E20:E21, 'Budget Roll-Up'!J6, 'Budget Detail &amp; Amendments'!R20:R21)</f>
        <v>0</v>
      </c>
      <c r="L6" s="140"/>
      <c r="M6" s="4">
        <v>2</v>
      </c>
      <c r="N6" s="5" t="s">
        <v>3</v>
      </c>
      <c r="O6" s="64">
        <f>SUMIF('Budget Detail &amp; Amendments'!E20:E21, 'Budget Roll-Up'!N6, 'Budget Detail &amp; Amendments'!T20:T21)</f>
        <v>0</v>
      </c>
    </row>
    <row r="7" spans="1:15" x14ac:dyDescent="0.35">
      <c r="A7" s="4">
        <v>3</v>
      </c>
      <c r="B7" s="5" t="s">
        <v>4</v>
      </c>
      <c r="C7" s="64">
        <f>SUM('Budget Detail &amp; Amendments'!O27,'Budget Detail &amp; Amendments'!O32)</f>
        <v>13891.620449999999</v>
      </c>
      <c r="D7" s="140"/>
      <c r="E7" s="143">
        <v>3</v>
      </c>
      <c r="F7" s="5" t="s">
        <v>4</v>
      </c>
      <c r="G7" s="64">
        <f>SUM('Budget Detail &amp; Amendments'!P27,'Budget Detail &amp; Amendments'!P32)</f>
        <v>0</v>
      </c>
      <c r="I7" s="4">
        <v>3</v>
      </c>
      <c r="J7" s="5" t="s">
        <v>4</v>
      </c>
      <c r="K7" s="64">
        <f>SUM('Budget Detail &amp; Amendments'!R27,'Budget Detail &amp; Amendments'!R32)</f>
        <v>0</v>
      </c>
      <c r="L7" s="140"/>
      <c r="M7" s="4">
        <v>3</v>
      </c>
      <c r="N7" s="5" t="s">
        <v>4</v>
      </c>
      <c r="O7" s="64">
        <f>SUM('Budget Detail &amp; Amendments'!T27,'Budget Detail &amp; Amendments'!T32)</f>
        <v>0</v>
      </c>
    </row>
    <row r="8" spans="1:15" x14ac:dyDescent="0.35">
      <c r="A8" s="6">
        <v>4</v>
      </c>
      <c r="B8" s="7" t="s">
        <v>6</v>
      </c>
      <c r="C8" s="65">
        <f>SUM(C5:C7)</f>
        <v>37270.120450000002</v>
      </c>
      <c r="D8" s="141"/>
      <c r="E8" s="144">
        <v>4</v>
      </c>
      <c r="F8" s="7" t="s">
        <v>6</v>
      </c>
      <c r="G8" s="65">
        <f>SUM(G5:G7)</f>
        <v>0</v>
      </c>
      <c r="I8" s="6">
        <v>4</v>
      </c>
      <c r="J8" s="7" t="s">
        <v>6</v>
      </c>
      <c r="K8" s="65">
        <f>SUM(K5:K7)</f>
        <v>0</v>
      </c>
      <c r="L8" s="141"/>
      <c r="M8" s="6">
        <v>4</v>
      </c>
      <c r="N8" s="7" t="s">
        <v>6</v>
      </c>
      <c r="O8" s="65">
        <f>SUM(O5:O7)</f>
        <v>0</v>
      </c>
    </row>
    <row r="9" spans="1:15" x14ac:dyDescent="0.35">
      <c r="G9" s="66"/>
      <c r="K9" s="66"/>
      <c r="L9" s="66"/>
      <c r="O9" s="66"/>
    </row>
    <row r="10" spans="1:15" x14ac:dyDescent="0.35">
      <c r="A10" s="462" t="s">
        <v>7</v>
      </c>
      <c r="B10" s="462"/>
      <c r="E10" s="462" t="s">
        <v>7</v>
      </c>
      <c r="F10" s="462"/>
      <c r="G10" s="66"/>
      <c r="I10" s="462" t="s">
        <v>7</v>
      </c>
      <c r="J10" s="462"/>
      <c r="K10" s="66"/>
      <c r="L10" s="66"/>
      <c r="M10" s="462" t="s">
        <v>7</v>
      </c>
      <c r="N10" s="462"/>
      <c r="O10" s="66"/>
    </row>
    <row r="11" spans="1:15" x14ac:dyDescent="0.35">
      <c r="A11" s="4">
        <v>5</v>
      </c>
      <c r="B11" s="5" t="s">
        <v>8</v>
      </c>
      <c r="C11" s="64">
        <f>SUMIF('Budget Detail &amp; Amendments'!E39:E45, B11, 'Budget Detail &amp; Amendments'!O39:O45)</f>
        <v>8500</v>
      </c>
      <c r="D11" s="140"/>
      <c r="E11" s="143">
        <v>5</v>
      </c>
      <c r="F11" s="5" t="s">
        <v>8</v>
      </c>
      <c r="G11" s="64">
        <f>SUMIF('Budget Detail &amp; Amendments'!E39:E45, 'Budget Roll-Up'!F11, 'Budget Detail &amp; Amendments'!P39:P45)</f>
        <v>0</v>
      </c>
      <c r="I11" s="4">
        <v>5</v>
      </c>
      <c r="J11" s="5" t="s">
        <v>8</v>
      </c>
      <c r="K11" s="64">
        <f>SUMIF('Budget Detail &amp; Amendments'!E39:E45, 'Budget Roll-Up'!J11, 'Budget Detail &amp; Amendments'!R39:R45)</f>
        <v>0</v>
      </c>
      <c r="L11" s="140"/>
      <c r="M11" s="4">
        <v>5</v>
      </c>
      <c r="N11" s="5" t="s">
        <v>8</v>
      </c>
      <c r="O11" s="64">
        <f>SUMIF('Budget Detail &amp; Amendments'!E39:E45, 'Budget Roll-Up'!N11, 'Budget Detail &amp; Amendments'!T39:T45)</f>
        <v>0</v>
      </c>
    </row>
    <row r="12" spans="1:15" x14ac:dyDescent="0.35">
      <c r="A12" s="4">
        <v>6</v>
      </c>
      <c r="B12" s="5" t="s">
        <v>9</v>
      </c>
      <c r="C12" s="64"/>
      <c r="D12" s="140"/>
      <c r="E12" s="143">
        <v>6</v>
      </c>
      <c r="F12" s="5" t="s">
        <v>9</v>
      </c>
      <c r="G12" s="64"/>
      <c r="I12" s="4">
        <v>6</v>
      </c>
      <c r="J12" s="5" t="s">
        <v>9</v>
      </c>
      <c r="K12" s="64"/>
      <c r="L12" s="140"/>
      <c r="M12" s="4">
        <v>6</v>
      </c>
      <c r="N12" s="5" t="s">
        <v>9</v>
      </c>
      <c r="O12" s="64"/>
    </row>
    <row r="13" spans="1:15" x14ac:dyDescent="0.35">
      <c r="A13" s="4">
        <v>7</v>
      </c>
      <c r="B13" s="5" t="s">
        <v>10</v>
      </c>
      <c r="C13" s="64">
        <f>SUMIF('Budget Detail &amp; Amendments'!E39:E45, 'Budget Roll-Up'!B13, 'Budget Detail &amp; Amendments'!O39:O45)</f>
        <v>0</v>
      </c>
      <c r="D13" s="140"/>
      <c r="E13" s="143">
        <v>7</v>
      </c>
      <c r="F13" s="5" t="s">
        <v>10</v>
      </c>
      <c r="G13" s="64">
        <f>SUMIF('Budget Detail &amp; Amendments'!E39:E45, 'Budget Roll-Up'!F13, 'Budget Detail &amp; Amendments'!P39:P45)</f>
        <v>0</v>
      </c>
      <c r="I13" s="4">
        <v>7</v>
      </c>
      <c r="J13" s="5" t="s">
        <v>10</v>
      </c>
      <c r="K13" s="64">
        <f>SUMIF('Budget Detail &amp; Amendments'!E39:E45, 'Budget Roll-Up'!J13, 'Budget Detail &amp; Amendments'!R39:R45)</f>
        <v>0</v>
      </c>
      <c r="L13" s="140"/>
      <c r="M13" s="4">
        <v>7</v>
      </c>
      <c r="N13" s="5" t="s">
        <v>10</v>
      </c>
      <c r="O13" s="64">
        <f>SUMIF('Budget Detail &amp; Amendments'!E39:E45, 'Budget Roll-Up'!N13, 'Budget Detail &amp; Amendments'!T39:T45)</f>
        <v>0</v>
      </c>
    </row>
    <row r="14" spans="1:15" x14ac:dyDescent="0.35">
      <c r="A14" s="4">
        <v>8</v>
      </c>
      <c r="B14" s="5" t="s">
        <v>13</v>
      </c>
      <c r="C14" s="64">
        <f>SUMIF('Budget Detail &amp; Amendments'!E50:E53, 'Budget Roll-Up'!B14, 'Budget Detail &amp; Amendments'!O50:O53)</f>
        <v>1500</v>
      </c>
      <c r="D14" s="140"/>
      <c r="E14" s="143">
        <v>8</v>
      </c>
      <c r="F14" s="5" t="s">
        <v>13</v>
      </c>
      <c r="G14" s="64">
        <f>SUMIF('Budget Detail &amp; Amendments'!E50:E53, 'Budget Roll-Up'!F14, 'Budget Detail &amp; Amendments'!P50:P53)</f>
        <v>0</v>
      </c>
      <c r="I14" s="4">
        <v>8</v>
      </c>
      <c r="J14" s="5" t="s">
        <v>13</v>
      </c>
      <c r="K14" s="64">
        <f>SUMIF('Budget Detail &amp; Amendments'!E50:E53, 'Budget Roll-Up'!J14, 'Budget Detail &amp; Amendments'!R50:R53)</f>
        <v>0</v>
      </c>
      <c r="L14" s="140"/>
      <c r="M14" s="4">
        <v>8</v>
      </c>
      <c r="N14" s="5" t="s">
        <v>13</v>
      </c>
      <c r="O14" s="64">
        <f>SUMIF('Budget Detail &amp; Amendments'!E50:E53, 'Budget Roll-Up'!N14, 'Budget Detail &amp; Amendments'!T50:T53)</f>
        <v>0</v>
      </c>
    </row>
    <row r="15" spans="1:15" x14ac:dyDescent="0.35">
      <c r="A15" s="4">
        <v>9</v>
      </c>
      <c r="B15" s="5" t="s">
        <v>11</v>
      </c>
      <c r="C15" s="64">
        <f>SUMIF('Budget Detail &amp; Amendments'!E50:E53, 'Budget Roll-Up'!B15, 'Budget Detail &amp; Amendments'!O50:O53)</f>
        <v>0</v>
      </c>
      <c r="D15" s="140"/>
      <c r="E15" s="143">
        <v>9</v>
      </c>
      <c r="F15" s="5" t="s">
        <v>11</v>
      </c>
      <c r="G15" s="64">
        <f>SUMIF('Budget Detail &amp; Amendments'!E50:E53, 'Budget Roll-Up'!F15, 'Budget Detail &amp; Amendments'!P50:P53)</f>
        <v>0</v>
      </c>
      <c r="I15" s="4">
        <v>9</v>
      </c>
      <c r="J15" s="5" t="s">
        <v>11</v>
      </c>
      <c r="K15" s="64">
        <f>SUMIF('Budget Detail &amp; Amendments'!E50:E53, 'Budget Roll-Up'!J15, 'Budget Detail &amp; Amendments'!R50:R53)</f>
        <v>0</v>
      </c>
      <c r="L15" s="140"/>
      <c r="M15" s="4">
        <v>9</v>
      </c>
      <c r="N15" s="5" t="s">
        <v>11</v>
      </c>
      <c r="O15" s="64">
        <f>SUMIF('Budget Detail &amp; Amendments'!E50:E53, 'Budget Roll-Up'!N15, 'Budget Detail &amp; Amendments'!T50:T53)</f>
        <v>0</v>
      </c>
    </row>
    <row r="16" spans="1:15" x14ac:dyDescent="0.35">
      <c r="A16" s="4">
        <v>10</v>
      </c>
      <c r="B16" s="5" t="s">
        <v>12</v>
      </c>
      <c r="C16" s="64">
        <f>SUMIF('Budget Detail &amp; Amendments'!E58:E58, 'Budget Roll-Up'!B16, 'Budget Detail &amp; Amendments'!O58:O58)</f>
        <v>122.5</v>
      </c>
      <c r="D16" s="140"/>
      <c r="E16" s="143">
        <v>10</v>
      </c>
      <c r="F16" s="5" t="s">
        <v>12</v>
      </c>
      <c r="G16" s="64">
        <f>SUMIF('Budget Detail &amp; Amendments'!E58:E58, 'Budget Roll-Up'!F16, 'Budget Detail &amp; Amendments'!P58:P58)</f>
        <v>0</v>
      </c>
      <c r="I16" s="4">
        <v>10</v>
      </c>
      <c r="J16" s="5" t="s">
        <v>12</v>
      </c>
      <c r="K16" s="64">
        <f>SUMIF('Budget Detail &amp; Amendments'!E58:E58, 'Budget Roll-Up'!J16, 'Budget Detail &amp; Amendments'!R58:R58)</f>
        <v>0</v>
      </c>
      <c r="L16" s="140"/>
      <c r="M16" s="4">
        <v>10</v>
      </c>
      <c r="N16" s="5" t="s">
        <v>12</v>
      </c>
      <c r="O16" s="64">
        <f>SUMIF('Budget Detail &amp; Amendments'!E58:E58, 'Budget Roll-Up'!N16, 'Budget Detail &amp; Amendments'!T58:T58)</f>
        <v>0</v>
      </c>
    </row>
    <row r="17" spans="1:15" x14ac:dyDescent="0.35">
      <c r="A17" s="4">
        <v>11</v>
      </c>
      <c r="B17" s="5" t="s">
        <v>14</v>
      </c>
      <c r="C17" s="64">
        <f>SUMIF('Budget Detail &amp; Amendments'!E58:E58, 'Budget Roll-Up'!B17, 'Budget Detail &amp; Amendments'!O58:O58)</f>
        <v>0</v>
      </c>
      <c r="D17" s="140"/>
      <c r="E17" s="143">
        <v>11</v>
      </c>
      <c r="F17" s="5" t="s">
        <v>14</v>
      </c>
      <c r="G17" s="64">
        <f>SUMIF('Budget Detail &amp; Amendments'!E58:E58, 'Budget Roll-Up'!F17, 'Budget Detail &amp; Amendments'!P58:P58)</f>
        <v>0</v>
      </c>
      <c r="I17" s="4">
        <v>11</v>
      </c>
      <c r="J17" s="5" t="s">
        <v>14</v>
      </c>
      <c r="K17" s="64">
        <f>SUMIF('Budget Detail &amp; Amendments'!E58:E58, 'Budget Roll-Up'!J17, 'Budget Detail &amp; Amendments'!R58:R58)</f>
        <v>0</v>
      </c>
      <c r="L17" s="140"/>
      <c r="M17" s="4">
        <v>11</v>
      </c>
      <c r="N17" s="5" t="s">
        <v>14</v>
      </c>
      <c r="O17" s="64">
        <f>SUMIF('Budget Detail &amp; Amendments'!E58:E58, 'Budget Roll-Up'!N17, 'Budget Detail &amp; Amendments'!T58:T58)</f>
        <v>0</v>
      </c>
    </row>
    <row r="18" spans="1:15" x14ac:dyDescent="0.35">
      <c r="A18" s="4">
        <v>12</v>
      </c>
      <c r="B18" s="8" t="s">
        <v>15</v>
      </c>
      <c r="C18" s="64">
        <f>'Budget Detail &amp; Amendments'!O72</f>
        <v>7414.34</v>
      </c>
      <c r="D18" s="140"/>
      <c r="E18" s="143">
        <v>12</v>
      </c>
      <c r="F18" s="8" t="s">
        <v>15</v>
      </c>
      <c r="G18" s="64">
        <f>SUM('Budget Detail &amp; Amendments'!P72)</f>
        <v>0</v>
      </c>
      <c r="I18" s="4">
        <v>12</v>
      </c>
      <c r="J18" s="8" t="s">
        <v>15</v>
      </c>
      <c r="K18" s="64">
        <f>SUM('Budget Detail &amp; Amendments'!R72)</f>
        <v>0</v>
      </c>
      <c r="L18" s="140"/>
      <c r="M18" s="4">
        <v>12</v>
      </c>
      <c r="N18" s="8" t="s">
        <v>15</v>
      </c>
      <c r="O18" s="64">
        <f>SUM('Budget Detail &amp; Amendments'!T72)</f>
        <v>0</v>
      </c>
    </row>
    <row r="19" spans="1:15" x14ac:dyDescent="0.35">
      <c r="A19" s="4">
        <v>13</v>
      </c>
      <c r="B19" s="8" t="s">
        <v>16</v>
      </c>
      <c r="C19" s="64"/>
      <c r="D19" s="140"/>
      <c r="E19" s="143">
        <v>13</v>
      </c>
      <c r="F19" s="8" t="s">
        <v>16</v>
      </c>
      <c r="G19" s="64"/>
      <c r="I19" s="4">
        <v>13</v>
      </c>
      <c r="J19" s="8" t="s">
        <v>16</v>
      </c>
      <c r="K19" s="64"/>
      <c r="L19" s="140"/>
      <c r="M19" s="4">
        <v>13</v>
      </c>
      <c r="N19" s="8" t="s">
        <v>16</v>
      </c>
      <c r="O19" s="64"/>
    </row>
    <row r="20" spans="1:15" x14ac:dyDescent="0.35">
      <c r="A20" s="4">
        <v>14</v>
      </c>
      <c r="B20" s="8" t="s">
        <v>17</v>
      </c>
      <c r="C20" s="64"/>
      <c r="D20" s="140"/>
      <c r="E20" s="143">
        <v>14</v>
      </c>
      <c r="F20" s="8" t="s">
        <v>17</v>
      </c>
      <c r="G20" s="64"/>
      <c r="I20" s="4">
        <v>14</v>
      </c>
      <c r="J20" s="8" t="s">
        <v>17</v>
      </c>
      <c r="K20" s="64"/>
      <c r="L20" s="140"/>
      <c r="M20" s="4">
        <v>14</v>
      </c>
      <c r="N20" s="8" t="s">
        <v>17</v>
      </c>
      <c r="O20" s="64"/>
    </row>
    <row r="21" spans="1:15" x14ac:dyDescent="0.35">
      <c r="A21" s="4">
        <v>15</v>
      </c>
      <c r="B21" s="8" t="s">
        <v>18</v>
      </c>
      <c r="C21" s="64"/>
      <c r="D21" s="140"/>
      <c r="E21" s="143">
        <v>15</v>
      </c>
      <c r="F21" s="8" t="s">
        <v>18</v>
      </c>
      <c r="G21" s="64"/>
      <c r="I21" s="4">
        <v>15</v>
      </c>
      <c r="J21" s="8" t="s">
        <v>18</v>
      </c>
      <c r="K21" s="64"/>
      <c r="L21" s="140"/>
      <c r="M21" s="4">
        <v>15</v>
      </c>
      <c r="N21" s="8" t="s">
        <v>18</v>
      </c>
      <c r="O21" s="64"/>
    </row>
    <row r="22" spans="1:15" x14ac:dyDescent="0.35">
      <c r="A22" s="4">
        <v>16</v>
      </c>
      <c r="B22" s="8" t="s">
        <v>19</v>
      </c>
      <c r="C22" s="64">
        <f>SUMIF('Budget Detail &amp; Amendments'!E77:E81, 'Budget Roll-Up'!B22, 'Budget Detail &amp; Amendments'!O77:O81)</f>
        <v>0</v>
      </c>
      <c r="D22" s="140"/>
      <c r="E22" s="143">
        <v>16</v>
      </c>
      <c r="F22" s="8" t="s">
        <v>19</v>
      </c>
      <c r="G22" s="64">
        <f>SUMIF('Budget Detail &amp; Amendments'!E77:E81, 'Budget Roll-Up'!F22, 'Budget Detail &amp; Amendments'!P77:P81)</f>
        <v>0</v>
      </c>
      <c r="I22" s="4">
        <v>16</v>
      </c>
      <c r="J22" s="8" t="s">
        <v>19</v>
      </c>
      <c r="K22" s="64">
        <f>SUMIF('Budget Detail &amp; Amendments'!E77:E81, 'Budget Roll-Up'!J22, 'Budget Detail &amp; Amendments'!R77:R81)</f>
        <v>0</v>
      </c>
      <c r="L22" s="140"/>
      <c r="M22" s="4">
        <v>16</v>
      </c>
      <c r="N22" s="8" t="s">
        <v>19</v>
      </c>
      <c r="O22" s="64">
        <f>SUMIF('Budget Detail &amp; Amendments'!E77:E81, 'Budget Roll-Up'!N22, 'Budget Detail &amp; Amendments'!T77:T81)</f>
        <v>0</v>
      </c>
    </row>
    <row r="23" spans="1:15" x14ac:dyDescent="0.35">
      <c r="A23" s="4">
        <v>17</v>
      </c>
      <c r="B23" s="8" t="s">
        <v>20</v>
      </c>
      <c r="C23" s="64">
        <f>SUMIF('Budget Detail &amp; Amendments'!E77:E81, 'Budget Roll-Up'!B23, 'Budget Detail &amp; Amendments'!O77:O81)</f>
        <v>1685</v>
      </c>
      <c r="D23" s="140"/>
      <c r="E23" s="143">
        <v>17</v>
      </c>
      <c r="F23" s="8" t="s">
        <v>20</v>
      </c>
      <c r="G23" s="64">
        <f>SUMIF('Budget Detail &amp; Amendments'!E77:E81, 'Budget Roll-Up'!F23, 'Budget Detail &amp; Amendments'!P77:P81)</f>
        <v>0</v>
      </c>
      <c r="I23" s="4">
        <v>17</v>
      </c>
      <c r="J23" s="8" t="s">
        <v>20</v>
      </c>
      <c r="K23" s="64">
        <f>SUMIF('Budget Detail &amp; Amendments'!E77:E81, 'Budget Roll-Up'!J23, 'Budget Detail &amp; Amendments'!R77:R81)</f>
        <v>0</v>
      </c>
      <c r="L23" s="140"/>
      <c r="M23" s="4">
        <v>17</v>
      </c>
      <c r="N23" s="8" t="s">
        <v>20</v>
      </c>
      <c r="O23" s="64">
        <f>SUMIF('Budget Detail &amp; Amendments'!E77:E81, 'Budget Roll-Up'!N23, 'Budget Detail &amp; Amendments'!T77:T81)</f>
        <v>0</v>
      </c>
    </row>
    <row r="24" spans="1:15" x14ac:dyDescent="0.35">
      <c r="A24" s="4">
        <v>18</v>
      </c>
      <c r="B24" s="8" t="s">
        <v>21</v>
      </c>
      <c r="C24" s="64">
        <f>SUMIF('Budget Detail &amp; Amendments'!E77:E81, 'Budget Roll-Up'!B24, 'Budget Detail &amp; Amendments'!O77:O81)</f>
        <v>0</v>
      </c>
      <c r="D24" s="140"/>
      <c r="E24" s="143">
        <v>18</v>
      </c>
      <c r="F24" s="8" t="s">
        <v>21</v>
      </c>
      <c r="G24" s="64">
        <f>SUMIF('Budget Detail &amp; Amendments'!E77:E81, 'Budget Roll-Up'!F24, 'Budget Detail &amp; Amendments'!P77:P81)</f>
        <v>0</v>
      </c>
      <c r="I24" s="4">
        <v>18</v>
      </c>
      <c r="J24" s="8" t="s">
        <v>21</v>
      </c>
      <c r="K24" s="64">
        <f>SUMIF('Budget Detail &amp; Amendments'!E77:E81, 'Budget Roll-Up'!J24, 'Budget Detail &amp; Amendments'!R77:R81)</f>
        <v>0</v>
      </c>
      <c r="L24" s="140"/>
      <c r="M24" s="4">
        <v>18</v>
      </c>
      <c r="N24" s="8" t="s">
        <v>21</v>
      </c>
      <c r="O24" s="64">
        <f>SUMIF('Budget Detail &amp; Amendments'!E77:E81, 'Budget Roll-Up'!N24, 'Budget Detail &amp; Amendments'!T77:T81)</f>
        <v>0</v>
      </c>
    </row>
    <row r="25" spans="1:15" x14ac:dyDescent="0.35">
      <c r="A25" s="6">
        <v>19</v>
      </c>
      <c r="B25" s="7" t="s">
        <v>22</v>
      </c>
      <c r="C25" s="64">
        <f>SUM(C11:C24)</f>
        <v>19221.84</v>
      </c>
      <c r="D25" s="140"/>
      <c r="E25" s="144">
        <v>19</v>
      </c>
      <c r="F25" s="7" t="s">
        <v>22</v>
      </c>
      <c r="G25" s="64">
        <f>SUM(G11:G24)</f>
        <v>0</v>
      </c>
      <c r="I25" s="6">
        <v>19</v>
      </c>
      <c r="J25" s="7" t="s">
        <v>22</v>
      </c>
      <c r="K25" s="64">
        <f>SUM(K11:K24)</f>
        <v>0</v>
      </c>
      <c r="L25" s="140"/>
      <c r="M25" s="6">
        <v>19</v>
      </c>
      <c r="N25" s="7" t="s">
        <v>22</v>
      </c>
      <c r="O25" s="64">
        <f>SUM(O11:O24)</f>
        <v>0</v>
      </c>
    </row>
    <row r="26" spans="1:15" x14ac:dyDescent="0.35">
      <c r="C26" s="66"/>
      <c r="D26" s="66"/>
      <c r="G26" s="66"/>
      <c r="K26" s="66"/>
      <c r="L26" s="66"/>
      <c r="O26" s="66"/>
    </row>
    <row r="27" spans="1:15" x14ac:dyDescent="0.35">
      <c r="A27" s="9">
        <v>20</v>
      </c>
      <c r="B27" s="7" t="s">
        <v>23</v>
      </c>
      <c r="C27" s="64">
        <f>'Budget Detail &amp; Amendments'!O95</f>
        <v>2824.5980225000003</v>
      </c>
      <c r="D27" s="140"/>
      <c r="E27" s="145">
        <v>20</v>
      </c>
      <c r="F27" s="7" t="s">
        <v>23</v>
      </c>
      <c r="G27" s="64">
        <f>'Budget Detail &amp; Amendments'!P95</f>
        <v>0</v>
      </c>
      <c r="I27" s="9">
        <v>20</v>
      </c>
      <c r="J27" s="7" t="s">
        <v>23</v>
      </c>
      <c r="K27" s="64">
        <f>SUM('Budget Detail &amp; Amendments'!R95)</f>
        <v>0</v>
      </c>
      <c r="L27" s="140"/>
      <c r="M27" s="9">
        <v>20</v>
      </c>
      <c r="N27" s="7" t="s">
        <v>23</v>
      </c>
      <c r="O27" s="64">
        <f>SUM('Budget Detail &amp; Amendments'!T95)</f>
        <v>0</v>
      </c>
    </row>
    <row r="28" spans="1:15" x14ac:dyDescent="0.35">
      <c r="A28" s="1"/>
      <c r="B28" s="1"/>
      <c r="C28" s="66"/>
      <c r="D28" s="66"/>
      <c r="E28" s="1"/>
      <c r="F28" s="1"/>
      <c r="G28" s="66"/>
      <c r="I28" s="1"/>
      <c r="J28" s="1"/>
      <c r="K28" s="66"/>
      <c r="L28" s="66"/>
      <c r="M28" s="1"/>
      <c r="N28" s="1"/>
      <c r="O28" s="66"/>
    </row>
    <row r="29" spans="1:15" x14ac:dyDescent="0.35">
      <c r="A29" s="6">
        <v>21</v>
      </c>
      <c r="B29" s="7" t="s">
        <v>24</v>
      </c>
      <c r="C29" s="64">
        <f>'Budget Detail &amp; Amendments'!O91</f>
        <v>0</v>
      </c>
      <c r="D29" s="140"/>
      <c r="E29" s="144">
        <v>21</v>
      </c>
      <c r="F29" s="7" t="s">
        <v>24</v>
      </c>
      <c r="G29" s="64">
        <f>SUM('Budget Detail &amp; Amendments'!P91)</f>
        <v>0</v>
      </c>
      <c r="I29" s="6">
        <v>21</v>
      </c>
      <c r="J29" s="7" t="s">
        <v>24</v>
      </c>
      <c r="K29" s="64">
        <f>SUM('Budget Detail &amp; Amendments'!R91)</f>
        <v>0</v>
      </c>
      <c r="L29" s="140"/>
      <c r="M29" s="6">
        <v>21</v>
      </c>
      <c r="N29" s="7" t="s">
        <v>24</v>
      </c>
      <c r="O29" s="64">
        <f>SUM('Budget Detail &amp; Amendments'!T91)</f>
        <v>0</v>
      </c>
    </row>
    <row r="30" spans="1:15" x14ac:dyDescent="0.35">
      <c r="A30" s="2"/>
      <c r="B30" s="1"/>
      <c r="C30" s="66"/>
      <c r="D30" s="66"/>
      <c r="E30" s="2"/>
      <c r="F30" s="1"/>
      <c r="G30" s="66"/>
      <c r="I30" s="2"/>
      <c r="J30" s="1"/>
      <c r="K30" s="66"/>
      <c r="L30" s="66"/>
      <c r="M30" s="2"/>
      <c r="N30" s="1"/>
      <c r="O30" s="66"/>
    </row>
    <row r="31" spans="1:15" x14ac:dyDescent="0.35">
      <c r="A31" s="6">
        <v>22</v>
      </c>
      <c r="B31" s="7" t="s">
        <v>25</v>
      </c>
      <c r="C31" s="64">
        <f>SUM(C8,C25,C27,C29)</f>
        <v>59316.558472500001</v>
      </c>
      <c r="D31" s="140"/>
      <c r="E31" s="144">
        <v>22</v>
      </c>
      <c r="F31" s="7" t="s">
        <v>25</v>
      </c>
      <c r="G31" s="64">
        <f>SUM(G8,G25,G27,G29)</f>
        <v>0</v>
      </c>
      <c r="I31" s="6">
        <v>22</v>
      </c>
      <c r="J31" s="7" t="s">
        <v>25</v>
      </c>
      <c r="K31" s="64">
        <f>SUM(K8,K25,K27,K29)</f>
        <v>0</v>
      </c>
      <c r="L31" s="140"/>
      <c r="M31" s="6">
        <v>22</v>
      </c>
      <c r="N31" s="7" t="s">
        <v>25</v>
      </c>
      <c r="O31" s="64">
        <f>SUM(O8,O25,O27,O29)</f>
        <v>0</v>
      </c>
    </row>
    <row r="34" spans="1:7" ht="15" thickBot="1" x14ac:dyDescent="0.4"/>
    <row r="35" spans="1:7" ht="15" customHeight="1" thickBot="1" x14ac:dyDescent="0.4">
      <c r="A35" s="465" t="s">
        <v>69</v>
      </c>
      <c r="B35" s="466"/>
      <c r="C35" s="466"/>
      <c r="D35" s="466"/>
      <c r="E35" s="466"/>
      <c r="F35" s="466"/>
      <c r="G35" s="467"/>
    </row>
    <row r="36" spans="1:7" x14ac:dyDescent="0.35">
      <c r="A36" s="25"/>
      <c r="B36" s="14"/>
      <c r="C36" s="25"/>
      <c r="D36" s="25"/>
      <c r="E36" s="25"/>
      <c r="F36" s="25"/>
    </row>
    <row r="53" ht="15" customHeight="1" x14ac:dyDescent="0.35"/>
  </sheetData>
  <sheetProtection algorithmName="SHA-512" hashValue="slFv8DratQYxw3/Us3q+b0I7rERHxWBVBynZ+1TEIJPwR42k+j2aH5Ui9WV2Nr5XQGdcvjrc61KPdiubvf47gQ==" saltValue="B2kSOiZt5pgqOMi2FgVjRw==" spinCount="100000" sheet="1" objects="1" scenarios="1"/>
  <mergeCells count="17">
    <mergeCell ref="A10:B10"/>
    <mergeCell ref="A2:C2"/>
    <mergeCell ref="A3:B3"/>
    <mergeCell ref="A4:B4"/>
    <mergeCell ref="A35:G35"/>
    <mergeCell ref="M4:N4"/>
    <mergeCell ref="M10:N10"/>
    <mergeCell ref="E2:G2"/>
    <mergeCell ref="I2:K2"/>
    <mergeCell ref="M2:O2"/>
    <mergeCell ref="I3:J3"/>
    <mergeCell ref="I4:J4"/>
    <mergeCell ref="E3:F3"/>
    <mergeCell ref="E4:F4"/>
    <mergeCell ref="E10:F10"/>
    <mergeCell ref="I10:J10"/>
    <mergeCell ref="M3:N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N76"/>
  <sheetViews>
    <sheetView showGridLines="0" topLeftCell="A16" zoomScale="85" zoomScaleNormal="85" workbookViewId="0">
      <selection activeCell="V67" sqref="V67"/>
    </sheetView>
  </sheetViews>
  <sheetFormatPr defaultColWidth="9.1796875" defaultRowHeight="12.5" x14ac:dyDescent="0.25"/>
  <cols>
    <col min="1" max="1" width="3.1796875" style="155" customWidth="1"/>
    <col min="2" max="8" width="3.81640625" style="155" customWidth="1"/>
    <col min="9" max="9" width="1.81640625" style="155" customWidth="1"/>
    <col min="10" max="10" width="8.453125" style="156" customWidth="1"/>
    <col min="11" max="11" width="32" style="155" customWidth="1"/>
    <col min="12" max="12" width="4.81640625" style="155" customWidth="1"/>
    <col min="13" max="19" width="3.81640625" style="155" customWidth="1"/>
    <col min="20" max="20" width="1.81640625" style="155" customWidth="1"/>
    <col min="21" max="21" width="4.453125" style="155" customWidth="1"/>
    <col min="22" max="22" width="30.7265625" style="155" customWidth="1"/>
    <col min="23" max="23" width="2.81640625" style="155" customWidth="1"/>
    <col min="24" max="24" width="3.1796875" style="155" customWidth="1"/>
    <col min="25" max="25" width="7.81640625" style="155" customWidth="1"/>
    <col min="26" max="16384" width="9.1796875" style="155"/>
  </cols>
  <sheetData>
    <row r="1" spans="1:28" ht="18" x14ac:dyDescent="0.4">
      <c r="A1" s="472" t="s">
        <v>117</v>
      </c>
      <c r="B1" s="472"/>
      <c r="C1" s="472"/>
      <c r="D1" s="472"/>
      <c r="E1" s="472"/>
      <c r="F1" s="472"/>
      <c r="G1" s="472"/>
      <c r="H1" s="472"/>
      <c r="I1" s="472"/>
      <c r="J1" s="472"/>
      <c r="K1" s="472"/>
      <c r="L1" s="153"/>
      <c r="M1" s="153"/>
      <c r="N1" s="153"/>
      <c r="O1" s="153"/>
      <c r="P1" s="153"/>
      <c r="Q1" s="153"/>
      <c r="R1" s="153"/>
      <c r="S1" s="153"/>
      <c r="T1" s="153"/>
      <c r="U1" s="153"/>
      <c r="V1" s="153"/>
      <c r="W1" s="154"/>
      <c r="Y1" s="156"/>
    </row>
    <row r="2" spans="1:28" x14ac:dyDescent="0.25">
      <c r="A2" s="473" t="s">
        <v>118</v>
      </c>
      <c r="B2" s="473"/>
      <c r="C2" s="473"/>
      <c r="D2" s="473"/>
      <c r="E2" s="473"/>
      <c r="F2" s="473"/>
      <c r="G2" s="473"/>
      <c r="H2" s="473"/>
      <c r="I2" s="473"/>
      <c r="J2" s="473"/>
      <c r="K2" s="473"/>
      <c r="L2" s="157"/>
      <c r="M2" s="158"/>
      <c r="N2" s="158"/>
      <c r="O2" s="158"/>
      <c r="P2" s="158"/>
      <c r="Q2" s="158"/>
      <c r="R2" s="158"/>
      <c r="S2" s="158"/>
      <c r="T2" s="158"/>
      <c r="U2" s="157"/>
      <c r="V2" s="159" t="s">
        <v>119</v>
      </c>
      <c r="W2" s="154"/>
      <c r="Y2" s="160"/>
    </row>
    <row r="3" spans="1:28" x14ac:dyDescent="0.25">
      <c r="A3" s="157"/>
      <c r="B3" s="157"/>
      <c r="C3" s="157"/>
      <c r="D3" s="161"/>
      <c r="E3" s="161"/>
      <c r="F3" s="157"/>
      <c r="G3" s="157"/>
      <c r="H3" s="157"/>
      <c r="I3" s="162"/>
      <c r="J3" s="163"/>
      <c r="K3" s="157"/>
      <c r="L3" s="157"/>
      <c r="M3" s="157"/>
      <c r="N3" s="157"/>
      <c r="O3" s="161"/>
      <c r="P3" s="161"/>
      <c r="Q3" s="157"/>
      <c r="R3" s="157"/>
      <c r="S3" s="157"/>
      <c r="T3" s="162"/>
      <c r="U3" s="164"/>
      <c r="V3" s="157"/>
      <c r="W3" s="154"/>
      <c r="Y3" s="156"/>
    </row>
    <row r="4" spans="1:28" x14ac:dyDescent="0.25">
      <c r="A4" s="157"/>
      <c r="B4" s="157"/>
      <c r="C4" s="157"/>
      <c r="D4" s="474" t="s">
        <v>120</v>
      </c>
      <c r="E4" s="475"/>
      <c r="F4" s="476">
        <v>2017</v>
      </c>
      <c r="G4" s="477"/>
      <c r="H4" s="478"/>
      <c r="I4" s="157"/>
      <c r="J4" s="163"/>
      <c r="K4" s="474" t="s">
        <v>121</v>
      </c>
      <c r="L4" s="475"/>
      <c r="M4" s="476">
        <v>1</v>
      </c>
      <c r="N4" s="478"/>
      <c r="O4" s="479"/>
      <c r="P4" s="480"/>
      <c r="Q4" s="480"/>
      <c r="R4" s="480"/>
      <c r="S4" s="480"/>
      <c r="T4" s="157"/>
      <c r="U4" s="157"/>
      <c r="V4" s="157"/>
      <c r="W4" s="154"/>
      <c r="Y4" s="160"/>
    </row>
    <row r="5" spans="1:28" x14ac:dyDescent="0.25">
      <c r="A5" s="157"/>
      <c r="B5" s="157"/>
      <c r="C5" s="157"/>
      <c r="D5" s="157"/>
      <c r="E5" s="157"/>
      <c r="F5" s="157"/>
      <c r="G5" s="157"/>
      <c r="H5" s="157"/>
      <c r="I5" s="157"/>
      <c r="J5" s="163"/>
      <c r="K5" s="157"/>
      <c r="L5" s="157"/>
      <c r="M5" s="157"/>
      <c r="N5" s="157"/>
      <c r="O5" s="157"/>
      <c r="P5" s="157"/>
      <c r="Q5" s="157"/>
      <c r="R5" s="157"/>
      <c r="S5" s="157"/>
      <c r="T5" s="157"/>
      <c r="U5" s="157"/>
      <c r="V5" s="157"/>
      <c r="W5" s="154"/>
      <c r="Y5" s="165"/>
    </row>
    <row r="6" spans="1:28" x14ac:dyDescent="0.25">
      <c r="Y6" s="166"/>
    </row>
    <row r="7" spans="1:28" s="167" customFormat="1" ht="18" customHeight="1" x14ac:dyDescent="0.25">
      <c r="B7" s="481" t="s">
        <v>122</v>
      </c>
      <c r="C7" s="481"/>
      <c r="D7" s="481"/>
      <c r="E7" s="481"/>
      <c r="F7" s="481"/>
      <c r="G7" s="481"/>
      <c r="H7" s="481"/>
      <c r="I7" s="481"/>
      <c r="J7" s="481"/>
      <c r="K7" s="481"/>
      <c r="L7" s="481"/>
      <c r="M7" s="481"/>
      <c r="N7" s="481"/>
      <c r="O7" s="481"/>
      <c r="P7" s="481"/>
      <c r="Q7" s="481"/>
      <c r="R7" s="481"/>
      <c r="S7" s="481"/>
      <c r="T7" s="481"/>
      <c r="U7" s="481"/>
      <c r="V7" s="481"/>
      <c r="Y7" s="471"/>
    </row>
    <row r="8" spans="1:28" s="168" customFormat="1" ht="6" customHeight="1" x14ac:dyDescent="0.2">
      <c r="B8" s="169"/>
      <c r="C8" s="169"/>
      <c r="D8" s="169"/>
      <c r="E8" s="169"/>
      <c r="F8" s="169"/>
      <c r="G8" s="169"/>
      <c r="H8" s="169"/>
      <c r="I8" s="169"/>
      <c r="J8" s="170"/>
      <c r="K8" s="169"/>
      <c r="L8" s="171"/>
      <c r="M8" s="169"/>
      <c r="N8" s="169"/>
      <c r="O8" s="169"/>
      <c r="P8" s="169"/>
      <c r="Q8" s="169"/>
      <c r="R8" s="169"/>
      <c r="S8" s="169"/>
      <c r="T8" s="169"/>
      <c r="U8" s="169"/>
      <c r="V8" s="169"/>
      <c r="Y8" s="471"/>
    </row>
    <row r="9" spans="1:28" s="172" customFormat="1" ht="13" x14ac:dyDescent="0.4">
      <c r="B9" s="469">
        <f>DATE(year,7,1)</f>
        <v>42917</v>
      </c>
      <c r="C9" s="470"/>
      <c r="D9" s="470"/>
      <c r="E9" s="470"/>
      <c r="F9" s="470"/>
      <c r="G9" s="470"/>
      <c r="H9" s="470"/>
      <c r="I9" s="173"/>
      <c r="J9" s="468" t="s">
        <v>123</v>
      </c>
      <c r="K9" s="468"/>
      <c r="L9" s="174"/>
      <c r="M9" s="469">
        <f>DATE(year+1,1,1)</f>
        <v>43101</v>
      </c>
      <c r="N9" s="470"/>
      <c r="O9" s="470"/>
      <c r="P9" s="470"/>
      <c r="Q9" s="470"/>
      <c r="R9" s="470"/>
      <c r="S9" s="470"/>
      <c r="T9" s="174"/>
      <c r="U9" s="468" t="s">
        <v>124</v>
      </c>
      <c r="V9" s="468"/>
      <c r="Y9" s="471"/>
      <c r="Z9" s="175"/>
      <c r="AA9" s="175"/>
      <c r="AB9" s="175"/>
    </row>
    <row r="10" spans="1:28" s="171" customFormat="1" ht="13" x14ac:dyDescent="0.25">
      <c r="B10" s="176" t="str">
        <f>IF(startday=1,INDEX(weekDayNames,1),INDEX(weekDayNames,2))</f>
        <v>Su</v>
      </c>
      <c r="C10" s="177" t="str">
        <f>IF(startday=1,INDEX(weekDayNames,2),INDEX(weekDayNames,3))</f>
        <v>M</v>
      </c>
      <c r="D10" s="177" t="str">
        <f>IF(startday=1,INDEX(weekDayNames,3),INDEX(weekDayNames,4))</f>
        <v>Tu</v>
      </c>
      <c r="E10" s="177" t="str">
        <f>IF(startday=1,INDEX(weekDayNames,4),INDEX(weekDayNames,5))</f>
        <v>W</v>
      </c>
      <c r="F10" s="177" t="str">
        <f>IF(startday=1,INDEX(weekDayNames,5),INDEX(weekDayNames,6))</f>
        <v>Th</v>
      </c>
      <c r="G10" s="177" t="str">
        <f>IF(startday=1,INDEX(weekDayNames,6),INDEX(weekDayNames,7))</f>
        <v>F</v>
      </c>
      <c r="H10" s="176" t="str">
        <f>IF(startday=1,INDEX(weekDayNames,7),INDEX(weekDayNames,1))</f>
        <v>Sa</v>
      </c>
      <c r="I10" s="174"/>
      <c r="J10" s="483" t="s">
        <v>125</v>
      </c>
      <c r="K10" s="483"/>
      <c r="L10" s="174"/>
      <c r="M10" s="176" t="str">
        <f>IF(startday=1,INDEX(weekDayNames,1),INDEX(weekDayNames,2))</f>
        <v>Su</v>
      </c>
      <c r="N10" s="177" t="str">
        <f>IF(startday=1,INDEX(weekDayNames,2),INDEX(weekDayNames,3))</f>
        <v>M</v>
      </c>
      <c r="O10" s="177" t="str">
        <f>IF(startday=1,INDEX(weekDayNames,3),INDEX(weekDayNames,4))</f>
        <v>Tu</v>
      </c>
      <c r="P10" s="177" t="str">
        <f>IF(startday=1,INDEX(weekDayNames,4),INDEX(weekDayNames,5))</f>
        <v>W</v>
      </c>
      <c r="Q10" s="177" t="str">
        <f>IF(startday=1,INDEX(weekDayNames,5),INDEX(weekDayNames,6))</f>
        <v>Th</v>
      </c>
      <c r="R10" s="177" t="str">
        <f>IF(startday=1,INDEX(weekDayNames,6),INDEX(weekDayNames,7))</f>
        <v>F</v>
      </c>
      <c r="S10" s="176" t="str">
        <f>IF(startday=1,INDEX(weekDayNames,7),INDEX(weekDayNames,1))</f>
        <v>Sa</v>
      </c>
      <c r="T10" s="174"/>
      <c r="U10" s="178">
        <v>10</v>
      </c>
      <c r="V10" s="179" t="s">
        <v>126</v>
      </c>
      <c r="Y10" s="471"/>
    </row>
    <row r="11" spans="1:28" s="171" customFormat="1" ht="13" x14ac:dyDescent="0.3">
      <c r="B11" s="180" t="str">
        <f t="array" ref="B11:H16">IF(MONTH(B9)&lt;&gt;MONTH(DATE(YEAR(B9),MONTH(B9),1)-WEEKDAY(DATE(YEAR(B9),MONTH(B9),1),startday)+(WeekNo-1)*7+WeekDay),"",DATE(YEAR(B9),MONTH(B9),1)-WEEKDAY(DATE(YEAR(B9),MONTH(B9),1),startday)+(WeekNo-1)*7+WeekDay)</f>
        <v/>
      </c>
      <c r="C11" s="181" t="str">
        <v/>
      </c>
      <c r="D11" s="182" t="str">
        <v/>
      </c>
      <c r="E11" s="181" t="str">
        <v/>
      </c>
      <c r="F11" s="181" t="str">
        <v/>
      </c>
      <c r="G11" s="182" t="str">
        <v/>
      </c>
      <c r="H11" s="180">
        <v>42917</v>
      </c>
      <c r="I11" s="174"/>
      <c r="J11" s="484" t="s">
        <v>127</v>
      </c>
      <c r="K11" s="484"/>
      <c r="L11" s="174"/>
      <c r="M11" s="180" t="str">
        <f t="array" ref="M11:S16">IF(MONTH(M9)&lt;&gt;MONTH(DATE(YEAR(M9),MONTH(M9),1)-WEEKDAY(DATE(YEAR(M9),MONTH(M9),1),startday)+(WeekNo-1)*7+WeekDay),"",DATE(YEAR(M9),MONTH(M9),1)-WEEKDAY(DATE(YEAR(M9),MONTH(M9),1),startday)+(WeekNo-1)*7+WeekDay)</f>
        <v/>
      </c>
      <c r="N11" s="181">
        <v>43101</v>
      </c>
      <c r="O11" s="181">
        <v>43102</v>
      </c>
      <c r="P11" s="181">
        <v>43103</v>
      </c>
      <c r="Q11" s="181">
        <v>43104</v>
      </c>
      <c r="R11" s="181">
        <v>43105</v>
      </c>
      <c r="S11" s="180">
        <v>43106</v>
      </c>
      <c r="T11" s="174"/>
      <c r="U11" s="187">
        <v>16</v>
      </c>
      <c r="V11" s="188" t="s">
        <v>128</v>
      </c>
      <c r="Y11" s="471"/>
    </row>
    <row r="12" spans="1:28" s="171" customFormat="1" ht="13" x14ac:dyDescent="0.25">
      <c r="B12" s="180">
        <v>42918</v>
      </c>
      <c r="C12" s="183">
        <v>42919</v>
      </c>
      <c r="D12" s="181">
        <v>42920</v>
      </c>
      <c r="E12" s="181">
        <v>42921</v>
      </c>
      <c r="F12" s="181">
        <v>42922</v>
      </c>
      <c r="G12" s="181">
        <v>42923</v>
      </c>
      <c r="H12" s="180">
        <v>42924</v>
      </c>
      <c r="I12" s="174"/>
      <c r="J12" s="482" t="s">
        <v>129</v>
      </c>
      <c r="K12" s="482"/>
      <c r="L12" s="174"/>
      <c r="M12" s="180">
        <v>43107</v>
      </c>
      <c r="N12" s="181">
        <v>43108</v>
      </c>
      <c r="O12" s="181">
        <v>43109</v>
      </c>
      <c r="P12" s="186">
        <v>43110</v>
      </c>
      <c r="Q12" s="181">
        <v>43111</v>
      </c>
      <c r="R12" s="181">
        <v>43112</v>
      </c>
      <c r="S12" s="180">
        <v>43113</v>
      </c>
      <c r="T12" s="174"/>
      <c r="U12" s="178">
        <v>24</v>
      </c>
      <c r="V12" s="179" t="s">
        <v>126</v>
      </c>
      <c r="Y12" s="189"/>
      <c r="Z12" s="190"/>
      <c r="AA12" s="190"/>
      <c r="AB12" s="190"/>
    </row>
    <row r="13" spans="1:28" s="171" customFormat="1" ht="11.25" customHeight="1" x14ac:dyDescent="0.25">
      <c r="B13" s="180">
        <v>42925</v>
      </c>
      <c r="C13" s="181">
        <v>42926</v>
      </c>
      <c r="D13" s="181">
        <v>42927</v>
      </c>
      <c r="E13" s="181">
        <v>42928</v>
      </c>
      <c r="F13" s="181">
        <v>42929</v>
      </c>
      <c r="G13" s="181">
        <v>42930</v>
      </c>
      <c r="H13" s="180">
        <v>42931</v>
      </c>
      <c r="I13" s="174"/>
      <c r="J13" s="191"/>
      <c r="K13" s="192"/>
      <c r="L13" s="174"/>
      <c r="M13" s="180">
        <v>43114</v>
      </c>
      <c r="N13" s="181">
        <v>43115</v>
      </c>
      <c r="O13" s="185">
        <v>43116</v>
      </c>
      <c r="P13" s="181">
        <v>43117</v>
      </c>
      <c r="Q13" s="181">
        <v>43118</v>
      </c>
      <c r="R13" s="185">
        <v>43119</v>
      </c>
      <c r="S13" s="180">
        <v>43120</v>
      </c>
      <c r="T13" s="174"/>
      <c r="U13" s="187">
        <v>30</v>
      </c>
      <c r="V13" s="188" t="s">
        <v>128</v>
      </c>
      <c r="Y13" s="191"/>
      <c r="Z13" s="192"/>
      <c r="AA13" s="190"/>
      <c r="AB13" s="190"/>
    </row>
    <row r="14" spans="1:28" s="171" customFormat="1" ht="10.5" x14ac:dyDescent="0.2">
      <c r="B14" s="180">
        <v>42932</v>
      </c>
      <c r="C14" s="181">
        <v>42933</v>
      </c>
      <c r="D14" s="181">
        <v>42934</v>
      </c>
      <c r="E14" s="181">
        <v>42935</v>
      </c>
      <c r="F14" s="181">
        <v>42936</v>
      </c>
      <c r="G14" s="181">
        <v>42937</v>
      </c>
      <c r="H14" s="180">
        <v>42938</v>
      </c>
      <c r="I14" s="174"/>
      <c r="J14" s="193">
        <v>3</v>
      </c>
      <c r="K14" s="192" t="s">
        <v>130</v>
      </c>
      <c r="L14" s="174"/>
      <c r="M14" s="180">
        <v>43121</v>
      </c>
      <c r="N14" s="181">
        <v>43122</v>
      </c>
      <c r="O14" s="181">
        <v>43123</v>
      </c>
      <c r="P14" s="186">
        <v>43124</v>
      </c>
      <c r="Q14" s="181">
        <v>43125</v>
      </c>
      <c r="R14" s="181">
        <v>43126</v>
      </c>
      <c r="S14" s="180">
        <v>43127</v>
      </c>
      <c r="T14" s="174"/>
      <c r="U14" s="194">
        <v>31</v>
      </c>
      <c r="V14" s="195" t="s">
        <v>131</v>
      </c>
      <c r="Y14" s="191"/>
      <c r="Z14" s="192"/>
      <c r="AA14" s="190"/>
      <c r="AB14" s="190"/>
    </row>
    <row r="15" spans="1:28" s="171" customFormat="1" ht="10.5" x14ac:dyDescent="0.2">
      <c r="B15" s="180">
        <v>42939</v>
      </c>
      <c r="C15" s="181">
        <v>42940</v>
      </c>
      <c r="D15" s="181">
        <v>42941</v>
      </c>
      <c r="E15" s="181">
        <v>42942</v>
      </c>
      <c r="F15" s="184">
        <v>42943</v>
      </c>
      <c r="G15" s="181">
        <v>42944</v>
      </c>
      <c r="H15" s="180">
        <v>42945</v>
      </c>
      <c r="I15" s="174"/>
      <c r="J15" s="196">
        <v>31</v>
      </c>
      <c r="K15" s="192" t="s">
        <v>132</v>
      </c>
      <c r="L15" s="174"/>
      <c r="M15" s="180">
        <v>43128</v>
      </c>
      <c r="N15" s="181">
        <v>43129</v>
      </c>
      <c r="O15" s="185">
        <v>43130</v>
      </c>
      <c r="P15" s="183">
        <v>43131</v>
      </c>
      <c r="Q15" s="181" t="str">
        <v/>
      </c>
      <c r="R15" s="182" t="str">
        <v/>
      </c>
      <c r="S15" s="180" t="str">
        <v/>
      </c>
      <c r="T15" s="174"/>
      <c r="U15" s="197"/>
      <c r="V15" s="188"/>
      <c r="Y15" s="191"/>
      <c r="Z15" s="192"/>
      <c r="AA15" s="190"/>
      <c r="AB15" s="190"/>
    </row>
    <row r="16" spans="1:28" s="171" customFormat="1" ht="10.5" x14ac:dyDescent="0.2">
      <c r="B16" s="180">
        <v>42946</v>
      </c>
      <c r="C16" s="185">
        <v>42947</v>
      </c>
      <c r="D16" s="181" t="str">
        <v/>
      </c>
      <c r="E16" s="181" t="str">
        <v/>
      </c>
      <c r="F16" s="181" t="str">
        <v/>
      </c>
      <c r="G16" s="181" t="str">
        <v/>
      </c>
      <c r="H16" s="180" t="str">
        <v/>
      </c>
      <c r="I16" s="174"/>
      <c r="K16" s="192" t="s">
        <v>133</v>
      </c>
      <c r="L16" s="174"/>
      <c r="M16" s="180" t="str">
        <v/>
      </c>
      <c r="N16" s="181" t="str">
        <v/>
      </c>
      <c r="O16" s="181" t="str">
        <v/>
      </c>
      <c r="P16" s="181" t="str">
        <v/>
      </c>
      <c r="Q16" s="181" t="str">
        <v/>
      </c>
      <c r="R16" s="181" t="str">
        <v/>
      </c>
      <c r="S16" s="180" t="str">
        <v/>
      </c>
      <c r="T16" s="174"/>
      <c r="Y16" s="191"/>
      <c r="Z16" s="192"/>
      <c r="AA16" s="190"/>
      <c r="AB16" s="190"/>
    </row>
    <row r="17" spans="2:40" s="171" customFormat="1" ht="4.5" customHeight="1" x14ac:dyDescent="0.3">
      <c r="B17" s="174"/>
      <c r="C17" s="174"/>
      <c r="D17" s="174"/>
      <c r="E17" s="174"/>
      <c r="F17" s="174"/>
      <c r="G17" s="174"/>
      <c r="H17" s="174"/>
      <c r="I17" s="174"/>
      <c r="J17" s="198"/>
      <c r="K17" s="174"/>
      <c r="L17" s="174"/>
      <c r="M17" s="174"/>
      <c r="N17" s="174"/>
      <c r="O17" s="174"/>
      <c r="P17" s="174"/>
      <c r="Q17" s="174"/>
      <c r="R17" s="174"/>
      <c r="S17" s="174"/>
      <c r="T17" s="174"/>
      <c r="U17" s="172"/>
      <c r="V17" s="172"/>
      <c r="Y17" s="191"/>
      <c r="Z17" s="192"/>
      <c r="AA17" s="190"/>
      <c r="AB17" s="190"/>
      <c r="AF17" s="199"/>
      <c r="AG17" s="174"/>
      <c r="AM17" s="199"/>
      <c r="AN17" s="174"/>
    </row>
    <row r="18" spans="2:40" s="172" customFormat="1" ht="11.5" x14ac:dyDescent="0.3">
      <c r="B18" s="469">
        <f>DATE(year,8,1)</f>
        <v>42948</v>
      </c>
      <c r="C18" s="470"/>
      <c r="D18" s="470"/>
      <c r="E18" s="470"/>
      <c r="F18" s="470"/>
      <c r="G18" s="470"/>
      <c r="H18" s="470"/>
      <c r="I18" s="173"/>
      <c r="J18" s="468" t="s">
        <v>134</v>
      </c>
      <c r="K18" s="468"/>
      <c r="L18" s="174"/>
      <c r="M18" s="469">
        <f>DATE(year+1,2,1)</f>
        <v>43132</v>
      </c>
      <c r="N18" s="470"/>
      <c r="O18" s="470"/>
      <c r="P18" s="470"/>
      <c r="Q18" s="470"/>
      <c r="R18" s="470"/>
      <c r="S18" s="470"/>
      <c r="T18" s="174"/>
      <c r="U18" s="468" t="s">
        <v>135</v>
      </c>
      <c r="V18" s="468"/>
      <c r="Y18" s="191"/>
      <c r="Z18" s="192"/>
      <c r="AA18" s="190"/>
      <c r="AB18" s="200"/>
      <c r="AC18" s="201"/>
    </row>
    <row r="19" spans="2:40" s="171" customFormat="1" ht="10.5" x14ac:dyDescent="0.2">
      <c r="B19" s="176" t="str">
        <f>IF(startday=1,INDEX(weekDayNames,1),INDEX(weekDayNames,2))</f>
        <v>Su</v>
      </c>
      <c r="C19" s="177" t="str">
        <f>IF(startday=1,INDEX(weekDayNames,2),INDEX(weekDayNames,3))</f>
        <v>M</v>
      </c>
      <c r="D19" s="177" t="str">
        <f>IF(startday=1,INDEX(weekDayNames,3),INDEX(weekDayNames,4))</f>
        <v>Tu</v>
      </c>
      <c r="E19" s="177" t="str">
        <f>IF(startday=1,INDEX(weekDayNames,4),INDEX(weekDayNames,5))</f>
        <v>W</v>
      </c>
      <c r="F19" s="177" t="str">
        <f>IF(startday=1,INDEX(weekDayNames,5),INDEX(weekDayNames,6))</f>
        <v>Th</v>
      </c>
      <c r="G19" s="177" t="str">
        <f>IF(startday=1,INDEX(weekDayNames,6),INDEX(weekDayNames,7))</f>
        <v>F</v>
      </c>
      <c r="H19" s="176" t="str">
        <f>IF(startday=1,INDEX(weekDayNames,7),INDEX(weekDayNames,1))</f>
        <v>Sa</v>
      </c>
      <c r="I19" s="174"/>
      <c r="J19" s="202">
        <v>9</v>
      </c>
      <c r="K19" s="179" t="s">
        <v>126</v>
      </c>
      <c r="M19" s="176" t="str">
        <f>IF(startday=1,INDEX(weekDayNames,1),INDEX(weekDayNames,2))</f>
        <v>Su</v>
      </c>
      <c r="N19" s="177" t="str">
        <f>IF(startday=1,INDEX(weekDayNames,2),INDEX(weekDayNames,3))</f>
        <v>M</v>
      </c>
      <c r="O19" s="177" t="str">
        <f>IF(startday=1,INDEX(weekDayNames,3),INDEX(weekDayNames,4))</f>
        <v>Tu</v>
      </c>
      <c r="P19" s="177" t="str">
        <f>IF(startday=1,INDEX(weekDayNames,4),INDEX(weekDayNames,5))</f>
        <v>W</v>
      </c>
      <c r="Q19" s="177" t="str">
        <f>IF(startday=1,INDEX(weekDayNames,5),INDEX(weekDayNames,6))</f>
        <v>Th</v>
      </c>
      <c r="R19" s="177" t="str">
        <f>IF(startday=1,INDEX(weekDayNames,6),INDEX(weekDayNames,7))</f>
        <v>F</v>
      </c>
      <c r="S19" s="176" t="str">
        <f>IF(startday=1,INDEX(weekDayNames,7),INDEX(weekDayNames,1))</f>
        <v>Sa</v>
      </c>
      <c r="T19" s="174"/>
      <c r="U19" s="203">
        <v>7</v>
      </c>
      <c r="V19" s="179" t="s">
        <v>126</v>
      </c>
      <c r="Y19" s="204"/>
      <c r="AA19" s="190"/>
      <c r="AB19" s="190"/>
    </row>
    <row r="20" spans="2:40" s="171" customFormat="1" ht="10.5" x14ac:dyDescent="0.25">
      <c r="B20" s="180" t="str">
        <f t="array" ref="B20:H25">IF(MONTH(B18)&lt;&gt;MONTH(DATE(YEAR(B18),MONTH(B18),1)-WEEKDAY(DATE(YEAR(B18),MONTH(B18),1),startday)+(WeekNo-1)*7+WeekDay),"",DATE(YEAR(B18),MONTH(B18),1)-WEEKDAY(DATE(YEAR(B18),MONTH(B18),1),startday)+(WeekNo-1)*7+WeekDay)</f>
        <v/>
      </c>
      <c r="C20" s="181" t="str">
        <v/>
      </c>
      <c r="D20" s="181">
        <v>42948</v>
      </c>
      <c r="E20" s="181">
        <v>42949</v>
      </c>
      <c r="F20" s="181">
        <v>42950</v>
      </c>
      <c r="G20" s="181">
        <v>42951</v>
      </c>
      <c r="H20" s="180">
        <v>42952</v>
      </c>
      <c r="I20" s="174"/>
      <c r="J20" s="187">
        <v>15</v>
      </c>
      <c r="K20" s="205" t="s">
        <v>128</v>
      </c>
      <c r="M20" s="180" t="str">
        <f t="array" ref="M20:S25">IF(MONTH(M18)&lt;&gt;MONTH(DATE(YEAR(M18),MONTH(M18),1)-WEEKDAY(DATE(YEAR(M18),MONTH(M18),1),startday)+(WeekNo-1)*7+WeekDay),"",DATE(YEAR(M18),MONTH(M18),1)-WEEKDAY(DATE(YEAR(M18),MONTH(M18),1),startday)+(WeekNo-1)*7+WeekDay)</f>
        <v/>
      </c>
      <c r="N20" s="181" t="str">
        <v/>
      </c>
      <c r="O20" s="181" t="str">
        <v/>
      </c>
      <c r="P20" s="181" t="str">
        <v/>
      </c>
      <c r="Q20" s="181">
        <v>43132</v>
      </c>
      <c r="R20" s="181">
        <v>43133</v>
      </c>
      <c r="S20" s="180">
        <v>43134</v>
      </c>
      <c r="T20" s="174"/>
      <c r="U20" s="187">
        <v>13</v>
      </c>
      <c r="V20" s="188" t="s">
        <v>128</v>
      </c>
      <c r="Y20" s="204"/>
    </row>
    <row r="21" spans="2:40" s="171" customFormat="1" ht="11.5" x14ac:dyDescent="0.3">
      <c r="B21" s="180">
        <v>42953</v>
      </c>
      <c r="C21" s="181">
        <v>42954</v>
      </c>
      <c r="D21" s="181">
        <v>42955</v>
      </c>
      <c r="E21" s="186">
        <v>42956</v>
      </c>
      <c r="F21" s="181">
        <v>42957</v>
      </c>
      <c r="G21" s="181">
        <v>42958</v>
      </c>
      <c r="H21" s="180">
        <v>42959</v>
      </c>
      <c r="I21" s="174"/>
      <c r="J21" s="202">
        <v>23</v>
      </c>
      <c r="K21" s="179" t="s">
        <v>126</v>
      </c>
      <c r="L21" s="174"/>
      <c r="M21" s="180">
        <v>43135</v>
      </c>
      <c r="N21" s="181">
        <v>43136</v>
      </c>
      <c r="O21" s="181">
        <v>43137</v>
      </c>
      <c r="P21" s="186">
        <v>43138</v>
      </c>
      <c r="Q21" s="181">
        <v>43139</v>
      </c>
      <c r="R21" s="181">
        <v>43140</v>
      </c>
      <c r="S21" s="180">
        <v>43141</v>
      </c>
      <c r="T21" s="174"/>
      <c r="U21" s="203">
        <v>21</v>
      </c>
      <c r="V21" s="179" t="s">
        <v>126</v>
      </c>
      <c r="Y21" s="204"/>
      <c r="AA21" s="172"/>
      <c r="AB21" s="172"/>
    </row>
    <row r="22" spans="2:40" s="171" customFormat="1" ht="11.25" customHeight="1" x14ac:dyDescent="0.25">
      <c r="B22" s="180">
        <v>42960</v>
      </c>
      <c r="C22" s="181">
        <v>42961</v>
      </c>
      <c r="D22" s="185">
        <v>42962</v>
      </c>
      <c r="E22" s="181">
        <v>42963</v>
      </c>
      <c r="F22" s="181">
        <v>42964</v>
      </c>
      <c r="G22" s="181">
        <v>42965</v>
      </c>
      <c r="H22" s="180">
        <v>42966</v>
      </c>
      <c r="I22" s="174"/>
      <c r="J22" s="187">
        <v>29</v>
      </c>
      <c r="K22" s="205" t="s">
        <v>128</v>
      </c>
      <c r="L22" s="174"/>
      <c r="M22" s="180">
        <v>43142</v>
      </c>
      <c r="N22" s="181">
        <v>43143</v>
      </c>
      <c r="O22" s="185">
        <v>43144</v>
      </c>
      <c r="P22" s="181">
        <v>43145</v>
      </c>
      <c r="Q22" s="181">
        <v>43146</v>
      </c>
      <c r="R22" s="181">
        <v>43147</v>
      </c>
      <c r="S22" s="180">
        <v>43148</v>
      </c>
      <c r="T22" s="174"/>
      <c r="U22" s="187">
        <v>27</v>
      </c>
      <c r="V22" s="188" t="s">
        <v>128</v>
      </c>
      <c r="Y22" s="204"/>
    </row>
    <row r="23" spans="2:40" s="171" customFormat="1" ht="11.25" customHeight="1" x14ac:dyDescent="0.2">
      <c r="B23" s="180">
        <v>42967</v>
      </c>
      <c r="C23" s="181">
        <v>42968</v>
      </c>
      <c r="D23" s="181">
        <v>42969</v>
      </c>
      <c r="E23" s="186">
        <v>42970</v>
      </c>
      <c r="F23" s="181">
        <v>42971</v>
      </c>
      <c r="G23" s="181">
        <v>42972</v>
      </c>
      <c r="H23" s="180">
        <v>42973</v>
      </c>
      <c r="I23" s="174"/>
      <c r="J23" s="193">
        <v>31</v>
      </c>
      <c r="K23" s="206" t="s">
        <v>136</v>
      </c>
      <c r="L23" s="174"/>
      <c r="M23" s="180">
        <v>43149</v>
      </c>
      <c r="N23" s="181">
        <v>43150</v>
      </c>
      <c r="O23" s="181">
        <v>43151</v>
      </c>
      <c r="P23" s="186">
        <v>43152</v>
      </c>
      <c r="Q23" s="181">
        <v>43153</v>
      </c>
      <c r="R23" s="181">
        <v>43154</v>
      </c>
      <c r="S23" s="180">
        <v>43155</v>
      </c>
      <c r="T23" s="174"/>
      <c r="U23" s="207" t="s">
        <v>137</v>
      </c>
      <c r="V23" s="207"/>
      <c r="AA23" s="191"/>
    </row>
    <row r="24" spans="2:40" s="171" customFormat="1" ht="12.75" customHeight="1" x14ac:dyDescent="0.2">
      <c r="B24" s="180">
        <v>42974</v>
      </c>
      <c r="C24" s="181">
        <v>42975</v>
      </c>
      <c r="D24" s="185">
        <v>42976</v>
      </c>
      <c r="E24" s="181">
        <v>42977</v>
      </c>
      <c r="F24" s="183">
        <v>42978</v>
      </c>
      <c r="G24" s="184" t="str">
        <v/>
      </c>
      <c r="H24" s="180" t="str">
        <v/>
      </c>
      <c r="I24" s="174"/>
      <c r="K24" s="206" t="s">
        <v>138</v>
      </c>
      <c r="L24" s="174"/>
      <c r="M24" s="180">
        <v>43156</v>
      </c>
      <c r="N24" s="181">
        <v>43157</v>
      </c>
      <c r="O24" s="185">
        <v>43158</v>
      </c>
      <c r="P24" s="181">
        <v>43159</v>
      </c>
      <c r="Q24" s="181" t="str">
        <v/>
      </c>
      <c r="R24" s="181" t="str">
        <v/>
      </c>
      <c r="S24" s="180" t="str">
        <v/>
      </c>
      <c r="T24" s="174"/>
    </row>
    <row r="25" spans="2:40" s="171" customFormat="1" ht="6" customHeight="1" x14ac:dyDescent="0.2">
      <c r="B25" s="180" t="str">
        <v/>
      </c>
      <c r="C25" s="181" t="str">
        <v/>
      </c>
      <c r="D25" s="181" t="str">
        <v/>
      </c>
      <c r="E25" s="181" t="str">
        <v/>
      </c>
      <c r="F25" s="181" t="str">
        <v/>
      </c>
      <c r="G25" s="181" t="str">
        <v/>
      </c>
      <c r="H25" s="180" t="str">
        <v/>
      </c>
      <c r="I25" s="174"/>
      <c r="L25" s="174"/>
      <c r="M25" s="180" t="str">
        <v/>
      </c>
      <c r="N25" s="181" t="str">
        <v/>
      </c>
      <c r="O25" s="181" t="str">
        <v/>
      </c>
      <c r="P25" s="181" t="str">
        <v/>
      </c>
      <c r="Q25" s="181" t="str">
        <v/>
      </c>
      <c r="R25" s="181" t="str">
        <v/>
      </c>
      <c r="S25" s="180" t="str">
        <v/>
      </c>
      <c r="T25" s="174"/>
    </row>
    <row r="26" spans="2:40" s="171" customFormat="1" ht="4.5" customHeight="1" x14ac:dyDescent="0.2">
      <c r="B26" s="174"/>
      <c r="C26" s="174"/>
      <c r="D26" s="174"/>
      <c r="E26" s="174"/>
      <c r="F26" s="174"/>
      <c r="G26" s="174"/>
      <c r="H26" s="174"/>
      <c r="I26" s="174"/>
      <c r="L26" s="174"/>
      <c r="M26" s="174"/>
      <c r="N26" s="174"/>
      <c r="O26" s="174"/>
      <c r="P26" s="174"/>
      <c r="Q26" s="174"/>
      <c r="R26" s="174"/>
      <c r="S26" s="174"/>
      <c r="T26" s="174"/>
      <c r="Y26" s="208"/>
    </row>
    <row r="27" spans="2:40" s="171" customFormat="1" ht="10.5" x14ac:dyDescent="0.2">
      <c r="B27" s="469">
        <f>DATE(year,9,1)</f>
        <v>42979</v>
      </c>
      <c r="C27" s="470"/>
      <c r="D27" s="470"/>
      <c r="E27" s="470"/>
      <c r="F27" s="470"/>
      <c r="G27" s="470"/>
      <c r="H27" s="470"/>
      <c r="I27" s="174"/>
      <c r="J27" s="468" t="s">
        <v>139</v>
      </c>
      <c r="K27" s="468"/>
      <c r="L27" s="174"/>
      <c r="M27" s="469">
        <f>DATE(year+1,3,1)</f>
        <v>43160</v>
      </c>
      <c r="N27" s="470"/>
      <c r="O27" s="470"/>
      <c r="P27" s="470"/>
      <c r="Q27" s="470"/>
      <c r="R27" s="470"/>
      <c r="S27" s="470"/>
      <c r="T27" s="174"/>
      <c r="U27" s="468" t="s">
        <v>140</v>
      </c>
      <c r="V27" s="468"/>
      <c r="Y27" s="204"/>
    </row>
    <row r="28" spans="2:40" s="171" customFormat="1" ht="10.5" x14ac:dyDescent="0.25">
      <c r="B28" s="176" t="str">
        <f>IF(startday=1,INDEX(weekDayNames,1),INDEX(weekDayNames,2))</f>
        <v>Su</v>
      </c>
      <c r="C28" s="177" t="str">
        <f>IF(startday=1,INDEX(weekDayNames,2),INDEX(weekDayNames,3))</f>
        <v>M</v>
      </c>
      <c r="D28" s="177" t="str">
        <f>IF(startday=1,INDEX(weekDayNames,3),INDEX(weekDayNames,4))</f>
        <v>Tu</v>
      </c>
      <c r="E28" s="177" t="str">
        <f>IF(startday=1,INDEX(weekDayNames,4),INDEX(weekDayNames,5))</f>
        <v>W</v>
      </c>
      <c r="F28" s="177" t="str">
        <f>IF(startday=1,INDEX(weekDayNames,5),INDEX(weekDayNames,6))</f>
        <v>Th</v>
      </c>
      <c r="G28" s="177" t="str">
        <f>IF(startday=1,INDEX(weekDayNames,6),INDEX(weekDayNames,7))</f>
        <v>F</v>
      </c>
      <c r="H28" s="176" t="str">
        <f>IF(startday=1,INDEX(weekDayNames,7),INDEX(weekDayNames,1))</f>
        <v>Sa</v>
      </c>
      <c r="I28" s="174"/>
      <c r="J28" s="178">
        <v>6</v>
      </c>
      <c r="K28" s="179" t="s">
        <v>126</v>
      </c>
      <c r="L28" s="174"/>
      <c r="M28" s="176" t="str">
        <f>IF(startday=1,INDEX(weekDayNames,1),INDEX(weekDayNames,2))</f>
        <v>Su</v>
      </c>
      <c r="N28" s="177" t="str">
        <f>IF(startday=1,INDEX(weekDayNames,2),INDEX(weekDayNames,3))</f>
        <v>M</v>
      </c>
      <c r="O28" s="177" t="str">
        <f>IF(startday=1,INDEX(weekDayNames,3),INDEX(weekDayNames,4))</f>
        <v>Tu</v>
      </c>
      <c r="P28" s="177" t="str">
        <f>IF(startday=1,INDEX(weekDayNames,4),INDEX(weekDayNames,5))</f>
        <v>W</v>
      </c>
      <c r="Q28" s="177" t="str">
        <f>IF(startday=1,INDEX(weekDayNames,5),INDEX(weekDayNames,6))</f>
        <v>Th</v>
      </c>
      <c r="R28" s="177" t="str">
        <f>IF(startday=1,INDEX(weekDayNames,6),INDEX(weekDayNames,7))</f>
        <v>F</v>
      </c>
      <c r="S28" s="176" t="str">
        <f>IF(startday=1,INDEX(weekDayNames,7),INDEX(weekDayNames,1))</f>
        <v>Sa</v>
      </c>
      <c r="T28" s="174"/>
      <c r="U28" s="209" t="s">
        <v>141</v>
      </c>
      <c r="V28" s="171" t="s">
        <v>142</v>
      </c>
    </row>
    <row r="29" spans="2:40" s="171" customFormat="1" ht="10.5" x14ac:dyDescent="0.25">
      <c r="B29" s="180" t="str">
        <f t="array" ref="B29:H34">IF(MONTH(B27)&lt;&gt;MONTH(DATE(YEAR(B27),MONTH(B27),1)-WEEKDAY(DATE(YEAR(B27),MONTH(B27),1),startday)+(WeekNo-1)*7+WeekDay),"",DATE(YEAR(B27),MONTH(B27),1)-WEEKDAY(DATE(YEAR(B27),MONTH(B27),1),startday)+(WeekNo-1)*7+WeekDay)</f>
        <v/>
      </c>
      <c r="C29" s="184" t="str">
        <v/>
      </c>
      <c r="D29" s="181" t="str">
        <v/>
      </c>
      <c r="E29" s="181" t="str">
        <v/>
      </c>
      <c r="F29" s="181" t="str">
        <v/>
      </c>
      <c r="G29" s="181">
        <v>42979</v>
      </c>
      <c r="H29" s="180">
        <v>42980</v>
      </c>
      <c r="I29" s="174"/>
      <c r="J29" s="187">
        <v>12</v>
      </c>
      <c r="K29" s="188" t="s">
        <v>128</v>
      </c>
      <c r="L29" s="174"/>
      <c r="M29" s="180" t="str">
        <f t="array" ref="M29:S34">IF(MONTH(M27)&lt;&gt;MONTH(DATE(YEAR(M27),MONTH(M27),1)-WEEKDAY(DATE(YEAR(M27),MONTH(M27),1),startday)+(WeekNo-1)*7+WeekDay),"",DATE(YEAR(M27),MONTH(M27),1)-WEEKDAY(DATE(YEAR(M27),MONTH(M27),1),startday)+(WeekNo-1)*7+WeekDay)</f>
        <v/>
      </c>
      <c r="N29" s="181" t="str">
        <v/>
      </c>
      <c r="O29" s="181" t="str">
        <v/>
      </c>
      <c r="P29" s="181" t="str">
        <v/>
      </c>
      <c r="Q29" s="181">
        <v>43160</v>
      </c>
      <c r="R29" s="181">
        <v>43161</v>
      </c>
      <c r="S29" s="180">
        <v>43162</v>
      </c>
      <c r="T29" s="174"/>
      <c r="U29" s="187">
        <v>13</v>
      </c>
      <c r="V29" s="188" t="s">
        <v>128</v>
      </c>
      <c r="Y29" s="204"/>
    </row>
    <row r="30" spans="2:40" s="171" customFormat="1" ht="10.5" x14ac:dyDescent="0.25">
      <c r="B30" s="180">
        <v>42981</v>
      </c>
      <c r="C30" s="181">
        <v>42982</v>
      </c>
      <c r="D30" s="181">
        <v>42983</v>
      </c>
      <c r="E30" s="186">
        <v>42984</v>
      </c>
      <c r="F30" s="181">
        <v>42985</v>
      </c>
      <c r="G30" s="181">
        <v>42986</v>
      </c>
      <c r="H30" s="180">
        <v>42987</v>
      </c>
      <c r="I30" s="174"/>
      <c r="J30" s="211" t="s">
        <v>143</v>
      </c>
      <c r="K30" s="212" t="s">
        <v>144</v>
      </c>
      <c r="L30" s="174"/>
      <c r="M30" s="180">
        <v>43163</v>
      </c>
      <c r="N30" s="181">
        <v>43164</v>
      </c>
      <c r="O30" s="181">
        <v>43165</v>
      </c>
      <c r="P30" s="181">
        <v>43166</v>
      </c>
      <c r="Q30" s="186">
        <v>43167</v>
      </c>
      <c r="R30" s="186">
        <v>43168</v>
      </c>
      <c r="S30" s="180">
        <v>43169</v>
      </c>
      <c r="T30" s="174"/>
      <c r="U30" s="213">
        <v>21</v>
      </c>
      <c r="V30" s="179" t="s">
        <v>126</v>
      </c>
      <c r="Y30" s="204"/>
    </row>
    <row r="31" spans="2:40" s="172" customFormat="1" ht="13.5" customHeight="1" x14ac:dyDescent="0.3">
      <c r="B31" s="180">
        <v>42988</v>
      </c>
      <c r="C31" s="181">
        <v>42989</v>
      </c>
      <c r="D31" s="185">
        <v>42990</v>
      </c>
      <c r="E31" s="181">
        <v>42991</v>
      </c>
      <c r="F31" s="181">
        <v>42992</v>
      </c>
      <c r="G31" s="181">
        <v>42993</v>
      </c>
      <c r="H31" s="180">
        <v>42994</v>
      </c>
      <c r="I31" s="174"/>
      <c r="J31" s="187">
        <v>26</v>
      </c>
      <c r="K31" s="188" t="s">
        <v>128</v>
      </c>
      <c r="L31" s="174"/>
      <c r="M31" s="180">
        <v>43170</v>
      </c>
      <c r="N31" s="181">
        <v>43171</v>
      </c>
      <c r="O31" s="185">
        <v>43172</v>
      </c>
      <c r="P31" s="181">
        <v>43173</v>
      </c>
      <c r="Q31" s="181">
        <v>43174</v>
      </c>
      <c r="R31" s="181">
        <v>43175</v>
      </c>
      <c r="S31" s="180">
        <v>43176</v>
      </c>
      <c r="T31" s="174"/>
      <c r="U31" s="187">
        <v>27</v>
      </c>
      <c r="V31" s="188" t="s">
        <v>128</v>
      </c>
      <c r="AA31" s="171"/>
      <c r="AB31" s="171"/>
    </row>
    <row r="32" spans="2:40" s="171" customFormat="1" ht="11.5" x14ac:dyDescent="0.3">
      <c r="B32" s="180">
        <v>42995</v>
      </c>
      <c r="C32" s="181">
        <v>42996</v>
      </c>
      <c r="D32" s="181">
        <v>42997</v>
      </c>
      <c r="E32" s="181">
        <v>42998</v>
      </c>
      <c r="F32" s="186">
        <v>42999</v>
      </c>
      <c r="G32" s="186">
        <v>43000</v>
      </c>
      <c r="H32" s="210">
        <v>43001</v>
      </c>
      <c r="I32" s="174"/>
      <c r="L32" s="174"/>
      <c r="M32" s="180">
        <v>43177</v>
      </c>
      <c r="N32" s="181">
        <v>43178</v>
      </c>
      <c r="O32" s="181">
        <v>43179</v>
      </c>
      <c r="P32" s="186">
        <v>43180</v>
      </c>
      <c r="Q32" s="181">
        <v>43181</v>
      </c>
      <c r="R32" s="181">
        <v>43182</v>
      </c>
      <c r="S32" s="180">
        <v>43183</v>
      </c>
      <c r="T32" s="192"/>
      <c r="U32" s="214" t="s">
        <v>145</v>
      </c>
      <c r="V32" s="212" t="s">
        <v>146</v>
      </c>
      <c r="AA32" s="172"/>
    </row>
    <row r="33" spans="2:28" s="171" customFormat="1" ht="10.5" x14ac:dyDescent="0.2">
      <c r="B33" s="180">
        <v>43002</v>
      </c>
      <c r="C33" s="181">
        <v>43003</v>
      </c>
      <c r="D33" s="185">
        <v>43004</v>
      </c>
      <c r="E33" s="181">
        <v>43005</v>
      </c>
      <c r="F33" s="181">
        <v>43006</v>
      </c>
      <c r="G33" s="181">
        <v>43007</v>
      </c>
      <c r="H33" s="180">
        <v>43008</v>
      </c>
      <c r="I33" s="174"/>
      <c r="J33" s="215"/>
      <c r="K33" s="216"/>
      <c r="L33" s="174"/>
      <c r="M33" s="180">
        <v>43184</v>
      </c>
      <c r="N33" s="181">
        <v>43185</v>
      </c>
      <c r="O33" s="185">
        <v>43186</v>
      </c>
      <c r="P33" s="181">
        <v>43187</v>
      </c>
      <c r="Q33" s="181">
        <v>43188</v>
      </c>
      <c r="R33" s="181">
        <v>43189</v>
      </c>
      <c r="S33" s="180">
        <v>43190</v>
      </c>
      <c r="T33" s="174"/>
    </row>
    <row r="34" spans="2:28" s="171" customFormat="1" ht="5.25" customHeight="1" x14ac:dyDescent="0.3">
      <c r="B34" s="180" t="str">
        <v/>
      </c>
      <c r="C34" s="181" t="str">
        <v/>
      </c>
      <c r="D34" s="181" t="str">
        <v/>
      </c>
      <c r="E34" s="181" t="str">
        <v/>
      </c>
      <c r="F34" s="181" t="str">
        <v/>
      </c>
      <c r="G34" s="181" t="str">
        <v/>
      </c>
      <c r="H34" s="180" t="str">
        <v/>
      </c>
      <c r="I34" s="174"/>
      <c r="J34" s="198"/>
      <c r="K34" s="192"/>
      <c r="L34" s="174"/>
      <c r="M34" s="180" t="str">
        <v/>
      </c>
      <c r="N34" s="181" t="str">
        <v/>
      </c>
      <c r="O34" s="181" t="str">
        <v/>
      </c>
      <c r="P34" s="181" t="str">
        <v/>
      </c>
      <c r="Q34" s="181" t="str">
        <v/>
      </c>
      <c r="R34" s="181" t="str">
        <v/>
      </c>
      <c r="S34" s="180" t="str">
        <v/>
      </c>
      <c r="T34" s="174"/>
      <c r="U34" s="217"/>
      <c r="V34" s="216"/>
      <c r="Y34" s="471"/>
      <c r="Z34" s="172"/>
      <c r="AB34" s="172"/>
    </row>
    <row r="35" spans="2:28" s="171" customFormat="1" ht="5.25" customHeight="1" x14ac:dyDescent="0.2">
      <c r="B35" s="174"/>
      <c r="C35" s="174"/>
      <c r="D35" s="174"/>
      <c r="E35" s="174"/>
      <c r="F35" s="174"/>
      <c r="G35" s="174"/>
      <c r="H35" s="174"/>
      <c r="I35" s="174"/>
      <c r="L35" s="174"/>
      <c r="M35" s="174"/>
      <c r="N35" s="174"/>
      <c r="O35" s="174"/>
      <c r="P35" s="174"/>
      <c r="Q35" s="174"/>
      <c r="R35" s="174"/>
      <c r="S35" s="174"/>
      <c r="T35" s="174"/>
      <c r="U35" s="174"/>
      <c r="V35" s="174"/>
      <c r="Y35" s="471"/>
    </row>
    <row r="36" spans="2:28" s="171" customFormat="1" ht="10.5" x14ac:dyDescent="0.2">
      <c r="B36" s="469">
        <f>DATE(year,10,1)</f>
        <v>43009</v>
      </c>
      <c r="C36" s="470"/>
      <c r="D36" s="470"/>
      <c r="E36" s="470"/>
      <c r="F36" s="470"/>
      <c r="G36" s="470"/>
      <c r="H36" s="470"/>
      <c r="I36" s="174"/>
      <c r="J36" s="468" t="s">
        <v>147</v>
      </c>
      <c r="K36" s="468"/>
      <c r="L36" s="174"/>
      <c r="M36" s="469">
        <f>DATE(year+1,4,1)</f>
        <v>43191</v>
      </c>
      <c r="N36" s="470"/>
      <c r="O36" s="470"/>
      <c r="P36" s="470"/>
      <c r="Q36" s="470"/>
      <c r="R36" s="470"/>
      <c r="S36" s="470"/>
      <c r="T36" s="174"/>
      <c r="U36" s="468" t="s">
        <v>148</v>
      </c>
      <c r="V36" s="468"/>
      <c r="Y36" s="471"/>
    </row>
    <row r="37" spans="2:28" s="171" customFormat="1" ht="10.5" x14ac:dyDescent="0.25">
      <c r="B37" s="176" t="str">
        <f>IF(startday=1,INDEX(weekDayNames,1),INDEX(weekDayNames,2))</f>
        <v>Su</v>
      </c>
      <c r="C37" s="177" t="str">
        <f>IF(startday=1,INDEX(weekDayNames,2),INDEX(weekDayNames,3))</f>
        <v>M</v>
      </c>
      <c r="D37" s="177" t="str">
        <f>IF(startday=1,INDEX(weekDayNames,3),INDEX(weekDayNames,4))</f>
        <v>Tu</v>
      </c>
      <c r="E37" s="177" t="str">
        <f>IF(startday=1,INDEX(weekDayNames,4),INDEX(weekDayNames,5))</f>
        <v>W</v>
      </c>
      <c r="F37" s="177" t="str">
        <f>IF(startday=1,INDEX(weekDayNames,5),INDEX(weekDayNames,6))</f>
        <v>Th</v>
      </c>
      <c r="G37" s="177" t="str">
        <f>IF(startday=1,INDEX(weekDayNames,6),INDEX(weekDayNames,7))</f>
        <v>F</v>
      </c>
      <c r="H37" s="176" t="str">
        <f>IF(startday=1,INDEX(weekDayNames,7),INDEX(weekDayNames,1))</f>
        <v>Sa</v>
      </c>
      <c r="I37" s="174"/>
      <c r="J37" s="218" t="s">
        <v>149</v>
      </c>
      <c r="K37" s="171" t="s">
        <v>150</v>
      </c>
      <c r="L37" s="174"/>
      <c r="M37" s="176" t="str">
        <f>IF(startday=1,INDEX(weekDayNames,1),INDEX(weekDayNames,2))</f>
        <v>Su</v>
      </c>
      <c r="N37" s="177" t="str">
        <f>IF(startday=1,INDEX(weekDayNames,2),INDEX(weekDayNames,3))</f>
        <v>M</v>
      </c>
      <c r="O37" s="177" t="str">
        <f>IF(startday=1,INDEX(weekDayNames,3),INDEX(weekDayNames,4))</f>
        <v>Tu</v>
      </c>
      <c r="P37" s="177" t="str">
        <f>IF(startday=1,INDEX(weekDayNames,4),INDEX(weekDayNames,5))</f>
        <v>W</v>
      </c>
      <c r="Q37" s="177" t="str">
        <f>IF(startday=1,INDEX(weekDayNames,5),INDEX(weekDayNames,6))</f>
        <v>Th</v>
      </c>
      <c r="R37" s="177" t="str">
        <f>IF(startday=1,INDEX(weekDayNames,6),INDEX(weekDayNames,7))</f>
        <v>F</v>
      </c>
      <c r="S37" s="176" t="str">
        <f>IF(startday=1,INDEX(weekDayNames,7),INDEX(weekDayNames,1))</f>
        <v>Sa</v>
      </c>
      <c r="T37" s="174"/>
      <c r="U37" s="178">
        <v>4</v>
      </c>
      <c r="V37" s="179" t="s">
        <v>126</v>
      </c>
      <c r="Y37" s="471"/>
    </row>
    <row r="38" spans="2:28" s="171" customFormat="1" ht="11.5" x14ac:dyDescent="0.3">
      <c r="B38" s="180">
        <f t="array" ref="B38:H43">IF(MONTH(B36)&lt;&gt;MONTH(DATE(YEAR(B36),MONTH(B36),1)-WEEKDAY(DATE(YEAR(B36),MONTH(B36),1),startday)+(WeekNo-1)*7+WeekDay),"",DATE(YEAR(B36),MONTH(B36),1)-WEEKDAY(DATE(YEAR(B36),MONTH(B36),1),startday)+(WeekNo-1)*7+WeekDay)</f>
        <v>43009</v>
      </c>
      <c r="C38" s="181">
        <v>43010</v>
      </c>
      <c r="D38" s="181">
        <v>43011</v>
      </c>
      <c r="E38" s="185">
        <v>43012</v>
      </c>
      <c r="F38" s="185">
        <v>43013</v>
      </c>
      <c r="G38" s="181">
        <v>43014</v>
      </c>
      <c r="H38" s="180">
        <v>43015</v>
      </c>
      <c r="I38" s="192"/>
      <c r="J38" s="178">
        <v>18</v>
      </c>
      <c r="K38" s="179" t="s">
        <v>126</v>
      </c>
      <c r="L38" s="174"/>
      <c r="M38" s="180">
        <f t="array" ref="M38:S43">IF(MONTH(M36)&lt;&gt;MONTH(DATE(YEAR(M36),MONTH(M36),1)-WEEKDAY(DATE(YEAR(M36),MONTH(M36),1),startday)+(WeekNo-1)*7+WeekDay),"",DATE(YEAR(M36),MONTH(M36),1)-WEEKDAY(DATE(YEAR(M36),MONTH(M36),1),startday)+(WeekNo-1)*7+WeekDay)</f>
        <v>43191</v>
      </c>
      <c r="N38" s="181">
        <v>43192</v>
      </c>
      <c r="O38" s="181">
        <v>43193</v>
      </c>
      <c r="P38" s="186">
        <v>43194</v>
      </c>
      <c r="Q38" s="181">
        <v>43195</v>
      </c>
      <c r="R38" s="181">
        <v>43196</v>
      </c>
      <c r="S38" s="180">
        <v>43197</v>
      </c>
      <c r="T38" s="174"/>
      <c r="U38" s="187">
        <v>10</v>
      </c>
      <c r="V38" s="188" t="s">
        <v>128</v>
      </c>
      <c r="Y38" s="471"/>
      <c r="AA38" s="172"/>
    </row>
    <row r="39" spans="2:28" s="171" customFormat="1" ht="10.5" x14ac:dyDescent="0.25">
      <c r="B39" s="180">
        <v>43016</v>
      </c>
      <c r="C39" s="181">
        <v>43017</v>
      </c>
      <c r="D39" s="181">
        <v>43018</v>
      </c>
      <c r="E39" s="181">
        <v>43019</v>
      </c>
      <c r="F39" s="181">
        <v>43020</v>
      </c>
      <c r="G39" s="181">
        <v>43021</v>
      </c>
      <c r="H39" s="180">
        <v>43022</v>
      </c>
      <c r="I39" s="192"/>
      <c r="J39" s="187">
        <v>24</v>
      </c>
      <c r="K39" s="188" t="s">
        <v>128</v>
      </c>
      <c r="L39" s="174"/>
      <c r="M39" s="180">
        <v>43198</v>
      </c>
      <c r="N39" s="181">
        <v>43199</v>
      </c>
      <c r="O39" s="185">
        <v>43200</v>
      </c>
      <c r="P39" s="181">
        <v>43201</v>
      </c>
      <c r="Q39" s="181">
        <v>43202</v>
      </c>
      <c r="R39" s="181">
        <v>43203</v>
      </c>
      <c r="S39" s="180">
        <v>43204</v>
      </c>
      <c r="T39" s="174"/>
      <c r="U39" s="213">
        <v>18</v>
      </c>
      <c r="V39" s="179" t="s">
        <v>126</v>
      </c>
      <c r="Y39" s="204"/>
    </row>
    <row r="40" spans="2:28" s="172" customFormat="1" ht="13.5" customHeight="1" x14ac:dyDescent="0.3">
      <c r="B40" s="219">
        <v>43023</v>
      </c>
      <c r="C40" s="184">
        <v>43024</v>
      </c>
      <c r="D40" s="184">
        <v>43025</v>
      </c>
      <c r="E40" s="186">
        <v>43026</v>
      </c>
      <c r="F40" s="181">
        <v>43027</v>
      </c>
      <c r="G40" s="181">
        <v>43028</v>
      </c>
      <c r="H40" s="220">
        <v>43029</v>
      </c>
      <c r="I40" s="174"/>
      <c r="J40" s="193">
        <v>31</v>
      </c>
      <c r="K40" s="195" t="s">
        <v>151</v>
      </c>
      <c r="L40" s="174"/>
      <c r="M40" s="180">
        <v>43205</v>
      </c>
      <c r="N40" s="181">
        <v>43206</v>
      </c>
      <c r="O40" s="181">
        <v>43207</v>
      </c>
      <c r="P40" s="186">
        <v>43208</v>
      </c>
      <c r="Q40" s="181">
        <v>43209</v>
      </c>
      <c r="R40" s="181">
        <v>43210</v>
      </c>
      <c r="S40" s="180">
        <v>43211</v>
      </c>
      <c r="T40" s="174"/>
      <c r="U40" s="187">
        <v>24</v>
      </c>
      <c r="V40" s="188" t="s">
        <v>128</v>
      </c>
      <c r="AA40" s="171"/>
      <c r="AB40" s="171"/>
    </row>
    <row r="41" spans="2:28" s="171" customFormat="1" ht="10.5" x14ac:dyDescent="0.2">
      <c r="B41" s="180">
        <v>43030</v>
      </c>
      <c r="C41" s="181">
        <v>43031</v>
      </c>
      <c r="D41" s="185">
        <v>43032</v>
      </c>
      <c r="E41" s="181">
        <v>43033</v>
      </c>
      <c r="F41" s="181">
        <v>43034</v>
      </c>
      <c r="G41" s="181">
        <v>43035</v>
      </c>
      <c r="H41" s="180">
        <v>43036</v>
      </c>
      <c r="I41" s="174"/>
      <c r="J41" s="212"/>
      <c r="K41" s="212"/>
      <c r="L41" s="174"/>
      <c r="M41" s="180">
        <v>43212</v>
      </c>
      <c r="N41" s="181">
        <v>43213</v>
      </c>
      <c r="O41" s="185">
        <v>43214</v>
      </c>
      <c r="P41" s="186">
        <v>43215</v>
      </c>
      <c r="Q41" s="181">
        <v>43216</v>
      </c>
      <c r="R41" s="181">
        <v>43217</v>
      </c>
      <c r="S41" s="180">
        <v>43218</v>
      </c>
      <c r="T41" s="174"/>
      <c r="U41" s="221">
        <v>30</v>
      </c>
      <c r="V41" s="195" t="s">
        <v>152</v>
      </c>
    </row>
    <row r="42" spans="2:28" s="171" customFormat="1" ht="10.5" x14ac:dyDescent="0.2">
      <c r="B42" s="180">
        <v>43037</v>
      </c>
      <c r="C42" s="181">
        <v>43038</v>
      </c>
      <c r="D42" s="183">
        <v>43039</v>
      </c>
      <c r="E42" s="181" t="str">
        <v/>
      </c>
      <c r="F42" s="181" t="str">
        <v/>
      </c>
      <c r="G42" s="182" t="str">
        <v/>
      </c>
      <c r="H42" s="180" t="str">
        <v/>
      </c>
      <c r="I42" s="174"/>
      <c r="L42" s="174"/>
      <c r="M42" s="180">
        <v>43219</v>
      </c>
      <c r="N42" s="221">
        <v>43220</v>
      </c>
      <c r="O42" s="222" t="str">
        <v/>
      </c>
      <c r="P42" s="181" t="str">
        <v/>
      </c>
      <c r="Q42" s="181" t="str">
        <v/>
      </c>
      <c r="R42" s="182" t="str">
        <v/>
      </c>
      <c r="S42" s="180" t="str">
        <v/>
      </c>
      <c r="T42" s="174"/>
      <c r="U42" s="223"/>
      <c r="V42" s="224"/>
    </row>
    <row r="43" spans="2:28" s="171" customFormat="1" ht="1.5" customHeight="1" x14ac:dyDescent="0.3">
      <c r="B43" s="219" t="str">
        <v/>
      </c>
      <c r="C43" s="181" t="str">
        <v/>
      </c>
      <c r="D43" s="181" t="str">
        <v/>
      </c>
      <c r="E43" s="181" t="str">
        <v/>
      </c>
      <c r="F43" s="181" t="str">
        <v/>
      </c>
      <c r="G43" s="181" t="str">
        <v/>
      </c>
      <c r="H43" s="180" t="str">
        <v/>
      </c>
      <c r="I43" s="174"/>
      <c r="J43" s="195"/>
      <c r="K43" s="195"/>
      <c r="L43" s="174"/>
      <c r="M43" s="180" t="str">
        <v/>
      </c>
      <c r="N43" s="181" t="str">
        <v/>
      </c>
      <c r="O43" s="181" t="str">
        <v/>
      </c>
      <c r="P43" s="181" t="str">
        <v/>
      </c>
      <c r="Q43" s="181" t="str">
        <v/>
      </c>
      <c r="R43" s="181" t="str">
        <v/>
      </c>
      <c r="S43" s="180" t="str">
        <v/>
      </c>
      <c r="T43" s="174"/>
      <c r="AB43" s="172"/>
    </row>
    <row r="44" spans="2:28" s="171" customFormat="1" ht="5.25" customHeight="1" x14ac:dyDescent="0.2">
      <c r="B44" s="174"/>
      <c r="C44" s="174"/>
      <c r="D44" s="174"/>
      <c r="E44" s="174"/>
      <c r="F44" s="174"/>
      <c r="G44" s="174"/>
      <c r="H44" s="174"/>
      <c r="I44" s="174"/>
      <c r="L44" s="174"/>
      <c r="M44" s="174"/>
      <c r="N44" s="174"/>
      <c r="O44" s="174"/>
      <c r="P44" s="174"/>
      <c r="Q44" s="174"/>
      <c r="R44" s="174"/>
      <c r="S44" s="174"/>
      <c r="T44" s="174"/>
    </row>
    <row r="45" spans="2:28" s="171" customFormat="1" ht="10.5" x14ac:dyDescent="0.2">
      <c r="B45" s="469">
        <f>DATE(year,11,1)</f>
        <v>43040</v>
      </c>
      <c r="C45" s="470"/>
      <c r="D45" s="470"/>
      <c r="E45" s="470"/>
      <c r="F45" s="470"/>
      <c r="G45" s="470"/>
      <c r="H45" s="470"/>
      <c r="I45" s="174"/>
      <c r="J45" s="468" t="s">
        <v>153</v>
      </c>
      <c r="K45" s="468"/>
      <c r="L45" s="174"/>
      <c r="M45" s="469">
        <f>DATE(year+1,5,1)</f>
        <v>43221</v>
      </c>
      <c r="N45" s="470"/>
      <c r="O45" s="470"/>
      <c r="P45" s="470"/>
      <c r="Q45" s="470"/>
      <c r="R45" s="470"/>
      <c r="S45" s="470"/>
      <c r="T45" s="174"/>
      <c r="U45" s="468" t="s">
        <v>154</v>
      </c>
      <c r="V45" s="468"/>
    </row>
    <row r="46" spans="2:28" s="171" customFormat="1" ht="10.5" x14ac:dyDescent="0.25">
      <c r="B46" s="176" t="str">
        <f>IF(startday=1,INDEX(weekDayNames,1),INDEX(weekDayNames,2))</f>
        <v>Su</v>
      </c>
      <c r="C46" s="177" t="str">
        <f>IF(startday=1,INDEX(weekDayNames,2),INDEX(weekDayNames,3))</f>
        <v>M</v>
      </c>
      <c r="D46" s="177" t="str">
        <f>IF(startday=1,INDEX(weekDayNames,3),INDEX(weekDayNames,4))</f>
        <v>Tu</v>
      </c>
      <c r="E46" s="177" t="str">
        <f>IF(startday=1,INDEX(weekDayNames,4),INDEX(weekDayNames,5))</f>
        <v>W</v>
      </c>
      <c r="F46" s="177" t="str">
        <f>IF(startday=1,INDEX(weekDayNames,5),INDEX(weekDayNames,6))</f>
        <v>Th</v>
      </c>
      <c r="G46" s="177" t="str">
        <f>IF(startday=1,INDEX(weekDayNames,6),INDEX(weekDayNames,7))</f>
        <v>F</v>
      </c>
      <c r="H46" s="176" t="str">
        <f>IF(startday=1,INDEX(weekDayNames,7),INDEX(weekDayNames,1))</f>
        <v>Sa</v>
      </c>
      <c r="I46" s="174"/>
      <c r="J46" s="225">
        <v>1</v>
      </c>
      <c r="K46" s="226" t="s">
        <v>155</v>
      </c>
      <c r="L46" s="174"/>
      <c r="M46" s="176" t="str">
        <f>IF(startday=1,INDEX(weekDayNames,1),INDEX(weekDayNames,2))</f>
        <v>Su</v>
      </c>
      <c r="N46" s="177" t="str">
        <f>IF(startday=1,INDEX(weekDayNames,2),INDEX(weekDayNames,3))</f>
        <v>M</v>
      </c>
      <c r="O46" s="177" t="str">
        <f>IF(startday=1,INDEX(weekDayNames,3),INDEX(weekDayNames,4))</f>
        <v>Tu</v>
      </c>
      <c r="P46" s="177" t="str">
        <f>IF(startday=1,INDEX(weekDayNames,4),INDEX(weekDayNames,5))</f>
        <v>W</v>
      </c>
      <c r="Q46" s="177" t="str">
        <f>IF(startday=1,INDEX(weekDayNames,5),INDEX(weekDayNames,6))</f>
        <v>Th</v>
      </c>
      <c r="R46" s="177" t="str">
        <f>IF(startday=1,INDEX(weekDayNames,6),INDEX(weekDayNames,7))</f>
        <v>F</v>
      </c>
      <c r="S46" s="176" t="str">
        <f>IF(startday=1,INDEX(weekDayNames,7),INDEX(weekDayNames,1))</f>
        <v>Sa</v>
      </c>
      <c r="T46" s="174"/>
      <c r="U46" s="227">
        <v>1</v>
      </c>
      <c r="V46" s="228" t="s">
        <v>156</v>
      </c>
    </row>
    <row r="47" spans="2:28" s="171" customFormat="1" ht="12" customHeight="1" x14ac:dyDescent="0.2">
      <c r="B47" s="180" t="str">
        <f t="array" ref="B47:H52">IF(MONTH(B45)&lt;&gt;MONTH(DATE(YEAR(B45),MONTH(B45),1)-WEEKDAY(DATE(YEAR(B45),MONTH(B45),1),startday)+(WeekNo-1)*7+WeekDay),"",DATE(YEAR(B45),MONTH(B45),1)-WEEKDAY(DATE(YEAR(B45),MONTH(B45),1),startday)+(WeekNo-1)*7+WeekDay)</f>
        <v/>
      </c>
      <c r="C47" s="181" t="str">
        <v/>
      </c>
      <c r="D47" s="229" t="str">
        <v/>
      </c>
      <c r="E47" s="185">
        <v>43040</v>
      </c>
      <c r="F47" s="181">
        <v>43041</v>
      </c>
      <c r="G47" s="181">
        <v>43042</v>
      </c>
      <c r="H47" s="180">
        <v>43043</v>
      </c>
      <c r="I47" s="174"/>
      <c r="J47" s="225">
        <v>1</v>
      </c>
      <c r="K47" s="226" t="s">
        <v>157</v>
      </c>
      <c r="L47" s="174"/>
      <c r="M47" s="180" t="str">
        <f t="array" ref="M47:S52">IF(MONTH(M45)&lt;&gt;MONTH(DATE(YEAR(M45),MONTH(M45),1)-WEEKDAY(DATE(YEAR(M45),MONTH(M45),1),startday)+(WeekNo-1)*7+WeekDay),"",DATE(YEAR(M45),MONTH(M45),1)-WEEKDAY(DATE(YEAR(M45),MONTH(M45),1),startday)+(WeekNo-1)*7+WeekDay)</f>
        <v/>
      </c>
      <c r="N47" s="222" t="str">
        <v/>
      </c>
      <c r="O47" s="185">
        <v>43221</v>
      </c>
      <c r="P47" s="186">
        <v>43222</v>
      </c>
      <c r="Q47" s="181">
        <v>43223</v>
      </c>
      <c r="R47" s="181">
        <v>43224</v>
      </c>
      <c r="S47" s="180">
        <v>43225</v>
      </c>
      <c r="T47" s="174"/>
      <c r="U47" s="203">
        <v>2</v>
      </c>
      <c r="V47" s="179" t="s">
        <v>126</v>
      </c>
    </row>
    <row r="48" spans="2:28" s="171" customFormat="1" ht="13.5" customHeight="1" x14ac:dyDescent="0.25">
      <c r="B48" s="180">
        <v>43044</v>
      </c>
      <c r="C48" s="181">
        <v>43045</v>
      </c>
      <c r="D48" s="185">
        <v>43046</v>
      </c>
      <c r="E48" s="181">
        <v>43047</v>
      </c>
      <c r="F48" s="181">
        <v>43048</v>
      </c>
      <c r="G48" s="181">
        <v>43049</v>
      </c>
      <c r="H48" s="180">
        <v>43050</v>
      </c>
      <c r="I48" s="174"/>
      <c r="J48" s="202">
        <v>1</v>
      </c>
      <c r="K48" s="179" t="s">
        <v>126</v>
      </c>
      <c r="L48" s="174"/>
      <c r="M48" s="180">
        <v>43226</v>
      </c>
      <c r="N48" s="181">
        <v>43227</v>
      </c>
      <c r="O48" s="185">
        <v>43228</v>
      </c>
      <c r="P48" s="181">
        <v>43229</v>
      </c>
      <c r="Q48" s="181">
        <v>43230</v>
      </c>
      <c r="R48" s="181">
        <v>43231</v>
      </c>
      <c r="S48" s="180">
        <v>43232</v>
      </c>
      <c r="T48" s="174"/>
      <c r="U48" s="187">
        <v>8</v>
      </c>
      <c r="V48" s="188" t="s">
        <v>128</v>
      </c>
      <c r="Y48" s="208"/>
    </row>
    <row r="49" spans="2:28" s="172" customFormat="1" ht="11.5" x14ac:dyDescent="0.3">
      <c r="B49" s="180">
        <v>43051</v>
      </c>
      <c r="C49" s="181">
        <v>43052</v>
      </c>
      <c r="D49" s="181">
        <v>43053</v>
      </c>
      <c r="E49" s="186">
        <v>43054</v>
      </c>
      <c r="F49" s="181">
        <v>43055</v>
      </c>
      <c r="G49" s="181">
        <v>43056</v>
      </c>
      <c r="H49" s="180">
        <v>43057</v>
      </c>
      <c r="I49" s="174"/>
      <c r="J49" s="187">
        <v>7</v>
      </c>
      <c r="K49" s="188" t="s">
        <v>128</v>
      </c>
      <c r="L49" s="174"/>
      <c r="M49" s="180">
        <v>43233</v>
      </c>
      <c r="N49" s="181">
        <v>43234</v>
      </c>
      <c r="O49" s="181">
        <v>43235</v>
      </c>
      <c r="P49" s="186">
        <v>43236</v>
      </c>
      <c r="Q49" s="181">
        <v>43237</v>
      </c>
      <c r="R49" s="181">
        <v>43238</v>
      </c>
      <c r="S49" s="180">
        <v>43239</v>
      </c>
      <c r="T49" s="174"/>
      <c r="U49" s="203">
        <v>16</v>
      </c>
      <c r="V49" s="179" t="s">
        <v>126</v>
      </c>
      <c r="Y49" s="204"/>
      <c r="Z49" s="171"/>
      <c r="AA49" s="171"/>
      <c r="AB49" s="171"/>
    </row>
    <row r="50" spans="2:28" s="171" customFormat="1" ht="11.5" x14ac:dyDescent="0.3">
      <c r="B50" s="180">
        <v>43058</v>
      </c>
      <c r="C50" s="181">
        <v>43059</v>
      </c>
      <c r="D50" s="185">
        <v>43060</v>
      </c>
      <c r="E50" s="181">
        <v>43061</v>
      </c>
      <c r="F50" s="181">
        <v>43062</v>
      </c>
      <c r="G50" s="181">
        <v>43063</v>
      </c>
      <c r="H50" s="180">
        <v>43064</v>
      </c>
      <c r="I50" s="174"/>
      <c r="J50" s="178">
        <v>15</v>
      </c>
      <c r="K50" s="179" t="s">
        <v>126</v>
      </c>
      <c r="L50" s="174"/>
      <c r="M50" s="180">
        <v>43240</v>
      </c>
      <c r="N50" s="181">
        <v>43241</v>
      </c>
      <c r="O50" s="185">
        <v>43242</v>
      </c>
      <c r="P50" s="181">
        <v>43243</v>
      </c>
      <c r="Q50" s="181">
        <v>43244</v>
      </c>
      <c r="R50" s="181">
        <v>43245</v>
      </c>
      <c r="S50" s="180">
        <v>43246</v>
      </c>
      <c r="T50" s="174"/>
      <c r="U50" s="187">
        <v>22</v>
      </c>
      <c r="V50" s="188" t="s">
        <v>128</v>
      </c>
      <c r="Y50" s="204"/>
      <c r="AA50" s="172"/>
    </row>
    <row r="51" spans="2:28" s="171" customFormat="1" ht="10.5" x14ac:dyDescent="0.25">
      <c r="B51" s="180">
        <v>43065</v>
      </c>
      <c r="C51" s="181">
        <v>43066</v>
      </c>
      <c r="D51" s="181">
        <v>43067</v>
      </c>
      <c r="E51" s="181">
        <v>43068</v>
      </c>
      <c r="F51" s="181">
        <v>43069</v>
      </c>
      <c r="G51" s="181" t="str">
        <v/>
      </c>
      <c r="H51" s="180" t="str">
        <v/>
      </c>
      <c r="I51" s="174"/>
      <c r="J51" s="187">
        <v>21</v>
      </c>
      <c r="K51" s="188" t="s">
        <v>128</v>
      </c>
      <c r="L51" s="174"/>
      <c r="M51" s="180">
        <v>43247</v>
      </c>
      <c r="N51" s="181">
        <v>43248</v>
      </c>
      <c r="O51" s="181">
        <v>43249</v>
      </c>
      <c r="P51" s="186">
        <v>43250</v>
      </c>
      <c r="Q51" s="181">
        <v>43251</v>
      </c>
      <c r="R51" s="181" t="str">
        <v/>
      </c>
      <c r="S51" s="180" t="str">
        <v/>
      </c>
      <c r="T51" s="174"/>
      <c r="U51" s="203">
        <v>30</v>
      </c>
      <c r="V51" s="179" t="s">
        <v>126</v>
      </c>
      <c r="Y51" s="204"/>
    </row>
    <row r="52" spans="2:28" s="171" customFormat="1" ht="11.5" x14ac:dyDescent="0.3">
      <c r="B52" s="180" t="str">
        <v/>
      </c>
      <c r="C52" s="181" t="str">
        <v/>
      </c>
      <c r="D52" s="181" t="str">
        <v/>
      </c>
      <c r="E52" s="181" t="str">
        <v/>
      </c>
      <c r="F52" s="181" t="str">
        <v/>
      </c>
      <c r="G52" s="181" t="str">
        <v/>
      </c>
      <c r="H52" s="180" t="str">
        <v/>
      </c>
      <c r="I52" s="174"/>
      <c r="J52" s="230"/>
      <c r="K52" s="190"/>
      <c r="L52" s="174"/>
      <c r="M52" s="180" t="str">
        <v/>
      </c>
      <c r="N52" s="181" t="str">
        <v/>
      </c>
      <c r="O52" s="181" t="str">
        <v/>
      </c>
      <c r="P52" s="181" t="str">
        <v/>
      </c>
      <c r="Q52" s="181" t="str">
        <v/>
      </c>
      <c r="R52" s="181" t="str">
        <v/>
      </c>
      <c r="S52" s="180" t="str">
        <v/>
      </c>
      <c r="T52" s="174"/>
      <c r="U52" s="231"/>
      <c r="V52" s="174"/>
      <c r="Y52" s="232"/>
      <c r="Z52" s="172"/>
      <c r="AB52" s="172"/>
    </row>
    <row r="53" spans="2:28" s="171" customFormat="1" ht="5.25" customHeight="1" x14ac:dyDescent="0.3">
      <c r="B53" s="174"/>
      <c r="C53" s="174"/>
      <c r="D53" s="174"/>
      <c r="E53" s="174"/>
      <c r="F53" s="174"/>
      <c r="G53" s="174"/>
      <c r="H53" s="174"/>
      <c r="I53" s="174"/>
      <c r="L53" s="174"/>
      <c r="M53" s="172"/>
      <c r="N53" s="172"/>
      <c r="O53" s="172"/>
      <c r="P53" s="172"/>
      <c r="Q53" s="172"/>
      <c r="R53" s="172"/>
      <c r="S53" s="172"/>
      <c r="T53" s="174"/>
      <c r="U53" s="172"/>
      <c r="V53" s="172"/>
      <c r="Y53" s="204"/>
    </row>
    <row r="54" spans="2:28" s="171" customFormat="1" ht="10.5" x14ac:dyDescent="0.2">
      <c r="B54" s="469">
        <f>DATE(year,12,1)</f>
        <v>43070</v>
      </c>
      <c r="C54" s="470"/>
      <c r="D54" s="470"/>
      <c r="E54" s="470"/>
      <c r="F54" s="470"/>
      <c r="G54" s="470"/>
      <c r="H54" s="470"/>
      <c r="I54" s="174"/>
      <c r="J54" s="468" t="s">
        <v>158</v>
      </c>
      <c r="K54" s="468"/>
      <c r="L54" s="174"/>
      <c r="M54" s="469">
        <f>DATE(year+1,6,1)</f>
        <v>43252</v>
      </c>
      <c r="N54" s="470"/>
      <c r="O54" s="470"/>
      <c r="P54" s="470"/>
      <c r="Q54" s="470"/>
      <c r="R54" s="470"/>
      <c r="S54" s="470"/>
      <c r="T54" s="174"/>
      <c r="U54" s="468" t="s">
        <v>159</v>
      </c>
      <c r="V54" s="468"/>
    </row>
    <row r="55" spans="2:28" s="171" customFormat="1" ht="10.5" x14ac:dyDescent="0.25">
      <c r="B55" s="176" t="str">
        <f>IF(startday=1,INDEX(weekDayNames,1),INDEX(weekDayNames,2))</f>
        <v>Su</v>
      </c>
      <c r="C55" s="177" t="str">
        <f>IF(startday=1,INDEX(weekDayNames,2),INDEX(weekDayNames,3))</f>
        <v>M</v>
      </c>
      <c r="D55" s="177" t="str">
        <f>IF(startday=1,INDEX(weekDayNames,3),INDEX(weekDayNames,4))</f>
        <v>Tu</v>
      </c>
      <c r="E55" s="177" t="str">
        <f>IF(startday=1,INDEX(weekDayNames,4),INDEX(weekDayNames,5))</f>
        <v>W</v>
      </c>
      <c r="F55" s="177" t="str">
        <f>IF(startday=1,INDEX(weekDayNames,5),INDEX(weekDayNames,6))</f>
        <v>Th</v>
      </c>
      <c r="G55" s="177" t="str">
        <f>IF(startday=1,INDEX(weekDayNames,6),INDEX(weekDayNames,7))</f>
        <v>F</v>
      </c>
      <c r="H55" s="176" t="str">
        <f>IF(startday=1,INDEX(weekDayNames,7),INDEX(weekDayNames,1))</f>
        <v>Sa</v>
      </c>
      <c r="I55" s="174"/>
      <c r="J55" s="187">
        <v>5</v>
      </c>
      <c r="K55" s="188" t="s">
        <v>128</v>
      </c>
      <c r="L55" s="174"/>
      <c r="M55" s="176" t="str">
        <f>IF(startday=1,INDEX(weekDayNames,1),INDEX(weekDayNames,2))</f>
        <v>Su</v>
      </c>
      <c r="N55" s="177" t="str">
        <f>IF(startday=1,INDEX(weekDayNames,2),INDEX(weekDayNames,3))</f>
        <v>M</v>
      </c>
      <c r="O55" s="177" t="str">
        <f>IF(startday=1,INDEX(weekDayNames,3),INDEX(weekDayNames,4))</f>
        <v>Tu</v>
      </c>
      <c r="P55" s="177" t="str">
        <f>IF(startday=1,INDEX(weekDayNames,4),INDEX(weekDayNames,5))</f>
        <v>W</v>
      </c>
      <c r="Q55" s="177" t="str">
        <f>IF(startday=1,INDEX(weekDayNames,5),INDEX(weekDayNames,6))</f>
        <v>Th</v>
      </c>
      <c r="R55" s="177" t="str">
        <f>IF(startday=1,INDEX(weekDayNames,6),INDEX(weekDayNames,7))</f>
        <v>F</v>
      </c>
      <c r="S55" s="176" t="str">
        <f>IF(startday=1,INDEX(weekDayNames,7),INDEX(weekDayNames,1))</f>
        <v>Sa</v>
      </c>
      <c r="T55" s="174"/>
      <c r="U55" s="187">
        <v>5</v>
      </c>
      <c r="V55" s="188" t="s">
        <v>128</v>
      </c>
    </row>
    <row r="56" spans="2:28" s="171" customFormat="1" ht="10.5" x14ac:dyDescent="0.25">
      <c r="B56" s="180" t="str">
        <f t="array" ref="B56:H61">IF(MONTH(B54)&lt;&gt;MONTH(DATE(YEAR(B54),MONTH(B54),1)-WEEKDAY(DATE(YEAR(B54),MONTH(B54),1),startday)+(WeekNo-1)*7+WeekDay),"",DATE(YEAR(B54),MONTH(B54),1)-WEEKDAY(DATE(YEAR(B54),MONTH(B54),1),startday)+(WeekNo-1)*7+WeekDay)</f>
        <v/>
      </c>
      <c r="C56" s="181" t="str">
        <v/>
      </c>
      <c r="D56" s="181" t="str">
        <v/>
      </c>
      <c r="E56" s="181" t="str">
        <v/>
      </c>
      <c r="F56" s="182" t="str">
        <v/>
      </c>
      <c r="G56" s="181">
        <v>43070</v>
      </c>
      <c r="H56" s="180">
        <v>43071</v>
      </c>
      <c r="I56" s="174"/>
      <c r="J56" s="178">
        <v>13</v>
      </c>
      <c r="K56" s="179" t="s">
        <v>126</v>
      </c>
      <c r="L56" s="174"/>
      <c r="M56" s="180" t="str">
        <f t="array" ref="M56:S61">IF(MONTH(M54)&lt;&gt;MONTH(DATE(YEAR(M54),MONTH(M54),1)-WEEKDAY(DATE(YEAR(M54),MONTH(M54),1),startday)+(WeekNo-1)*7+WeekDay),"",DATE(YEAR(M54),MONTH(M54),1)-WEEKDAY(DATE(YEAR(M54),MONTH(M54),1),startday)+(WeekNo-1)*7+WeekDay)</f>
        <v/>
      </c>
      <c r="N56" s="181" t="str">
        <v/>
      </c>
      <c r="O56" s="181" t="str">
        <v/>
      </c>
      <c r="P56" s="181" t="str">
        <v/>
      </c>
      <c r="Q56" s="181" t="str">
        <v/>
      </c>
      <c r="R56" s="181">
        <v>43252</v>
      </c>
      <c r="S56" s="180">
        <v>43253</v>
      </c>
      <c r="T56" s="174"/>
      <c r="U56" s="203">
        <v>13</v>
      </c>
      <c r="V56" s="179" t="s">
        <v>126</v>
      </c>
    </row>
    <row r="57" spans="2:28" s="171" customFormat="1" ht="10.5" x14ac:dyDescent="0.25">
      <c r="B57" s="180">
        <v>43072</v>
      </c>
      <c r="C57" s="181">
        <v>43073</v>
      </c>
      <c r="D57" s="185">
        <v>43074</v>
      </c>
      <c r="E57" s="181">
        <v>43075</v>
      </c>
      <c r="F57" s="181">
        <v>43076</v>
      </c>
      <c r="G57" s="181">
        <v>43077</v>
      </c>
      <c r="H57" s="180">
        <v>43078</v>
      </c>
      <c r="I57" s="174"/>
      <c r="J57" s="187">
        <v>19</v>
      </c>
      <c r="K57" s="188" t="s">
        <v>128</v>
      </c>
      <c r="L57" s="174"/>
      <c r="M57" s="180">
        <v>43254</v>
      </c>
      <c r="N57" s="181">
        <v>43255</v>
      </c>
      <c r="O57" s="185">
        <v>43256</v>
      </c>
      <c r="P57" s="181">
        <v>43257</v>
      </c>
      <c r="Q57" s="181">
        <v>43258</v>
      </c>
      <c r="R57" s="181">
        <v>43259</v>
      </c>
      <c r="S57" s="180">
        <v>43260</v>
      </c>
      <c r="T57" s="174"/>
      <c r="U57" s="187">
        <v>19</v>
      </c>
      <c r="V57" s="188" t="s">
        <v>128</v>
      </c>
    </row>
    <row r="58" spans="2:28" s="171" customFormat="1" ht="12" customHeight="1" x14ac:dyDescent="0.2">
      <c r="B58" s="180">
        <v>43079</v>
      </c>
      <c r="C58" s="181">
        <v>43080</v>
      </c>
      <c r="D58" s="181">
        <v>43081</v>
      </c>
      <c r="E58" s="186">
        <v>43082</v>
      </c>
      <c r="F58" s="181">
        <v>43083</v>
      </c>
      <c r="G58" s="181">
        <v>43084</v>
      </c>
      <c r="H58" s="180">
        <v>43085</v>
      </c>
      <c r="I58" s="174"/>
      <c r="J58" s="202">
        <v>27</v>
      </c>
      <c r="K58" s="179" t="s">
        <v>126</v>
      </c>
      <c r="L58" s="174"/>
      <c r="M58" s="180">
        <v>43261</v>
      </c>
      <c r="N58" s="181">
        <v>43262</v>
      </c>
      <c r="O58" s="181">
        <v>43263</v>
      </c>
      <c r="P58" s="186">
        <v>43264</v>
      </c>
      <c r="Q58" s="181">
        <v>43265</v>
      </c>
      <c r="R58" s="181">
        <v>43266</v>
      </c>
      <c r="S58" s="180">
        <v>43267</v>
      </c>
      <c r="T58" s="174"/>
      <c r="U58" s="203">
        <v>27</v>
      </c>
      <c r="V58" s="179" t="s">
        <v>126</v>
      </c>
    </row>
    <row r="59" spans="2:28" s="172" customFormat="1" ht="12" customHeight="1" x14ac:dyDescent="0.3">
      <c r="B59" s="180">
        <v>43086</v>
      </c>
      <c r="C59" s="181">
        <v>43087</v>
      </c>
      <c r="D59" s="185">
        <v>43088</v>
      </c>
      <c r="E59" s="181">
        <v>43089</v>
      </c>
      <c r="F59" s="181">
        <v>43090</v>
      </c>
      <c r="G59" s="181">
        <v>43091</v>
      </c>
      <c r="H59" s="180">
        <v>43092</v>
      </c>
      <c r="I59" s="174"/>
      <c r="J59" s="196">
        <v>30</v>
      </c>
      <c r="K59" s="233" t="s">
        <v>160</v>
      </c>
      <c r="L59" s="174"/>
      <c r="M59" s="180">
        <v>43268</v>
      </c>
      <c r="N59" s="181">
        <v>43269</v>
      </c>
      <c r="O59" s="185">
        <v>43270</v>
      </c>
      <c r="P59" s="181">
        <v>43271</v>
      </c>
      <c r="Q59" s="181">
        <v>43272</v>
      </c>
      <c r="R59" s="181">
        <v>43273</v>
      </c>
      <c r="S59" s="180">
        <v>43274</v>
      </c>
      <c r="T59" s="174"/>
      <c r="U59" s="234">
        <v>30</v>
      </c>
      <c r="V59" s="192" t="s">
        <v>161</v>
      </c>
      <c r="Y59" s="171"/>
      <c r="Z59" s="171"/>
      <c r="AA59" s="171"/>
      <c r="AB59" s="171"/>
    </row>
    <row r="60" spans="2:28" s="171" customFormat="1" ht="11.25" customHeight="1" x14ac:dyDescent="0.3">
      <c r="B60" s="180">
        <v>43093</v>
      </c>
      <c r="C60" s="181">
        <v>43094</v>
      </c>
      <c r="D60" s="181">
        <v>43095</v>
      </c>
      <c r="E60" s="186">
        <v>43096</v>
      </c>
      <c r="F60" s="181">
        <v>43097</v>
      </c>
      <c r="G60" s="185">
        <v>43098</v>
      </c>
      <c r="H60" s="180">
        <v>43099</v>
      </c>
      <c r="I60" s="174"/>
      <c r="L60" s="174"/>
      <c r="M60" s="180">
        <v>43275</v>
      </c>
      <c r="N60" s="181">
        <v>43276</v>
      </c>
      <c r="O60" s="181">
        <v>43277</v>
      </c>
      <c r="P60" s="186">
        <v>43278</v>
      </c>
      <c r="Q60" s="181">
        <v>43279</v>
      </c>
      <c r="R60" s="183">
        <v>43280</v>
      </c>
      <c r="S60" s="180">
        <v>43281</v>
      </c>
      <c r="T60" s="174"/>
      <c r="U60" s="199"/>
      <c r="V60" s="174"/>
      <c r="AA60" s="172"/>
    </row>
    <row r="61" spans="2:28" s="171" customFormat="1" ht="10.5" x14ac:dyDescent="0.2">
      <c r="B61" s="180">
        <v>43100</v>
      </c>
      <c r="C61" s="181" t="str">
        <v/>
      </c>
      <c r="D61" s="181" t="str">
        <v/>
      </c>
      <c r="E61" s="181" t="str">
        <v/>
      </c>
      <c r="F61" s="181" t="str">
        <v/>
      </c>
      <c r="G61" s="181" t="str">
        <v/>
      </c>
      <c r="H61" s="180" t="str">
        <v/>
      </c>
      <c r="I61" s="174"/>
      <c r="L61" s="174"/>
      <c r="M61" s="180" t="str">
        <v/>
      </c>
      <c r="N61" s="181" t="str">
        <v/>
      </c>
      <c r="O61" s="181" t="str">
        <v/>
      </c>
      <c r="P61" s="186" t="str">
        <v/>
      </c>
      <c r="Q61" s="181" t="str">
        <v/>
      </c>
      <c r="R61" s="181" t="str">
        <v/>
      </c>
      <c r="S61" s="180" t="str">
        <v/>
      </c>
      <c r="T61" s="174"/>
      <c r="U61" s="199"/>
      <c r="V61" s="174"/>
    </row>
    <row r="62" spans="2:28" s="171" customFormat="1" ht="13" x14ac:dyDescent="0.3">
      <c r="B62" s="174"/>
      <c r="C62" s="174"/>
      <c r="D62" s="174"/>
      <c r="E62" s="174"/>
      <c r="F62" s="174"/>
      <c r="G62" s="174"/>
      <c r="H62" s="174"/>
      <c r="I62" s="174"/>
      <c r="J62" s="198"/>
      <c r="K62" s="174"/>
      <c r="L62" s="174"/>
      <c r="M62" s="155"/>
      <c r="N62" s="155"/>
      <c r="O62" s="155"/>
      <c r="P62" s="155"/>
      <c r="Q62" s="155"/>
      <c r="R62" s="155"/>
      <c r="S62" s="155"/>
      <c r="T62" s="174"/>
      <c r="U62" s="199"/>
      <c r="V62" s="174"/>
      <c r="Y62" s="172"/>
      <c r="Z62" s="172"/>
      <c r="AB62" s="172"/>
    </row>
    <row r="63" spans="2:28" s="171" customFormat="1" x14ac:dyDescent="0.25">
      <c r="B63" s="155"/>
      <c r="C63" s="155"/>
      <c r="D63" s="155"/>
      <c r="E63" s="155"/>
      <c r="F63" s="155"/>
      <c r="G63" s="155"/>
      <c r="H63" s="155"/>
      <c r="I63" s="174"/>
      <c r="J63" s="198"/>
      <c r="K63" s="174"/>
      <c r="L63" s="174"/>
      <c r="M63" s="155"/>
      <c r="N63" s="155"/>
      <c r="O63" s="155"/>
      <c r="P63" s="155"/>
      <c r="Q63" s="155"/>
      <c r="R63" s="155"/>
      <c r="S63" s="155"/>
      <c r="T63" s="174"/>
      <c r="U63" s="174"/>
      <c r="V63" s="174"/>
    </row>
    <row r="64" spans="2:28" s="171" customFormat="1" x14ac:dyDescent="0.25">
      <c r="B64" s="155"/>
      <c r="C64" s="155"/>
      <c r="D64" s="155"/>
      <c r="E64" s="155"/>
      <c r="F64" s="155"/>
      <c r="G64" s="155"/>
      <c r="H64" s="155"/>
      <c r="I64" s="155"/>
      <c r="J64" s="156"/>
      <c r="K64" s="155"/>
      <c r="L64" s="155"/>
      <c r="M64" s="155"/>
      <c r="N64" s="155"/>
      <c r="O64" s="155"/>
      <c r="P64" s="155"/>
      <c r="Q64" s="155"/>
      <c r="R64" s="155"/>
      <c r="S64" s="155"/>
      <c r="T64" s="155"/>
      <c r="U64" s="155"/>
      <c r="V64" s="155"/>
    </row>
    <row r="65" spans="2:28" s="171" customFormat="1" x14ac:dyDescent="0.25">
      <c r="B65" s="155"/>
      <c r="C65" s="155"/>
      <c r="D65" s="155"/>
      <c r="E65" s="155"/>
      <c r="F65" s="155"/>
      <c r="G65" s="155"/>
      <c r="H65" s="155"/>
      <c r="I65" s="155"/>
      <c r="J65" s="156"/>
      <c r="K65" s="155"/>
      <c r="L65" s="155"/>
      <c r="M65" s="155"/>
      <c r="N65" s="155"/>
      <c r="O65" s="155"/>
      <c r="P65" s="155"/>
      <c r="Q65" s="155"/>
      <c r="R65" s="155"/>
      <c r="S65" s="155"/>
      <c r="T65" s="155"/>
      <c r="U65" s="155"/>
      <c r="V65" s="155"/>
    </row>
    <row r="66" spans="2:28" s="171" customFormat="1" ht="11.25" customHeight="1" x14ac:dyDescent="0.25">
      <c r="B66" s="155"/>
      <c r="C66" s="155"/>
      <c r="D66" s="155"/>
      <c r="E66" s="155"/>
      <c r="F66" s="155"/>
      <c r="G66" s="155"/>
      <c r="H66" s="155"/>
      <c r="I66" s="155"/>
      <c r="J66" s="156"/>
      <c r="K66" s="155"/>
      <c r="L66" s="155"/>
      <c r="M66" s="155"/>
      <c r="N66" s="155"/>
      <c r="O66" s="155"/>
      <c r="P66" s="155"/>
      <c r="Q66" s="155"/>
      <c r="R66" s="155"/>
      <c r="S66" s="155"/>
      <c r="T66" s="155"/>
      <c r="U66" s="155"/>
      <c r="V66" s="155"/>
    </row>
    <row r="67" spans="2:28" s="171" customFormat="1" ht="4.5" customHeight="1" x14ac:dyDescent="0.25">
      <c r="B67" s="155"/>
      <c r="C67" s="155"/>
      <c r="D67" s="155"/>
      <c r="E67" s="155"/>
      <c r="F67" s="155"/>
      <c r="G67" s="155"/>
      <c r="H67" s="155"/>
      <c r="I67" s="155"/>
      <c r="J67" s="156"/>
      <c r="K67" s="155"/>
      <c r="L67" s="155"/>
      <c r="M67" s="155"/>
      <c r="N67" s="155"/>
      <c r="O67" s="155"/>
      <c r="P67" s="155"/>
      <c r="Q67" s="155"/>
      <c r="R67" s="155"/>
      <c r="S67" s="155"/>
      <c r="T67" s="155"/>
      <c r="U67" s="155"/>
      <c r="V67" s="155"/>
    </row>
    <row r="68" spans="2:28" x14ac:dyDescent="0.25">
      <c r="Y68" s="171"/>
      <c r="Z68" s="171"/>
      <c r="AA68" s="171"/>
      <c r="AB68" s="171"/>
    </row>
    <row r="69" spans="2:28" x14ac:dyDescent="0.25">
      <c r="M69" s="171"/>
      <c r="Y69" s="171"/>
      <c r="Z69" s="171"/>
      <c r="AB69" s="171"/>
    </row>
    <row r="70" spans="2:28" x14ac:dyDescent="0.25">
      <c r="M70" s="171"/>
      <c r="Y70" s="171"/>
      <c r="Z70" s="171"/>
      <c r="AB70" s="171"/>
    </row>
    <row r="71" spans="2:28" x14ac:dyDescent="0.25">
      <c r="L71" s="171"/>
      <c r="M71" s="171"/>
    </row>
    <row r="72" spans="2:28" ht="13" x14ac:dyDescent="0.3">
      <c r="L72" s="171"/>
      <c r="M72" s="172"/>
      <c r="R72" s="235"/>
      <c r="S72" s="167"/>
    </row>
    <row r="73" spans="2:28" x14ac:dyDescent="0.25">
      <c r="M73" s="171"/>
    </row>
    <row r="74" spans="2:28" x14ac:dyDescent="0.25">
      <c r="K74" s="208"/>
      <c r="M74" s="171"/>
    </row>
    <row r="75" spans="2:28" x14ac:dyDescent="0.25">
      <c r="K75" s="208"/>
      <c r="M75" s="171"/>
    </row>
    <row r="76" spans="2:28" x14ac:dyDescent="0.25">
      <c r="K76" s="167"/>
      <c r="M76" s="171"/>
    </row>
  </sheetData>
  <mergeCells count="37">
    <mergeCell ref="O4:S4"/>
    <mergeCell ref="B7:V7"/>
    <mergeCell ref="M4:N4"/>
    <mergeCell ref="J12:K12"/>
    <mergeCell ref="B18:H18"/>
    <mergeCell ref="J18:K18"/>
    <mergeCell ref="M18:S18"/>
    <mergeCell ref="B9:H9"/>
    <mergeCell ref="J9:K9"/>
    <mergeCell ref="M9:S9"/>
    <mergeCell ref="U9:V9"/>
    <mergeCell ref="U18:V18"/>
    <mergeCell ref="J10:K10"/>
    <mergeCell ref="J11:K11"/>
    <mergeCell ref="A1:K1"/>
    <mergeCell ref="A2:K2"/>
    <mergeCell ref="D4:E4"/>
    <mergeCell ref="F4:H4"/>
    <mergeCell ref="K4:L4"/>
    <mergeCell ref="Y34:Y38"/>
    <mergeCell ref="B36:H36"/>
    <mergeCell ref="J36:K36"/>
    <mergeCell ref="M36:S36"/>
    <mergeCell ref="U36:V36"/>
    <mergeCell ref="B27:H27"/>
    <mergeCell ref="J27:K27"/>
    <mergeCell ref="M27:S27"/>
    <mergeCell ref="U27:V27"/>
    <mergeCell ref="Y7:Y11"/>
    <mergeCell ref="J45:K45"/>
    <mergeCell ref="M45:S45"/>
    <mergeCell ref="U45:V45"/>
    <mergeCell ref="B54:H54"/>
    <mergeCell ref="J54:K54"/>
    <mergeCell ref="M54:S54"/>
    <mergeCell ref="U54:V54"/>
    <mergeCell ref="B45:H45"/>
  </mergeCells>
  <conditionalFormatting sqref="B29:H34 B56:H61 B11:H16 B20:H25 B48:H52 M20:S25 M56:S61 B38:H43 M11:S16 M29:S34 M38:S41 M43:S43 M42 O42:S42 M47:S52 B47:D47 F47:H47">
    <cfRule type="expression" dxfId="3" priority="3" stopIfTrue="1">
      <formula>OR(WEEKDAY(B11,1)=1,WEEKDAY(B11,1)=7)</formula>
    </cfRule>
    <cfRule type="cellIs" dxfId="2" priority="4" stopIfTrue="1" operator="equal">
      <formula>""</formula>
    </cfRule>
  </conditionalFormatting>
  <conditionalFormatting sqref="E47">
    <cfRule type="expression" dxfId="1" priority="1" stopIfTrue="1">
      <formula>OR(WEEKDAY(E47,1)=1,WEEKDAY(E47,1)=7)</formula>
    </cfRule>
    <cfRule type="cellIs" dxfId="0" priority="2" stopIfTrue="1" operator="equal">
      <formula>""</formula>
    </cfRule>
  </conditionalFormatting>
  <hyperlinks>
    <hyperlink ref="A2" r:id="rId1" xr:uid="{00000000-0004-0000-0400-000000000000}"/>
  </hyperlinks>
  <printOptions horizontalCentered="1"/>
  <pageMargins left="0.25" right="0.25" top="0.25" bottom="0.35" header="0.25" footer="0.2"/>
  <pageSetup scale="80" orientation="landscape" r:id="rId2"/>
  <headerFooter alignWithMargins="0">
    <oddFooter>&amp;L&amp;8&amp;K00-049Calendar Templates by Vertex42.com&amp;R&amp;8&amp;K00-049http://www.vertex42.com/calendars/</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Y26"/>
  <sheetViews>
    <sheetView workbookViewId="0">
      <selection activeCell="Q40" sqref="Q40"/>
    </sheetView>
  </sheetViews>
  <sheetFormatPr defaultRowHeight="14.5" x14ac:dyDescent="0.35"/>
  <sheetData>
    <row r="2" spans="1:25" ht="15.75" customHeight="1" x14ac:dyDescent="0.35">
      <c r="A2" s="485" t="s">
        <v>93</v>
      </c>
      <c r="B2" s="485"/>
      <c r="C2" s="485"/>
      <c r="D2" s="485"/>
      <c r="E2" s="485"/>
      <c r="F2" s="485"/>
      <c r="G2" s="485"/>
      <c r="H2" s="485"/>
      <c r="I2" s="485"/>
      <c r="J2" s="485"/>
      <c r="K2" s="485"/>
      <c r="L2" s="485"/>
      <c r="M2" s="485"/>
      <c r="N2" s="485"/>
      <c r="O2" s="485"/>
      <c r="P2" s="485"/>
      <c r="Q2" s="485"/>
      <c r="R2" s="485"/>
      <c r="S2" s="485"/>
      <c r="T2" s="485"/>
      <c r="U2" s="485"/>
      <c r="V2" s="485"/>
      <c r="W2" s="485"/>
      <c r="X2" s="485"/>
      <c r="Y2" s="485"/>
    </row>
    <row r="3" spans="1:25" x14ac:dyDescent="0.35">
      <c r="A3" s="485"/>
      <c r="B3" s="485"/>
      <c r="C3" s="485"/>
      <c r="D3" s="485"/>
      <c r="E3" s="485"/>
      <c r="F3" s="485"/>
      <c r="G3" s="485"/>
      <c r="H3" s="485"/>
      <c r="I3" s="485"/>
      <c r="J3" s="485"/>
      <c r="K3" s="485"/>
      <c r="L3" s="485"/>
      <c r="M3" s="485"/>
      <c r="N3" s="485"/>
      <c r="O3" s="485"/>
      <c r="P3" s="485"/>
      <c r="Q3" s="485"/>
      <c r="R3" s="485"/>
      <c r="S3" s="485"/>
      <c r="T3" s="485"/>
      <c r="U3" s="485"/>
      <c r="V3" s="485"/>
      <c r="W3" s="485"/>
      <c r="X3" s="485"/>
      <c r="Y3" s="485"/>
    </row>
    <row r="4" spans="1:25" x14ac:dyDescent="0.35">
      <c r="A4" s="485"/>
      <c r="B4" s="485"/>
      <c r="C4" s="485"/>
      <c r="D4" s="485"/>
      <c r="E4" s="485"/>
      <c r="F4" s="485"/>
      <c r="G4" s="485"/>
      <c r="H4" s="485"/>
      <c r="I4" s="485"/>
      <c r="J4" s="485"/>
      <c r="K4" s="485"/>
      <c r="L4" s="485"/>
      <c r="M4" s="485"/>
      <c r="N4" s="485"/>
      <c r="O4" s="485"/>
      <c r="P4" s="485"/>
      <c r="Q4" s="485"/>
      <c r="R4" s="485"/>
      <c r="S4" s="485"/>
      <c r="T4" s="485"/>
      <c r="U4" s="485"/>
      <c r="V4" s="485"/>
      <c r="W4" s="485"/>
      <c r="X4" s="485"/>
      <c r="Y4" s="485"/>
    </row>
    <row r="5" spans="1:25" x14ac:dyDescent="0.35">
      <c r="A5" s="485"/>
      <c r="B5" s="485"/>
      <c r="C5" s="485"/>
      <c r="D5" s="485"/>
      <c r="E5" s="485"/>
      <c r="F5" s="485"/>
      <c r="G5" s="485"/>
      <c r="H5" s="485"/>
      <c r="I5" s="485"/>
      <c r="J5" s="485"/>
      <c r="K5" s="485"/>
      <c r="L5" s="485"/>
      <c r="M5" s="485"/>
      <c r="N5" s="485"/>
      <c r="O5" s="485"/>
      <c r="P5" s="485"/>
      <c r="Q5" s="485"/>
      <c r="R5" s="485"/>
      <c r="S5" s="485"/>
      <c r="T5" s="485"/>
      <c r="U5" s="485"/>
      <c r="V5" s="485"/>
      <c r="W5" s="485"/>
      <c r="X5" s="485"/>
      <c r="Y5" s="485"/>
    </row>
    <row r="6" spans="1:25" x14ac:dyDescent="0.35">
      <c r="A6" s="485"/>
      <c r="B6" s="485"/>
      <c r="C6" s="485"/>
      <c r="D6" s="485"/>
      <c r="E6" s="485"/>
      <c r="F6" s="485"/>
      <c r="G6" s="485"/>
      <c r="H6" s="485"/>
      <c r="I6" s="485"/>
      <c r="J6" s="485"/>
      <c r="K6" s="485"/>
      <c r="L6" s="485"/>
      <c r="M6" s="485"/>
      <c r="N6" s="485"/>
      <c r="O6" s="485"/>
      <c r="P6" s="485"/>
      <c r="Q6" s="485"/>
      <c r="R6" s="485"/>
      <c r="S6" s="485"/>
      <c r="T6" s="485"/>
      <c r="U6" s="485"/>
      <c r="V6" s="485"/>
      <c r="W6" s="485"/>
      <c r="X6" s="485"/>
      <c r="Y6" s="485"/>
    </row>
    <row r="7" spans="1:25" x14ac:dyDescent="0.35">
      <c r="A7" s="485"/>
      <c r="B7" s="485"/>
      <c r="C7" s="485"/>
      <c r="D7" s="485"/>
      <c r="E7" s="485"/>
      <c r="F7" s="485"/>
      <c r="G7" s="485"/>
      <c r="H7" s="485"/>
      <c r="I7" s="485"/>
      <c r="J7" s="485"/>
      <c r="K7" s="485"/>
      <c r="L7" s="485"/>
      <c r="M7" s="485"/>
      <c r="N7" s="485"/>
      <c r="O7" s="485"/>
      <c r="P7" s="485"/>
      <c r="Q7" s="485"/>
      <c r="R7" s="485"/>
      <c r="S7" s="485"/>
      <c r="T7" s="485"/>
      <c r="U7" s="485"/>
      <c r="V7" s="485"/>
      <c r="W7" s="485"/>
      <c r="X7" s="485"/>
      <c r="Y7" s="485"/>
    </row>
    <row r="8" spans="1:25" x14ac:dyDescent="0.35">
      <c r="A8" s="485"/>
      <c r="B8" s="485"/>
      <c r="C8" s="485"/>
      <c r="D8" s="485"/>
      <c r="E8" s="485"/>
      <c r="F8" s="485"/>
      <c r="G8" s="485"/>
      <c r="H8" s="485"/>
      <c r="I8" s="485"/>
      <c r="J8" s="485"/>
      <c r="K8" s="485"/>
      <c r="L8" s="485"/>
      <c r="M8" s="485"/>
      <c r="N8" s="485"/>
      <c r="O8" s="485"/>
      <c r="P8" s="485"/>
      <c r="Q8" s="485"/>
      <c r="R8" s="485"/>
      <c r="S8" s="485"/>
      <c r="T8" s="485"/>
      <c r="U8" s="485"/>
      <c r="V8" s="485"/>
      <c r="W8" s="485"/>
      <c r="X8" s="485"/>
      <c r="Y8" s="485"/>
    </row>
    <row r="9" spans="1:25" x14ac:dyDescent="0.35">
      <c r="A9" s="485"/>
      <c r="B9" s="485"/>
      <c r="C9" s="485"/>
      <c r="D9" s="485"/>
      <c r="E9" s="485"/>
      <c r="F9" s="485"/>
      <c r="G9" s="485"/>
      <c r="H9" s="485"/>
      <c r="I9" s="485"/>
      <c r="J9" s="485"/>
      <c r="K9" s="485"/>
      <c r="L9" s="485"/>
      <c r="M9" s="485"/>
      <c r="N9" s="485"/>
      <c r="O9" s="485"/>
      <c r="P9" s="485"/>
      <c r="Q9" s="485"/>
      <c r="R9" s="485"/>
      <c r="S9" s="485"/>
      <c r="T9" s="485"/>
      <c r="U9" s="485"/>
      <c r="V9" s="485"/>
      <c r="W9" s="485"/>
      <c r="X9" s="485"/>
      <c r="Y9" s="485"/>
    </row>
    <row r="10" spans="1:25" x14ac:dyDescent="0.35">
      <c r="A10" s="485"/>
      <c r="B10" s="485"/>
      <c r="C10" s="485"/>
      <c r="D10" s="485"/>
      <c r="E10" s="485"/>
      <c r="F10" s="485"/>
      <c r="G10" s="485"/>
      <c r="H10" s="485"/>
      <c r="I10" s="485"/>
      <c r="J10" s="485"/>
      <c r="K10" s="485"/>
      <c r="L10" s="485"/>
      <c r="M10" s="485"/>
      <c r="N10" s="485"/>
      <c r="O10" s="485"/>
      <c r="P10" s="485"/>
      <c r="Q10" s="485"/>
      <c r="R10" s="485"/>
      <c r="S10" s="485"/>
      <c r="T10" s="485"/>
      <c r="U10" s="485"/>
      <c r="V10" s="485"/>
      <c r="W10" s="485"/>
      <c r="X10" s="485"/>
      <c r="Y10" s="485"/>
    </row>
    <row r="11" spans="1:25" x14ac:dyDescent="0.35">
      <c r="A11" s="485"/>
      <c r="B11" s="485"/>
      <c r="C11" s="485"/>
      <c r="D11" s="485"/>
      <c r="E11" s="485"/>
      <c r="F11" s="485"/>
      <c r="G11" s="485"/>
      <c r="H11" s="485"/>
      <c r="I11" s="485"/>
      <c r="J11" s="485"/>
      <c r="K11" s="485"/>
      <c r="L11" s="485"/>
      <c r="M11" s="485"/>
      <c r="N11" s="485"/>
      <c r="O11" s="485"/>
      <c r="P11" s="485"/>
      <c r="Q11" s="485"/>
      <c r="R11" s="485"/>
      <c r="S11" s="485"/>
      <c r="T11" s="485"/>
      <c r="U11" s="485"/>
      <c r="V11" s="485"/>
      <c r="W11" s="485"/>
      <c r="X11" s="485"/>
      <c r="Y11" s="485"/>
    </row>
    <row r="12" spans="1:25" x14ac:dyDescent="0.35">
      <c r="A12" s="485"/>
      <c r="B12" s="485"/>
      <c r="C12" s="485"/>
      <c r="D12" s="485"/>
      <c r="E12" s="485"/>
      <c r="F12" s="485"/>
      <c r="G12" s="485"/>
      <c r="H12" s="485"/>
      <c r="I12" s="485"/>
      <c r="J12" s="485"/>
      <c r="K12" s="485"/>
      <c r="L12" s="485"/>
      <c r="M12" s="485"/>
      <c r="N12" s="485"/>
      <c r="O12" s="485"/>
      <c r="P12" s="485"/>
      <c r="Q12" s="485"/>
      <c r="R12" s="485"/>
      <c r="S12" s="485"/>
      <c r="T12" s="485"/>
      <c r="U12" s="485"/>
      <c r="V12" s="485"/>
      <c r="W12" s="485"/>
      <c r="X12" s="485"/>
      <c r="Y12" s="485"/>
    </row>
    <row r="13" spans="1:25" x14ac:dyDescent="0.35">
      <c r="A13" s="485"/>
      <c r="B13" s="485"/>
      <c r="C13" s="485"/>
      <c r="D13" s="485"/>
      <c r="E13" s="485"/>
      <c r="F13" s="485"/>
      <c r="G13" s="485"/>
      <c r="H13" s="485"/>
      <c r="I13" s="485"/>
      <c r="J13" s="485"/>
      <c r="K13" s="485"/>
      <c r="L13" s="485"/>
      <c r="M13" s="485"/>
      <c r="N13" s="485"/>
      <c r="O13" s="485"/>
      <c r="P13" s="485"/>
      <c r="Q13" s="485"/>
      <c r="R13" s="485"/>
      <c r="S13" s="485"/>
      <c r="T13" s="485"/>
      <c r="U13" s="485"/>
      <c r="V13" s="485"/>
      <c r="W13" s="485"/>
      <c r="X13" s="485"/>
      <c r="Y13" s="485"/>
    </row>
    <row r="14" spans="1:25" x14ac:dyDescent="0.35">
      <c r="A14" s="485"/>
      <c r="B14" s="485"/>
      <c r="C14" s="485"/>
      <c r="D14" s="485"/>
      <c r="E14" s="485"/>
      <c r="F14" s="485"/>
      <c r="G14" s="485"/>
      <c r="H14" s="485"/>
      <c r="I14" s="485"/>
      <c r="J14" s="485"/>
      <c r="K14" s="485"/>
      <c r="L14" s="485"/>
      <c r="M14" s="485"/>
      <c r="N14" s="485"/>
      <c r="O14" s="485"/>
      <c r="P14" s="485"/>
      <c r="Q14" s="485"/>
      <c r="R14" s="485"/>
      <c r="S14" s="485"/>
      <c r="T14" s="485"/>
      <c r="U14" s="485"/>
      <c r="V14" s="485"/>
      <c r="W14" s="485"/>
      <c r="X14" s="485"/>
      <c r="Y14" s="485"/>
    </row>
    <row r="15" spans="1:25" x14ac:dyDescent="0.35">
      <c r="A15" s="485"/>
      <c r="B15" s="485"/>
      <c r="C15" s="485"/>
      <c r="D15" s="485"/>
      <c r="E15" s="485"/>
      <c r="F15" s="485"/>
      <c r="G15" s="485"/>
      <c r="H15" s="485"/>
      <c r="I15" s="485"/>
      <c r="J15" s="485"/>
      <c r="K15" s="485"/>
      <c r="L15" s="485"/>
      <c r="M15" s="485"/>
      <c r="N15" s="485"/>
      <c r="O15" s="485"/>
      <c r="P15" s="485"/>
      <c r="Q15" s="485"/>
      <c r="R15" s="485"/>
      <c r="S15" s="485"/>
      <c r="T15" s="485"/>
      <c r="U15" s="485"/>
      <c r="V15" s="485"/>
      <c r="W15" s="485"/>
      <c r="X15" s="485"/>
      <c r="Y15" s="485"/>
    </row>
    <row r="16" spans="1:25" x14ac:dyDescent="0.35">
      <c r="A16" s="485"/>
      <c r="B16" s="485"/>
      <c r="C16" s="485"/>
      <c r="D16" s="485"/>
      <c r="E16" s="485"/>
      <c r="F16" s="485"/>
      <c r="G16" s="485"/>
      <c r="H16" s="485"/>
      <c r="I16" s="485"/>
      <c r="J16" s="485"/>
      <c r="K16" s="485"/>
      <c r="L16" s="485"/>
      <c r="M16" s="485"/>
      <c r="N16" s="485"/>
      <c r="O16" s="485"/>
      <c r="P16" s="485"/>
      <c r="Q16" s="485"/>
      <c r="R16" s="485"/>
      <c r="S16" s="485"/>
      <c r="T16" s="485"/>
      <c r="U16" s="485"/>
      <c r="V16" s="485"/>
      <c r="W16" s="485"/>
      <c r="X16" s="485"/>
      <c r="Y16" s="485"/>
    </row>
    <row r="17" spans="1:25" x14ac:dyDescent="0.35">
      <c r="A17" s="485"/>
      <c r="B17" s="485"/>
      <c r="C17" s="485"/>
      <c r="D17" s="485"/>
      <c r="E17" s="485"/>
      <c r="F17" s="485"/>
      <c r="G17" s="485"/>
      <c r="H17" s="485"/>
      <c r="I17" s="485"/>
      <c r="J17" s="485"/>
      <c r="K17" s="485"/>
      <c r="L17" s="485"/>
      <c r="M17" s="485"/>
      <c r="N17" s="485"/>
      <c r="O17" s="485"/>
      <c r="P17" s="485"/>
      <c r="Q17" s="485"/>
      <c r="R17" s="485"/>
      <c r="S17" s="485"/>
      <c r="T17" s="485"/>
      <c r="U17" s="485"/>
      <c r="V17" s="485"/>
      <c r="W17" s="485"/>
      <c r="X17" s="485"/>
      <c r="Y17" s="485"/>
    </row>
    <row r="18" spans="1:25" x14ac:dyDescent="0.35">
      <c r="A18" s="485"/>
      <c r="B18" s="485"/>
      <c r="C18" s="485"/>
      <c r="D18" s="485"/>
      <c r="E18" s="485"/>
      <c r="F18" s="485"/>
      <c r="G18" s="485"/>
      <c r="H18" s="485"/>
      <c r="I18" s="485"/>
      <c r="J18" s="485"/>
      <c r="K18" s="485"/>
      <c r="L18" s="485"/>
      <c r="M18" s="485"/>
      <c r="N18" s="485"/>
      <c r="O18" s="485"/>
      <c r="P18" s="485"/>
      <c r="Q18" s="485"/>
      <c r="R18" s="485"/>
      <c r="S18" s="485"/>
      <c r="T18" s="485"/>
      <c r="U18" s="485"/>
      <c r="V18" s="485"/>
      <c r="W18" s="485"/>
      <c r="X18" s="485"/>
      <c r="Y18" s="485"/>
    </row>
    <row r="19" spans="1:25" x14ac:dyDescent="0.35">
      <c r="A19" s="485"/>
      <c r="B19" s="485"/>
      <c r="C19" s="485"/>
      <c r="D19" s="485"/>
      <c r="E19" s="485"/>
      <c r="F19" s="485"/>
      <c r="G19" s="485"/>
      <c r="H19" s="485"/>
      <c r="I19" s="485"/>
      <c r="J19" s="485"/>
      <c r="K19" s="485"/>
      <c r="L19" s="485"/>
      <c r="M19" s="485"/>
      <c r="N19" s="485"/>
      <c r="O19" s="485"/>
      <c r="P19" s="485"/>
      <c r="Q19" s="485"/>
      <c r="R19" s="485"/>
      <c r="S19" s="485"/>
      <c r="T19" s="485"/>
      <c r="U19" s="485"/>
      <c r="V19" s="485"/>
      <c r="W19" s="485"/>
      <c r="X19" s="485"/>
      <c r="Y19" s="485"/>
    </row>
    <row r="20" spans="1:25" x14ac:dyDescent="0.35">
      <c r="A20" s="485"/>
      <c r="B20" s="485"/>
      <c r="C20" s="485"/>
      <c r="D20" s="485"/>
      <c r="E20" s="485"/>
      <c r="F20" s="485"/>
      <c r="G20" s="485"/>
      <c r="H20" s="485"/>
      <c r="I20" s="485"/>
      <c r="J20" s="485"/>
      <c r="K20" s="485"/>
      <c r="L20" s="485"/>
      <c r="M20" s="485"/>
      <c r="N20" s="485"/>
      <c r="O20" s="485"/>
      <c r="P20" s="485"/>
      <c r="Q20" s="485"/>
      <c r="R20" s="485"/>
      <c r="S20" s="485"/>
      <c r="T20" s="485"/>
      <c r="U20" s="485"/>
      <c r="V20" s="485"/>
      <c r="W20" s="485"/>
      <c r="X20" s="485"/>
      <c r="Y20" s="485"/>
    </row>
    <row r="21" spans="1:25" x14ac:dyDescent="0.35">
      <c r="A21" s="485"/>
      <c r="B21" s="485"/>
      <c r="C21" s="485"/>
      <c r="D21" s="485"/>
      <c r="E21" s="485"/>
      <c r="F21" s="485"/>
      <c r="G21" s="485"/>
      <c r="H21" s="485"/>
      <c r="I21" s="485"/>
      <c r="J21" s="485"/>
      <c r="K21" s="485"/>
      <c r="L21" s="485"/>
      <c r="M21" s="485"/>
      <c r="N21" s="485"/>
      <c r="O21" s="485"/>
      <c r="P21" s="485"/>
      <c r="Q21" s="485"/>
      <c r="R21" s="485"/>
      <c r="S21" s="485"/>
      <c r="T21" s="485"/>
      <c r="U21" s="485"/>
      <c r="V21" s="485"/>
      <c r="W21" s="485"/>
      <c r="X21" s="485"/>
      <c r="Y21" s="485"/>
    </row>
    <row r="22" spans="1:25" x14ac:dyDescent="0.35">
      <c r="A22" s="485"/>
      <c r="B22" s="485"/>
      <c r="C22" s="485"/>
      <c r="D22" s="485"/>
      <c r="E22" s="485"/>
      <c r="F22" s="485"/>
      <c r="G22" s="485"/>
      <c r="H22" s="485"/>
      <c r="I22" s="485"/>
      <c r="J22" s="485"/>
      <c r="K22" s="485"/>
      <c r="L22" s="485"/>
      <c r="M22" s="485"/>
      <c r="N22" s="485"/>
      <c r="O22" s="485"/>
      <c r="P22" s="485"/>
      <c r="Q22" s="485"/>
      <c r="R22" s="485"/>
      <c r="S22" s="485"/>
      <c r="T22" s="485"/>
      <c r="U22" s="485"/>
      <c r="V22" s="485"/>
      <c r="W22" s="485"/>
      <c r="X22" s="485"/>
      <c r="Y22" s="485"/>
    </row>
    <row r="23" spans="1:25" x14ac:dyDescent="0.35">
      <c r="A23" s="485"/>
      <c r="B23" s="485"/>
      <c r="C23" s="485"/>
      <c r="D23" s="485"/>
      <c r="E23" s="485"/>
      <c r="F23" s="485"/>
      <c r="G23" s="485"/>
      <c r="H23" s="485"/>
      <c r="I23" s="485"/>
      <c r="J23" s="485"/>
      <c r="K23" s="485"/>
      <c r="L23" s="485"/>
      <c r="M23" s="485"/>
      <c r="N23" s="485"/>
      <c r="O23" s="485"/>
      <c r="P23" s="485"/>
      <c r="Q23" s="485"/>
      <c r="R23" s="485"/>
      <c r="S23" s="485"/>
      <c r="T23" s="485"/>
      <c r="U23" s="485"/>
      <c r="V23" s="485"/>
      <c r="W23" s="485"/>
      <c r="X23" s="485"/>
      <c r="Y23" s="485"/>
    </row>
    <row r="24" spans="1:25" x14ac:dyDescent="0.35">
      <c r="A24" s="485"/>
      <c r="B24" s="485"/>
      <c r="C24" s="485"/>
      <c r="D24" s="485"/>
      <c r="E24" s="485"/>
      <c r="F24" s="485"/>
      <c r="G24" s="485"/>
      <c r="H24" s="485"/>
      <c r="I24" s="485"/>
      <c r="J24" s="485"/>
      <c r="K24" s="485"/>
      <c r="L24" s="485"/>
      <c r="M24" s="485"/>
      <c r="N24" s="485"/>
      <c r="O24" s="485"/>
      <c r="P24" s="485"/>
      <c r="Q24" s="485"/>
      <c r="R24" s="485"/>
      <c r="S24" s="485"/>
      <c r="T24" s="485"/>
      <c r="U24" s="485"/>
      <c r="V24" s="485"/>
      <c r="W24" s="485"/>
      <c r="X24" s="485"/>
      <c r="Y24" s="485"/>
    </row>
    <row r="25" spans="1:25" x14ac:dyDescent="0.35">
      <c r="A25" s="485"/>
      <c r="B25" s="485"/>
      <c r="C25" s="485"/>
      <c r="D25" s="485"/>
      <c r="E25" s="485"/>
      <c r="F25" s="485"/>
      <c r="G25" s="485"/>
      <c r="H25" s="485"/>
      <c r="I25" s="485"/>
      <c r="J25" s="485"/>
      <c r="K25" s="485"/>
      <c r="L25" s="485"/>
      <c r="M25" s="485"/>
      <c r="N25" s="485"/>
      <c r="O25" s="485"/>
      <c r="P25" s="485"/>
      <c r="Q25" s="485"/>
      <c r="R25" s="485"/>
      <c r="S25" s="485"/>
      <c r="T25" s="485"/>
      <c r="U25" s="485"/>
      <c r="V25" s="485"/>
      <c r="W25" s="485"/>
      <c r="X25" s="485"/>
      <c r="Y25" s="485"/>
    </row>
    <row r="26" spans="1:25" x14ac:dyDescent="0.35">
      <c r="A26" s="485"/>
      <c r="B26" s="485"/>
      <c r="C26" s="485"/>
      <c r="D26" s="485"/>
      <c r="E26" s="485"/>
      <c r="F26" s="485"/>
      <c r="G26" s="485"/>
      <c r="H26" s="485"/>
      <c r="I26" s="485"/>
      <c r="J26" s="485"/>
      <c r="K26" s="485"/>
      <c r="L26" s="485"/>
      <c r="M26" s="485"/>
      <c r="N26" s="485"/>
      <c r="O26" s="485"/>
      <c r="P26" s="485"/>
      <c r="Q26" s="485"/>
      <c r="R26" s="485"/>
      <c r="S26" s="485"/>
      <c r="T26" s="485"/>
      <c r="U26" s="485"/>
      <c r="V26" s="485"/>
      <c r="W26" s="485"/>
      <c r="X26" s="485"/>
      <c r="Y26" s="485"/>
    </row>
  </sheetData>
  <sheetProtection algorithmName="SHA-512" hashValue="SYSjHhXHeBReUQ6GeBm1cMKLnxnJ8YzqBD1D7X3XmKd8aTp5BdmDRJJ54i8DS5TWhXmr8kO3M6z6T+X7alN2Rg==" saltValue="MTFdSRPDTRCBagpd0D366w==" spinCount="100000" sheet="1" objects="1" scenarios="1"/>
  <mergeCells count="1">
    <mergeCell ref="A2:Y26"/>
  </mergeCell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2"/>
  <sheetViews>
    <sheetView workbookViewId="0">
      <selection activeCell="D24" sqref="D24"/>
    </sheetView>
  </sheetViews>
  <sheetFormatPr defaultRowHeight="14.5" x14ac:dyDescent="0.35"/>
  <cols>
    <col min="3" max="3" width="18" bestFit="1" customWidth="1"/>
    <col min="4" max="4" width="22.81640625" bestFit="1" customWidth="1"/>
    <col min="5" max="5" width="19" bestFit="1" customWidth="1"/>
    <col min="6" max="6" width="25.26953125" bestFit="1" customWidth="1"/>
  </cols>
  <sheetData>
    <row r="1" spans="1:7" x14ac:dyDescent="0.35">
      <c r="A1" t="s">
        <v>29</v>
      </c>
      <c r="B1" t="s">
        <v>53</v>
      </c>
      <c r="C1" t="s">
        <v>1</v>
      </c>
      <c r="D1" t="s">
        <v>8</v>
      </c>
      <c r="E1" t="s">
        <v>14</v>
      </c>
      <c r="F1" t="s">
        <v>15</v>
      </c>
      <c r="G1" t="s">
        <v>53</v>
      </c>
    </row>
    <row r="2" spans="1:7" x14ac:dyDescent="0.35">
      <c r="A2" t="s">
        <v>30</v>
      </c>
      <c r="B2" t="s">
        <v>54</v>
      </c>
      <c r="C2" t="s">
        <v>3</v>
      </c>
      <c r="D2" t="s">
        <v>10</v>
      </c>
      <c r="E2" t="s">
        <v>12</v>
      </c>
      <c r="G2" t="s">
        <v>54</v>
      </c>
    </row>
    <row r="3" spans="1:7" x14ac:dyDescent="0.35">
      <c r="B3" t="s">
        <v>55</v>
      </c>
      <c r="G3" t="s">
        <v>55</v>
      </c>
    </row>
    <row r="4" spans="1:7" x14ac:dyDescent="0.35">
      <c r="B4" t="s">
        <v>56</v>
      </c>
      <c r="G4" t="s">
        <v>56</v>
      </c>
    </row>
    <row r="5" spans="1:7" x14ac:dyDescent="0.35">
      <c r="G5" t="s">
        <v>57</v>
      </c>
    </row>
    <row r="10" spans="1:7" x14ac:dyDescent="0.35">
      <c r="A10" t="s">
        <v>13</v>
      </c>
      <c r="D10" t="s">
        <v>19</v>
      </c>
    </row>
    <row r="11" spans="1:7" x14ac:dyDescent="0.35">
      <c r="A11" t="s">
        <v>11</v>
      </c>
      <c r="D11" t="s">
        <v>20</v>
      </c>
    </row>
    <row r="12" spans="1:7" x14ac:dyDescent="0.35">
      <c r="D12" t="s">
        <v>21</v>
      </c>
    </row>
  </sheetData>
  <customSheetViews>
    <customSheetView guid="{08C97B7F-67EE-4463-AA3D-5024C5CFCC42}" state="hidden">
      <selection activeCell="F1" sqref="F1:F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15</vt:i4>
      </vt:variant>
    </vt:vector>
  </HeadingPairs>
  <TitlesOfParts>
    <vt:vector size="22" baseType="lpstr">
      <vt:lpstr>Contact Information</vt:lpstr>
      <vt:lpstr>Narrative</vt:lpstr>
      <vt:lpstr>Budget Detail &amp; Amendments</vt:lpstr>
      <vt:lpstr>Budget Roll-Up</vt:lpstr>
      <vt:lpstr>17-18 Calendar</vt:lpstr>
      <vt:lpstr>Program Assurances</vt:lpstr>
      <vt:lpstr>Do Not Edit</vt:lpstr>
      <vt:lpstr>Contracted</vt:lpstr>
      <vt:lpstr>ContractedServices</vt:lpstr>
      <vt:lpstr>Other</vt:lpstr>
      <vt:lpstr>Personnel</vt:lpstr>
      <vt:lpstr>'17-18 Calendar'!Print_Area</vt:lpstr>
      <vt:lpstr>Quarter_1</vt:lpstr>
      <vt:lpstr>Quarter1</vt:lpstr>
      <vt:lpstr>Salary</vt:lpstr>
      <vt:lpstr>'17-18 Calendar'!startday</vt:lpstr>
      <vt:lpstr>Supplies</vt:lpstr>
      <vt:lpstr>Telephone</vt:lpstr>
      <vt:lpstr>Travel</vt:lpstr>
      <vt:lpstr>'17-18 Calendar'!year</vt:lpstr>
      <vt:lpstr>Yes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Williams, Amy</cp:lastModifiedBy>
  <cp:lastPrinted>2017-06-26T15:26:31Z</cp:lastPrinted>
  <dcterms:created xsi:type="dcterms:W3CDTF">2017-02-07T21:45:49Z</dcterms:created>
  <dcterms:modified xsi:type="dcterms:W3CDTF">2017-10-02T16:42:36Z</dcterms:modified>
</cp:coreProperties>
</file>