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827"/>
  <workbookPr defaultThemeVersion="166925"/>
  <mc:AlternateContent xmlns:mc="http://schemas.openxmlformats.org/markup-compatibility/2006">
    <mc:Choice Requires="x15">
      <x15ac:absPath xmlns:x15ac="http://schemas.microsoft.com/office/spreadsheetml/2010/11/ac" url="C:\Users\jtreaster\Desktop\"/>
    </mc:Choice>
  </mc:AlternateContent>
  <bookViews>
    <workbookView xWindow="0" yWindow="0" windowWidth="20490" windowHeight="7530" tabRatio="887" firstSheet="1" activeTab="4" xr2:uid="{00000000-000D-0000-FFFF-FFFF00000000}"/>
  </bookViews>
  <sheets>
    <sheet name="Contact Information" sheetId="1" r:id="rId1"/>
    <sheet name="Narrative" sheetId="2" r:id="rId2"/>
    <sheet name="GFC MSU DE &amp; Pathway Schools" sheetId="3" r:id="rId3"/>
    <sheet name="DE Courses &amp; Pathways" sheetId="4" r:id="rId4"/>
    <sheet name="Budget Detail &amp; Amendments" sheetId="5" r:id="rId5"/>
    <sheet name="Budget Roll-Up" sheetId="6" r:id="rId6"/>
    <sheet name="17-18 Calendar" sheetId="7" r:id="rId7"/>
    <sheet name="Program Assurances" sheetId="8" r:id="rId8"/>
    <sheet name="Do Not Edit" sheetId="9" state="hidden" r:id="rId9"/>
  </sheets>
  <externalReferences>
    <externalReference r:id="rId10"/>
  </externalReferences>
  <definedNames>
    <definedName name="Contracted">'Do Not Edit'!$D$1:$D$2</definedName>
    <definedName name="ContractedServices" localSheetId="6">'[1]Do Not Edit'!$D$1:$D$2</definedName>
    <definedName name="ContractedServices">'Do Not Edit'!$D$1:$D$2</definedName>
    <definedName name="d">{1,2,3,4,5,6,7}</definedName>
    <definedName name="df">#REF!</definedName>
    <definedName name="monthNames" localSheetId="6">{"January","February","March","April","May","June","July","August","September","October","November","December"}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'Do Not Edit'!$D$10:$D$12</definedName>
    <definedName name="Personnel">'Budget Detail &amp; Amendments'!$L$5:$L$7</definedName>
    <definedName name="_xlnm.Print_Area" localSheetId="6">'17-18 Calendar'!$B$7:$V$63</definedName>
    <definedName name="Quarter">Narrative!#REF!</definedName>
    <definedName name="Quarter_1">'Do Not Edit'!$B$1:$B$5</definedName>
    <definedName name="Quarter1" localSheetId="6">'[1]Do Not Edit'!$B$1:$B$4</definedName>
    <definedName name="Quarter1">'Do Not Edit'!$B$1:$B$4</definedName>
    <definedName name="Quarters" localSheetId="6">#REF!</definedName>
    <definedName name="Quarters">#REF!</definedName>
    <definedName name="Salaries" localSheetId="6">#REF!</definedName>
    <definedName name="Salaries">#REF!</definedName>
    <definedName name="Salary" localSheetId="6">'[1]Do Not Edit'!$C$1:$C$2</definedName>
    <definedName name="Salary">'Do Not Edit'!$C$1:$C$2</definedName>
    <definedName name="sdfsd">{1,2,3,4,5,6,7}</definedName>
    <definedName name="start">#REF!</definedName>
    <definedName name="startday" localSheetId="6">'17-18 Calendar'!$M$4</definedName>
    <definedName name="startday">#REF!</definedName>
    <definedName name="Supplies" localSheetId="6">'[1]Do Not Edit'!$A$10:$A$11</definedName>
    <definedName name="Supplies">'Do Not Edit'!$A$10:$A$11</definedName>
    <definedName name="Telephone" localSheetId="6">'[1]Do Not Edit'!$E$1:$E$2</definedName>
    <definedName name="Telephone">'Do Not Edit'!$E$1:$E$2</definedName>
    <definedName name="Travel">'Do Not Edit'!$F$1:$F$1</definedName>
    <definedName name="v">{"Su";"M";"Tu";"W";"Th";"F";"Sa"}</definedName>
    <definedName name="valuevx">42.314159</definedName>
    <definedName name="WeekDay" localSheetId="6">{1,2,3,4,5,6,7}</definedName>
    <definedName name="WeekDay">{1,2,3,4,5,6,7}</definedName>
    <definedName name="weekDayNames" localSheetId="6">{"Su";"M";"Tu";"W";"Th";"F";"Sa"}</definedName>
    <definedName name="weekDayNames">{"Su";"M";"Tu";"W";"Th";"F";"Sa"}</definedName>
    <definedName name="weekdays" localSheetId="6">{"Sunday";"Monday";"Tuesday";"Wednesday";"Thursday";"Friday";"Saturday"}</definedName>
    <definedName name="weekdays">{"Sunday";"Monday";"Tuesday";"Wednesday";"Thursday";"Friday";"Saturday"}</definedName>
    <definedName name="WeekNo" localSheetId="6">{1;2;3;4;5;6}</definedName>
    <definedName name="WeekNo">{1;2;3;4;5;6}</definedName>
    <definedName name="year" localSheetId="6">'17-18 Calendar'!$F$4</definedName>
    <definedName name="year">#REF!</definedName>
    <definedName name="Yes">'Budget Detail &amp; Amendments'!$N$5:$N$6</definedName>
    <definedName name="YesNo" localSheetId="6">'[1]Do Not Edit'!$A$1:$A$2</definedName>
    <definedName name="YesNo">'Do Not Edit'!$A$1:$A$2</definedName>
    <definedName name="Z_08C97B7F_67EE_4463_AA3D_5024C5CFCC42_.wvu.PrintArea" localSheetId="6" hidden="1">'17-18 Calendar'!$B$7:$V$63</definedName>
    <definedName name="Z_2E2FAD43_F494_46C6_B6DE_888600DCD678_.wvu.Cols" localSheetId="4" hidden="1">'Budget Detail &amp; Amendments'!$B:$B</definedName>
    <definedName name="Z_2E2FAD43_F494_46C6_B6DE_888600DCD678_.wvu.PrintArea" localSheetId="6" hidden="1">'17-18 Calendar'!$B$7:$V$63</definedName>
    <definedName name="Z_863D4983_E574_4116_8AEE_5628A2729420_.wvu.Cols" localSheetId="4" hidden="1">'Budget Detail &amp; Amendments'!$B:$B</definedName>
    <definedName name="Z_863D4983_E574_4116_8AEE_5628A2729420_.wvu.PrintArea" localSheetId="6" hidden="1">'17-18 Calendar'!$B$7:$V$63</definedName>
    <definedName name="Z_E6EFA4C7_DFFB_4941_B345_FBDAD15E74E5_.wvu.Cols" localSheetId="4" hidden="1">'Budget Detail &amp; Amendments'!$B:$B</definedName>
    <definedName name="Z_E6EFA4C7_DFFB_4941_B345_FBDAD15E74E5_.wvu.PrintArea" localSheetId="6" hidden="1">'17-18 Calendar'!$B$7:$V$63</definedName>
    <definedName name="Z_E81C4F55_9D7D_424D_B71A_E13A7EC29278_.wvu.Cols" localSheetId="4" hidden="1">'Budget Detail &amp; Amendments'!$B:$B</definedName>
    <definedName name="Z_E81C4F55_9D7D_424D_B71A_E13A7EC29278_.wvu.PrintArea" localSheetId="6" hidden="1">'17-18 Calendar'!$B$7:$V$63</definedName>
  </definedNames>
  <calcPr calcId="171027"/>
  <customWorkbookViews>
    <customWorkbookView name="Treaster, Jacque - Personal View" guid="{08C97B7F-67EE-4463-AA3D-5024C5CFCC42}" mergeInterval="0" personalView="1" maximized="1" xWindow="-8" yWindow="-8" windowWidth="1382" windowHeight="744" tabRatio="887" activeSheetId="5"/>
    <customWorkbookView name="Hert, Kelly - Personal View" guid="{2E2FAD43-F494-46C6-B6DE-888600DCD678}" mergeInterval="0" personalView="1" maximized="1" xWindow="1672" yWindow="18" windowWidth="1296" windowHeight="1040" tabRatio="839" activeSheetId="5"/>
    <customWorkbookView name="Jeri Pullum - Personal View" guid="{E6EFA4C7-DFFB-4941-B345-FBDAD15E74E5}" mergeInterval="0" personalView="1" xWindow="1693" yWindow="39" windowWidth="1615" windowHeight="860" tabRatio="839" activeSheetId="5"/>
    <customWorkbookView name="Shannon Marr - Personal View" guid="{863D4983-E574-4116-8AEE-5628A2729420}" mergeInterval="0" personalView="1" maximized="1" xWindow="-8" yWindow="-8" windowWidth="1696" windowHeight="1026" tabRatio="839" activeSheetId="5"/>
    <customWorkbookView name="Williams, Amy - Personal View" guid="{E81C4F55-9D7D-424D-B71A-E13A7EC29278}" mergeInterval="0" personalView="1" xWindow="69" yWindow="2" windowWidth="1280" windowHeight="860" tabRatio="839"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2" i="5" l="1"/>
  <c r="P65" i="5"/>
  <c r="P23" i="5"/>
  <c r="O92" i="5" l="1"/>
  <c r="O65" i="5"/>
  <c r="O23" i="5"/>
  <c r="O157" i="5"/>
  <c r="F6" i="5" s="1"/>
  <c r="B9" i="7"/>
  <c r="M9" i="7"/>
  <c r="B10" i="7"/>
  <c r="C10" i="7"/>
  <c r="D10" i="7"/>
  <c r="E10" i="7"/>
  <c r="F10" i="7"/>
  <c r="G10" i="7"/>
  <c r="H10" i="7"/>
  <c r="M10" i="7"/>
  <c r="N10" i="7"/>
  <c r="O10" i="7"/>
  <c r="P10" i="7"/>
  <c r="Q10" i="7"/>
  <c r="R10" i="7"/>
  <c r="S10" i="7"/>
  <c r="B11" i="7" a="1"/>
  <c r="D15" i="7" s="1"/>
  <c r="M11" i="7" a="1"/>
  <c r="P11" i="7" s="1"/>
  <c r="B18" i="7"/>
  <c r="B20" i="7" s="1" a="1"/>
  <c r="D20" i="7" s="1"/>
  <c r="M18" i="7"/>
  <c r="M20" i="7" s="1" a="1"/>
  <c r="B19" i="7"/>
  <c r="C19" i="7"/>
  <c r="D19" i="7"/>
  <c r="E19" i="7"/>
  <c r="F19" i="7"/>
  <c r="G19" i="7"/>
  <c r="H19" i="7"/>
  <c r="M19" i="7"/>
  <c r="N19" i="7"/>
  <c r="O19" i="7"/>
  <c r="P19" i="7"/>
  <c r="Q19" i="7"/>
  <c r="R19" i="7"/>
  <c r="S19" i="7"/>
  <c r="B27" i="7"/>
  <c r="M27" i="7"/>
  <c r="B28" i="7"/>
  <c r="C28" i="7"/>
  <c r="D28" i="7"/>
  <c r="E28" i="7"/>
  <c r="F28" i="7"/>
  <c r="G28" i="7"/>
  <c r="H28" i="7"/>
  <c r="M28" i="7"/>
  <c r="N28" i="7"/>
  <c r="O28" i="7"/>
  <c r="P28" i="7"/>
  <c r="Q28" i="7"/>
  <c r="R28" i="7"/>
  <c r="S28" i="7"/>
  <c r="B29" i="7" a="1"/>
  <c r="B30" i="7" s="1"/>
  <c r="M29" i="7" a="1"/>
  <c r="B36" i="7"/>
  <c r="B38" i="7" s="1" a="1"/>
  <c r="G38" i="7" s="1"/>
  <c r="M36" i="7"/>
  <c r="M38" i="7" s="1" a="1"/>
  <c r="B37" i="7"/>
  <c r="C37" i="7"/>
  <c r="D37" i="7"/>
  <c r="E37" i="7"/>
  <c r="F37" i="7"/>
  <c r="G37" i="7"/>
  <c r="H37" i="7"/>
  <c r="M37" i="7"/>
  <c r="N37" i="7"/>
  <c r="O37" i="7"/>
  <c r="P37" i="7"/>
  <c r="Q37" i="7"/>
  <c r="R37" i="7"/>
  <c r="S37" i="7"/>
  <c r="D40" i="7"/>
  <c r="B43" i="7"/>
  <c r="B45" i="7"/>
  <c r="M45" i="7"/>
  <c r="M47" i="7" s="1" a="1"/>
  <c r="R51" i="7" s="1"/>
  <c r="B46" i="7"/>
  <c r="C46" i="7"/>
  <c r="D46" i="7"/>
  <c r="E46" i="7"/>
  <c r="F46" i="7"/>
  <c r="G46" i="7"/>
  <c r="H46" i="7"/>
  <c r="M46" i="7"/>
  <c r="N46" i="7"/>
  <c r="O46" i="7"/>
  <c r="P46" i="7"/>
  <c r="Q46" i="7"/>
  <c r="R46" i="7"/>
  <c r="S46" i="7"/>
  <c r="B47" i="7" a="1"/>
  <c r="B54" i="7"/>
  <c r="M54" i="7"/>
  <c r="B55" i="7"/>
  <c r="C55" i="7"/>
  <c r="D55" i="7"/>
  <c r="E55" i="7"/>
  <c r="F55" i="7"/>
  <c r="G55" i="7"/>
  <c r="H55" i="7"/>
  <c r="M55" i="7"/>
  <c r="N55" i="7"/>
  <c r="O55" i="7"/>
  <c r="P55" i="7"/>
  <c r="Q55" i="7"/>
  <c r="R55" i="7"/>
  <c r="S55" i="7"/>
  <c r="B56" i="7" a="1"/>
  <c r="E61" i="7" s="1"/>
  <c r="M56" i="7" a="1"/>
  <c r="P56" i="7" s="1"/>
  <c r="H24" i="7"/>
  <c r="F14" i="7"/>
  <c r="F12" i="7"/>
  <c r="D30" i="7"/>
  <c r="P13" i="7"/>
  <c r="N30" i="7"/>
  <c r="F24" i="7"/>
  <c r="E20" i="7"/>
  <c r="B40" i="7"/>
  <c r="N34" i="7"/>
  <c r="D24" i="7"/>
  <c r="C20" i="7"/>
  <c r="N12" i="7"/>
  <c r="E11" i="7"/>
  <c r="N47" i="7"/>
  <c r="M48" i="7"/>
  <c r="Q48" i="7"/>
  <c r="Q50" i="7"/>
  <c r="N48" i="7"/>
  <c r="R48" i="7"/>
  <c r="P51" i="7"/>
  <c r="O48" i="7"/>
  <c r="M49" i="7"/>
  <c r="M51" i="7"/>
  <c r="P48" i="7"/>
  <c r="R49" i="7"/>
  <c r="Q61" i="7"/>
  <c r="C60" i="7"/>
  <c r="O58" i="7"/>
  <c r="E57" i="7"/>
  <c r="D56" i="7"/>
  <c r="N60" i="7"/>
  <c r="H59" i="7"/>
  <c r="D59" i="7"/>
  <c r="B58" i="7"/>
  <c r="H57" i="7"/>
  <c r="G56" i="7"/>
  <c r="C56" i="7"/>
  <c r="B41" i="7"/>
  <c r="P33" i="7"/>
  <c r="D33" i="7"/>
  <c r="R30" i="7"/>
  <c r="P29" i="7"/>
  <c r="R12" i="7"/>
  <c r="E60" i="7"/>
  <c r="E58" i="7"/>
  <c r="O57" i="7"/>
  <c r="P34" i="7"/>
  <c r="N33" i="7"/>
  <c r="P30" i="7"/>
  <c r="M11" i="7"/>
  <c r="Q11" i="7"/>
  <c r="S12" i="7"/>
  <c r="M13" i="7"/>
  <c r="Q13" i="7"/>
  <c r="S14" i="7"/>
  <c r="M15" i="7"/>
  <c r="Q15" i="7"/>
  <c r="S16" i="7"/>
  <c r="N11" i="7"/>
  <c r="R11" i="7"/>
  <c r="N13" i="7"/>
  <c r="R13" i="7"/>
  <c r="P14" i="7"/>
  <c r="R15" i="7"/>
  <c r="P16" i="7"/>
  <c r="O11" i="7"/>
  <c r="M12" i="7"/>
  <c r="Q12" i="7"/>
  <c r="O13" i="7"/>
  <c r="M14" i="7"/>
  <c r="Q14" i="7"/>
  <c r="O15" i="7"/>
  <c r="S15" i="7"/>
  <c r="M16" i="7"/>
  <c r="Q16" i="7"/>
  <c r="M29" i="7"/>
  <c r="Q29" i="7"/>
  <c r="O30" i="7"/>
  <c r="S30" i="7"/>
  <c r="M31" i="7"/>
  <c r="Q31" i="7"/>
  <c r="O32" i="7"/>
  <c r="S32" i="7"/>
  <c r="M33" i="7"/>
  <c r="Q33" i="7"/>
  <c r="O34" i="7"/>
  <c r="S34" i="7"/>
  <c r="O29" i="7"/>
  <c r="S29" i="7"/>
  <c r="M30" i="7"/>
  <c r="Q30" i="7"/>
  <c r="O31" i="7"/>
  <c r="S31" i="7"/>
  <c r="M32" i="7"/>
  <c r="Q32" i="7"/>
  <c r="O33" i="7"/>
  <c r="S33" i="7"/>
  <c r="M34" i="7"/>
  <c r="Q34" i="7"/>
  <c r="F29" i="7"/>
  <c r="C32" i="7"/>
  <c r="G34" i="7"/>
  <c r="C31" i="7"/>
  <c r="G33" i="7"/>
  <c r="R16" i="7"/>
  <c r="P15" i="7"/>
  <c r="N14" i="7"/>
  <c r="O61" i="7"/>
  <c r="G59" i="7"/>
  <c r="F56" i="7"/>
  <c r="R61" i="7"/>
  <c r="B61" i="7"/>
  <c r="P60" i="7"/>
  <c r="N59" i="7"/>
  <c r="H58" i="7"/>
  <c r="F57" i="7"/>
  <c r="E39" i="7"/>
  <c r="G39" i="7"/>
  <c r="E42" i="7"/>
  <c r="R33" i="7"/>
  <c r="F33" i="7"/>
  <c r="P32" i="7"/>
  <c r="N31" i="7"/>
  <c r="B31" i="7"/>
  <c r="R29" i="7"/>
  <c r="N16" i="7"/>
  <c r="C25" i="7"/>
  <c r="E22" i="7"/>
  <c r="B20" i="7"/>
  <c r="C15" i="7"/>
  <c r="E14" i="7"/>
  <c r="E12" i="7"/>
  <c r="H11" i="7"/>
  <c r="D16" i="7"/>
  <c r="F15" i="7"/>
  <c r="D14" i="7"/>
  <c r="F13" i="7"/>
  <c r="D12" i="7"/>
  <c r="G11" i="7"/>
  <c r="C24" i="7"/>
  <c r="E21" i="7"/>
  <c r="C16" i="7"/>
  <c r="E15" i="7"/>
  <c r="E13" i="7"/>
  <c r="G12" i="7"/>
  <c r="O24" i="6"/>
  <c r="O23" i="6"/>
  <c r="K23" i="6"/>
  <c r="O22" i="6"/>
  <c r="O17" i="6"/>
  <c r="O16" i="6"/>
  <c r="O15" i="6"/>
  <c r="O14" i="6"/>
  <c r="O13" i="6"/>
  <c r="O11" i="6"/>
  <c r="O6" i="6"/>
  <c r="O5" i="6"/>
  <c r="K24" i="6"/>
  <c r="K22" i="6"/>
  <c r="K17" i="6"/>
  <c r="K16" i="6"/>
  <c r="K15" i="6"/>
  <c r="K14" i="6"/>
  <c r="K13" i="6"/>
  <c r="K11" i="6"/>
  <c r="K6" i="6"/>
  <c r="K5" i="6"/>
  <c r="G27" i="6"/>
  <c r="G24" i="6"/>
  <c r="G23" i="6"/>
  <c r="G22" i="6"/>
  <c r="G17" i="6"/>
  <c r="G16" i="6"/>
  <c r="G15" i="6"/>
  <c r="G14" i="6"/>
  <c r="G13" i="6"/>
  <c r="G11" i="6"/>
  <c r="G6" i="6"/>
  <c r="G5" i="6"/>
  <c r="C24" i="6"/>
  <c r="C23" i="6"/>
  <c r="C22" i="6"/>
  <c r="C17" i="6"/>
  <c r="C16" i="6"/>
  <c r="C15" i="6"/>
  <c r="C14" i="6"/>
  <c r="C13" i="6"/>
  <c r="C11" i="6"/>
  <c r="C6" i="6"/>
  <c r="C5" i="6"/>
  <c r="K27" i="6"/>
  <c r="O27" i="6"/>
  <c r="P134" i="5"/>
  <c r="R134" i="5"/>
  <c r="T134" i="5"/>
  <c r="O134" i="5"/>
  <c r="P87" i="5"/>
  <c r="R87" i="5"/>
  <c r="T87" i="5"/>
  <c r="O87" i="5"/>
  <c r="T58" i="5"/>
  <c r="R58" i="5"/>
  <c r="P58" i="5"/>
  <c r="O58" i="5"/>
  <c r="T48" i="5"/>
  <c r="O7" i="6" s="1"/>
  <c r="R48" i="5"/>
  <c r="K7" i="6" s="1"/>
  <c r="P48" i="5"/>
  <c r="G7" i="6" s="1"/>
  <c r="O48" i="5"/>
  <c r="T153" i="5"/>
  <c r="O29" i="6" s="1"/>
  <c r="R153" i="5"/>
  <c r="K29" i="6" s="1"/>
  <c r="T123" i="5"/>
  <c r="O18" i="6" s="1"/>
  <c r="R123" i="5"/>
  <c r="K18" i="6" s="1"/>
  <c r="T101" i="5"/>
  <c r="R101" i="5"/>
  <c r="T73" i="5"/>
  <c r="R73" i="5"/>
  <c r="T34" i="5"/>
  <c r="R34" i="5"/>
  <c r="R61" i="5" s="1"/>
  <c r="P153" i="5"/>
  <c r="G29" i="6" s="1"/>
  <c r="O153" i="5"/>
  <c r="C29" i="6" s="1"/>
  <c r="P123" i="5"/>
  <c r="G18" i="6" s="1"/>
  <c r="O123" i="5"/>
  <c r="C18" i="6" s="1"/>
  <c r="P101" i="5"/>
  <c r="O101" i="5"/>
  <c r="P73" i="5"/>
  <c r="O73" i="5"/>
  <c r="P34" i="5"/>
  <c r="O34" i="5"/>
  <c r="O61" i="5" s="1"/>
  <c r="P21" i="7" l="1"/>
  <c r="O20" i="7"/>
  <c r="S22" i="7"/>
  <c r="Q25" i="7"/>
  <c r="M22" i="7"/>
  <c r="Q24" i="7"/>
  <c r="R20" i="7"/>
  <c r="R21" i="7"/>
  <c r="S20" i="7"/>
  <c r="Q23" i="7"/>
  <c r="M20" i="7"/>
  <c r="Q22" i="7"/>
  <c r="S25" i="7"/>
  <c r="R24" i="7"/>
  <c r="R25" i="7"/>
  <c r="P20" i="7"/>
  <c r="N20" i="7"/>
  <c r="N21" i="7"/>
  <c r="P25" i="7"/>
  <c r="Q21" i="7"/>
  <c r="O24" i="7"/>
  <c r="Q20" i="7"/>
  <c r="S23" i="7"/>
  <c r="P23" i="7"/>
  <c r="P24" i="7"/>
  <c r="N25" i="7"/>
  <c r="N24" i="7"/>
  <c r="O22" i="7"/>
  <c r="S24" i="7"/>
  <c r="S21" i="7"/>
  <c r="M24" i="7"/>
  <c r="N22" i="7"/>
  <c r="N23" i="7"/>
  <c r="P39" i="7"/>
  <c r="Q39" i="7"/>
  <c r="O42" i="7"/>
  <c r="N43" i="7"/>
  <c r="O41" i="7"/>
  <c r="P42" i="7"/>
  <c r="P43" i="7"/>
  <c r="O43" i="7"/>
  <c r="S38" i="7"/>
  <c r="O39" i="7"/>
  <c r="C22" i="7"/>
  <c r="G24" i="7"/>
  <c r="F20" i="7"/>
  <c r="C23" i="7"/>
  <c r="G25" i="7"/>
  <c r="G41" i="7"/>
  <c r="C39" i="7"/>
  <c r="H38" i="7"/>
  <c r="N57" i="7"/>
  <c r="P58" i="7"/>
  <c r="R59" i="7"/>
  <c r="S59" i="7"/>
  <c r="M56" i="7"/>
  <c r="Q60" i="7"/>
  <c r="H41" i="7"/>
  <c r="R60" i="7"/>
  <c r="M57" i="7"/>
  <c r="S58" i="7"/>
  <c r="O60" i="7"/>
  <c r="B21" i="7"/>
  <c r="D25" i="7"/>
  <c r="E41" i="7"/>
  <c r="D21" i="7"/>
  <c r="F25" i="7"/>
  <c r="G20" i="7"/>
  <c r="F22" i="7"/>
  <c r="G42" i="7"/>
  <c r="F39" i="7"/>
  <c r="R14" i="7"/>
  <c r="F11" i="7"/>
  <c r="C14" i="7"/>
  <c r="G16" i="7"/>
  <c r="G22" i="7"/>
  <c r="E25" i="7"/>
  <c r="H12" i="7"/>
  <c r="H14" i="7"/>
  <c r="H16" i="7"/>
  <c r="C13" i="7"/>
  <c r="G15" i="7"/>
  <c r="C21" i="7"/>
  <c r="G23" i="7"/>
  <c r="G43" i="7"/>
  <c r="C41" i="7"/>
  <c r="F38" i="7"/>
  <c r="D38" i="7"/>
  <c r="R57" i="7"/>
  <c r="B59" i="7"/>
  <c r="D60" i="7"/>
  <c r="F61" i="7"/>
  <c r="S57" i="7"/>
  <c r="M60" i="7"/>
  <c r="Q56" i="7"/>
  <c r="M58" i="7"/>
  <c r="S61" i="7"/>
  <c r="D42" i="7"/>
  <c r="R56" i="7"/>
  <c r="F58" i="7"/>
  <c r="P59" i="7"/>
  <c r="H61" i="7"/>
  <c r="H56" i="7"/>
  <c r="Q57" i="7"/>
  <c r="M59" i="7"/>
  <c r="S60" i="7"/>
  <c r="C42" i="7"/>
  <c r="B22" i="7"/>
  <c r="H25" i="7"/>
  <c r="B24" i="7"/>
  <c r="F16" i="7"/>
  <c r="B42" i="7"/>
  <c r="E38" i="7"/>
  <c r="D13" i="7"/>
  <c r="C12" i="7"/>
  <c r="G14" i="7"/>
  <c r="H20" i="7"/>
  <c r="E23" i="7"/>
  <c r="C11" i="7"/>
  <c r="B13" i="7"/>
  <c r="B15" i="7"/>
  <c r="D11" i="7"/>
  <c r="G13" i="7"/>
  <c r="E16" i="7"/>
  <c r="G21" i="7"/>
  <c r="E24" i="7"/>
  <c r="C43" i="7"/>
  <c r="E40" i="7"/>
  <c r="B38" i="7"/>
  <c r="B57" i="7"/>
  <c r="D58" i="7"/>
  <c r="F59" i="7"/>
  <c r="H60" i="7"/>
  <c r="N61" i="7"/>
  <c r="Q58" i="7"/>
  <c r="C61" i="7"/>
  <c r="C57" i="7"/>
  <c r="O59" i="7"/>
  <c r="H39" i="7"/>
  <c r="D57" i="7"/>
  <c r="N58" i="7"/>
  <c r="F60" i="7"/>
  <c r="P61" i="7"/>
  <c r="O56" i="7"/>
  <c r="G58" i="7"/>
  <c r="Q59" i="7"/>
  <c r="Q51" i="7"/>
  <c r="N52" i="7"/>
  <c r="S51" i="7"/>
  <c r="N49" i="7"/>
  <c r="B14" i="7"/>
  <c r="F23" i="7"/>
  <c r="D39" i="7"/>
  <c r="H43" i="7"/>
  <c r="H23" i="7"/>
  <c r="B12" i="7"/>
  <c r="B23" i="7"/>
  <c r="E43" i="7"/>
  <c r="D41" i="7"/>
  <c r="D23" i="7"/>
  <c r="O137" i="5"/>
  <c r="C27" i="6"/>
  <c r="G8" i="6"/>
  <c r="R137" i="5"/>
  <c r="R160" i="5" s="1"/>
  <c r="C25" i="6"/>
  <c r="G25" i="6"/>
  <c r="C47" i="7"/>
  <c r="G48" i="7"/>
  <c r="D50" i="7"/>
  <c r="G51" i="7"/>
  <c r="F50" i="7"/>
  <c r="F47" i="7"/>
  <c r="E50" i="7"/>
  <c r="E47" i="7"/>
  <c r="E52" i="7"/>
  <c r="C50" i="7"/>
  <c r="H47" i="7"/>
  <c r="G29" i="7"/>
  <c r="Q42" i="7"/>
  <c r="Q40" i="7"/>
  <c r="Q38" i="7"/>
  <c r="O38" i="7"/>
  <c r="C33" i="7"/>
  <c r="E30" i="7"/>
  <c r="C34" i="7"/>
  <c r="E31" i="7"/>
  <c r="B29" i="7"/>
  <c r="S43" i="7"/>
  <c r="R39" i="7"/>
  <c r="N39" i="7"/>
  <c r="P52" i="7"/>
  <c r="R47" i="7"/>
  <c r="O50" i="7"/>
  <c r="Q47" i="7"/>
  <c r="R50" i="7"/>
  <c r="Q52" i="7"/>
  <c r="M50" i="7"/>
  <c r="S47" i="7"/>
  <c r="B49" i="7"/>
  <c r="H51" i="7"/>
  <c r="F32" i="7"/>
  <c r="N41" i="7"/>
  <c r="F31" i="7"/>
  <c r="G49" i="7"/>
  <c r="D48" i="7"/>
  <c r="C52" i="7"/>
  <c r="M61" i="7"/>
  <c r="S56" i="7"/>
  <c r="R58" i="7"/>
  <c r="P57" i="7"/>
  <c r="N56" i="7"/>
  <c r="F51" i="7"/>
  <c r="E49" i="7"/>
  <c r="G47" i="7"/>
  <c r="R23" i="7"/>
  <c r="P22" i="7"/>
  <c r="R22" i="7"/>
  <c r="M21" i="7"/>
  <c r="M23" i="7"/>
  <c r="M25" i="7"/>
  <c r="O21" i="7"/>
  <c r="O23" i="7"/>
  <c r="O25" i="7"/>
  <c r="E48" i="7"/>
  <c r="E29" i="7"/>
  <c r="B33" i="7"/>
  <c r="D31" i="7"/>
  <c r="C29" i="7"/>
  <c r="F30" i="7"/>
  <c r="P61" i="5"/>
  <c r="P137" i="5" s="1"/>
  <c r="P160" i="5" s="1"/>
  <c r="K8" i="6"/>
  <c r="D32" i="7"/>
  <c r="H34" i="7"/>
  <c r="M42" i="7"/>
  <c r="M40" i="7"/>
  <c r="M38" i="7"/>
  <c r="E32" i="7"/>
  <c r="H29" i="7"/>
  <c r="E33" i="7"/>
  <c r="G30" i="7"/>
  <c r="R43" i="7"/>
  <c r="S40" i="7"/>
  <c r="H31" i="7"/>
  <c r="F34" i="7"/>
  <c r="O40" i="7"/>
  <c r="N42" i="7"/>
  <c r="M41" i="7"/>
  <c r="N51" i="7"/>
  <c r="O52" i="7"/>
  <c r="Q49" i="7"/>
  <c r="M47" i="7"/>
  <c r="P49" i="7"/>
  <c r="M52" i="7"/>
  <c r="S49" i="7"/>
  <c r="F49" i="7"/>
  <c r="H33" i="7"/>
  <c r="D34" i="7"/>
  <c r="H32" i="7"/>
  <c r="C51" i="7"/>
  <c r="C49" i="7"/>
  <c r="H52" i="7"/>
  <c r="E56" i="7"/>
  <c r="G60" i="7"/>
  <c r="E59" i="7"/>
  <c r="C58" i="7"/>
  <c r="D61" i="7"/>
  <c r="B60" i="7"/>
  <c r="G61" i="7"/>
  <c r="C59" i="7"/>
  <c r="G57" i="7"/>
  <c r="B56" i="7"/>
  <c r="B51" i="7"/>
  <c r="D49" i="7"/>
  <c r="B47" i="7"/>
  <c r="B39" i="7"/>
  <c r="G40" i="7"/>
  <c r="F42" i="7"/>
  <c r="D43" i="7"/>
  <c r="C38" i="7"/>
  <c r="C40" i="7"/>
  <c r="F41" i="7"/>
  <c r="H42" i="7"/>
  <c r="H40" i="7"/>
  <c r="F43" i="7"/>
  <c r="F40" i="7"/>
  <c r="D51" i="7"/>
  <c r="H48" i="7"/>
  <c r="G52" i="7"/>
  <c r="E51" i="7"/>
  <c r="D52" i="7"/>
  <c r="B50" i="7"/>
  <c r="B48" i="7"/>
  <c r="M43" i="7"/>
  <c r="R40" i="7"/>
  <c r="N40" i="7"/>
  <c r="Q43" i="7"/>
  <c r="P40" i="7"/>
  <c r="Q41" i="7"/>
  <c r="P41" i="7"/>
  <c r="C7" i="6"/>
  <c r="C8" i="6" s="1"/>
  <c r="K25" i="6"/>
  <c r="H30" i="7"/>
  <c r="S41" i="7"/>
  <c r="S39" i="7"/>
  <c r="M39" i="7"/>
  <c r="E34" i="7"/>
  <c r="G31" i="7"/>
  <c r="D29" i="7"/>
  <c r="G32" i="7"/>
  <c r="C30" i="7"/>
  <c r="R42" i="7"/>
  <c r="B32" i="7"/>
  <c r="R38" i="7"/>
  <c r="S42" i="7"/>
  <c r="R41" i="7"/>
  <c r="G50" i="7"/>
  <c r="N38" i="7"/>
  <c r="P38" i="7"/>
  <c r="C48" i="7"/>
  <c r="B52" i="7"/>
  <c r="H49" i="7"/>
  <c r="B34" i="7"/>
  <c r="F52" i="7"/>
  <c r="H50" i="7"/>
  <c r="F48" i="7"/>
  <c r="D47" i="7"/>
  <c r="O47" i="7"/>
  <c r="O49" i="7"/>
  <c r="O51" i="7"/>
  <c r="P47" i="7"/>
  <c r="N50" i="7"/>
  <c r="R52" i="7"/>
  <c r="S48" i="7"/>
  <c r="S50" i="7"/>
  <c r="S52" i="7"/>
  <c r="P50" i="7"/>
  <c r="N29" i="7"/>
  <c r="P31" i="7"/>
  <c r="R32" i="7"/>
  <c r="R34" i="7"/>
  <c r="N32" i="7"/>
  <c r="R31" i="7"/>
  <c r="H21" i="7"/>
  <c r="B25" i="7"/>
  <c r="F21" i="7"/>
  <c r="D22" i="7"/>
  <c r="H22" i="7"/>
  <c r="S13" i="7"/>
  <c r="S11" i="7"/>
  <c r="N15" i="7"/>
  <c r="P12" i="7"/>
  <c r="O16" i="7"/>
  <c r="O14" i="7"/>
  <c r="O12" i="7"/>
  <c r="H15" i="7"/>
  <c r="B16" i="7"/>
  <c r="H13" i="7"/>
  <c r="B11" i="7"/>
  <c r="O25" i="6"/>
  <c r="O8" i="6"/>
  <c r="O31" i="6" s="1"/>
  <c r="O160" i="5"/>
  <c r="E1" i="5" s="1"/>
  <c r="T61" i="5"/>
  <c r="T137" i="5" s="1"/>
  <c r="T160" i="5" s="1"/>
  <c r="G31" i="6" l="1"/>
  <c r="C31" i="6"/>
  <c r="K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 Amy</author>
  </authors>
  <commentList>
    <comment ref="A132" authorId="0" guid="{DB4CA3C6-55BF-4C58-B0EE-9E5DD4BD7181}" shapeId="0" xr:uid="{00000000-0006-0000-0100-000001000000}">
      <text>
        <r>
          <rPr>
            <b/>
            <sz val="9"/>
            <color indexed="81"/>
            <rFont val="Tahoma"/>
            <family val="2"/>
          </rPr>
          <t>Williams, Amy:</t>
        </r>
        <r>
          <rPr>
            <sz val="9"/>
            <color indexed="81"/>
            <rFont val="Tahoma"/>
            <family val="2"/>
          </rPr>
          <t xml:space="preserve">
would great falls make resources avalaible to other colleges in the future? Is there enough time to organize this for Q1 activity and recruit teachers?</t>
        </r>
      </text>
    </comment>
  </commentList>
</comments>
</file>

<file path=xl/sharedStrings.xml><?xml version="1.0" encoding="utf-8"?>
<sst xmlns="http://schemas.openxmlformats.org/spreadsheetml/2006/main" count="808" uniqueCount="380">
  <si>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</si>
  <si>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</si>
  <si>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</si>
  <si>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</si>
  <si>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</si>
  <si>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</si>
  <si>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</si>
  <si>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</si>
  <si>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</si>
  <si>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</si>
  <si>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</si>
  <si>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</si>
  <si>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</si>
  <si>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</si>
  <si>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</si>
  <si>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</si>
  <si>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</si>
  <si>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</si>
  <si>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</si>
  <si>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</si>
  <si>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</si>
  <si>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</si>
  <si>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</si>
  <si>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</si>
  <si>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</si>
  <si>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</si>
  <si>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</si>
  <si>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</si>
  <si>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</si>
  <si>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</si>
  <si>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</si>
  <si>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</si>
  <si>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</si>
  <si>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</si>
  <si>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</si>
  <si>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</si>
  <si>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</si>
  <si>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</si>
  <si>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</si>
  <si>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</si>
  <si>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</si>
  <si>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</si>
  <si>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</si>
  <si>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</si>
  <si>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</si>
  <si>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</si>
  <si>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</si>
  <si>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</si>
  <si>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</si>
  <si>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</si>
  <si>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</si>
  <si>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</si>
  <si>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</si>
  <si>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</si>
  <si>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</si>
  <si>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</si>
  <si>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</si>
  <si>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</si>
  <si>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</si>
  <si>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</si>
  <si>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</si>
  <si>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</si>
  <si>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</si>
  <si>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</si>
  <si>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</si>
  <si>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</si>
  <si>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</si>
  <si>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</si>
  <si>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</si>
  <si>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Comments/Description of Changes:</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</si>
  <si>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</si>
  <si>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</si>
  <si>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</si>
  <si>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</si>
  <si>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</si>
  <si>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</si>
  <si>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</si>
  <si>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</si>
  <si>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</si>
  <si>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</si>
  <si>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</si>
  <si>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</si>
  <si>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</si>
  <si>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</si>
  <si>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</si>
  <si>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</si>
  <si>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</si>
  <si>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</si>
  <si>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</si>
  <si>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</si>
  <si>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</si>
  <si>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</si>
  <si>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</si>
  <si>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</si>
  <si>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</si>
  <si>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r>
      <rPr>
        <b/>
        <sz val="11"/>
        <color theme="1"/>
        <rFont val="Calibri"/>
        <family val="2"/>
        <scheme val="minor"/>
      </rPr>
      <t>Program:</t>
    </r>
    <r>
      <rPr>
        <sz val="11"/>
        <color theme="1"/>
        <rFont val="Calibri"/>
        <family val="2"/>
        <scheme val="minor"/>
      </rPr>
      <t xml:space="preserve"> Reserve Fund: Sub-grant of Carl D. Perkins Vocational and Technical Education Act of 2006, Title I.</t>
    </r>
  </si>
  <si>
    <r>
      <rPr>
        <b/>
        <sz val="11"/>
        <color theme="1"/>
        <rFont val="Calibri"/>
        <family val="2"/>
        <scheme val="minor"/>
      </rPr>
      <t>Program Manager:</t>
    </r>
    <r>
      <rPr>
        <sz val="11"/>
        <color theme="1"/>
        <rFont val="Calibri"/>
        <family val="2"/>
        <scheme val="minor"/>
      </rPr>
      <t xml:space="preserve"> Amy Williams</t>
    </r>
  </si>
  <si>
    <r>
      <rPr>
        <b/>
        <sz val="11"/>
        <color theme="1"/>
        <rFont val="Calibri"/>
        <family val="2"/>
        <scheme val="minor"/>
      </rPr>
      <t>Phone:</t>
    </r>
    <r>
      <rPr>
        <sz val="11"/>
        <color theme="1"/>
        <rFont val="Calibri"/>
        <family val="2"/>
        <scheme val="minor"/>
      </rPr>
      <t xml:space="preserve"> 406-994-3991</t>
    </r>
  </si>
  <si>
    <r>
      <rPr>
        <b/>
        <sz val="11"/>
        <color theme="1"/>
        <rFont val="Calibri"/>
        <family val="2"/>
        <scheme val="minor"/>
      </rPr>
      <t>Email:</t>
    </r>
    <r>
      <rPr>
        <sz val="11"/>
        <color theme="1"/>
        <rFont val="Calibri"/>
        <family val="2"/>
        <scheme val="minor"/>
      </rPr>
      <t xml:space="preserve"> amy.williams12@montana.edu</t>
    </r>
  </si>
  <si>
    <t>Additional Perkins Contact (if applicable):</t>
  </si>
  <si>
    <t>Requested Award Amount</t>
  </si>
  <si>
    <t xml:space="preserve">Q1 Activities: What specific activities will be conducted to support Montana Career Pathways?  </t>
  </si>
  <si>
    <t xml:space="preserve">Pathway Coordinator: (required staff for grant recipients) </t>
  </si>
  <si>
    <t>What Montana Career Pathways will your grant address (minimum of three from list provided in the RFP)?</t>
  </si>
  <si>
    <t>What dual enrollment courses will be targeted for growth and how do they support Montana Career Pathways? (please identify with course name and number, i.e. College Writing I, WRIT 101)</t>
  </si>
  <si>
    <t xml:space="preserve">In what way(s) will you work to expand DE (grow existing, add new schools, add new courses, building high-value packages of credit, etc.)? </t>
  </si>
  <si>
    <t>What campus staff will work on this project and in what capacity?</t>
  </si>
  <si>
    <t xml:space="preserve">How does your proposed work increase access to dual enrollment for Montana’s small and rural schools?  </t>
  </si>
  <si>
    <t xml:space="preserve">Q2 Activities: What specific activities will be conducted to support Montana Career Pathways?  </t>
  </si>
  <si>
    <t xml:space="preserve">Q3 Activities: What specific activities will be conducted to support Montana Career Pathways?  </t>
  </si>
  <si>
    <t xml:space="preserve">Q4 Activities: What specific activities will be conducted to support Montana Career Pathways?  </t>
  </si>
  <si>
    <t xml:space="preserve">Does your campus have previous experience working in CTE dual enrollment, and or career pathways? If yes, explain. </t>
  </si>
  <si>
    <t xml:space="preserve">What professional development will program staff attend to support their implementation of the grant objectives? </t>
  </si>
  <si>
    <t xml:space="preserve">Are there any other expenditures proposed that have not already been accounted for in the previous questions? If yes, explain their role in meeting the grant objective.  </t>
  </si>
  <si>
    <t>Date:</t>
  </si>
  <si>
    <t>Amendment Date:</t>
  </si>
  <si>
    <r>
      <rPr>
        <b/>
        <sz val="11"/>
        <color rgb="FFFF0000"/>
        <rFont val="Calibri"/>
        <family val="2"/>
        <scheme val="minor"/>
      </rPr>
      <t>Application Due Date:</t>
    </r>
    <r>
      <rPr>
        <sz val="11"/>
        <color rgb="FFFF0000"/>
        <rFont val="Calibri"/>
        <family val="2"/>
        <scheme val="minor"/>
      </rPr>
      <t xml:space="preserve"> May 22, 2017 at 5pm via email only</t>
    </r>
  </si>
  <si>
    <t>Perkins/Pathways Calendar FY 2017 - 2018</t>
  </si>
  <si>
    <t>http://www.vertex42.com/calendars/school-calendar.html</t>
  </si>
  <si>
    <t>© 2013 Vertex42 LLC</t>
  </si>
  <si>
    <t>Fall</t>
  </si>
  <si>
    <t>Start Day:</t>
  </si>
  <si>
    <t>"Perkins/Pathways Calendar"</t>
  </si>
  <si>
    <t>July</t>
  </si>
  <si>
    <t>January</t>
  </si>
  <si>
    <t>PERKINS DATES</t>
  </si>
  <si>
    <t>Pathways &amp; DE Coordinators Call 1:30 pm</t>
  </si>
  <si>
    <t>Pathways DATES</t>
  </si>
  <si>
    <t>Perkins Coordinators Call 9:00 am</t>
  </si>
  <si>
    <t>PERKINS &amp; Pathways DATES</t>
  </si>
  <si>
    <t>Perkins Fiscal Year 2017 Begins</t>
  </si>
  <si>
    <t>Perkins &amp; Pathways Quarter 2 Reports Due</t>
  </si>
  <si>
    <t xml:space="preserve">Perkins Accountability Data Submitted to </t>
  </si>
  <si>
    <t xml:space="preserve">Data Specialist </t>
  </si>
  <si>
    <t>August</t>
  </si>
  <si>
    <t>February</t>
  </si>
  <si>
    <t xml:space="preserve">Final Fiscal report and Final Narrative due </t>
  </si>
  <si>
    <t>PERKINS and Pathways RFP Released</t>
  </si>
  <si>
    <t>2016-2017</t>
  </si>
  <si>
    <t>September</t>
  </si>
  <si>
    <t>March</t>
  </si>
  <si>
    <t>8-9</t>
  </si>
  <si>
    <t>Pathways Coordinator Training - Tentative</t>
  </si>
  <si>
    <t>21-22</t>
  </si>
  <si>
    <t>Pathways Coordinator Training - Helena</t>
  </si>
  <si>
    <t>TBA</t>
  </si>
  <si>
    <t>Peer Writing Workshops</t>
  </si>
  <si>
    <t>October</t>
  </si>
  <si>
    <t>April</t>
  </si>
  <si>
    <t>4-5</t>
  </si>
  <si>
    <t>Perkins Training - Helena (date may change)</t>
  </si>
  <si>
    <t>Perkins &amp; Pathways Quarter 1 Reports Due</t>
  </si>
  <si>
    <t>Perkins &amp; Pathways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</si>
  <si>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</si>
  <si>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</si>
  <si>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</si>
  <si>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</si>
  <si>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</si>
  <si>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</si>
  <si>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</si>
  <si>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</si>
  <si>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</si>
  <si>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Requested/Approved Funding</t>
  </si>
  <si>
    <t>What high schools or programs will you work with? Are these existing or new partnerships? Which courses will be added or worked on at each high school?</t>
  </si>
  <si>
    <t xml:space="preserve">Are there other funds and/or initiatives that will support this work?  Is all proposed work dependent on an award? </t>
  </si>
  <si>
    <t>Abstract: Proposed Scope of Work (250 word summary of the work proposed in the grant application narrative questions below)</t>
  </si>
  <si>
    <t>Other comments (optional)</t>
  </si>
  <si>
    <t xml:space="preserve">List any activities not already accounted for that your program will implement (or continue to support) to further enhance Montana Career Pathways. </t>
  </si>
  <si>
    <t xml:space="preserve">What is the timeline for your proposed work? Please summarize here and break down activities by quarter in the space provided below. </t>
  </si>
  <si>
    <t>Strengthening Montana Career Pathways 2017-2018 Application</t>
  </si>
  <si>
    <t>Business Cluster</t>
  </si>
  <si>
    <t>Health Science Cluster</t>
  </si>
  <si>
    <t>Technical Trades Cluster</t>
  </si>
  <si>
    <t>CRN</t>
  </si>
  <si>
    <t>Course Title</t>
  </si>
  <si>
    <t>Finance/Accounting</t>
  </si>
  <si>
    <t>IT/Computer Programming</t>
  </si>
  <si>
    <t>Allied Health</t>
  </si>
  <si>
    <t>Welding &amp; Fabrication</t>
  </si>
  <si>
    <t>ACTG 101</t>
  </si>
  <si>
    <t>Accounting Procedures</t>
  </si>
  <si>
    <t>AHMS 105</t>
  </si>
  <si>
    <t>Healthcare Delivery</t>
  </si>
  <si>
    <t>AHMS 142</t>
  </si>
  <si>
    <t>Intro to Medical Terminology</t>
  </si>
  <si>
    <t>AHMS 144</t>
  </si>
  <si>
    <t>Medical Terminology</t>
  </si>
  <si>
    <t>BGEN 105</t>
  </si>
  <si>
    <t>Introduction to Business</t>
  </si>
  <si>
    <t>BIOH 104</t>
  </si>
  <si>
    <t>Basic Human Biology</t>
  </si>
  <si>
    <t>BIOH 112</t>
  </si>
  <si>
    <t>Human Form &amp; Function</t>
  </si>
  <si>
    <t>CAPP 131</t>
  </si>
  <si>
    <t>Basic MS Office</t>
  </si>
  <si>
    <t>CAPP 156</t>
  </si>
  <si>
    <t>Excel</t>
  </si>
  <si>
    <t>COMX 115</t>
  </si>
  <si>
    <t>Intro to Interpersonal Communications</t>
  </si>
  <si>
    <t>CSCI 100</t>
  </si>
  <si>
    <t>Intro to Programming</t>
  </si>
  <si>
    <t>CSCI 105</t>
  </si>
  <si>
    <t>Computer Fluency</t>
  </si>
  <si>
    <t>CSCI 111</t>
  </si>
  <si>
    <t>Programming with Java</t>
  </si>
  <si>
    <t>M 105</t>
  </si>
  <si>
    <t>Contemporary Math</t>
  </si>
  <si>
    <t>M 108</t>
  </si>
  <si>
    <t>Business Math</t>
  </si>
  <si>
    <t>M 120</t>
  </si>
  <si>
    <t>Math with Healthcare Applications</t>
  </si>
  <si>
    <t>M 121</t>
  </si>
  <si>
    <t>College Algebra</t>
  </si>
  <si>
    <t>M 151</t>
  </si>
  <si>
    <t>Pre-Calculus</t>
  </si>
  <si>
    <t>MART 231</t>
  </si>
  <si>
    <t>Interactive Web</t>
  </si>
  <si>
    <t>PSYX 100</t>
  </si>
  <si>
    <t>Intro to Psychology</t>
  </si>
  <si>
    <t>SOCI 101</t>
  </si>
  <si>
    <t>Intro to Sociology</t>
  </si>
  <si>
    <t>STAT 216</t>
  </si>
  <si>
    <t>Intro to Statistics</t>
  </si>
  <si>
    <t>WRIT 101</t>
  </si>
  <si>
    <t>College Writing</t>
  </si>
  <si>
    <t>WRIT 121</t>
  </si>
  <si>
    <t>Technical Writing</t>
  </si>
  <si>
    <t>Targeted Courses for DE Growth</t>
  </si>
  <si>
    <t>No.</t>
  </si>
  <si>
    <r>
      <t xml:space="preserve">Dual Enrollment at GFC MSU (promotion of the program, processing of student applications, processing of teacher requests for concurrent classes, serving the students, and reporting data) is currently a joint venture between the Registrar's Office, Admissions, Big Sky Pathways, Office of Institutional Research, and Academic Affairs. All vested entities will continue to work towards more growth and service for the dual enrollment population (both students and teachers/counselors). Dual Enrollment activities such as promotion of programs, processing of paperwork, and training concurrent teachers will still occur even if Montana Career Pathways grant funding is not provided. Certain activities such as the Career Pathways Exploration Event, Information Nights, and College in a Day </t>
    </r>
    <r>
      <rPr>
        <i/>
        <sz val="12"/>
        <color theme="1"/>
        <rFont val="Calibri"/>
        <family val="2"/>
        <scheme val="minor"/>
      </rPr>
      <t>may</t>
    </r>
    <r>
      <rPr>
        <sz val="12"/>
        <color theme="1"/>
        <rFont val="Calibri"/>
        <family val="2"/>
        <scheme val="minor"/>
      </rPr>
      <t xml:space="preserve"> still occur by other departments possibly absorbing the cost and preparation. Activities that would not occur without funding include the outreach to high schools for concurrent dual enrollment growth and the Welding Class for teachers.</t>
    </r>
  </si>
  <si>
    <t>Great Falls College MSU</t>
  </si>
  <si>
    <t>2017-18</t>
  </si>
  <si>
    <t>Marr</t>
  </si>
  <si>
    <t>Shannon</t>
  </si>
  <si>
    <t xml:space="preserve">2100 16th Ave. So. </t>
  </si>
  <si>
    <t>Great Falls</t>
  </si>
  <si>
    <t>MT</t>
  </si>
  <si>
    <t>406-771-4408</t>
  </si>
  <si>
    <t>Pullum</t>
  </si>
  <si>
    <t>Jeri</t>
  </si>
  <si>
    <t>406-771-4329</t>
  </si>
  <si>
    <t>shannon.marr1@gfcmsu.edu</t>
  </si>
  <si>
    <t>Dena Wagner-Fossen</t>
  </si>
  <si>
    <t>Registrar</t>
  </si>
  <si>
    <t>dfossen@gfcmsu.edu</t>
  </si>
  <si>
    <t>Weldele</t>
  </si>
  <si>
    <t>Oceane</t>
  </si>
  <si>
    <t>406-771-4323</t>
  </si>
  <si>
    <t>oceane.weldele@gfcmsu.edu</t>
  </si>
  <si>
    <t>406-771-4346</t>
  </si>
  <si>
    <t>Mary Kay Bonilla</t>
  </si>
  <si>
    <t>Student Services Director</t>
  </si>
  <si>
    <t>mbonilla@gfcmsu.edu</t>
  </si>
  <si>
    <t>jpullum@gfcmsu.edu</t>
  </si>
  <si>
    <t>Planned professional development for the Montana Career Pathways staff include attending MTACTE (Montana Association of Career and Technical Education) Conference, ACTE (Association of Career and Technical Education) Vision Quest Conference, and the NCPN (National Career Pathways Network) Conference. GFC MSU requests Montana Career Pathways Perkins funding to attend MTACTE. The cost for the other professional development listed will be funded by GFC MSU Staff Development funds and/or Perkins allocations. The MCP Coordinator will also pursue additional professional development opportunities offered locally and state-wide throughout the year to support implementation of grant objectives.</t>
  </si>
  <si>
    <t>No other new activities are planned for implementation but the MCP Coordinator will continue to support a variety of activities that are mutually beneficial to Montana Career Pathways, Great Falls College MSU and high schools. Those activities include: 1) Continued support of Adult Education programs, particularly the Paired Pathways Dual Enrollment program that was created in 2015-16 and was further expanded in 2016-17. This program has created a cooperative, collaborative relationship between the college and Adult Education and is a logical way to further promote Montana Career Pathways among Adult Education students. 2) Continued involvement in awareness/recruitment events targeted to the Great Falls Public School district and surrounding rural schools, particularly those related to Montana Career Pathways. That includes the MPSEOC College Tour and Counselor Training, Dual Enrollment Welding Cohort, Information Nights about Computer Science and 3+1 Engineering options, the bi-annual Healthcare Career Fair, the Youth Job Fair, and 7th grade College Tours. 3) Continued support of various committees and sub-committees that relate to Pathways including GFC MSU Front End Experience/Essential Start, GFPS Graduation Matters, and Bridging Opportunities. 4) Continued support of all activities related to Dual Enrollment including administrative assistance, correspondence, processing of high school participation agreements, information and advising to students, counselors, and teachers, and processing of dual enrollment registration forms.</t>
  </si>
  <si>
    <t xml:space="preserve">GFC MSU MCP Coordinator proposes to work on expanding Dual Enrollment through growth in existing schools and available courses. Particular attention will be given to developing awareness of high-value packages of credit with a recommendation of pairing foundational, exploratory CTE courses with MUS Core curriculum courses. Efforts will also be focused on offering high-quality training for Concurrent Dual Enrollment Affiliate Faculty which will encourage growth in the numbers of teachers interested in teaching concurrent dual enrollment courses. </t>
  </si>
  <si>
    <t>Alberton High School</t>
  </si>
  <si>
    <t>Augusta High School</t>
  </si>
  <si>
    <t>Belt High School</t>
  </si>
  <si>
    <t>Big Sandy High School</t>
  </si>
  <si>
    <t>Billings Public Schools</t>
  </si>
  <si>
    <t>Bozeman High School</t>
  </si>
  <si>
    <t>Cascade High School</t>
  </si>
  <si>
    <t>Centerville High School</t>
  </si>
  <si>
    <t>Charlo High School</t>
  </si>
  <si>
    <t>Chester-Joplin-Inverness High School</t>
  </si>
  <si>
    <t>Chinook High School</t>
  </si>
  <si>
    <t>Choteau High School</t>
  </si>
  <si>
    <t>Columbia Falls High School</t>
  </si>
  <si>
    <t>Conrad High School</t>
  </si>
  <si>
    <t>Denton High School</t>
  </si>
  <si>
    <t>Drummond High School</t>
  </si>
  <si>
    <t>Dutton-Brady High School</t>
  </si>
  <si>
    <t>Fairfield High School</t>
  </si>
  <si>
    <t>Florence-Carlton High School</t>
  </si>
  <si>
    <t>Foothills Community Christian School</t>
  </si>
  <si>
    <t>Fort Benton High School</t>
  </si>
  <si>
    <t>Froid High School</t>
  </si>
  <si>
    <t>Geraldine High School</t>
  </si>
  <si>
    <t>Geyser High School</t>
  </si>
  <si>
    <t>Glasgow High School</t>
  </si>
  <si>
    <t>Great Falls Central Catholic High School</t>
  </si>
  <si>
    <t>Great Falls Christian Academy</t>
  </si>
  <si>
    <t>Great Falls School District</t>
  </si>
  <si>
    <t>Harlowtown High School</t>
  </si>
  <si>
    <t>Harrison High School</t>
  </si>
  <si>
    <t>Heart Butte High School</t>
  </si>
  <si>
    <t>Hinsdale High School</t>
  </si>
  <si>
    <t>Hobson High School</t>
  </si>
  <si>
    <t>Hot Springs High School</t>
  </si>
  <si>
    <t>Judith Gap High School</t>
  </si>
  <si>
    <t>Lincoln Public Schools</t>
  </si>
  <si>
    <t>Malta High School</t>
  </si>
  <si>
    <t>Medicine Lake High School</t>
  </si>
  <si>
    <t>Moore High School</t>
  </si>
  <si>
    <t>Nashua High School</t>
  </si>
  <si>
    <t>North Toole County High School</t>
  </si>
  <si>
    <t>Noxon High School</t>
  </si>
  <si>
    <t>Park City High School</t>
  </si>
  <si>
    <t>Plains High School</t>
  </si>
  <si>
    <t>Power High School</t>
  </si>
  <si>
    <t>Red Lodge High School</t>
  </si>
  <si>
    <t>Reedpoint High School</t>
  </si>
  <si>
    <t>Roberts High School</t>
  </si>
  <si>
    <t>Roundup High School</t>
  </si>
  <si>
    <t>Seeley-Swan High School</t>
  </si>
  <si>
    <t>Shelby High School</t>
  </si>
  <si>
    <t>Shepherd High School</t>
  </si>
  <si>
    <t>Simms High School</t>
  </si>
  <si>
    <t>Stanford High School</t>
  </si>
  <si>
    <t>Stevensville High School</t>
  </si>
  <si>
    <t>Treasure State Academy</t>
  </si>
  <si>
    <t>Twin Bridges High School</t>
  </si>
  <si>
    <t>Valier High School</t>
  </si>
  <si>
    <t>Victor High School</t>
  </si>
  <si>
    <t>Whitehall High School</t>
  </si>
  <si>
    <t>White Sulphur Springs High School</t>
  </si>
  <si>
    <t>Willow Creek High School</t>
  </si>
  <si>
    <t>Schools with Dual Enrollment Agreements for GFC MSU</t>
  </si>
  <si>
    <t>Lewistown Public Schools</t>
  </si>
  <si>
    <t>*also have a Big Sky Pathway Agreement</t>
  </si>
  <si>
    <t>ACTE Professional Membership</t>
  </si>
  <si>
    <t>MT ACTE Conference Registration</t>
  </si>
  <si>
    <t>Hotel accommmodations for Pathways Coordinator to attend mandatory Summer Training $136 + tax per night for 2 nights</t>
  </si>
  <si>
    <t>Per diem for Pathways Coordinator to attend mandatory Summer Training (Dinner one night, breakfast, lunch &amp; dinner two days=$12 + ($23 x 2 days)</t>
  </si>
  <si>
    <t>Per diem for Pathways Coordinator to attend MT ACTE Conference (Dinner one night, breakfast, lunch &amp; dinner two days=$12 + ($23 x 2 days)</t>
  </si>
  <si>
    <t>Hotel accommmodations for Pathways Coordinator to attend MT ACTE Conference $93 + tax per night for 2 nights</t>
  </si>
  <si>
    <t>Rental car for Pathways Coordinator to visit partner high schools and facilitate dual enrollment programs. Assume visiting 22 schools over 8 trips at 2 day rental ($36 per day)</t>
  </si>
  <si>
    <t>Per diem for Pathways Coordinator to visit partner high schools and facilitate dual enrollment. Assume 8 trips for 1 day per diem ($23 per day)</t>
  </si>
  <si>
    <t>Hotel accommodations for Pathways Coordinator to attend mandatory Spring Training $93 + tax per night for 2 nights</t>
  </si>
  <si>
    <t>Per diem for Pathways Coordinator to attend mandatory Spring Training (Dinner one night, breakfast, lunch &amp; dinner two days=$12+($23 x 2 days)</t>
  </si>
  <si>
    <t>Mileage reimbursement up to 75% of total roundtrip miles to provide high schools who attend College in a Day program-anticipate 22 schools with 3498 miles</t>
  </si>
  <si>
    <t>Hotel accommodations for high school faculty to attend MCP Welding Class (assume 10 faculty for 3 nights)</t>
  </si>
  <si>
    <t>Per diem for high school faculty to attend MCP Welding Class (Dinner one night, breakfast, lunch &amp; dinner two days=$12 + ($23 x 3 days)</t>
  </si>
  <si>
    <t>Mileage reimbursement for high school faculty to attend MCP Welding Class (assume 10 faculty  x 3498 total miles x state rate of .54/mile</t>
  </si>
  <si>
    <t>set of textbooks to loan Concurrent Dual Enrollment Affiliate Faculty  for use during COLS 104 course</t>
  </si>
  <si>
    <t>Printing for College in a Day event</t>
  </si>
  <si>
    <t>Printing curriculum handbooks for Welding teachers</t>
  </si>
  <si>
    <t>various printing/copying for routine work by MCP Coordinator</t>
  </si>
  <si>
    <r>
      <t>GFC MSU will address the following four Montana Career Pathways: 1) Business Cluster: Finance/Accounting</t>
    </r>
    <r>
      <rPr>
        <sz val="12"/>
        <color rgb="FFFF0000"/>
        <rFont val="Calibri"/>
        <family val="2"/>
        <scheme val="minor"/>
      </rPr>
      <t>;</t>
    </r>
    <r>
      <rPr>
        <sz val="12"/>
        <color theme="1"/>
        <rFont val="Calibri"/>
        <family val="2"/>
        <scheme val="minor"/>
      </rPr>
      <t xml:space="preserve"> 2) Business Cluster: IT/Computer Programming</t>
    </r>
    <r>
      <rPr>
        <sz val="12"/>
        <color rgb="FFFF0000"/>
        <rFont val="Calibri"/>
        <family val="2"/>
        <scheme val="minor"/>
      </rPr>
      <t>;</t>
    </r>
    <r>
      <rPr>
        <sz val="12"/>
        <color theme="1"/>
        <rFont val="Calibri"/>
        <family val="2"/>
        <scheme val="minor"/>
      </rPr>
      <t xml:space="preserve"> 3) Health Science Cluster: Allied Health</t>
    </r>
    <r>
      <rPr>
        <sz val="12"/>
        <color rgb="FFFF0000"/>
        <rFont val="Calibri"/>
        <family val="2"/>
        <scheme val="minor"/>
      </rPr>
      <t>;</t>
    </r>
    <r>
      <rPr>
        <sz val="12"/>
        <color theme="1"/>
        <rFont val="Calibri"/>
        <family val="2"/>
        <scheme val="minor"/>
      </rPr>
      <t xml:space="preserve"> 4) Technical Trades Cluster: Welding &amp; Fabrication</t>
    </r>
  </si>
  <si>
    <r>
      <rPr>
        <b/>
        <sz val="12"/>
        <color theme="1"/>
        <rFont val="Calibri"/>
        <family val="2"/>
        <scheme val="minor"/>
      </rPr>
      <t>Quarter 4, Activity 1</t>
    </r>
    <r>
      <rPr>
        <sz val="12"/>
        <color theme="1"/>
        <rFont val="Calibri"/>
        <family val="2"/>
        <scheme val="minor"/>
      </rPr>
      <t>: GFC MSU MCPs will offer a Pathways Welding Class for high school faculty. This event was launched in the 2016-17 grant year and was met with greater than anticipated success. GFC MSU relies on labor-market referenced data to show that the need for qualified welding employees will continue to increase through 2024 while the number of qualified Industrial Arts high school teachers will continue to decrease. GFC MSU can support secondary Industrial Arts high school teachers by 1) allowing teachers to refresh their knowledge of industry and effective instructional practices</t>
    </r>
    <r>
      <rPr>
        <sz val="12"/>
        <color rgb="FFFF0000"/>
        <rFont val="Calibri"/>
        <family val="2"/>
        <scheme val="minor"/>
      </rPr>
      <t>;</t>
    </r>
    <r>
      <rPr>
        <sz val="12"/>
        <color theme="1"/>
        <rFont val="Calibri"/>
        <family val="2"/>
        <scheme val="minor"/>
      </rPr>
      <t xml:space="preserve"> 2) continually improve instruction using standards that are appropriate</t>
    </r>
    <r>
      <rPr>
        <sz val="12"/>
        <color rgb="FFFF0000"/>
        <rFont val="Calibri"/>
        <family val="2"/>
        <scheme val="minor"/>
      </rPr>
      <t>;</t>
    </r>
    <r>
      <rPr>
        <sz val="12"/>
        <color theme="1"/>
        <rFont val="Calibri"/>
        <family val="2"/>
        <scheme val="minor"/>
      </rPr>
      <t xml:space="preserve"> and 3) potentially be qualified to teach a concurrent welding course (likely WLDG 145-Fabrication Basics) in their high school. In order to accommodate schedules of both high school teachers and college faculty, this course must be offered after the high school year ends in June.</t>
    </r>
  </si>
  <si>
    <r>
      <t xml:space="preserve">GFC MSU plans to successfully implement the grant activities outlined in the following narrative questions by focusing work within four of the new Montana Career Pathways. Each pathway fits within the four main academic areas (Accounting, Computer Programming, Allied Health, and Welding &amp; Fabrication) offered at GFC MSU and will allow the college to serve high school students by 1) providing awareness of post-secondary college and career options through targeted outreach events such as the </t>
    </r>
    <r>
      <rPr>
        <i/>
        <sz val="12"/>
        <color theme="1"/>
        <rFont val="Calibri"/>
        <family val="2"/>
        <scheme val="minor"/>
      </rPr>
      <t>Career Pathway Exploration Event</t>
    </r>
    <r>
      <rPr>
        <sz val="12"/>
        <color theme="1"/>
        <rFont val="Calibri"/>
        <family val="2"/>
        <scheme val="minor"/>
      </rPr>
      <t xml:space="preserve"> and </t>
    </r>
    <r>
      <rPr>
        <i/>
        <sz val="12"/>
        <color theme="1"/>
        <rFont val="Calibri"/>
        <family val="2"/>
        <scheme val="minor"/>
      </rPr>
      <t>College in a Day</t>
    </r>
    <r>
      <rPr>
        <i/>
        <sz val="12"/>
        <color rgb="FFFF0000"/>
        <rFont val="Calibri"/>
        <family val="2"/>
        <scheme val="minor"/>
      </rPr>
      <t>;</t>
    </r>
    <r>
      <rPr>
        <sz val="12"/>
        <color theme="1"/>
        <rFont val="Calibri"/>
        <family val="2"/>
        <scheme val="minor"/>
      </rPr>
      <t xml:space="preserve"> 2) engaging in focused high school visits to meet with students, counselors, and teachers and participating in high school events and information nights that provide exposure to the value of CTE</t>
    </r>
    <r>
      <rPr>
        <sz val="12"/>
        <color rgb="FFFF0000"/>
        <rFont val="Calibri"/>
        <family val="2"/>
        <scheme val="minor"/>
      </rPr>
      <t>;</t>
    </r>
    <r>
      <rPr>
        <sz val="12"/>
        <color theme="1"/>
        <rFont val="Calibri"/>
        <family val="2"/>
        <scheme val="minor"/>
      </rPr>
      <t xml:space="preserve"> 3) utilizing existing dual enrollment options (primarily on-line) to provide exposure to high-value packages of credit that combine foundational career exploratory courses with a core college curriculum</t>
    </r>
    <r>
      <rPr>
        <sz val="12"/>
        <color rgb="FFFF0000"/>
        <rFont val="Calibri"/>
        <family val="2"/>
        <scheme val="minor"/>
      </rPr>
      <t>;</t>
    </r>
    <r>
      <rPr>
        <sz val="12"/>
        <color theme="1"/>
        <rFont val="Calibri"/>
        <family val="2"/>
        <scheme val="minor"/>
      </rPr>
      <t xml:space="preserve"> 4) offering high-quality training and support for dual enrollment instructors. The Montana Career Pathways program at GFC MSU will </t>
    </r>
    <r>
      <rPr>
        <sz val="12"/>
        <rFont val="Calibri"/>
        <family val="2"/>
        <scheme val="minor"/>
      </rPr>
      <t>use</t>
    </r>
    <r>
      <rPr>
        <sz val="12"/>
        <color rgb="FFFF0000"/>
        <rFont val="Calibri"/>
        <family val="2"/>
        <scheme val="minor"/>
      </rPr>
      <t xml:space="preserve"> </t>
    </r>
    <r>
      <rPr>
        <sz val="12"/>
        <color theme="1"/>
        <rFont val="Calibri"/>
        <family val="2"/>
        <scheme val="minor"/>
      </rPr>
      <t>labor market data to ensure courses being offered for high school students are relevant and market referenced. GFC MSU will utilize its reputation for quality dual enrollment options to further expand enrollment among rural high schools within the region.</t>
    </r>
  </si>
  <si>
    <t>GFC MSU already works with over 60 high schools through Dual Enrollment and Big Sky Pathways. 61 high schools districts have Dual Enrollment Agreements in place for 2017-18. Of those 61 schools, 21 of them (2 AA plus 1 Educational Center, 1 A, 2 B, and 15 C schools) have a Big Sky Pathway with GFC MSU and are within a 90 mile radius of Great Falls. Because of the established relationship and location within our service region, GFC MSU will continue to work with them on dual enrollment.  The schools are Augusta, Belt, Cascade, Centerville, Chester-Joplin-Inverness, Conrad, Fairfield, Fergus (Lewistown), Fort Benton, Geraldine, Geyser, Great Falls Public Schools (CMR, GFHS, Paris), Moore, Power, Shelby, Simms, Stanford, Valier, and White Sulphur Springs. The GFC MCP Coordinator will also work with existing partner schools such as Choteau, Cut Bank, and Great Falls Central Catholic. GFC MSU also proposes to add Highwood High School as one new dual enrollment partner high school because it is within our service region but has not had a Dual Enrollment or Pathway Agreement in place. The courses that will be promoted are listed in the linked spreadsheet titled DE Courses &amp; Pathways and the list of schools with Dual Enrollment and Pathway Agreements are listed in the spreadsheet titled GFC MSU DE &amp; Pathway Schools.</t>
  </si>
  <si>
    <r>
      <t xml:space="preserve">GFC MSU has a strong history of outreach and service to north central Montana high schools. GFC MSU is located in an urban area which serves two, large AA high schools (ranked 6 and 7 of the 14 largest  schools) but we are surrounded with 13 Class C schools (student populations between 15 and 100) and three (3) Class B schools (student populations between 100 and 170).  By providing accessible, understandable information to these 16 schools (through on-line resources, printed materials, information events, and direct school outreach by in-person visits), we can </t>
    </r>
    <r>
      <rPr>
        <sz val="12"/>
        <rFont val="Calibri"/>
        <family val="2"/>
        <scheme val="minor"/>
      </rPr>
      <t>increase</t>
    </r>
    <r>
      <rPr>
        <sz val="12"/>
        <color theme="1"/>
        <rFont val="Calibri"/>
        <family val="2"/>
        <scheme val="minor"/>
      </rPr>
      <t xml:space="preserve"> awareness of the options for dual enrollment. Once awareness is heightened, GFC MSU will continue to provide tangible, relevant opportunities for dual enrollment growth among both students (using our extensive on-line options) and teachers/counselors (through our teacher and counselors trainings). The work proposed by GFC MSU directly reflects the vision for Montana Career Pathways by implementing activities that add value to students' education and strengthen the pathway to college and career through active engagement and participation.</t>
    </r>
  </si>
  <si>
    <r>
      <t xml:space="preserve">GFC MSU staff who will work on the Montana Career Pathways project include: the Montana Career Pathways Coordinator, the Registrar, the Chief Student Affairs Officer, the Perkins Program Coordinator/Grant Manager, the Grant Fiscal Manager, Admissions staff, Academic Division Directors, the Director of the Academic Success Center, the Institutional Researcher, and various faculty. The MCP Coordinator, Perkins Program Coordinator/Grant Manager, Grant Fiscal Manager, and Institutional Researcher will implement the grant activities and monitor the grant (primarily reporting on fiscal and enrollment information). The Registrar and Chief Student Affairs Officer supervises and provides guidance for the MCP Coordinator. The other entities mentioned will be involved in the specific, planned grant activities such as </t>
    </r>
    <r>
      <rPr>
        <sz val="12"/>
        <rFont val="Calibri"/>
        <family val="2"/>
        <scheme val="minor"/>
      </rPr>
      <t>concurrent faculty training</t>
    </r>
    <r>
      <rPr>
        <sz val="12"/>
        <color theme="1"/>
        <rFont val="Calibri"/>
        <family val="2"/>
        <scheme val="minor"/>
      </rPr>
      <t xml:space="preserve">, high school outreach, and hosting of events. Additionally, the MCP Coordinator will utilize partnerships </t>
    </r>
    <r>
      <rPr>
        <sz val="12"/>
        <rFont val="Calibri"/>
        <family val="2"/>
        <scheme val="minor"/>
      </rPr>
      <t>with other campus departments</t>
    </r>
    <r>
      <rPr>
        <sz val="12"/>
        <color rgb="FFFF0000"/>
        <rFont val="Calibri"/>
        <family val="2"/>
        <scheme val="minor"/>
      </rPr>
      <t xml:space="preserve"> </t>
    </r>
    <r>
      <rPr>
        <sz val="12"/>
        <color theme="1"/>
        <rFont val="Calibri"/>
        <family val="2"/>
        <scheme val="minor"/>
      </rPr>
      <t xml:space="preserve">(such as Academic Advising, Lifelong Learning, Financial Aid) throughout the college for collaboration and growth. </t>
    </r>
  </si>
  <si>
    <r>
      <t xml:space="preserve">The bulk of grant activities will occur in the 2nd and 3rd quarters due to the MCP employment contract (please see Other comments section) but work is also planned in the 1st and 4th quarters. The timeline during the grant cycle will begin with </t>
    </r>
    <r>
      <rPr>
        <sz val="12"/>
        <rFont val="Calibri"/>
        <family val="2"/>
        <scheme val="minor"/>
      </rPr>
      <t>concurrent dual enrollment affiliate faculty training</t>
    </r>
    <r>
      <rPr>
        <sz val="12"/>
        <color theme="1"/>
        <rFont val="Calibri"/>
        <family val="2"/>
        <scheme val="minor"/>
      </rPr>
      <t xml:space="preserve"> in September followed with </t>
    </r>
    <r>
      <rPr>
        <sz val="12"/>
        <rFont val="Calibri"/>
        <family val="2"/>
        <scheme val="minor"/>
      </rPr>
      <t>the</t>
    </r>
    <r>
      <rPr>
        <sz val="12"/>
        <color theme="1"/>
        <rFont val="Calibri"/>
        <family val="2"/>
        <scheme val="minor"/>
      </rPr>
      <t xml:space="preserve"> </t>
    </r>
    <r>
      <rPr>
        <sz val="12"/>
        <rFont val="Calibri"/>
        <family val="2"/>
        <scheme val="minor"/>
      </rPr>
      <t>Career Pathways Exploration Event</t>
    </r>
    <r>
      <rPr>
        <sz val="12"/>
        <color theme="1"/>
        <rFont val="Calibri"/>
        <family val="2"/>
        <scheme val="minor"/>
      </rPr>
      <t xml:space="preserve"> in October. Then, efforts will focus on expanding Dual Enrollment resources, </t>
    </r>
    <r>
      <rPr>
        <sz val="12"/>
        <rFont val="Calibri"/>
        <family val="2"/>
        <scheme val="minor"/>
      </rPr>
      <t xml:space="preserve">information dissemination, </t>
    </r>
    <r>
      <rPr>
        <sz val="12"/>
        <color theme="1"/>
        <rFont val="Calibri"/>
        <family val="2"/>
        <scheme val="minor"/>
      </rPr>
      <t xml:space="preserve">and high school visits in November through March. In January, activity will focus on the College in a Day event and in February, the MCP Coordinator will assist with the mobile welding unit outreach. In March, April and May, the Coordinator will continue outreach and information related to dual enrollment and building relationships with potential concurrent affiliate faculty. The Coordinator will also work on planning the Welding Class for high school instructors which will be implemented in June. </t>
    </r>
  </si>
  <si>
    <r>
      <rPr>
        <b/>
        <sz val="12"/>
        <color theme="1"/>
        <rFont val="Calibri"/>
        <family val="2"/>
        <scheme val="minor"/>
      </rPr>
      <t>Quarter 1, Activity 1</t>
    </r>
    <r>
      <rPr>
        <sz val="12"/>
        <color theme="1"/>
        <rFont val="Calibri"/>
        <family val="2"/>
        <scheme val="minor"/>
      </rPr>
      <t xml:space="preserve">: GFC MSU MCP will conduct a half-day (4 hour) </t>
    </r>
    <r>
      <rPr>
        <sz val="12"/>
        <rFont val="Calibri"/>
        <family val="2"/>
        <scheme val="minor"/>
      </rPr>
      <t>concurrent dual enrollment affiliate faculty training.</t>
    </r>
    <r>
      <rPr>
        <sz val="12"/>
        <color theme="1"/>
        <rFont val="Calibri"/>
        <family val="2"/>
        <scheme val="minor"/>
      </rPr>
      <t xml:space="preserve"> This grant activity is a program that directly supports Montana Career Pathways by supporting existing Dual Enrollment in CTE and increasing the quality of concurrent courses. The MCP Coordinator will create a training curriculum in conjunction with college Academic Division Directors, the Director of the Academic Success Center, experienced college faculty, and experienced concurrent high school faculty. The goal of this training will be to emphasize authenticity and college teaching strategies in concurrent classrooms. This training will occur on the GFC MSU campus for Great Falls Public School (GFPS) District concurrent faculty.  Following the training, the MCP Coordinator plans to offer an online/distance option for regional, rural concurrent faculty. By targeting improvements in concurrent dual enrollment, Affiliate Faculty will feel more supported and inclined to continue and/or expand on their concurrent offerings.  Upon completion of the training, the </t>
    </r>
    <r>
      <rPr>
        <sz val="12"/>
        <rFont val="Calibri"/>
        <family val="2"/>
        <scheme val="minor"/>
      </rPr>
      <t>affiliate faculty</t>
    </r>
    <r>
      <rPr>
        <sz val="12"/>
        <color theme="1"/>
        <rFont val="Calibri"/>
        <family val="2"/>
        <scheme val="minor"/>
      </rPr>
      <t xml:space="preserve"> will: 1) identify the differences between teaching high school and college courses</t>
    </r>
    <r>
      <rPr>
        <sz val="12"/>
        <color rgb="FFFF0000"/>
        <rFont val="Calibri"/>
        <family val="2"/>
        <scheme val="minor"/>
      </rPr>
      <t>;</t>
    </r>
    <r>
      <rPr>
        <sz val="12"/>
        <color theme="1"/>
        <rFont val="Calibri"/>
        <family val="2"/>
        <scheme val="minor"/>
      </rPr>
      <t xml:space="preserve"> 2) evaluate their classroom setting for college authenticity</t>
    </r>
    <r>
      <rPr>
        <sz val="12"/>
        <color rgb="FFFF0000"/>
        <rFont val="Calibri"/>
        <family val="2"/>
        <scheme val="minor"/>
      </rPr>
      <t>;</t>
    </r>
    <r>
      <rPr>
        <sz val="12"/>
        <color theme="1"/>
        <rFont val="Calibri"/>
        <family val="2"/>
        <scheme val="minor"/>
      </rPr>
      <t xml:space="preserve"> 3) implement college teaching strategies in the classroom</t>
    </r>
    <r>
      <rPr>
        <sz val="12"/>
        <color rgb="FFFF0000"/>
        <rFont val="Calibri"/>
        <family val="2"/>
        <scheme val="minor"/>
      </rPr>
      <t>;</t>
    </r>
    <r>
      <rPr>
        <sz val="12"/>
        <color theme="1"/>
        <rFont val="Calibri"/>
        <family val="2"/>
        <scheme val="minor"/>
      </rPr>
      <t xml:space="preserve"> 4) align high school and college course learning outcomes and assess if objectives are met.  The MCP Coordinator will evalute and measure success of this training by growth in faculty requests to teach concurrently and growth in student enrollments for current and new concurrent courses. The Coordinator will also guage success of this activity by the number of Affiliate Faculty who register for the COLS 104 -Foundations of Teaching at the Community College course offered at GFC MSU. Faculty should feel incentivized to take COLS 104 because it is offered free of charge, textbooks will be loaned (included in the Budget Detail of this application), and OPI renewal units will be available.  
</t>
    </r>
  </si>
  <si>
    <r>
      <rPr>
        <b/>
        <sz val="12"/>
        <color theme="1"/>
        <rFont val="Calibri"/>
        <family val="2"/>
        <scheme val="minor"/>
      </rPr>
      <t>Quarter 2, Activity 1</t>
    </r>
    <r>
      <rPr>
        <sz val="12"/>
        <color theme="1"/>
        <rFont val="Calibri"/>
        <family val="2"/>
        <scheme val="minor"/>
      </rPr>
      <t xml:space="preserve">: The MCP Coordinator will coordinate and implement the Career Pathways Exploration Event (formerly the Trades Rodeo). Partners for this event include United Way, local industry representatives (from all 16 Career Clusters), Great Falls Public </t>
    </r>
    <r>
      <rPr>
        <sz val="12"/>
        <rFont val="Calibri"/>
        <family val="2"/>
        <scheme val="minor"/>
      </rPr>
      <t>Schools</t>
    </r>
    <r>
      <rPr>
        <sz val="12"/>
        <color theme="1"/>
        <rFont val="Calibri"/>
        <family val="2"/>
        <scheme val="minor"/>
      </rPr>
      <t xml:space="preserve"> district personnel and regional high schools. Over 100 high school students within a 60 mile radius (including 12 Class C schoo</t>
    </r>
    <r>
      <rPr>
        <sz val="12"/>
        <rFont val="Calibri"/>
        <family val="2"/>
        <scheme val="minor"/>
      </rPr>
      <t>ls, 3</t>
    </r>
    <r>
      <rPr>
        <sz val="12"/>
        <color theme="1"/>
        <rFont val="Calibri"/>
        <family val="2"/>
        <scheme val="minor"/>
      </rPr>
      <t xml:space="preserve"> Class B schools, and 2 Class AA schools) traditionally attend and will be encouraged to attend again. Additionally, nearly 100, 8th grade GFPS students attend (paid for by the GFPS district) which helps broaden exposure to pathways for a younger and larger audience. The Career Pathways Exploration Event aims to provide students an opportunity to explore career choices by interacting with local professionals and industries, engaging in interactive activities related to career fields, and connecting the relevance of their goals to their school work. This activity directly supports Montana Career Pathways because it provides the initial exposure to Pathways so future information about Dual Enrollment within those Pathways is understandable.
</t>
    </r>
    <r>
      <rPr>
        <b/>
        <sz val="12"/>
        <color theme="1"/>
        <rFont val="Calibri"/>
        <family val="2"/>
        <scheme val="minor"/>
      </rPr>
      <t>Quarter 2, Activity 2</t>
    </r>
    <r>
      <rPr>
        <sz val="12"/>
        <color theme="1"/>
        <rFont val="Calibri"/>
        <family val="2"/>
        <scheme val="minor"/>
      </rPr>
      <t>: The MCP Coordinator will strengthen exisiting GFC MSU Dual Enrollment on-line resources and create new resources for student advising in Montana Career Pathways.  The goal will be to develop more accessible and understandable information pieces that will better assist Dual Enrollment audiences (particulary those in rural schools who cannot easily attend in-person information or training sessions). These resources will include flowcharts, videos, and testimonials regarding high value packages of credit and will appeal to all Dual Enrollment audiences (counselors, teachers, parents, and students). GFC MSU already offers a plethora of on-line course opportunities (in General Education and CTE content areas) and more direct</t>
    </r>
    <r>
      <rPr>
        <sz val="12"/>
        <rFont val="Calibri"/>
        <family val="2"/>
        <scheme val="minor"/>
      </rPr>
      <t xml:space="preserve"> promotion</t>
    </r>
    <r>
      <rPr>
        <sz val="12"/>
        <color theme="1"/>
        <rFont val="Calibri"/>
        <family val="2"/>
        <scheme val="minor"/>
      </rPr>
      <t xml:space="preserve"> of these opportunities should result in increased dual enrollment growth.                                                                                                                                                          </t>
    </r>
    <r>
      <rPr>
        <b/>
        <sz val="12"/>
        <color theme="1"/>
        <rFont val="Calibri"/>
        <family val="2"/>
        <scheme val="minor"/>
      </rPr>
      <t>Quarter 2, Activity 3:</t>
    </r>
    <r>
      <rPr>
        <sz val="12"/>
        <color theme="1"/>
        <rFont val="Calibri"/>
        <family val="2"/>
        <scheme val="minor"/>
      </rPr>
      <t xml:space="preserve"> The MCP Coordinator will partner with Admissions to begin visits to targeted high schools within our service region that have had lower numbers of dual enrollment students. Those schools include Augusta, Belt, Cascade, Centerville, Chester-Joplin-Inverness, Conrad, Fairfield, Fergus (Lewistown), Fort Benton, Geraldine, Geyser, Great Falls Public Schools (CMR, GFHS, Paris), Moore, Power, Shelby, Simms, Stanford, Valier, and White Sulphur Springs  Visits will occur in both 2nd and 3rd quarter and will focus on information about combining survey/introductory Pathway courses (such as ACTG 101, AHMS 142/144, BGEN 105, and CSCI 105 and 100) with General Education Core courses (such as COMX 115, M 105/108/121, PSYX 100, SOCI 101, and WRIT 101). GFC MSU has over 60, OPI Class 8 certified faculty members and all of the Pathway and Core courses listed above are offered in the on-line modality so this effort supports Montana Career Pathways by showcasing on-line dual enrollment options that are both exploratory and transferable. The goal of this activity is to report dual enrollment growth in the listed schools.</t>
    </r>
  </si>
  <si>
    <r>
      <rPr>
        <b/>
        <sz val="12"/>
        <color theme="1"/>
        <rFont val="Calibri"/>
        <family val="2"/>
        <scheme val="minor"/>
      </rPr>
      <t>Quarter 3, Activity 1</t>
    </r>
    <r>
      <rPr>
        <sz val="12"/>
        <color theme="1"/>
        <rFont val="Calibri"/>
        <family val="2"/>
        <scheme val="minor"/>
      </rPr>
      <t>: GFC MSU</t>
    </r>
    <r>
      <rPr>
        <sz val="12"/>
        <rFont val="Calibri"/>
        <family val="2"/>
        <scheme val="minor"/>
      </rPr>
      <t xml:space="preserve"> MCP</t>
    </r>
    <r>
      <rPr>
        <sz val="12"/>
        <color rgb="FFFF0000"/>
        <rFont val="Calibri"/>
        <family val="2"/>
        <scheme val="minor"/>
      </rPr>
      <t xml:space="preserve"> </t>
    </r>
    <r>
      <rPr>
        <sz val="12"/>
        <color theme="1"/>
        <rFont val="Calibri"/>
        <family val="2"/>
        <scheme val="minor"/>
      </rPr>
      <t>will organize and host College in a Day, an event targeted to small, rural schools in the 90 mile regional radius of Great Falls. Schools targeted will specifically include those Class B and C schools who have an active Dual Enrollment Agreement with GFC MSU  but who have low (5 or less students) or no (zero)</t>
    </r>
    <r>
      <rPr>
        <sz val="12"/>
        <rFont val="Calibri"/>
        <family val="2"/>
        <scheme val="minor"/>
      </rPr>
      <t xml:space="preserve"> dual-enrollment</t>
    </r>
    <r>
      <rPr>
        <sz val="12"/>
        <color rgb="FFFF0000"/>
        <rFont val="Calibri"/>
        <family val="2"/>
        <scheme val="minor"/>
      </rPr>
      <t xml:space="preserve"> </t>
    </r>
    <r>
      <rPr>
        <sz val="12"/>
        <color theme="1"/>
        <rFont val="Calibri"/>
        <family val="2"/>
        <scheme val="minor"/>
      </rPr>
      <t>students. College in a Day will be a two-track informational event with one track for students featuring mock classes, tours, hands-on activities and informational sessions on dual enrollment courses and one track for counselors/teachers to provide continuing education about Pathways and dual enrollment opportunities. The goal of this event will be to 1) showcase the four targeted Pathways and dual enrollment courses available in Accounting, Information Technology, Allied Health, and Welding &amp; Fabrication to students</t>
    </r>
    <r>
      <rPr>
        <sz val="12"/>
        <color rgb="FFFF0000"/>
        <rFont val="Calibri"/>
        <family val="2"/>
        <scheme val="minor"/>
      </rPr>
      <t>;</t>
    </r>
    <r>
      <rPr>
        <sz val="12"/>
        <color theme="1"/>
        <rFont val="Calibri"/>
        <family val="2"/>
        <scheme val="minor"/>
      </rPr>
      <t xml:space="preserve"> and 2) to provide resources for targeted advising that counselors/teachers can use to encourage enrollment by their students. GFC MSU MCP program requests funding to supplement transportation costs for these schools (a flat stipend amount based on mileage) in order to combat an often-encountered challenge (transportation cost) for event attendance. The MCP Coordinator will track dual enrollment by attending schools to determine effectiveness of this program.                                                                                                                                                                                                                                                                                                                                                                                    </t>
    </r>
    <r>
      <rPr>
        <b/>
        <sz val="12"/>
        <color theme="1"/>
        <rFont val="Calibri"/>
        <family val="2"/>
        <scheme val="minor"/>
      </rPr>
      <t>Quarter 3, Activity 2</t>
    </r>
    <r>
      <rPr>
        <sz val="12"/>
        <color theme="1"/>
        <rFont val="Calibri"/>
        <family val="2"/>
        <scheme val="minor"/>
      </rPr>
      <t xml:space="preserve">: The MCP Coordinator will partner with the Trades Division Director to utilize the mobile welding unit owned by GFC MSU. There has been a request to utilize this unit for </t>
    </r>
    <r>
      <rPr>
        <sz val="12"/>
        <rFont val="Calibri"/>
        <family val="2"/>
        <scheme val="minor"/>
      </rPr>
      <t>an</t>
    </r>
    <r>
      <rPr>
        <sz val="12"/>
        <color theme="1"/>
        <rFont val="Calibri"/>
        <family val="2"/>
        <scheme val="minor"/>
      </rPr>
      <t xml:space="preserve"> FFA sponsored contest at Moore High School. Up to 14 high schools and 80-100 students are </t>
    </r>
    <r>
      <rPr>
        <sz val="12"/>
        <rFont val="Calibri"/>
        <family val="2"/>
        <scheme val="minor"/>
      </rPr>
      <t>expected</t>
    </r>
    <r>
      <rPr>
        <sz val="12"/>
        <color theme="1"/>
        <rFont val="Calibri"/>
        <family val="2"/>
        <scheme val="minor"/>
      </rPr>
      <t xml:space="preserve"> to attend this regional event. By partnering with the Welding Technology &amp; Fabrication department, the MCP Coordinator can reach a large number of rural school students in one place where they will experience relevant career exploration as a part of a Career Technical Student Organization. This will also be an opportunity to re-visit several Welding Instructors who attended the Big Sky Pathways Welding Class and discuss their readiness to offer WLDG 145-Fabrication Basics as a concurrent course in their respective high schools. Additionally, this event (planned for February) is ideal timing to promote GFC MSU's Dual Enrollment Welding Cohort, which allows high school seniors who are on-track for graduation to enroll in the CAS Welding Cohort in order to complete their Welding Certificate before or at the same time as they earn their high school diploma.                                                                                                                                                                                                                                                                                                                                       </t>
    </r>
    <r>
      <rPr>
        <b/>
        <sz val="12"/>
        <color theme="1"/>
        <rFont val="Calibri"/>
        <family val="2"/>
        <scheme val="minor"/>
      </rPr>
      <t>Quarter 3, Activity 3:</t>
    </r>
    <r>
      <rPr>
        <sz val="12"/>
        <color theme="1"/>
        <rFont val="Calibri"/>
        <family val="2"/>
        <scheme val="minor"/>
      </rPr>
      <t xml:space="preserve"> The MCP Coordinator will continue Quarter 2, Activity 4 efforts to visit targeted high schools within our service region in order to grow on-line dual enrollment in Pathway and Core courses. </t>
    </r>
  </si>
  <si>
    <t xml:space="preserve">GFC MSU will target dual enrollment courses within the four Montana Career Pathways identified in Narrative Question #2. All of the identified courses support the corresponding Montana Career Pathway because they are foundational, exploratory, and can be marketed as high-value packages when one or more CTE courses are taken with one or more core curriculum courses. The courses targeted are within Pathways which offer compelling labor-market-referenced data. That is, they are in career fields that show tremendous need for skilled employees. The courses and pathways are : ACTG 101-Accounting Procedures, AHMS 105-Healthcare Delivery, AHMS 142-Intro to Medical Terminology, AHMS 144-Medical Terminology, BGEN 105-Intro to Business, BIOH 104-Basic Human Biology, BIOH 112-Human Form &amp; Function, CAPP 131-Basic MS Office, CAPP 156-Excel, COMX 115-Intro to Interpersonal Communication, CSCI 100-Intro to Programming, CSCI 105-Computer Fluency, CSCI 111-Programming with Java, M105- Contemporary Math, M108-Business Math, M120-Math with Healthcare Applications, M121-College Algebra, M151-Pre-Calculus, MART 231-Interactive Web, PSYX 100-INtro to Psychology, SOCI 101-Intro to Sociology, STAT 216-Intro to Statistics, WRIT 101-College Writing, and WRIT 121-Technical Writing. These courses and their corresponding pathway are listed in this linked spreadsheet. </t>
  </si>
  <si>
    <r>
      <t xml:space="preserve">GFC MSU has a long history of development and growth of CTE dual enrollment beginning as early as Academic Year 2006-2007. </t>
    </r>
    <r>
      <rPr>
        <sz val="12"/>
        <rFont val="Calibri"/>
        <family val="2"/>
        <scheme val="minor"/>
      </rPr>
      <t>The number of Dual Enrollment partner high schools has grown</t>
    </r>
    <r>
      <rPr>
        <sz val="12"/>
        <color rgb="FFFF0000"/>
        <rFont val="Calibri"/>
        <family val="2"/>
        <scheme val="minor"/>
      </rPr>
      <t xml:space="preserve"> </t>
    </r>
    <r>
      <rPr>
        <sz val="12"/>
        <color theme="1"/>
        <rFont val="Calibri"/>
        <family val="2"/>
        <scheme val="minor"/>
      </rPr>
      <t xml:space="preserve">from 12 schools in AY 2006-07 to 47 schools in AY 2016-17. The campus is well-known for responsiveness to regional needs and offers dual enrollment courses through a variety of modalities including face to face on the college campus, on-line, a hybrid of face to face and online, as well as concurrent options in the high schools. The college provides accessible, understandable information via the GFC MSU Dual Enrollment website, including all necessary procedures, timelines, forms, and searchable course listings. Additionally, the college regularly visits high schools in the region (including nearly 20 Class C schools, 5 Class B schools, 1 Class A school, and 2 Class AA schools) where the current Big Sky Pathways Coordinator and Enrollment Services staff promote Dual Enrollment options. GFC MSU has received grant funding for Strengthening Big Sky Pathways since 2013 and has developed and maintained Pathways for over 20 high schools in the region and across the state.  </t>
    </r>
  </si>
  <si>
    <r>
      <t xml:space="preserve">The MCP Coordinator for GFC MSU is a .75, 9-month position with a September 1-May 31 contract. This contract </t>
    </r>
    <r>
      <rPr>
        <sz val="12"/>
        <rFont val="Calibri"/>
        <family val="2"/>
        <scheme val="minor"/>
      </rPr>
      <t>confines</t>
    </r>
    <r>
      <rPr>
        <sz val="12"/>
        <color theme="1"/>
        <rFont val="Calibri"/>
        <family val="2"/>
        <scheme val="minor"/>
      </rPr>
      <t xml:space="preserve"> the bulk of MCP work to be done in Quarters 2, 3, and 4. The Coordinator is only available in one month of the first quarter.</t>
    </r>
  </si>
  <si>
    <t>Promotion and Advertising for Career Pathways Exploration Event</t>
  </si>
  <si>
    <t>Mileage or Rental car for Pathways Coordinator to attend mandatory Summer Training (expected rental car rate of $36 per day for 3 days)+$50 gas</t>
  </si>
  <si>
    <t>Mileage or Rental car for Pathways Coordinator to attend MT ACTE (expected rental car rate of $36 per day for 3 days) plus $50 gas</t>
  </si>
  <si>
    <t>Mileage or Rental car for Pathways Coordinator to attend mandatory Spring Training (expected rental car rate of $36 per day for 2 days) plus $50 gas</t>
  </si>
  <si>
    <t>Facility Rental (MT Expo Park) for Career Pathways Exploration Event</t>
  </si>
  <si>
    <t>Printing promotional and event materials for Career Pathways Exploration Event-no college recruiting materials will be printed</t>
  </si>
  <si>
    <t>welding supplies (metal, wire feed, gases, etc.) for use during MCP Welding Class for high school teachers</t>
  </si>
  <si>
    <t>telephone usage fee</t>
  </si>
  <si>
    <t>event mailings, confirmation packets for College in a Day ($100), Career Exploration Event ($200), Welding Class ($450)-costs are based on 2016-17 spending.</t>
  </si>
  <si>
    <t>Printing materials for Concurrent Dual Enrollment Teacher Training-estimated 20 participants with a total 75 pages @ 7 cents/page</t>
  </si>
  <si>
    <t>Nine-month salary $25,604 for .75 Grant Coordinator. This position is not split with any other department, thus the $19,203 is the actual salary. Grant coordinator works .75 from September through May.</t>
  </si>
  <si>
    <t>Full year Health Insurance benefits for .75 Grant Coordinator. GFC MSU is required to provide full health benefits for any individual working at least half-time. This position is not split with any other department so the health benefits must come from Pathways to comply with the law. This total reflects the actual health insurance cost.</t>
  </si>
  <si>
    <t>Computer usage fee for grant coordinator's office. Information Technology Department charges an annual fee of $125 for each computer on campus. As this position is entirely funded by Mt Career Pathways, no other funds are available to cover this expense.</t>
  </si>
  <si>
    <t>Mertja</t>
  </si>
  <si>
    <t>Charla</t>
  </si>
  <si>
    <t>406-771-4301</t>
  </si>
  <si>
    <t>charla.merja@gfcmsu.edu</t>
  </si>
  <si>
    <t>406.771.5120</t>
  </si>
  <si>
    <r>
      <t xml:space="preserve">GFC MSU Indirect Cost Expenditures Policy: "In most grants, Great falls college is allowed to recuperate a percentage of grant spending as the indirect cost of grant functions. These costs may include: covering a portion of the grant accountant's payroll expenses; paying for training and conferences for the grant accountant; continuation expenses related to grant-purchased equipment; ancillary exzpenses in facilities, IT, operations, or student services. Expenditures of these funds must be approved by the CFO or their designee."
http://www.gfcmsu.edu/about/policies/PDF/500/509_1.pdf    </t>
    </r>
    <r>
      <rPr>
        <sz val="11"/>
        <color theme="1"/>
        <rFont val="Calibri"/>
        <family val="2"/>
        <scheme val="minor"/>
      </rPr>
      <t xml:space="preserve">As long as this information and these types of costs have been included in the current approved Indirect Cost Agreement - there are no concerns on how GFC uses their indirect costs earned. </t>
    </r>
  </si>
  <si>
    <t>Benefits for .75 Grant Coordinator. PERS 8.47%, Social Security 6.2%, Medicare 1.45%, Workers Comp .4%, Unemployment.35%. Overall Percentage 16.87%.</t>
  </si>
  <si>
    <t>NACEP Institutional Membership</t>
  </si>
  <si>
    <t>Hotel accommodations for Pathways Coordinator to attend MCAN Conference $94 + tax per night for 2 nights</t>
  </si>
  <si>
    <t>Per diem for Pathways Coordinator to attend MCAN conference (breakfast, lunch &amp; dinner two days=($23 x 2 days)</t>
  </si>
  <si>
    <t>Mileage or Rental car for Pathways Coordinator to attend MCAN conference (expected rental car rate of $36 per day for 2 days) plus $50 gas</t>
  </si>
  <si>
    <t>Funds not used for this activity, no schools requested, or needed travel funds</t>
  </si>
  <si>
    <t>new activity</t>
  </si>
  <si>
    <t>GFC MSU would utilize the NACEP membership for further training to support MCPs via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</si>
</sst>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3"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sz val="10"/>
      <name val="Verdana"/>
      <family val="2"/>
    </font>
    <font>
      <sz val="11"/>
      <color rgb="FFFF0000"/>
      <name val="Calibri"/>
      <family val="2"/>
      <scheme val="minor"/>
    </font>
    <font>
      <b/>
      <sz val="11"/>
      <color rgb="FFFF0000"/>
      <name val="Calibri"/>
      <family val="2"/>
      <scheme val="minor"/>
    </font>
    <font>
      <b/>
      <sz val="14"/>
      <name val="Arial"/>
      <family val="2"/>
    </font>
    <font>
      <b/>
      <sz val="10"/>
      <color indexed="16"/>
      <name val="Arial"/>
      <family val="2"/>
    </font>
    <font>
      <u/>
      <sz val="10"/>
      <color indexed="12"/>
      <name val="Verdana"/>
      <family val="2"/>
    </font>
    <font>
      <u/>
      <sz val="8"/>
      <color indexed="12"/>
      <name val="Arial"/>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i/>
      <sz val="12"/>
      <color theme="1"/>
      <name val="Calibri"/>
      <family val="2"/>
      <scheme val="minor"/>
    </font>
    <font>
      <i/>
      <sz val="11"/>
      <color theme="1"/>
      <name val="Calibri"/>
      <family val="2"/>
      <scheme val="minor"/>
    </font>
    <font>
      <sz val="11"/>
      <name val="Calibri"/>
      <family val="2"/>
      <scheme val="minor"/>
    </font>
    <font>
      <sz val="11"/>
      <color indexed="8"/>
      <name val="Calibri"/>
      <family val="2"/>
      <scheme val="minor"/>
    </font>
    <font>
      <sz val="12"/>
      <color rgb="FFFF0000"/>
      <name val="Calibri"/>
      <family val="2"/>
      <scheme val="minor"/>
    </font>
    <font>
      <i/>
      <sz val="12"/>
      <color rgb="FFFF0000"/>
      <name val="Calibri"/>
      <family val="2"/>
      <scheme val="minor"/>
    </font>
    <font>
      <sz val="12"/>
      <name val="Calibri"/>
      <family val="2"/>
      <scheme val="minor"/>
    </font>
    <font>
      <sz val="18"/>
      <name val="Calibri"/>
      <family val="2"/>
      <scheme val="minor"/>
    </font>
    <font>
      <sz val="9"/>
      <color indexed="81"/>
      <name val="Tahoma"/>
      <family val="2"/>
    </font>
    <font>
      <b/>
      <sz val="9"/>
      <color indexed="81"/>
      <name val="Tahoma"/>
      <family val="2"/>
    </font>
    <font>
      <sz val="10"/>
      <color theme="1"/>
      <name val="Calibri"/>
      <family val="2"/>
      <scheme val="minor"/>
    </font>
    <font>
      <b/>
      <sz val="14"/>
      <color rgb="FFFF0000"/>
      <name val="Calibri"/>
      <family val="2"/>
      <scheme val="minor"/>
    </font>
  </fonts>
  <fills count="28">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rgb="FFED6F93"/>
        <bgColor indexed="64"/>
      </patternFill>
    </fill>
    <fill>
      <patternFill patternType="solid">
        <fgColor rgb="FFADF5F3"/>
        <bgColor indexed="64"/>
      </patternFill>
    </fill>
    <fill>
      <patternFill patternType="solid">
        <fgColor theme="0" tint="-0.249977111117893"/>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s>
  <cellStyleXfs count="4">
    <xf numFmtId="0" fontId="0" fillId="0" borderId="0"/>
    <xf numFmtId="0" fontId="10" fillId="0" borderId="0"/>
    <xf numFmtId="43" fontId="11" fillId="0" borderId="0" applyFont="0" applyFill="0" applyBorder="0" applyAlignment="0" applyProtection="0"/>
    <xf numFmtId="0" fontId="16" fillId="0" borderId="0" applyNumberFormat="0" applyFill="0" applyBorder="0" applyAlignment="0" applyProtection="0">
      <alignment vertical="top"/>
      <protection locked="0"/>
    </xf>
  </cellStyleXfs>
  <cellXfs count="434">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3" borderId="0" xfId="0" applyFill="1"/>
    <xf numFmtId="0" fontId="0" fillId="0" borderId="0" xfId="0" applyBorder="1" applyAlignment="1">
      <alignment wrapText="1"/>
    </xf>
    <xf numFmtId="0" fontId="0" fillId="0" borderId="0" xfId="0" applyBorder="1"/>
    <xf numFmtId="0" fontId="1" fillId="0" borderId="0" xfId="0" applyFont="1" applyAlignment="1"/>
    <xf numFmtId="0" fontId="0" fillId="0" borderId="0" xfId="0" applyBorder="1" applyAlignment="1">
      <alignment horizontal="left"/>
    </xf>
    <xf numFmtId="0" fontId="0" fillId="0" borderId="0" xfId="0" applyBorder="1" applyAlignment="1"/>
    <xf numFmtId="0" fontId="1" fillId="0" borderId="0" xfId="0" applyFont="1" applyBorder="1" applyAlignment="1"/>
    <xf numFmtId="0" fontId="0" fillId="0" borderId="6" xfId="0" applyBorder="1" applyAlignment="1">
      <alignment horizontal="left"/>
    </xf>
    <xf numFmtId="0" fontId="1" fillId="0" borderId="0" xfId="0" applyFont="1" applyBorder="1" applyAlignment="1">
      <alignment horizontal="center"/>
    </xf>
    <xf numFmtId="0" fontId="1" fillId="0" borderId="1" xfId="0" applyFont="1" applyBorder="1" applyAlignment="1">
      <alignment horizontal="left"/>
    </xf>
    <xf numFmtId="0" fontId="0" fillId="0" borderId="0" xfId="0" applyAlignment="1">
      <alignment horizontal="center" wrapText="1"/>
    </xf>
    <xf numFmtId="0" fontId="0" fillId="0" borderId="0" xfId="0" applyAlignment="1">
      <alignment horizontal="left"/>
    </xf>
    <xf numFmtId="0" fontId="1" fillId="0" borderId="0" xfId="0" applyFont="1" applyAlignment="1">
      <alignment horizontal="center" wrapText="1"/>
    </xf>
    <xf numFmtId="0" fontId="1" fillId="0" borderId="24" xfId="0" applyFont="1" applyBorder="1"/>
    <xf numFmtId="0" fontId="5"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164" fontId="1" fillId="0" borderId="23" xfId="0" applyNumberFormat="1" applyFont="1" applyBorder="1" applyAlignment="1"/>
    <xf numFmtId="164" fontId="1" fillId="0" borderId="0" xfId="0" applyNumberFormat="1" applyFont="1"/>
    <xf numFmtId="164" fontId="1" fillId="0" borderId="0" xfId="0" applyNumberFormat="1" applyFont="1" applyAlignment="1">
      <alignment horizontal="center"/>
    </xf>
    <xf numFmtId="0" fontId="1" fillId="0" borderId="23" xfId="0" applyFont="1" applyBorder="1" applyAlignment="1">
      <alignment horizontal="center" wrapText="1"/>
    </xf>
    <xf numFmtId="164" fontId="1" fillId="0" borderId="0" xfId="0" applyNumberFormat="1" applyFont="1" applyBorder="1" applyAlignment="1"/>
    <xf numFmtId="0" fontId="1" fillId="0" borderId="23" xfId="0" applyFont="1" applyBorder="1"/>
    <xf numFmtId="164" fontId="1" fillId="0" borderId="23" xfId="0" applyNumberFormat="1" applyFont="1" applyBorder="1"/>
    <xf numFmtId="0" fontId="8" fillId="0" borderId="0" xfId="0" applyFont="1" applyFill="1" applyAlignment="1"/>
    <xf numFmtId="0" fontId="1" fillId="0" borderId="0" xfId="0" applyFont="1" applyFill="1"/>
    <xf numFmtId="0" fontId="4" fillId="0" borderId="0" xfId="0" applyFont="1" applyFill="1" applyAlignment="1">
      <alignment horizontal="center"/>
    </xf>
    <xf numFmtId="164" fontId="1" fillId="0" borderId="0" xfId="0" applyNumberFormat="1" applyFont="1" applyFill="1"/>
    <xf numFmtId="164" fontId="3" fillId="0" borderId="0" xfId="0" applyNumberFormat="1" applyFont="1"/>
    <xf numFmtId="0" fontId="9" fillId="0" borderId="0" xfId="0" applyFont="1"/>
    <xf numFmtId="0" fontId="9" fillId="0" borderId="0" xfId="0" applyFont="1" applyAlignment="1">
      <alignment horizontal="center" wrapText="1"/>
    </xf>
    <xf numFmtId="164" fontId="9" fillId="0" borderId="0" xfId="0" applyNumberFormat="1" applyFont="1"/>
    <xf numFmtId="0" fontId="4" fillId="0" borderId="0" xfId="0" applyFont="1" applyAlignment="1"/>
    <xf numFmtId="0" fontId="0" fillId="0" borderId="0" xfId="0" applyAlignment="1">
      <alignment horizontal="left"/>
    </xf>
    <xf numFmtId="0" fontId="1" fillId="0" borderId="0" xfId="0" applyFont="1" applyAlignment="1">
      <alignment horizontal="left"/>
    </xf>
    <xf numFmtId="0" fontId="2" fillId="0" borderId="23" xfId="0" applyFont="1" applyBorder="1" applyAlignment="1">
      <alignment horizontal="right"/>
    </xf>
    <xf numFmtId="0" fontId="1" fillId="0" borderId="23" xfId="0" applyFont="1" applyBorder="1" applyAlignment="1">
      <alignment horizontal="right"/>
    </xf>
    <xf numFmtId="0" fontId="0" fillId="0" borderId="0" xfId="0" applyAlignment="1">
      <alignment horizontal="left" wrapText="1"/>
    </xf>
    <xf numFmtId="0" fontId="0" fillId="0" borderId="13" xfId="0" applyBorder="1" applyAlignment="1">
      <alignment horizontal="left"/>
    </xf>
    <xf numFmtId="0" fontId="3" fillId="3" borderId="0" xfId="0" applyFont="1" applyFill="1" applyAlignment="1">
      <alignment horizontal="left"/>
    </xf>
    <xf numFmtId="0" fontId="0" fillId="0" borderId="0" xfId="0" applyAlignment="1">
      <alignment horizontal="center" wrapText="1"/>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19" xfId="0" applyFont="1" applyBorder="1" applyAlignment="1">
      <alignment horizontal="left"/>
    </xf>
    <xf numFmtId="0" fontId="1" fillId="0" borderId="0" xfId="0" applyFont="1" applyBorder="1" applyAlignment="1">
      <alignment horizontal="left"/>
    </xf>
    <xf numFmtId="0" fontId="0" fillId="0" borderId="0" xfId="0" applyAlignment="1"/>
    <xf numFmtId="0" fontId="1" fillId="0" borderId="20" xfId="0" applyFont="1" applyBorder="1" applyAlignment="1"/>
    <xf numFmtId="0" fontId="1"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1" fillId="0" borderId="0" xfId="0" applyFont="1" applyFill="1" applyBorder="1" applyAlignment="1">
      <alignment horizontal="center"/>
    </xf>
    <xf numFmtId="44" fontId="0" fillId="0" borderId="1" xfId="0" applyNumberFormat="1" applyBorder="1"/>
    <xf numFmtId="44" fontId="1" fillId="0" borderId="1" xfId="0" applyNumberFormat="1" applyFont="1" applyBorder="1"/>
    <xf numFmtId="44" fontId="0" fillId="0" borderId="0" xfId="0" applyNumberFormat="1"/>
    <xf numFmtId="0" fontId="0" fillId="3" borderId="0" xfId="0" applyFill="1" applyAlignment="1">
      <alignment horizontal="center"/>
    </xf>
    <xf numFmtId="164" fontId="1" fillId="0" borderId="23" xfId="0" applyNumberFormat="1" applyFont="1" applyBorder="1" applyAlignment="1">
      <alignment horizontal="center"/>
    </xf>
    <xf numFmtId="164" fontId="1" fillId="0" borderId="0" xfId="0" applyNumberFormat="1" applyFont="1" applyBorder="1" applyAlignment="1">
      <alignment horizontal="center"/>
    </xf>
    <xf numFmtId="0" fontId="1" fillId="0" borderId="2" xfId="0" applyFont="1" applyBorder="1" applyAlignment="1">
      <alignment horizontal="center"/>
    </xf>
    <xf numFmtId="164" fontId="3" fillId="0" borderId="0" xfId="0" applyNumberFormat="1" applyFont="1" applyAlignment="1">
      <alignment horizontal="center"/>
    </xf>
    <xf numFmtId="164" fontId="1" fillId="0" borderId="0" xfId="0" applyNumberFormat="1" applyFont="1" applyFill="1" applyAlignment="1">
      <alignment horizontal="center"/>
    </xf>
    <xf numFmtId="164" fontId="9"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1" fillId="0" borderId="1" xfId="0" applyFont="1" applyFill="1" applyBorder="1" applyAlignment="1" applyProtection="1">
      <alignment horizontal="center" wrapText="1"/>
      <protection locked="0"/>
    </xf>
    <xf numFmtId="164" fontId="1" fillId="0" borderId="0" xfId="0" applyNumberFormat="1" applyFont="1" applyBorder="1" applyProtection="1">
      <protection locked="0"/>
    </xf>
    <xf numFmtId="164" fontId="1" fillId="0" borderId="0" xfId="0" applyNumberFormat="1" applyFont="1" applyBorder="1" applyAlignment="1" applyProtection="1">
      <alignment horizontal="center"/>
      <protection locked="0"/>
    </xf>
    <xf numFmtId="0" fontId="0" fillId="0" borderId="0" xfId="0" applyAlignment="1">
      <alignment vertical="center"/>
    </xf>
    <xf numFmtId="0" fontId="3" fillId="4" borderId="2" xfId="0" applyFont="1" applyFill="1" applyBorder="1" applyAlignment="1">
      <alignment horizontal="left" vertical="center"/>
    </xf>
    <xf numFmtId="0" fontId="4" fillId="4" borderId="18" xfId="0" applyFont="1" applyFill="1" applyBorder="1" applyAlignment="1">
      <alignment horizontal="left" vertical="center"/>
    </xf>
    <xf numFmtId="0" fontId="0" fillId="4" borderId="3" xfId="0" applyFill="1" applyBorder="1" applyAlignment="1">
      <alignment vertical="center"/>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3" xfId="0" applyFill="1" applyBorder="1" applyAlignment="1">
      <alignment horizontal="left" vertical="center"/>
    </xf>
    <xf numFmtId="0" fontId="1"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0" fillId="0" borderId="0" xfId="0" applyAlignment="1">
      <alignment horizontal="left" vertical="center"/>
    </xf>
    <xf numFmtId="0" fontId="3" fillId="5" borderId="2" xfId="0" applyFont="1" applyFill="1" applyBorder="1" applyAlignment="1">
      <alignment horizontal="left" vertical="center"/>
    </xf>
    <xf numFmtId="0" fontId="3" fillId="5" borderId="18" xfId="0" applyFont="1" applyFill="1" applyBorder="1" applyAlignment="1">
      <alignment horizontal="left" vertical="center"/>
    </xf>
    <xf numFmtId="0" fontId="3" fillId="5" borderId="18"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0" borderId="2" xfId="0" applyFont="1" applyFill="1" applyBorder="1" applyAlignment="1">
      <alignment horizontal="left" vertical="center"/>
    </xf>
    <xf numFmtId="0" fontId="3" fillId="10" borderId="18" xfId="0" applyFont="1" applyFill="1" applyBorder="1" applyAlignment="1">
      <alignment horizontal="left" vertical="center"/>
    </xf>
    <xf numFmtId="0" fontId="3" fillId="10" borderId="18"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1"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0" fillId="10" borderId="0" xfId="0" applyFill="1" applyAlignment="1">
      <alignment vertical="center"/>
    </xf>
    <xf numFmtId="0" fontId="3" fillId="6" borderId="2" xfId="0" applyFont="1" applyFill="1" applyBorder="1" applyAlignment="1">
      <alignment vertical="center"/>
    </xf>
    <xf numFmtId="0" fontId="2" fillId="6" borderId="18" xfId="0" applyFont="1" applyFill="1" applyBorder="1" applyAlignment="1">
      <alignment vertical="center"/>
    </xf>
    <xf numFmtId="0" fontId="2" fillId="6" borderId="3" xfId="0" applyFont="1" applyFill="1" applyBorder="1" applyAlignment="1">
      <alignment vertical="center"/>
    </xf>
    <xf numFmtId="0" fontId="1"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2" xfId="0" applyFont="1" applyFill="1" applyBorder="1" applyAlignment="1">
      <alignment vertical="center"/>
    </xf>
    <xf numFmtId="0" fontId="2" fillId="7" borderId="18" xfId="0" applyFont="1" applyFill="1" applyBorder="1" applyAlignment="1">
      <alignment vertical="center"/>
    </xf>
    <xf numFmtId="0" fontId="2" fillId="7" borderId="3" xfId="0" applyFont="1" applyFill="1" applyBorder="1" applyAlignment="1">
      <alignment vertical="center"/>
    </xf>
    <xf numFmtId="0" fontId="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18" xfId="0" applyFont="1" applyFill="1" applyBorder="1" applyAlignment="1">
      <alignment horizontal="left" vertical="center"/>
    </xf>
    <xf numFmtId="0" fontId="3" fillId="2" borderId="3" xfId="0" applyFont="1" applyFill="1" applyBorder="1" applyAlignment="1">
      <alignment horizontal="left" vertical="center"/>
    </xf>
    <xf numFmtId="0" fontId="1"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18" xfId="0" applyFont="1" applyFill="1" applyBorder="1" applyAlignment="1">
      <alignment horizontal="left" vertical="center"/>
    </xf>
    <xf numFmtId="0" fontId="2" fillId="8" borderId="18" xfId="0" applyFont="1" applyFill="1" applyBorder="1" applyAlignment="1">
      <alignment horizontal="left" vertical="center"/>
    </xf>
    <xf numFmtId="0" fontId="0" fillId="8" borderId="18" xfId="0" applyFill="1" applyBorder="1" applyAlignment="1">
      <alignment vertical="center"/>
    </xf>
    <xf numFmtId="0" fontId="0" fillId="8" borderId="3" xfId="0"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7" fillId="0" borderId="0" xfId="0" applyFont="1"/>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44" fontId="0" fillId="0" borderId="0" xfId="0" applyNumberFormat="1" applyBorder="1"/>
    <xf numFmtId="44" fontId="1" fillId="0" borderId="0" xfId="0" applyNumberFormat="1" applyFont="1" applyBorder="1"/>
    <xf numFmtId="0" fontId="3" fillId="12" borderId="0" xfId="0" applyFont="1" applyFill="1" applyAlignment="1">
      <alignment horizontal="center"/>
    </xf>
    <xf numFmtId="0" fontId="0" fillId="0" borderId="3" xfId="0" applyBorder="1" applyAlignment="1">
      <alignment horizontal="center"/>
    </xf>
    <xf numFmtId="0" fontId="1" fillId="0" borderId="3" xfId="0" applyFont="1" applyBorder="1" applyAlignment="1">
      <alignment horizontal="center"/>
    </xf>
    <xf numFmtId="0" fontId="1" fillId="0" borderId="3" xfId="0" applyFont="1" applyFill="1" applyBorder="1" applyAlignment="1">
      <alignment horizontal="center"/>
    </xf>
    <xf numFmtId="0" fontId="3" fillId="0" borderId="0" xfId="0" applyFont="1" applyFill="1" applyAlignment="1">
      <alignment horizontal="center"/>
    </xf>
    <xf numFmtId="0" fontId="13" fillId="16" borderId="0" xfId="0" applyFont="1" applyFill="1"/>
    <xf numFmtId="0" fontId="0" fillId="0" borderId="0" xfId="0" applyAlignment="1">
      <alignment horizontal="right"/>
    </xf>
    <xf numFmtId="0" fontId="0" fillId="16" borderId="6" xfId="0" applyFill="1" applyBorder="1"/>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15" fillId="17" borderId="0" xfId="1" applyFont="1" applyFill="1" applyAlignment="1">
      <alignment vertical="center"/>
    </xf>
    <xf numFmtId="0" fontId="10" fillId="17" borderId="0" xfId="1" applyFill="1"/>
    <xf numFmtId="0" fontId="10" fillId="0" borderId="0" xfId="1"/>
    <xf numFmtId="1" fontId="10" fillId="0" borderId="0" xfId="1" applyNumberFormat="1"/>
    <xf numFmtId="0" fontId="10" fillId="17" borderId="0" xfId="1" applyFont="1" applyFill="1"/>
    <xf numFmtId="0" fontId="17" fillId="17" borderId="0" xfId="3" applyFont="1" applyFill="1" applyAlignment="1" applyProtection="1"/>
    <xf numFmtId="0" fontId="18" fillId="17" borderId="0" xfId="2" applyNumberFormat="1" applyFont="1" applyFill="1" applyAlignment="1">
      <alignment horizontal="right" vertical="center"/>
    </xf>
    <xf numFmtId="1" fontId="19" fillId="0" borderId="0" xfId="1" applyNumberFormat="1" applyFont="1" applyAlignment="1">
      <alignment vertical="center"/>
    </xf>
    <xf numFmtId="0" fontId="18" fillId="17" borderId="0" xfId="1" applyFont="1" applyFill="1" applyBorder="1" applyAlignment="1">
      <alignment horizontal="center"/>
    </xf>
    <xf numFmtId="0" fontId="18" fillId="17" borderId="0" xfId="1" applyFont="1" applyFill="1"/>
    <xf numFmtId="1" fontId="10" fillId="17" borderId="0" xfId="1" applyNumberFormat="1" applyFont="1" applyFill="1"/>
    <xf numFmtId="0" fontId="17" fillId="17" borderId="0" xfId="3" applyFont="1" applyFill="1" applyAlignment="1" applyProtection="1">
      <alignment horizontal="right"/>
    </xf>
    <xf numFmtId="1" fontId="21" fillId="0" borderId="0" xfId="1" applyNumberFormat="1" applyFont="1" applyAlignment="1">
      <alignment vertical="top" wrapText="1"/>
    </xf>
    <xf numFmtId="1" fontId="21" fillId="0" borderId="0" xfId="1" applyNumberFormat="1" applyFont="1" applyAlignment="1">
      <alignment horizontal="left" vertical="top" wrapText="1"/>
    </xf>
    <xf numFmtId="0" fontId="10" fillId="0" borderId="0" xfId="1" applyBorder="1"/>
    <xf numFmtId="0" fontId="18" fillId="0" borderId="0" xfId="1" applyFont="1" applyBorder="1"/>
    <xf numFmtId="0" fontId="23" fillId="0" borderId="0" xfId="1" applyFont="1" applyFill="1" applyBorder="1" applyAlignment="1">
      <alignment horizontal="center" vertical="center"/>
    </xf>
    <xf numFmtId="1" fontId="23" fillId="0" borderId="0" xfId="1" applyNumberFormat="1" applyFont="1" applyFill="1" applyBorder="1" applyAlignment="1">
      <alignment horizontal="center" vertical="center"/>
    </xf>
    <xf numFmtId="0" fontId="18" fillId="0" borderId="0" xfId="1" applyFont="1"/>
    <xf numFmtId="0" fontId="24" fillId="0" borderId="0" xfId="1" applyFont="1"/>
    <xf numFmtId="0" fontId="18" fillId="0" borderId="0" xfId="1" applyFont="1" applyBorder="1" applyAlignment="1">
      <alignment vertical="center"/>
    </xf>
    <xf numFmtId="0" fontId="18" fillId="0" borderId="0" xfId="1" applyFont="1" applyAlignment="1">
      <alignment vertical="center"/>
    </xf>
    <xf numFmtId="0" fontId="27" fillId="0" borderId="0" xfId="1" applyFont="1"/>
    <xf numFmtId="0" fontId="18" fillId="17" borderId="0" xfId="1" applyFont="1" applyFill="1" applyBorder="1" applyAlignment="1">
      <alignment horizontal="center" vertical="center"/>
    </xf>
    <xf numFmtId="0" fontId="26" fillId="17" borderId="0" xfId="1" applyFont="1" applyFill="1" applyBorder="1" applyAlignment="1">
      <alignment horizontal="center" vertical="center"/>
    </xf>
    <xf numFmtId="0" fontId="26" fillId="19" borderId="0" xfId="1" applyFont="1" applyFill="1" applyAlignment="1">
      <alignment horizontal="left"/>
    </xf>
    <xf numFmtId="0" fontId="18" fillId="12" borderId="0" xfId="1" applyFont="1" applyFill="1" applyAlignment="1">
      <alignment vertical="center" wrapText="1"/>
    </xf>
    <xf numFmtId="167" fontId="18" fillId="0" borderId="30" xfId="1" applyNumberFormat="1" applyFont="1" applyFill="1" applyBorder="1" applyAlignment="1">
      <alignment horizontal="center" vertical="center"/>
    </xf>
    <xf numFmtId="167" fontId="26" fillId="0" borderId="30" xfId="1" applyNumberFormat="1" applyFont="1" applyFill="1" applyBorder="1" applyAlignment="1">
      <alignment horizontal="center" vertical="center"/>
    </xf>
    <xf numFmtId="167" fontId="26" fillId="9" borderId="30" xfId="1" applyNumberFormat="1" applyFont="1" applyFill="1" applyBorder="1" applyAlignment="1">
      <alignment horizontal="center" vertical="center"/>
    </xf>
    <xf numFmtId="167" fontId="26" fillId="20" borderId="30" xfId="1" applyNumberFormat="1" applyFont="1" applyFill="1" applyBorder="1" applyAlignment="1">
      <alignment horizontal="center" vertical="center"/>
    </xf>
    <xf numFmtId="167" fontId="26" fillId="12" borderId="30" xfId="1" applyNumberFormat="1" applyFont="1" applyFill="1" applyBorder="1" applyAlignment="1">
      <alignment horizontal="center" vertical="center"/>
    </xf>
    <xf numFmtId="167" fontId="26" fillId="13" borderId="30" xfId="1" applyNumberFormat="1" applyFont="1" applyFill="1" applyBorder="1" applyAlignment="1">
      <alignment horizontal="center" vertical="center"/>
    </xf>
    <xf numFmtId="167" fontId="26" fillId="19" borderId="30" xfId="1" applyNumberFormat="1" applyFont="1" applyFill="1" applyBorder="1" applyAlignment="1">
      <alignment horizontal="center" vertical="center"/>
    </xf>
    <xf numFmtId="0" fontId="26" fillId="13" borderId="0" xfId="1" applyFont="1" applyFill="1" applyAlignment="1">
      <alignment horizontal="left"/>
    </xf>
    <xf numFmtId="0" fontId="18" fillId="0" borderId="0" xfId="1" applyFont="1" applyAlignment="1">
      <alignment wrapText="1"/>
    </xf>
    <xf numFmtId="1" fontId="18" fillId="12" borderId="0" xfId="1" applyNumberFormat="1" applyFont="1" applyFill="1"/>
    <xf numFmtId="0" fontId="18" fillId="12" borderId="0" xfId="1" applyFont="1" applyFill="1"/>
    <xf numFmtId="1" fontId="18" fillId="12" borderId="0" xfId="1" applyNumberFormat="1" applyFont="1" applyFill="1" applyAlignment="1">
      <alignment horizontal="left" vertical="center"/>
    </xf>
    <xf numFmtId="0" fontId="18" fillId="12" borderId="0" xfId="1" applyFont="1" applyFill="1" applyAlignment="1">
      <alignment vertical="center"/>
    </xf>
    <xf numFmtId="1" fontId="26" fillId="20" borderId="0" xfId="1" applyNumberFormat="1" applyFont="1" applyFill="1" applyAlignment="1">
      <alignment horizontal="left" vertical="center"/>
    </xf>
    <xf numFmtId="167" fontId="26" fillId="20" borderId="0" xfId="1" applyNumberFormat="1" applyFont="1" applyFill="1" applyAlignment="1">
      <alignment horizontal="left" vertical="center"/>
    </xf>
    <xf numFmtId="0" fontId="29" fillId="12" borderId="0" xfId="1" applyFont="1" applyFill="1" applyAlignment="1">
      <alignment vertical="center"/>
    </xf>
    <xf numFmtId="1" fontId="26" fillId="13" borderId="0" xfId="1" applyNumberFormat="1" applyFont="1" applyFill="1" applyAlignment="1">
      <alignment horizontal="left" vertical="center"/>
    </xf>
    <xf numFmtId="0" fontId="18" fillId="0" borderId="0" xfId="1" applyFont="1" applyFill="1" applyAlignment="1">
      <alignment horizontal="left"/>
    </xf>
    <xf numFmtId="1" fontId="18" fillId="0" borderId="0" xfId="1" applyNumberFormat="1" applyFont="1" applyAlignment="1">
      <alignment horizontal="left" vertical="center"/>
    </xf>
    <xf numFmtId="0" fontId="18" fillId="0" borderId="0" xfId="1" applyFont="1" applyAlignment="1">
      <alignment horizontal="left" vertical="center"/>
    </xf>
    <xf numFmtId="0" fontId="24" fillId="12" borderId="0" xfId="1" applyFont="1" applyFill="1"/>
    <xf numFmtId="0" fontId="30" fillId="0" borderId="0" xfId="1" applyFont="1"/>
    <xf numFmtId="1" fontId="26" fillId="19" borderId="0" xfId="1" applyNumberFormat="1" applyFont="1" applyFill="1" applyAlignment="1">
      <alignment horizontal="left" vertical="center"/>
    </xf>
    <xf numFmtId="167" fontId="26" fillId="19" borderId="0" xfId="1" applyNumberFormat="1" applyFont="1" applyFill="1" applyAlignment="1">
      <alignment horizontal="left" vertical="center"/>
    </xf>
    <xf numFmtId="1" fontId="18" fillId="0" borderId="0" xfId="1" applyNumberFormat="1" applyFont="1"/>
    <xf numFmtId="0" fontId="18" fillId="0" borderId="0" xfId="1" applyFont="1" applyAlignment="1">
      <alignment horizontal="left" vertical="center" wrapText="1"/>
    </xf>
    <xf numFmtId="0" fontId="29" fillId="0" borderId="0" xfId="1" applyFont="1" applyAlignment="1">
      <alignment vertical="center"/>
    </xf>
    <xf numFmtId="0" fontId="26" fillId="20" borderId="0" xfId="1" applyFont="1" applyFill="1" applyAlignment="1">
      <alignment vertical="center"/>
    </xf>
    <xf numFmtId="1" fontId="19" fillId="0" borderId="0" xfId="1" applyNumberFormat="1" applyFont="1" applyAlignment="1">
      <alignment horizontal="left" vertical="top" wrapText="1"/>
    </xf>
    <xf numFmtId="49" fontId="26" fillId="19" borderId="0" xfId="1" applyNumberFormat="1" applyFont="1" applyFill="1"/>
    <xf numFmtId="167" fontId="18" fillId="19" borderId="30" xfId="1" applyNumberFormat="1" applyFont="1" applyFill="1" applyBorder="1" applyAlignment="1">
      <alignment horizontal="center" vertical="center"/>
    </xf>
    <xf numFmtId="0" fontId="26" fillId="19" borderId="0" xfId="1" applyFont="1" applyFill="1"/>
    <xf numFmtId="0" fontId="18" fillId="0" borderId="0" xfId="1" applyFont="1" applyFill="1"/>
    <xf numFmtId="0" fontId="26" fillId="19" borderId="0" xfId="1" applyFont="1" applyFill="1" applyAlignment="1">
      <alignment horizontal="left" vertical="center"/>
    </xf>
    <xf numFmtId="0" fontId="26" fillId="20" borderId="0" xfId="1" applyFont="1" applyFill="1" applyAlignment="1">
      <alignment horizontal="left"/>
    </xf>
    <xf numFmtId="1" fontId="18" fillId="0" borderId="0" xfId="1" applyNumberFormat="1" applyFont="1" applyFill="1" applyAlignment="1">
      <alignment horizontal="left" vertical="center"/>
    </xf>
    <xf numFmtId="0" fontId="18" fillId="0" borderId="0" xfId="1" applyFont="1" applyFill="1" applyAlignment="1">
      <alignment vertical="center"/>
    </xf>
    <xf numFmtId="0" fontId="18" fillId="0" borderId="0" xfId="1" applyFont="1" applyFill="1" applyAlignment="1">
      <alignment horizontal="left" vertical="center"/>
    </xf>
    <xf numFmtId="49" fontId="26" fillId="13" borderId="0" xfId="1" applyNumberFormat="1" applyFont="1" applyFill="1"/>
    <xf numFmtId="167" fontId="18" fillId="9" borderId="30" xfId="1" applyNumberFormat="1" applyFont="1" applyFill="1" applyBorder="1" applyAlignment="1">
      <alignment horizontal="center" vertical="center"/>
    </xf>
    <xf numFmtId="167" fontId="18" fillId="21" borderId="30" xfId="1" applyNumberFormat="1" applyFont="1" applyFill="1" applyBorder="1" applyAlignment="1">
      <alignment horizontal="center" vertical="center"/>
    </xf>
    <xf numFmtId="167" fontId="26" fillId="20" borderId="0" xfId="1" applyNumberFormat="1" applyFont="1" applyFill="1" applyAlignment="1">
      <alignment horizontal="left" vertical="center" wrapText="1"/>
    </xf>
    <xf numFmtId="167" fontId="26" fillId="22" borderId="30" xfId="1" applyNumberFormat="1" applyFont="1" applyFill="1" applyBorder="1" applyAlignment="1">
      <alignment horizontal="center" vertical="center"/>
    </xf>
    <xf numFmtId="0" fontId="18" fillId="0" borderId="0" xfId="1" applyFont="1" applyFill="1" applyAlignment="1">
      <alignment horizontal="left" vertical="center" wrapText="1"/>
    </xf>
    <xf numFmtId="0" fontId="29" fillId="12" borderId="0" xfId="1" applyFont="1" applyFill="1" applyAlignment="1">
      <alignment vertical="center" wrapText="1"/>
    </xf>
    <xf numFmtId="49" fontId="26" fillId="13" borderId="0" xfId="1" applyNumberFormat="1" applyFont="1" applyFill="1" applyBorder="1" applyAlignment="1">
      <alignment horizontal="left" vertical="center"/>
    </xf>
    <xf numFmtId="166" fontId="29" fillId="12" borderId="0" xfId="1" applyNumberFormat="1" applyFont="1" applyFill="1" applyBorder="1" applyAlignment="1">
      <alignment horizontal="left" vertical="center"/>
    </xf>
    <xf numFmtId="0" fontId="26" fillId="13" borderId="0" xfId="1" applyFont="1" applyFill="1" applyAlignment="1">
      <alignment horizontal="left" vertical="center"/>
    </xf>
    <xf numFmtId="0" fontId="29" fillId="12" borderId="0" xfId="1" applyFont="1" applyFill="1"/>
    <xf numFmtId="167" fontId="26" fillId="23" borderId="30" xfId="1" applyNumberFormat="1" applyFont="1" applyFill="1" applyBorder="1" applyAlignment="1">
      <alignment horizontal="center" vertical="center"/>
    </xf>
    <xf numFmtId="1" fontId="26" fillId="0" borderId="0" xfId="1" applyNumberFormat="1" applyFont="1" applyFill="1" applyAlignment="1">
      <alignment horizontal="left" vertical="center"/>
    </xf>
    <xf numFmtId="0" fontId="26" fillId="0" borderId="0" xfId="1" applyFont="1" applyAlignment="1">
      <alignment horizontal="left" vertical="center"/>
    </xf>
    <xf numFmtId="1" fontId="24" fillId="0" borderId="0" xfId="1" applyNumberFormat="1" applyFont="1"/>
    <xf numFmtId="0" fontId="29" fillId="0" borderId="0" xfId="1" applyFont="1" applyFill="1" applyAlignment="1">
      <alignment vertical="center"/>
    </xf>
    <xf numFmtId="0" fontId="26" fillId="20" borderId="0" xfId="1" applyFont="1" applyFill="1" applyAlignment="1">
      <alignment horizontal="left" vertical="center"/>
    </xf>
    <xf numFmtId="0" fontId="28" fillId="0" borderId="0" xfId="1" applyFont="1" applyBorder="1"/>
    <xf numFmtId="0" fontId="1" fillId="2"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0" borderId="31" xfId="0" applyFont="1" applyBorder="1"/>
    <xf numFmtId="0" fontId="1" fillId="0" borderId="32" xfId="0" applyFont="1" applyBorder="1"/>
    <xf numFmtId="0" fontId="1" fillId="0" borderId="33" xfId="0" applyFont="1" applyBorder="1"/>
    <xf numFmtId="0" fontId="1" fillId="0" borderId="20" xfId="0" applyFont="1" applyBorder="1"/>
    <xf numFmtId="0" fontId="1" fillId="0" borderId="22" xfId="0" applyFont="1" applyBorder="1"/>
    <xf numFmtId="0" fontId="1" fillId="0" borderId="21" xfId="0" applyFont="1" applyBorder="1"/>
    <xf numFmtId="0" fontId="1" fillId="0" borderId="34" xfId="0" applyFont="1" applyBorder="1" applyAlignment="1">
      <alignment vertical="top"/>
    </xf>
    <xf numFmtId="0" fontId="0" fillId="0" borderId="34" xfId="0" applyFont="1" applyBorder="1" applyAlignment="1">
      <alignment vertical="top"/>
    </xf>
    <xf numFmtId="0" fontId="0" fillId="26" borderId="34" xfId="0" applyFont="1" applyFill="1" applyBorder="1" applyAlignment="1">
      <alignment vertical="top" wrapText="1"/>
    </xf>
    <xf numFmtId="0" fontId="0" fillId="0" borderId="34" xfId="0" applyFont="1" applyBorder="1" applyAlignment="1">
      <alignment vertical="top" wrapTex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Font="1" applyFill="1"/>
    <xf numFmtId="0" fontId="3" fillId="0" borderId="0" xfId="0" applyFont="1" applyFill="1"/>
    <xf numFmtId="0" fontId="33" fillId="0" borderId="1" xfId="0" applyFont="1" applyFill="1" applyBorder="1" applyAlignment="1">
      <alignment horizontal="left" vertical="center" wrapText="1"/>
    </xf>
    <xf numFmtId="0" fontId="33" fillId="27" borderId="1" xfId="0" applyFont="1" applyFill="1" applyBorder="1" applyAlignment="1">
      <alignment horizontal="left" vertical="center" wrapText="1"/>
    </xf>
    <xf numFmtId="0" fontId="33" fillId="0" borderId="1" xfId="0" applyFont="1" applyFill="1" applyBorder="1" applyAlignment="1">
      <alignment horizontal="left" wrapText="1"/>
    </xf>
    <xf numFmtId="0" fontId="34" fillId="27" borderId="1" xfId="0" applyFont="1" applyFill="1" applyBorder="1" applyAlignment="1">
      <alignment horizontal="left" wrapText="1"/>
    </xf>
    <xf numFmtId="0" fontId="33" fillId="0" borderId="1" xfId="1" applyFont="1" applyFill="1" applyBorder="1" applyAlignment="1">
      <alignment horizontal="left" vertical="center" wrapText="1"/>
    </xf>
    <xf numFmtId="0" fontId="32" fillId="27" borderId="0" xfId="0" applyFont="1" applyFill="1"/>
    <xf numFmtId="0" fontId="0" fillId="0" borderId="2" xfId="0" applyBorder="1" applyAlignment="1" applyProtection="1">
      <alignment horizontal="center"/>
      <protection locked="0"/>
    </xf>
    <xf numFmtId="164" fontId="38" fillId="0" borderId="0" xfId="0" applyNumberFormat="1" applyFont="1"/>
    <xf numFmtId="164" fontId="33" fillId="0" borderId="6" xfId="0" applyNumberFormat="1" applyFont="1" applyBorder="1" applyAlignment="1">
      <alignment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5" xfId="0" applyBorder="1" applyAlignment="1">
      <alignment horizontal="left"/>
    </xf>
    <xf numFmtId="0" fontId="0" fillId="0" borderId="17" xfId="0" applyBorder="1" applyAlignment="1">
      <alignment horizontal="left"/>
    </xf>
    <xf numFmtId="164" fontId="12" fillId="0" borderId="1" xfId="0" applyNumberFormat="1" applyFont="1" applyBorder="1" applyAlignment="1" applyProtection="1">
      <alignment horizontal="center" wrapText="1"/>
      <protection locked="0"/>
    </xf>
    <xf numFmtId="0" fontId="12" fillId="0" borderId="6" xfId="0" applyFont="1" applyBorder="1" applyAlignment="1" applyProtection="1">
      <alignment wrapText="1"/>
      <protection locked="0"/>
    </xf>
    <xf numFmtId="164" fontId="0" fillId="9" borderId="1" xfId="0" applyNumberFormat="1" applyFill="1" applyBorder="1" applyAlignment="1" applyProtection="1">
      <alignment horizontal="right"/>
      <protection locked="0"/>
    </xf>
    <xf numFmtId="0" fontId="0" fillId="9" borderId="1" xfId="0" applyFill="1" applyBorder="1" applyAlignment="1" applyProtection="1">
      <alignment horizontal="center"/>
      <protection locked="0"/>
    </xf>
    <xf numFmtId="0" fontId="0" fillId="9" borderId="2" xfId="0" applyFill="1" applyBorder="1" applyAlignment="1" applyProtection="1">
      <protection locked="0"/>
    </xf>
    <xf numFmtId="0" fontId="0" fillId="9" borderId="2" xfId="0" applyFill="1" applyBorder="1" applyAlignment="1" applyProtection="1">
      <alignment horizontal="center"/>
      <protection locked="0"/>
    </xf>
    <xf numFmtId="0" fontId="0" fillId="9" borderId="3" xfId="0" applyFill="1" applyBorder="1" applyAlignment="1" applyProtection="1">
      <alignment horizontal="center"/>
      <protection locked="0"/>
    </xf>
    <xf numFmtId="0" fontId="0" fillId="9" borderId="2" xfId="0" applyFill="1" applyBorder="1" applyAlignment="1" applyProtection="1"/>
    <xf numFmtId="0" fontId="33" fillId="9" borderId="2" xfId="0" applyFont="1" applyFill="1" applyBorder="1" applyAlignment="1" applyProtection="1">
      <alignment horizontal="left"/>
      <protection locked="0"/>
    </xf>
    <xf numFmtId="0" fontId="33" fillId="9" borderId="18" xfId="0" applyFont="1" applyFill="1" applyBorder="1" applyAlignment="1" applyProtection="1">
      <alignment horizontal="left"/>
      <protection locked="0"/>
    </xf>
    <xf numFmtId="0" fontId="33" fillId="9" borderId="3" xfId="0" applyFont="1" applyFill="1" applyBorder="1" applyAlignment="1" applyProtection="1">
      <alignment horizontal="left"/>
      <protection locked="0"/>
    </xf>
    <xf numFmtId="164" fontId="41" fillId="9" borderId="1" xfId="0" applyNumberFormat="1" applyFont="1" applyFill="1" applyBorder="1" applyAlignment="1" applyProtection="1">
      <alignment horizontal="left" wrapText="1"/>
      <protection locked="0"/>
    </xf>
    <xf numFmtId="0" fontId="0" fillId="9" borderId="28" xfId="0" applyFill="1" applyBorder="1" applyProtection="1">
      <protection locked="0"/>
    </xf>
    <xf numFmtId="0" fontId="0" fillId="9" borderId="24" xfId="0" applyFill="1" applyBorder="1" applyProtection="1">
      <protection locked="0"/>
    </xf>
    <xf numFmtId="164" fontId="13" fillId="0" borderId="0" xfId="0" applyNumberFormat="1" applyFont="1"/>
    <xf numFmtId="0" fontId="13" fillId="0" borderId="0" xfId="0" applyFont="1" applyAlignment="1">
      <alignment horizontal="center" wrapText="1"/>
    </xf>
    <xf numFmtId="164" fontId="41" fillId="9" borderId="1" xfId="0" applyNumberFormat="1" applyFont="1" applyFill="1" applyBorder="1" applyAlignment="1" applyProtection="1">
      <alignment horizontal="center" wrapText="1"/>
      <protection locked="0"/>
    </xf>
    <xf numFmtId="164" fontId="42" fillId="0" borderId="0" xfId="0" applyNumberFormat="1" applyFont="1"/>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2" fillId="24" borderId="0" xfId="0" applyFont="1" applyFill="1" applyAlignment="1">
      <alignment horizontal="left"/>
    </xf>
    <xf numFmtId="0" fontId="16" fillId="0" borderId="15" xfId="3" applyBorder="1" applyAlignment="1" applyProtection="1">
      <alignment horizontal="left"/>
    </xf>
    <xf numFmtId="0" fontId="2" fillId="7" borderId="0" xfId="0" applyFont="1" applyFill="1" applyAlignment="1">
      <alignment horizontal="left"/>
    </xf>
    <xf numFmtId="0" fontId="0" fillId="0" borderId="0" xfId="0" applyAlignment="1">
      <alignment horizontal="left"/>
    </xf>
    <xf numFmtId="0" fontId="2" fillId="6" borderId="0" xfId="0" applyFont="1" applyFill="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center"/>
    </xf>
    <xf numFmtId="0" fontId="12" fillId="5" borderId="0" xfId="0" applyFont="1" applyFill="1" applyAlignment="1">
      <alignment horizontal="center"/>
    </xf>
    <xf numFmtId="0" fontId="2" fillId="2" borderId="0" xfId="0" applyFont="1" applyFill="1" applyAlignment="1">
      <alignment horizontal="left"/>
    </xf>
    <xf numFmtId="0" fontId="2" fillId="25" borderId="0" xfId="0" applyFont="1" applyFill="1" applyAlignment="1">
      <alignment horizontal="left"/>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2" fillId="5" borderId="15" xfId="0" applyFont="1" applyFill="1" applyBorder="1" applyAlignment="1">
      <alignment horizontal="center" wrapText="1"/>
    </xf>
    <xf numFmtId="0" fontId="2" fillId="5" borderId="16" xfId="0" applyFont="1" applyFill="1" applyBorder="1" applyAlignment="1">
      <alignment horizontal="center" wrapText="1"/>
    </xf>
    <xf numFmtId="0" fontId="2" fillId="5" borderId="17" xfId="0" applyFont="1" applyFill="1" applyBorder="1" applyAlignment="1">
      <alignment horizontal="center" wrapText="1"/>
    </xf>
    <xf numFmtId="0" fontId="2" fillId="16" borderId="15" xfId="0" applyFont="1" applyFill="1" applyBorder="1" applyAlignment="1">
      <alignment horizontal="center"/>
    </xf>
    <xf numFmtId="0" fontId="2" fillId="16" borderId="16" xfId="0" applyFont="1" applyFill="1" applyBorder="1" applyAlignment="1">
      <alignment horizontal="center"/>
    </xf>
    <xf numFmtId="0" fontId="2" fillId="16" borderId="17" xfId="0" applyFont="1" applyFill="1" applyBorder="1" applyAlignment="1">
      <alignment horizontal="center"/>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13" borderId="15" xfId="0" applyFont="1" applyFill="1" applyBorder="1" applyAlignment="1">
      <alignment horizontal="center" wrapText="1"/>
    </xf>
    <xf numFmtId="0" fontId="2" fillId="13" borderId="16" xfId="0" applyFont="1" applyFill="1" applyBorder="1" applyAlignment="1">
      <alignment horizontal="center" wrapText="1"/>
    </xf>
    <xf numFmtId="0" fontId="2" fillId="13" borderId="17" xfId="0" applyFont="1" applyFill="1" applyBorder="1" applyAlignment="1">
      <alignment horizontal="center" wrapText="1"/>
    </xf>
    <xf numFmtId="0" fontId="2" fillId="15" borderId="15" xfId="0" applyFont="1" applyFill="1" applyBorder="1" applyAlignment="1">
      <alignment horizontal="center"/>
    </xf>
    <xf numFmtId="0" fontId="2" fillId="15" borderId="16" xfId="0" applyFont="1" applyFill="1" applyBorder="1" applyAlignment="1">
      <alignment horizontal="center"/>
    </xf>
    <xf numFmtId="0" fontId="2" fillId="15" borderId="17" xfId="0" applyFont="1" applyFill="1" applyBorder="1" applyAlignment="1">
      <alignment horizontal="center"/>
    </xf>
    <xf numFmtId="0" fontId="16" fillId="0" borderId="7" xfId="3" applyBorder="1" applyAlignment="1" applyProtection="1">
      <alignment horizontal="left" vertical="top" wrapText="1"/>
    </xf>
    <xf numFmtId="0" fontId="16" fillId="0" borderId="8" xfId="3" applyBorder="1" applyAlignment="1" applyProtection="1">
      <alignment horizontal="left" vertical="top" wrapText="1"/>
    </xf>
    <xf numFmtId="0" fontId="16" fillId="0" borderId="9" xfId="3" applyBorder="1" applyAlignment="1" applyProtection="1">
      <alignment horizontal="left" vertical="top" wrapText="1"/>
    </xf>
    <xf numFmtId="0" fontId="16" fillId="0" borderId="10" xfId="3" applyBorder="1" applyAlignment="1" applyProtection="1">
      <alignment horizontal="left" vertical="top" wrapText="1"/>
    </xf>
    <xf numFmtId="0" fontId="16" fillId="0" borderId="0" xfId="3" applyBorder="1" applyAlignment="1" applyProtection="1">
      <alignment horizontal="left" vertical="top" wrapText="1"/>
    </xf>
    <xf numFmtId="0" fontId="16" fillId="0" borderId="11" xfId="3" applyBorder="1" applyAlignment="1" applyProtection="1">
      <alignment horizontal="left" vertical="top" wrapText="1"/>
    </xf>
    <xf numFmtId="0" fontId="16" fillId="0" borderId="12" xfId="3" applyBorder="1" applyAlignment="1" applyProtection="1">
      <alignment horizontal="left" vertical="top" wrapText="1"/>
    </xf>
    <xf numFmtId="0" fontId="16" fillId="0" borderId="13" xfId="3" applyBorder="1" applyAlignment="1" applyProtection="1">
      <alignment horizontal="left" vertical="top" wrapText="1"/>
    </xf>
    <xf numFmtId="0" fontId="16" fillId="0" borderId="14" xfId="3" applyBorder="1" applyAlignment="1" applyProtection="1">
      <alignment horizontal="left" vertical="top"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2" fillId="3" borderId="17" xfId="0" applyFont="1" applyFill="1" applyBorder="1" applyAlignment="1">
      <alignment horizontal="center" wrapText="1"/>
    </xf>
    <xf numFmtId="0" fontId="2" fillId="11" borderId="15" xfId="0" applyFont="1" applyFill="1" applyBorder="1" applyAlignment="1">
      <alignment horizontal="center" wrapText="1"/>
    </xf>
    <xf numFmtId="0" fontId="2" fillId="11" borderId="16" xfId="0" applyFont="1" applyFill="1" applyBorder="1" applyAlignment="1">
      <alignment horizontal="center" wrapText="1"/>
    </xf>
    <xf numFmtId="0" fontId="2" fillId="11" borderId="17" xfId="0" applyFont="1" applyFill="1" applyBorder="1" applyAlignment="1">
      <alignment horizontal="center" wrapText="1"/>
    </xf>
    <xf numFmtId="0" fontId="2" fillId="14" borderId="15" xfId="0" applyFont="1" applyFill="1" applyBorder="1" applyAlignment="1">
      <alignment horizontal="center" wrapText="1"/>
    </xf>
    <xf numFmtId="0" fontId="2" fillId="14" borderId="16" xfId="0" applyFont="1" applyFill="1" applyBorder="1" applyAlignment="1">
      <alignment horizontal="center" wrapText="1"/>
    </xf>
    <xf numFmtId="0" fontId="2" fillId="14" borderId="17" xfId="0" applyFont="1" applyFill="1" applyBorder="1" applyAlignment="1">
      <alignment horizontal="center" wrapText="1"/>
    </xf>
    <xf numFmtId="0" fontId="2" fillId="4" borderId="15" xfId="0" applyFont="1" applyFill="1" applyBorder="1" applyAlignment="1">
      <alignment horizontal="center" wrapText="1"/>
    </xf>
    <xf numFmtId="0" fontId="2" fillId="4" borderId="16" xfId="0" applyFont="1" applyFill="1" applyBorder="1" applyAlignment="1">
      <alignment horizontal="center" wrapText="1"/>
    </xf>
    <xf numFmtId="0" fontId="2" fillId="4" borderId="17" xfId="0" applyFont="1" applyFill="1" applyBorder="1" applyAlignment="1">
      <alignment horizontal="center" wrapText="1"/>
    </xf>
    <xf numFmtId="0" fontId="2" fillId="6" borderId="15" xfId="0" applyFont="1" applyFill="1" applyBorder="1" applyAlignment="1">
      <alignment horizontal="center"/>
    </xf>
    <xf numFmtId="0" fontId="2" fillId="6" borderId="16" xfId="0" applyFont="1" applyFill="1" applyBorder="1" applyAlignment="1">
      <alignment horizontal="center"/>
    </xf>
    <xf numFmtId="0" fontId="2" fillId="6" borderId="17" xfId="0" applyFont="1" applyFill="1" applyBorder="1" applyAlignment="1">
      <alignment horizontal="center"/>
    </xf>
    <xf numFmtId="0" fontId="8" fillId="9" borderId="15" xfId="0"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2" fillId="0" borderId="7"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3" fillId="9" borderId="15" xfId="0" applyFont="1" applyFill="1" applyBorder="1" applyAlignment="1">
      <alignment horizontal="center"/>
    </xf>
    <xf numFmtId="0" fontId="3" fillId="9" borderId="16" xfId="0" applyFont="1" applyFill="1" applyBorder="1" applyAlignment="1">
      <alignment horizontal="center"/>
    </xf>
    <xf numFmtId="0" fontId="3" fillId="9" borderId="17" xfId="0" applyFont="1" applyFill="1" applyBorder="1" applyAlignment="1">
      <alignment horizontal="center"/>
    </xf>
    <xf numFmtId="0" fontId="33" fillId="0" borderId="2" xfId="0" applyFont="1" applyBorder="1" applyAlignment="1" applyProtection="1">
      <alignment horizontal="center" wrapText="1"/>
      <protection locked="0"/>
    </xf>
    <xf numFmtId="0" fontId="33" fillId="0" borderId="18" xfId="0" applyFont="1" applyBorder="1" applyAlignment="1" applyProtection="1">
      <alignment horizontal="center" wrapText="1"/>
      <protection locked="0"/>
    </xf>
    <xf numFmtId="0" fontId="33" fillId="0" borderId="3" xfId="0" applyFont="1" applyBorder="1" applyAlignment="1" applyProtection="1">
      <alignment horizontal="center" wrapText="1"/>
      <protection locked="0"/>
    </xf>
    <xf numFmtId="0" fontId="4" fillId="9" borderId="15" xfId="0" applyFont="1" applyFill="1" applyBorder="1" applyAlignment="1">
      <alignment horizontal="center"/>
    </xf>
    <xf numFmtId="0" fontId="4" fillId="9" borderId="16" xfId="0" applyFont="1" applyFill="1" applyBorder="1" applyAlignment="1">
      <alignment horizontal="center"/>
    </xf>
    <xf numFmtId="0" fontId="4" fillId="9" borderId="17" xfId="0" applyFont="1" applyFill="1" applyBorder="1" applyAlignment="1">
      <alignment horizontal="center"/>
    </xf>
    <xf numFmtId="0" fontId="0" fillId="9" borderId="2" xfId="0" applyFill="1" applyBorder="1" applyAlignment="1" applyProtection="1">
      <alignment horizontal="center"/>
      <protection locked="0"/>
    </xf>
    <xf numFmtId="0" fontId="0" fillId="9" borderId="18" xfId="0" applyFill="1" applyBorder="1" applyAlignment="1" applyProtection="1">
      <alignment horizontal="center"/>
      <protection locked="0"/>
    </xf>
    <xf numFmtId="0" fontId="0" fillId="9" borderId="3" xfId="0" applyFill="1" applyBorder="1" applyAlignment="1" applyProtection="1">
      <alignment horizontal="center"/>
      <protection locked="0"/>
    </xf>
    <xf numFmtId="0" fontId="8" fillId="3" borderId="22" xfId="0" applyFont="1" applyFill="1" applyBorder="1" applyAlignment="1">
      <alignment horizontal="center"/>
    </xf>
    <xf numFmtId="0" fontId="3" fillId="9" borderId="0" xfId="0" applyFont="1" applyFill="1" applyAlignment="1">
      <alignment horizontal="center"/>
    </xf>
    <xf numFmtId="0" fontId="1" fillId="0" borderId="0" xfId="0" applyFont="1" applyAlignment="1">
      <alignment horizontal="left"/>
    </xf>
    <xf numFmtId="0" fontId="3" fillId="2"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5" fillId="0" borderId="25"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1" fillId="0" borderId="23" xfId="0" applyFont="1" applyBorder="1" applyAlignment="1">
      <alignment horizontal="left"/>
    </xf>
    <xf numFmtId="0" fontId="20" fillId="17" borderId="19" xfId="1" applyFont="1" applyFill="1" applyBorder="1" applyAlignment="1">
      <alignment horizontal="left"/>
    </xf>
    <xf numFmtId="0" fontId="20" fillId="17" borderId="0" xfId="1" applyFont="1" applyFill="1" applyAlignment="1">
      <alignment horizontal="left"/>
    </xf>
    <xf numFmtId="0" fontId="22" fillId="0" borderId="0" xfId="1" applyFont="1" applyFill="1" applyBorder="1" applyAlignment="1">
      <alignment horizontal="center" vertical="center"/>
    </xf>
    <xf numFmtId="0" fontId="10" fillId="0" borderId="2" xfId="1" applyFont="1" applyFill="1" applyBorder="1" applyAlignment="1">
      <alignment horizontal="center"/>
    </xf>
    <xf numFmtId="0" fontId="10" fillId="0" borderId="3" xfId="1" applyFont="1" applyFill="1" applyBorder="1" applyAlignment="1">
      <alignment horizontal="center"/>
    </xf>
    <xf numFmtId="0" fontId="28" fillId="20" borderId="0" xfId="1" applyFont="1" applyFill="1" applyBorder="1" applyAlignment="1">
      <alignment horizontal="center" vertical="center" shrinkToFit="1"/>
    </xf>
    <xf numFmtId="165" fontId="25" fillId="18" borderId="0" xfId="1" applyNumberFormat="1" applyFont="1" applyFill="1" applyBorder="1" applyAlignment="1">
      <alignment horizontal="center" vertical="center"/>
    </xf>
    <xf numFmtId="165" fontId="18" fillId="18" borderId="0" xfId="1" applyNumberFormat="1" applyFont="1" applyFill="1" applyBorder="1" applyAlignment="1">
      <alignment vertical="center"/>
    </xf>
    <xf numFmtId="166" fontId="26" fillId="11" borderId="22" xfId="1" applyNumberFormat="1" applyFont="1" applyFill="1" applyBorder="1" applyAlignment="1">
      <alignment horizontal="left" vertical="center"/>
    </xf>
    <xf numFmtId="0" fontId="28" fillId="13" borderId="0" xfId="1" applyFont="1" applyFill="1" applyBorder="1" applyAlignment="1" applyProtection="1">
      <alignment horizontal="center" vertical="center"/>
      <protection locked="0"/>
    </xf>
    <xf numFmtId="1" fontId="28" fillId="19" borderId="0" xfId="1" applyNumberFormat="1" applyFont="1" applyFill="1" applyBorder="1" applyAlignment="1">
      <alignment horizontal="center"/>
    </xf>
    <xf numFmtId="0" fontId="14" fillId="17" borderId="0" xfId="1" applyFont="1" applyFill="1"/>
    <xf numFmtId="0" fontId="17" fillId="17" borderId="0" xfId="3" applyFont="1" applyFill="1" applyAlignment="1" applyProtection="1">
      <alignment horizontal="left"/>
    </xf>
    <xf numFmtId="0" fontId="10" fillId="17" borderId="0" xfId="1" applyFont="1" applyFill="1" applyAlignment="1">
      <alignment horizontal="right"/>
    </xf>
    <xf numFmtId="0" fontId="10" fillId="17" borderId="29" xfId="1" applyFont="1" applyFill="1" applyBorder="1" applyAlignment="1">
      <alignment horizontal="right"/>
    </xf>
    <xf numFmtId="0" fontId="10" fillId="0" borderId="18" xfId="1" applyFont="1" applyFill="1" applyBorder="1" applyAlignment="1">
      <alignment horizontal="center"/>
    </xf>
    <xf numFmtId="1" fontId="19" fillId="0" borderId="0" xfId="1" applyNumberFormat="1" applyFont="1" applyAlignment="1">
      <alignment horizontal="left" vertical="top" wrapText="1"/>
    </xf>
    <xf numFmtId="0" fontId="7" fillId="0" borderId="0" xfId="0" applyFont="1" applyAlignment="1">
      <alignment horizontal="left" vertical="top" wrapText="1"/>
    </xf>
  </cellXfs>
  <cellStyles count="4">
    <cellStyle name="Comma 2" xfId="2" xr:uid="{00000000-0005-0000-0000-000000000000}"/>
    <cellStyle name="Hyperlink" xfId="3" builtinId="8"/>
    <cellStyle name="Normal" xfId="0" builtinId="0"/>
    <cellStyle name="Normal 2" xfId="1" xr:uid="{00000000-0005-0000-0000-000003000000}"/>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ADF5F3"/>
      <color rgb="FFD6B4E4"/>
      <color rgb="FFB9E5E5"/>
      <color rgb="FFED6F93"/>
      <color rgb="FFEFC7C3"/>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oneCellAnchor>
    <xdr:from>
      <xdr:col>21</xdr:col>
      <xdr:colOff>1238250</xdr:colOff>
      <xdr:row>0</xdr:row>
      <xdr:rowOff>9525</xdr:rowOff>
    </xdr:from>
    <xdr:ext cx="1058208" cy="222063"/>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FE95C314-AB0F-4364-8E27-C37779CC2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09700" y="9525"/>
          <a:ext cx="1058208" cy="2220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97x863/Desktop/Perkins/17-18%20Perkins%20Local%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Narrative"/>
      <sheetName val="Budget Detail &amp; Amendments"/>
      <sheetName val="Budget Roll-Up"/>
      <sheetName val="Advisory Committees"/>
      <sheetName val="Improvement Plan"/>
      <sheetName val="Program Assurances"/>
      <sheetName val="17-18 Calendar"/>
      <sheetName val="Do Not Edit"/>
    </sheetNames>
    <sheetDataSet>
      <sheetData sheetId="0"/>
      <sheetData sheetId="1"/>
      <sheetData sheetId="2"/>
      <sheetData sheetId="3"/>
      <sheetData sheetId="4"/>
      <sheetData sheetId="5"/>
      <sheetData sheetId="6"/>
      <sheetData sheetId="7"/>
      <sheetData sheetId="8">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revisions/_rels/revisionHeaders.xml.rels><?xml version="1.0" encoding="UTF-8" standalone="yes"?>
<Relationships xmlns="http://schemas.openxmlformats.org/package/2006/relationships"><Relationship Id="rId13" Type="http://schemas.openxmlformats.org/officeDocument/2006/relationships/revisionLog" Target="NULL"/><Relationship Id="rId18" Type="http://schemas.openxmlformats.org/officeDocument/2006/relationships/revisionLog" Target="revisionLog5.xml"/><Relationship Id="rId12" Type="http://schemas.openxmlformats.org/officeDocument/2006/relationships/revisionLog" Target="NULL"/><Relationship Id="rId17" Type="http://schemas.openxmlformats.org/officeDocument/2006/relationships/revisionLog" Target="revisionLog4.xml"/><Relationship Id="rId16" Type="http://schemas.openxmlformats.org/officeDocument/2006/relationships/revisionLog" Target="revisionLog3.xml"/><Relationship Id="rId15" Type="http://schemas.openxmlformats.org/officeDocument/2006/relationships/revisionLog" Target="revisionLog2.xml"/><Relationship Id="rId1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E6B9D38-96BD-43CD-A6D9-CBA577CAD48C}" diskRevisions="1" revisionId="145" version="4">
  <header guid="{605260AC-57D5-47A8-8353-8D1AD9BE81ED}" dateTime="2018-02-06T11:51:16" maxSheetId="10" userName="Shannon Marr" r:id="rId12" minRId="62" maxRId="69">
    <sheetIdMap count="9">
      <sheetId val="1"/>
      <sheetId val="2"/>
      <sheetId val="3"/>
      <sheetId val="4"/>
      <sheetId val="5"/>
      <sheetId val="6"/>
      <sheetId val="7"/>
      <sheetId val="8"/>
      <sheetId val="9"/>
    </sheetIdMap>
  </header>
  <header guid="{36898A6F-4437-41EA-9F16-15B894F3565C}" dateTime="2018-02-06T11:56:03" maxSheetId="10" userName="Shannon Marr" r:id="rId13" minRId="72" maxRId="90">
    <sheetIdMap count="9">
      <sheetId val="1"/>
      <sheetId val="2"/>
      <sheetId val="3"/>
      <sheetId val="4"/>
      <sheetId val="5"/>
      <sheetId val="6"/>
      <sheetId val="7"/>
      <sheetId val="8"/>
      <sheetId val="9"/>
    </sheetIdMap>
  </header>
  <header guid="{5793F339-AA5A-46EF-9FD2-7DEBE4A3CBCA}" dateTime="2018-02-06T13:20:32" maxSheetId="10" userName="Williams, Amy" r:id="rId14" minRId="93" maxRId="103">
    <sheetIdMap count="9">
      <sheetId val="1"/>
      <sheetId val="2"/>
      <sheetId val="3"/>
      <sheetId val="4"/>
      <sheetId val="5"/>
      <sheetId val="6"/>
      <sheetId val="7"/>
      <sheetId val="8"/>
      <sheetId val="9"/>
    </sheetIdMap>
  </header>
  <header guid="{EE3727B9-C054-4001-9A4A-5BE81A787061}" dateTime="2018-02-06T13:24:55" maxSheetId="10" userName="Williams, Amy" r:id="rId15">
    <sheetIdMap count="9">
      <sheetId val="1"/>
      <sheetId val="2"/>
      <sheetId val="3"/>
      <sheetId val="4"/>
      <sheetId val="5"/>
      <sheetId val="6"/>
      <sheetId val="7"/>
      <sheetId val="8"/>
      <sheetId val="9"/>
    </sheetIdMap>
  </header>
  <header guid="{54EF3111-69BA-425D-9881-7A9CC4551CAC}" dateTime="2018-02-09T12:03:12" maxSheetId="10" userName="Treaster, Jacque" r:id="rId16" minRId="106" maxRId="141">
    <sheetIdMap count="9">
      <sheetId val="1"/>
      <sheetId val="2"/>
      <sheetId val="3"/>
      <sheetId val="4"/>
      <sheetId val="5"/>
      <sheetId val="6"/>
      <sheetId val="7"/>
      <sheetId val="8"/>
      <sheetId val="9"/>
    </sheetIdMap>
  </header>
  <header guid="{F8BB22B2-68B4-4ED2-A76C-B14D11CF7BD5}" dateTime="2018-02-09T12:03:53" maxSheetId="10" userName="Treaster, Jacque" r:id="rId17" minRId="143" maxRId="144">
    <sheetIdMap count="9">
      <sheetId val="1"/>
      <sheetId val="2"/>
      <sheetId val="3"/>
      <sheetId val="4"/>
      <sheetId val="5"/>
      <sheetId val="6"/>
      <sheetId val="7"/>
      <sheetId val="8"/>
      <sheetId val="9"/>
    </sheetIdMap>
  </header>
  <header guid="{1E6B9D38-96BD-43CD-A6D9-CBA577CAD48C}" dateTime="2018-02-09T12:04:08" maxSheetId="10" userName="Treaster, Jacque" r:id="rId18" minRId="145">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Q116">
    <dxf>
      <alignment wrapText="0"/>
    </dxf>
  </rfmt>
  <rfmt sheetId="5" sqref="Q116">
    <dxf>
      <alignment horizontal="left"/>
    </dxf>
  </rfmt>
  <rfmt sheetId="5" sqref="Q116">
    <dxf>
      <alignment wrapText="1"/>
    </dxf>
  </rfmt>
  <rfmt sheetId="5" sqref="Q116" start="0" length="2147483647">
    <dxf>
      <font>
        <sz val="10"/>
      </font>
    </dxf>
  </rfmt>
  <rcc rId="93" sId="5">
    <oc r="Q116" t="inlineStr">
      <is>
        <t>of the eight high schools who attended CIAD, none of them requested or needed travel funds</t>
      </is>
    </oc>
    <nc r="Q116" t="inlineStr">
      <is>
        <t>Funds not used for this activity, no schools requested, or needed travel funds</t>
      </is>
    </nc>
  </rcc>
  <rfmt sheetId="5" sqref="O118" start="0" length="0">
    <dxf>
      <border>
        <bottom style="thin">
          <color indexed="64"/>
        </bottom>
      </border>
    </dxf>
  </rfmt>
  <rcc rId="94" sId="5" numFmtId="11">
    <oc r="P116">
      <v>0</v>
    </oc>
    <nc r="P116">
      <v>-1403.57</v>
    </nc>
  </rcc>
  <rcc rId="95" sId="5">
    <nc r="O117" t="inlineStr">
      <is>
        <t>new activity</t>
      </is>
    </nc>
  </rcc>
  <rcc rId="96" sId="5">
    <nc r="O118" t="inlineStr">
      <is>
        <t>new activity</t>
      </is>
    </nc>
  </rcc>
  <rcc rId="97" sId="5" odxf="1" dxf="1">
    <nc r="Q117" t="inlineStr">
      <is>
        <t>new activity</t>
      </is>
    </nc>
    <ndxf>
      <numFmt numFmtId="0" formatCode="General"/>
      <alignment horizontal="general" vertical="bottom" wrapText="0"/>
      <border outline="0">
        <bottom/>
      </border>
    </ndxf>
  </rcc>
  <rcc rId="98" sId="5" odxf="1" dxf="1">
    <nc r="Q118" t="inlineStr">
      <is>
        <t>new activity</t>
      </is>
    </nc>
    <odxf>
      <numFmt numFmtId="164" formatCode="&quot;$&quot;#,##0.00"/>
      <alignment horizontal="center" vertical="top" wrapText="1"/>
      <border outline="0">
        <bottom style="thin">
          <color indexed="64"/>
        </bottom>
      </border>
    </odxf>
    <ndxf>
      <numFmt numFmtId="0" formatCode="General"/>
      <alignment horizontal="general" vertical="bottom" wrapText="0"/>
      <border outline="0">
        <bottom/>
      </border>
    </ndxf>
  </rcc>
  <rcc rId="99" sId="5" odxf="1" dxf="1">
    <nc r="Q119" t="inlineStr">
      <is>
        <t>new activity</t>
      </is>
    </nc>
    <odxf>
      <numFmt numFmtId="164" formatCode="&quot;$&quot;#,##0.00"/>
      <alignment horizontal="center" vertical="top" wrapText="1"/>
      <border outline="0">
        <bottom style="thin">
          <color indexed="64"/>
        </bottom>
      </border>
    </odxf>
    <ndxf>
      <numFmt numFmtId="0" formatCode="General"/>
      <alignment horizontal="general" vertical="bottom" wrapText="0"/>
      <border outline="0">
        <bottom/>
      </border>
    </ndxf>
  </rcc>
  <rcc rId="100" sId="5">
    <nc r="Q123" t="inlineStr">
      <is>
        <t>Unspent funds from origional award following changes in amendment 1</t>
      </is>
    </nc>
  </rcc>
  <rfmt sheetId="5" sqref="P123:Q123" start="0" length="2147483647">
    <dxf>
      <font>
        <color rgb="FFFF0000"/>
      </font>
    </dxf>
  </rfmt>
  <rfmt sheetId="5" sqref="Q137" start="0" length="0">
    <dxf>
      <font>
        <color rgb="FFFF0000"/>
      </font>
      <numFmt numFmtId="0" formatCode="General"/>
      <alignment horizontal="center" vertical="top" wrapText="1"/>
    </dxf>
  </rfmt>
  <rcc rId="101" sId="5">
    <oc r="Q131" t="inlineStr">
      <is>
        <t xml:space="preserve">GFC MSU would utilize the NACEP membership for further training </t>
      </is>
    </oc>
    <nc r="Q131" t="inlineStr">
      <is>
        <t>GFC MSU would utilize the NACEP membership for further training to support MCPs via DE</t>
      </is>
    </nc>
  </rcc>
  <rfmt sheetId="5" sqref="Q131" start="0" length="2147483647">
    <dxf>
      <font>
        <sz val="10"/>
      </font>
    </dxf>
  </rfmt>
  <rfmt sheetId="5" sqref="P137" start="0" length="2147483647">
    <dxf>
      <font>
        <color rgb="FFFF0000"/>
      </font>
    </dxf>
  </rfmt>
  <rcc rId="102" sId="5">
    <nc r="Q137" t="inlineStr">
      <is>
        <t>Unspent funds from origional award (53,065.08)following changes in amendment 1</t>
      </is>
    </nc>
  </rcc>
  <rcc rId="103" sId="5" odxf="1" dxf="1">
    <nc r="Q160" t="inlineStr">
      <is>
        <t>Unspent funds from origional award (53,065.08)following changes in amendment 1</t>
      </is>
    </nc>
    <odxf>
      <font>
        <b val="0"/>
        <sz val="18"/>
      </font>
      <numFmt numFmtId="164" formatCode="&quot;$&quot;#,##0.00"/>
      <alignment horizontal="general" vertical="bottom" wrapText="0"/>
    </odxf>
    <ndxf>
      <font>
        <b/>
        <sz val="18"/>
        <color rgb="FFFF0000"/>
      </font>
      <numFmt numFmtId="0" formatCode="General"/>
      <alignment horizontal="center" vertical="top" wrapText="1"/>
    </ndxf>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81C4F55-9D7D-424D-B71A-E13A7EC29278}" action="delete"/>
  <rdn rId="0" localSheetId="5" customView="1" name="Z_E81C4F55_9D7D_424D_B71A_E13A7EC29278_.wvu.Cols" hidden="1" oldHidden="1">
    <formula>'Budget Detail &amp; Amendments'!$B:$B</formula>
    <oldFormula>'Budget Detail &amp; Amendments'!$B:$B</oldFormula>
  </rdn>
  <rdn rId="0" localSheetId="7" customView="1" name="Z_E81C4F55_9D7D_424D_B71A_E13A7EC29278_.wvu.PrintArea" hidden="1" oldHidden="1">
    <formula>'17-18 Calendar'!$B$7:$V$63</formula>
    <oldFormula>'17-18 Calendar'!$B$7:$V$63</oldFormula>
  </rdn>
  <rcv guid="{E81C4F55-9D7D-424D-B71A-E13A7EC29278}"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 sId="5" odxf="1" dxf="1">
    <nc r="P23">
      <f>25604*0.75</f>
    </nc>
    <odxf>
      <border outline="0">
        <right style="thin">
          <color indexed="64"/>
        </right>
      </border>
    </odxf>
    <ndxf>
      <border outline="0">
        <right/>
      </border>
    </ndxf>
  </rcc>
  <rcc rId="107" sId="5" odxf="1" dxf="1" numFmtId="11">
    <nc r="P38">
      <v>3207.43</v>
    </nc>
    <odxf>
      <border outline="0">
        <right style="thin">
          <color indexed="64"/>
        </right>
      </border>
    </odxf>
    <ndxf>
      <border outline="0">
        <right/>
      </border>
    </ndxf>
  </rcc>
  <rcc rId="108" sId="5" odxf="1" dxf="1" numFmtId="11">
    <nc r="P52">
      <v>12648</v>
    </nc>
    <odxf>
      <border outline="0">
        <right style="thin">
          <color indexed="64"/>
        </right>
      </border>
    </odxf>
    <ndxf>
      <border outline="0">
        <right/>
      </border>
    </ndxf>
  </rcc>
  <rcc rId="109" sId="5">
    <nc r="P65">
      <f>20*0.07*75</f>
    </nc>
  </rcc>
  <rcc rId="110" sId="5" numFmtId="11">
    <nc r="P66">
      <v>500</v>
    </nc>
  </rcc>
  <rcc rId="111" sId="5" numFmtId="11">
    <nc r="P67">
      <v>250</v>
    </nc>
  </rcc>
  <rcc rId="112" sId="5" numFmtId="11">
    <nc r="P68">
      <v>150</v>
    </nc>
  </rcc>
  <rcc rId="113" sId="5" numFmtId="11">
    <nc r="P69">
      <v>325</v>
    </nc>
  </rcc>
  <rcc rId="114" sId="5" numFmtId="11">
    <nc r="P70">
      <v>145</v>
    </nc>
  </rcc>
  <rcc rId="115" sId="5" numFmtId="11">
    <nc r="P77">
      <v>2000</v>
    </nc>
  </rcc>
  <rcc rId="116" sId="5" numFmtId="11">
    <nc r="P78">
      <v>800</v>
    </nc>
  </rcc>
  <rcc rId="117" sId="5" odxf="1" dxf="1" numFmtId="11">
    <nc r="P91">
      <v>351</v>
    </nc>
    <odxf>
      <border outline="0">
        <right/>
      </border>
    </odxf>
    <ndxf>
      <border outline="0">
        <right style="thin">
          <color indexed="64"/>
        </right>
      </border>
    </ndxf>
  </rcc>
  <rcc rId="118" sId="5" odxf="1" dxf="1">
    <nc r="P92">
      <f>100+450+200</f>
    </nc>
    <odxf>
      <border outline="0">
        <right/>
      </border>
    </odxf>
    <ndxf>
      <border outline="0">
        <right style="thin">
          <color indexed="64"/>
        </right>
      </border>
    </ndxf>
  </rcc>
  <rcc rId="119" sId="5" numFmtId="11">
    <nc r="P105">
      <v>290</v>
    </nc>
  </rcc>
  <rcc rId="120" sId="5" numFmtId="11">
    <nc r="P106">
      <v>58</v>
    </nc>
  </rcc>
  <rcc rId="121" sId="5" numFmtId="11">
    <nc r="P107">
      <v>208</v>
    </nc>
  </rcc>
  <rcc rId="122" sId="5" numFmtId="11">
    <nc r="P108">
      <v>200</v>
    </nc>
  </rcc>
  <rcc rId="123" sId="5" numFmtId="11">
    <nc r="P109">
      <v>58</v>
    </nc>
  </rcc>
  <rcc rId="124" sId="5" numFmtId="11">
    <nc r="P110">
      <v>208</v>
    </nc>
  </rcc>
  <rcc rId="125" sId="5" numFmtId="11">
    <nc r="P111">
      <v>576</v>
    </nc>
  </rcc>
  <rcc rId="126" sId="5" numFmtId="11">
    <nc r="P112">
      <v>184</v>
    </nc>
  </rcc>
  <rcc rId="127" sId="5" numFmtId="11">
    <nc r="P113">
      <v>200</v>
    </nc>
  </rcc>
  <rcc rId="128" sId="5" numFmtId="11">
    <nc r="P114">
      <v>58</v>
    </nc>
  </rcc>
  <rcc rId="129" sId="5" numFmtId="11">
    <nc r="P115">
      <v>208</v>
    </nc>
  </rcc>
  <rcc rId="130" sId="5" numFmtId="11">
    <oc r="P116">
      <v>-1403.57</v>
    </oc>
    <nc r="P116">
      <v>0</v>
    </nc>
  </rcc>
  <rcc rId="131" sId="5">
    <oc r="O117" t="inlineStr">
      <is>
        <t>new activity</t>
      </is>
    </oc>
    <nc r="O117"/>
  </rcc>
  <rcc rId="132" sId="5">
    <oc r="O118" t="inlineStr">
      <is>
        <t>new activity</t>
      </is>
    </oc>
    <nc r="O118"/>
  </rcc>
  <rfmt sheetId="5" sqref="G119">
    <dxf>
      <alignment wrapText="1"/>
    </dxf>
  </rfmt>
  <rfmt sheetId="5" sqref="F119">
    <dxf>
      <alignment wrapText="1"/>
    </dxf>
  </rfmt>
  <rfmt sheetId="5" sqref="F119:N119">
    <dxf>
      <alignment wrapText="0"/>
    </dxf>
  </rfmt>
  <rfmt sheetId="5" sqref="F119:N119">
    <dxf>
      <alignment wrapText="1"/>
    </dxf>
  </rfmt>
  <rfmt sheetId="5" sqref="F119:N119">
    <dxf>
      <alignment wrapText="0"/>
    </dxf>
  </rfmt>
  <rfmt sheetId="5" sqref="F119:N119">
    <dxf>
      <alignment wrapText="1"/>
    </dxf>
  </rfmt>
  <rfmt sheetId="5" sqref="F119:N119">
    <dxf>
      <alignment wrapText="0"/>
    </dxf>
  </rfmt>
  <rcc rId="133" sId="5" numFmtId="11">
    <nc r="P120">
      <v>3000</v>
    </nc>
  </rcc>
  <rcc rId="134" sId="5" numFmtId="11">
    <nc r="P121">
      <v>792</v>
    </nc>
  </rcc>
  <rcc rId="135" sId="5" numFmtId="11">
    <nc r="P122">
      <v>1871.43</v>
    </nc>
  </rcc>
  <rcc rId="136" sId="5" numFmtId="11">
    <nc r="P127">
      <v>80</v>
    </nc>
  </rcc>
  <rcc rId="137" sId="5" numFmtId="11">
    <nc r="P128">
      <v>135</v>
    </nc>
  </rcc>
  <rcc rId="138" sId="5" numFmtId="11">
    <nc r="P129">
      <v>500</v>
    </nc>
  </rcc>
  <rcc rId="139" sId="5" numFmtId="11">
    <nc r="P130">
      <v>125</v>
    </nc>
  </rcc>
  <rcc rId="140" sId="5">
    <oc r="Q160" t="inlineStr">
      <is>
        <t>Unspent funds from origional award (53,065.08)following changes in amendment 1</t>
      </is>
    </oc>
    <nc r="Q160"/>
  </rcc>
  <rcc rId="141" sId="5">
    <oc r="Q137" t="inlineStr">
      <is>
        <t>Unspent funds from origional award (53,065.08)following changes in amendment 1</t>
      </is>
    </oc>
    <nc r="Q137"/>
  </rcc>
  <rcv guid="{08C97B7F-67EE-4463-AA3D-5024C5CFCC42}" action="delete"/>
  <rdn rId="0" localSheetId="7" customView="1" name="Z_08C97B7F_67EE_4463_AA3D_5024C5CFCC42_.wvu.PrintArea" hidden="1" oldHidden="1">
    <formula>'17-18 Calendar'!$B$7:$V$63</formula>
  </rdn>
  <rcv guid="{08C97B7F-67EE-4463-AA3D-5024C5CFCC4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 sId="5">
    <nc r="P158">
      <v>2476.65</v>
    </nc>
  </rcc>
  <rcc rId="144" sId="5" odxf="1" dxf="1">
    <oc r="P157">
      <v>0</v>
    </oc>
    <nc r="P157">
      <v>2476.65</v>
    </nc>
    <odxf>
      <font>
        <b/>
      </font>
      <numFmt numFmtId="164" formatCode="&quot;$&quot;#,##0.00"/>
      <protection locked="0"/>
    </odxf>
    <ndxf>
      <font>
        <b val="0"/>
        <sz val="11"/>
        <color theme="1"/>
        <name val="Calibri"/>
        <family val="2"/>
        <scheme val="minor"/>
      </font>
      <numFmt numFmtId="0" formatCode="General"/>
      <protection locked="1"/>
    </ndxf>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 sId="5">
    <oc r="P158">
      <v>2476.65</v>
    </oc>
    <nc r="P158"/>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ceane.weldele@gfcmsu.edu" TargetMode="External"/><Relationship Id="rId3" Type="http://schemas.openxmlformats.org/officeDocument/2006/relationships/printerSettings" Target="../printerSettings/printerSettings3.bin"/><Relationship Id="rId7" Type="http://schemas.openxmlformats.org/officeDocument/2006/relationships/hyperlink" Target="mailto:dfossen@gfcmsu.ed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shannon.marr1@gfcmsu.edu" TargetMode="External"/><Relationship Id="rId11"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hyperlink" Target="mailto:jpullum@gfcmsu.edu" TargetMode="External"/><Relationship Id="rId4" Type="http://schemas.openxmlformats.org/officeDocument/2006/relationships/printerSettings" Target="../printerSettings/printerSettings4.bin"/><Relationship Id="rId9" Type="http://schemas.openxmlformats.org/officeDocument/2006/relationships/hyperlink" Target="mailto:mbonilla@gfcmsu.edu"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3.bin"/><Relationship Id="rId7" Type="http://schemas.openxmlformats.org/officeDocument/2006/relationships/printerSettings" Target="../printerSettings/printerSettings36.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hyperlink" Target="http://www.vertex42.com/calendars/school-calendar.html" TargetMode="Externa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6"/>
  <sheetViews>
    <sheetView topLeftCell="A28" zoomScaleNormal="64" workbookViewId="0">
      <selection activeCell="J12" sqref="J12"/>
    </sheetView>
  </sheetViews>
  <sheetFormatPr defaultRowHeight="15" x14ac:dyDescent="0.25"/>
  <cols>
    <col min="1" max="1" width="10.5703125" bestFit="1" customWidth="1"/>
    <col min="3" max="3" width="9.5703125" customWidth="1"/>
    <col min="4" max="4" width="10.42578125" bestFit="1" customWidth="1"/>
    <col min="5" max="5" width="10.5703125" customWidth="1"/>
    <col min="7" max="7" width="11.140625" customWidth="1"/>
    <col min="8" max="8" width="11.140625" bestFit="1" customWidth="1"/>
    <col min="11" max="11" width="11.140625" bestFit="1" customWidth="1"/>
  </cols>
  <sheetData>
    <row r="1" spans="1:9" ht="21" x14ac:dyDescent="0.35">
      <c r="A1" s="44" t="s">
        <v>169</v>
      </c>
      <c r="B1" s="44"/>
      <c r="C1" s="44"/>
    </row>
    <row r="3" spans="1:9" x14ac:dyDescent="0.25">
      <c r="A3" s="309" t="s">
        <v>95</v>
      </c>
      <c r="B3" s="309"/>
      <c r="C3" s="309"/>
      <c r="D3" s="309"/>
      <c r="E3" s="309"/>
      <c r="F3" s="309"/>
      <c r="G3" s="309"/>
      <c r="H3" s="309"/>
      <c r="I3" s="309"/>
    </row>
    <row r="5" spans="1:9" x14ac:dyDescent="0.25">
      <c r="A5" s="301" t="s">
        <v>96</v>
      </c>
      <c r="B5" s="301"/>
      <c r="C5" s="301"/>
      <c r="D5" s="301"/>
    </row>
    <row r="6" spans="1:9" x14ac:dyDescent="0.25">
      <c r="A6" s="301" t="s">
        <v>97</v>
      </c>
      <c r="B6" s="301"/>
      <c r="C6" s="301"/>
    </row>
    <row r="7" spans="1:9" x14ac:dyDescent="0.25">
      <c r="A7" s="301" t="s">
        <v>98</v>
      </c>
      <c r="B7" s="301"/>
      <c r="C7" s="301"/>
    </row>
    <row r="9" spans="1:9" x14ac:dyDescent="0.25">
      <c r="A9" s="310" t="s">
        <v>116</v>
      </c>
      <c r="B9" s="310"/>
      <c r="C9" s="310"/>
      <c r="D9" s="310"/>
      <c r="E9" s="310"/>
    </row>
    <row r="11" spans="1:9" ht="15.75" thickBot="1" x14ac:dyDescent="0.3"/>
    <row r="12" spans="1:9" ht="15.75" thickBot="1" x14ac:dyDescent="0.3">
      <c r="A12" s="14" t="s">
        <v>59</v>
      </c>
      <c r="B12" s="295" t="s">
        <v>230</v>
      </c>
      <c r="C12" s="296"/>
      <c r="D12" s="296"/>
      <c r="E12" s="297"/>
      <c r="G12" s="1" t="s">
        <v>60</v>
      </c>
      <c r="H12" s="18" t="s">
        <v>231</v>
      </c>
    </row>
    <row r="15" spans="1:9" ht="15.75" x14ac:dyDescent="0.25">
      <c r="A15" s="300" t="s">
        <v>41</v>
      </c>
      <c r="B15" s="300"/>
      <c r="C15" s="300"/>
      <c r="D15" s="300"/>
      <c r="E15" s="300"/>
    </row>
    <row r="16" spans="1:9" ht="15.75" thickBot="1" x14ac:dyDescent="0.3"/>
    <row r="17" spans="1:17" ht="15.75" thickBot="1" x14ac:dyDescent="0.3">
      <c r="A17" s="1" t="s">
        <v>42</v>
      </c>
      <c r="B17" s="292" t="s">
        <v>366</v>
      </c>
      <c r="C17" s="293"/>
      <c r="D17" s="293"/>
      <c r="E17" s="293"/>
      <c r="F17" s="293"/>
      <c r="G17" s="293"/>
      <c r="H17" s="293"/>
      <c r="I17" s="294"/>
      <c r="K17" s="1" t="s">
        <v>43</v>
      </c>
      <c r="L17" s="292" t="s">
        <v>367</v>
      </c>
      <c r="M17" s="293"/>
      <c r="N17" s="293"/>
      <c r="O17" s="293"/>
      <c r="P17" s="293"/>
      <c r="Q17" s="294"/>
    </row>
    <row r="18" spans="1:17" ht="15.75" thickBot="1" x14ac:dyDescent="0.3"/>
    <row r="19" spans="1:17" x14ac:dyDescent="0.25">
      <c r="A19" s="1" t="s">
        <v>44</v>
      </c>
      <c r="B19" s="303" t="s">
        <v>234</v>
      </c>
      <c r="C19" s="304"/>
      <c r="D19" s="304"/>
      <c r="E19" s="304"/>
      <c r="F19" s="304"/>
      <c r="G19" s="304"/>
      <c r="H19" s="304"/>
      <c r="I19" s="305"/>
    </row>
    <row r="20" spans="1:17" ht="15.75" thickBot="1" x14ac:dyDescent="0.3">
      <c r="B20" s="306"/>
      <c r="C20" s="307"/>
      <c r="D20" s="307"/>
      <c r="E20" s="307"/>
      <c r="F20" s="307"/>
      <c r="G20" s="307"/>
      <c r="H20" s="307"/>
      <c r="I20" s="308"/>
    </row>
    <row r="21" spans="1:17" ht="15.75" thickBot="1" x14ac:dyDescent="0.3"/>
    <row r="22" spans="1:17" ht="15.75" thickBot="1" x14ac:dyDescent="0.3">
      <c r="A22" s="1" t="s">
        <v>45</v>
      </c>
      <c r="B22" s="292" t="s">
        <v>235</v>
      </c>
      <c r="C22" s="293"/>
      <c r="D22" s="293"/>
      <c r="E22" s="293"/>
      <c r="F22" s="293"/>
      <c r="G22" s="293"/>
      <c r="H22" s="293"/>
      <c r="I22" s="294"/>
      <c r="K22" s="1" t="s">
        <v>46</v>
      </c>
      <c r="L22" s="292" t="s">
        <v>236</v>
      </c>
      <c r="M22" s="294"/>
      <c r="N22" s="16"/>
      <c r="O22" s="17" t="s">
        <v>47</v>
      </c>
      <c r="P22" s="292">
        <v>59405</v>
      </c>
      <c r="Q22" s="294"/>
    </row>
    <row r="23" spans="1:17" ht="15.75" thickBot="1" x14ac:dyDescent="0.3"/>
    <row r="24" spans="1:17" ht="15.75" thickBot="1" x14ac:dyDescent="0.3">
      <c r="A24" s="1" t="s">
        <v>48</v>
      </c>
      <c r="B24" s="292" t="s">
        <v>368</v>
      </c>
      <c r="C24" s="294"/>
      <c r="D24" s="19" t="s">
        <v>52</v>
      </c>
      <c r="E24" s="18"/>
      <c r="G24" s="1" t="s">
        <v>49</v>
      </c>
      <c r="H24" s="292" t="s">
        <v>249</v>
      </c>
      <c r="I24" s="294"/>
      <c r="K24" s="1" t="s">
        <v>50</v>
      </c>
      <c r="L24" s="299" t="s">
        <v>369</v>
      </c>
      <c r="M24" s="293"/>
      <c r="N24" s="294"/>
    </row>
    <row r="26" spans="1:17" ht="15.75" x14ac:dyDescent="0.25">
      <c r="A26" s="302" t="s">
        <v>102</v>
      </c>
      <c r="B26" s="302"/>
      <c r="C26" s="302"/>
      <c r="D26" s="302"/>
      <c r="E26" s="302"/>
    </row>
    <row r="27" spans="1:17" ht="15.75" thickBot="1" x14ac:dyDescent="0.3"/>
    <row r="28" spans="1:17" ht="15.75" thickBot="1" x14ac:dyDescent="0.3">
      <c r="A28" s="1" t="s">
        <v>42</v>
      </c>
      <c r="B28" s="292" t="s">
        <v>232</v>
      </c>
      <c r="C28" s="293"/>
      <c r="D28" s="293"/>
      <c r="E28" s="293"/>
      <c r="F28" s="293"/>
      <c r="G28" s="293"/>
      <c r="H28" s="293"/>
      <c r="I28" s="294"/>
      <c r="K28" s="1" t="s">
        <v>43</v>
      </c>
      <c r="L28" s="292" t="s">
        <v>233</v>
      </c>
      <c r="M28" s="293"/>
      <c r="N28" s="293"/>
      <c r="O28" s="293"/>
      <c r="P28" s="293"/>
      <c r="Q28" s="294"/>
    </row>
    <row r="29" spans="1:17" ht="15.75" thickBot="1" x14ac:dyDescent="0.3"/>
    <row r="30" spans="1:17" x14ac:dyDescent="0.25">
      <c r="A30" s="1" t="s">
        <v>44</v>
      </c>
      <c r="B30" s="303" t="s">
        <v>234</v>
      </c>
      <c r="C30" s="304"/>
      <c r="D30" s="304"/>
      <c r="E30" s="304"/>
      <c r="F30" s="304"/>
      <c r="G30" s="304"/>
      <c r="H30" s="304"/>
      <c r="I30" s="305"/>
    </row>
    <row r="31" spans="1:17" ht="15.75" thickBot="1" x14ac:dyDescent="0.3">
      <c r="B31" s="306"/>
      <c r="C31" s="307"/>
      <c r="D31" s="307"/>
      <c r="E31" s="307"/>
      <c r="F31" s="307"/>
      <c r="G31" s="307"/>
      <c r="H31" s="307"/>
      <c r="I31" s="308"/>
    </row>
    <row r="32" spans="1:17" ht="15.75" thickBot="1" x14ac:dyDescent="0.3"/>
    <row r="33" spans="1:17" ht="15.75" thickBot="1" x14ac:dyDescent="0.3">
      <c r="A33" s="1" t="s">
        <v>45</v>
      </c>
      <c r="B33" s="292" t="s">
        <v>235</v>
      </c>
      <c r="C33" s="293"/>
      <c r="D33" s="293"/>
      <c r="E33" s="293"/>
      <c r="F33" s="293"/>
      <c r="G33" s="293"/>
      <c r="H33" s="293"/>
      <c r="I33" s="294"/>
      <c r="K33" s="1" t="s">
        <v>46</v>
      </c>
      <c r="L33" s="292" t="s">
        <v>236</v>
      </c>
      <c r="M33" s="294"/>
      <c r="N33" s="16"/>
      <c r="O33" s="17" t="s">
        <v>47</v>
      </c>
      <c r="P33" s="292">
        <v>59405</v>
      </c>
      <c r="Q33" s="294"/>
    </row>
    <row r="34" spans="1:17" ht="15.75" thickBot="1" x14ac:dyDescent="0.3"/>
    <row r="35" spans="1:17" ht="15.75" thickBot="1" x14ac:dyDescent="0.3">
      <c r="A35" s="1" t="s">
        <v>48</v>
      </c>
      <c r="B35" s="292" t="s">
        <v>237</v>
      </c>
      <c r="C35" s="294"/>
      <c r="D35" s="19" t="s">
        <v>52</v>
      </c>
      <c r="E35" s="18"/>
      <c r="G35" s="1" t="s">
        <v>49</v>
      </c>
      <c r="H35" s="292" t="s">
        <v>240</v>
      </c>
      <c r="I35" s="294"/>
      <c r="K35" s="1" t="s">
        <v>50</v>
      </c>
      <c r="L35" s="299" t="s">
        <v>241</v>
      </c>
      <c r="M35" s="293"/>
      <c r="N35" s="294"/>
    </row>
    <row r="38" spans="1:17" ht="15.75" x14ac:dyDescent="0.25">
      <c r="A38" s="311" t="s">
        <v>51</v>
      </c>
      <c r="B38" s="311"/>
    </row>
    <row r="39" spans="1:17" ht="15.75" thickBot="1" x14ac:dyDescent="0.3"/>
    <row r="40" spans="1:17" ht="15.75" thickBot="1" x14ac:dyDescent="0.3">
      <c r="A40" s="1" t="s">
        <v>42</v>
      </c>
      <c r="B40" s="292" t="s">
        <v>245</v>
      </c>
      <c r="C40" s="293"/>
      <c r="D40" s="293"/>
      <c r="E40" s="293"/>
      <c r="F40" s="293"/>
      <c r="G40" s="293"/>
      <c r="H40" s="293"/>
      <c r="I40" s="294"/>
      <c r="K40" s="1" t="s">
        <v>43</v>
      </c>
      <c r="L40" s="292" t="s">
        <v>246</v>
      </c>
      <c r="M40" s="293"/>
      <c r="N40" s="293"/>
      <c r="O40" s="293"/>
      <c r="P40" s="293"/>
      <c r="Q40" s="294"/>
    </row>
    <row r="41" spans="1:17" ht="15.75" thickBot="1" x14ac:dyDescent="0.3"/>
    <row r="42" spans="1:17" ht="15.75" thickBot="1" x14ac:dyDescent="0.3">
      <c r="A42" s="1" t="s">
        <v>48</v>
      </c>
      <c r="B42" s="292" t="s">
        <v>247</v>
      </c>
      <c r="C42" s="294"/>
      <c r="D42" s="19" t="s">
        <v>52</v>
      </c>
      <c r="E42" s="18"/>
      <c r="G42" s="1" t="s">
        <v>49</v>
      </c>
      <c r="H42" s="292" t="s">
        <v>249</v>
      </c>
      <c r="I42" s="294"/>
      <c r="K42" s="1" t="s">
        <v>50</v>
      </c>
      <c r="L42" s="299" t="s">
        <v>248</v>
      </c>
      <c r="M42" s="293"/>
      <c r="N42" s="294"/>
    </row>
    <row r="46" spans="1:17" ht="15.75" x14ac:dyDescent="0.25">
      <c r="A46" s="312" t="s">
        <v>99</v>
      </c>
      <c r="B46" s="312"/>
      <c r="C46" s="312"/>
      <c r="D46" s="312"/>
    </row>
    <row r="47" spans="1:17" ht="15.75" thickBot="1" x14ac:dyDescent="0.3"/>
    <row r="48" spans="1:17" ht="15.75" thickBot="1" x14ac:dyDescent="0.3">
      <c r="A48" s="1" t="s">
        <v>42</v>
      </c>
      <c r="B48" s="292" t="s">
        <v>238</v>
      </c>
      <c r="C48" s="293"/>
      <c r="D48" s="293"/>
      <c r="E48" s="293"/>
      <c r="F48" s="293"/>
      <c r="G48" s="293"/>
      <c r="H48" s="293"/>
      <c r="I48" s="294"/>
      <c r="K48" s="1" t="s">
        <v>43</v>
      </c>
      <c r="L48" s="292" t="s">
        <v>239</v>
      </c>
      <c r="M48" s="293"/>
      <c r="N48" s="293"/>
      <c r="O48" s="293"/>
      <c r="P48" s="293"/>
      <c r="Q48" s="294"/>
    </row>
    <row r="49" spans="1:14" ht="15.75" thickBot="1" x14ac:dyDescent="0.3"/>
    <row r="50" spans="1:14" ht="15.75" thickBot="1" x14ac:dyDescent="0.3">
      <c r="A50" s="1" t="s">
        <v>48</v>
      </c>
      <c r="B50" s="292" t="s">
        <v>370</v>
      </c>
      <c r="C50" s="294"/>
      <c r="D50" s="19" t="s">
        <v>52</v>
      </c>
      <c r="E50" s="18"/>
      <c r="G50" s="1" t="s">
        <v>49</v>
      </c>
      <c r="H50" s="272" t="s">
        <v>240</v>
      </c>
      <c r="I50" s="273"/>
      <c r="K50" s="1" t="s">
        <v>50</v>
      </c>
      <c r="L50" s="292" t="s">
        <v>253</v>
      </c>
      <c r="M50" s="293"/>
      <c r="N50" s="294"/>
    </row>
    <row r="54" spans="1:14" ht="15.75" x14ac:dyDescent="0.25">
      <c r="A54" s="298" t="s">
        <v>94</v>
      </c>
      <c r="B54" s="298"/>
      <c r="C54" s="298"/>
      <c r="D54" s="298"/>
      <c r="E54" s="298"/>
      <c r="F54" s="298"/>
    </row>
    <row r="56" spans="1:14" x14ac:dyDescent="0.25">
      <c r="A56" s="301" t="s">
        <v>93</v>
      </c>
      <c r="B56" s="301"/>
      <c r="C56" s="301"/>
      <c r="D56" s="301"/>
      <c r="E56" s="301"/>
      <c r="F56" s="301"/>
      <c r="G56" s="301"/>
      <c r="H56" s="301"/>
      <c r="I56" s="301"/>
      <c r="J56" s="301"/>
      <c r="K56" s="301"/>
      <c r="L56" s="301"/>
    </row>
    <row r="57" spans="1:14" x14ac:dyDescent="0.25">
      <c r="A57" s="22"/>
      <c r="C57" s="22"/>
      <c r="D57" s="22"/>
      <c r="E57" s="22"/>
      <c r="F57" s="22"/>
      <c r="G57" s="22"/>
      <c r="H57" s="22"/>
    </row>
    <row r="58" spans="1:14" ht="15.75" thickBot="1" x14ac:dyDescent="0.3">
      <c r="B58" s="1" t="s">
        <v>89</v>
      </c>
      <c r="C58" s="15"/>
      <c r="D58" s="15"/>
      <c r="F58" s="1" t="s">
        <v>90</v>
      </c>
      <c r="J58" s="1" t="s">
        <v>91</v>
      </c>
    </row>
    <row r="59" spans="1:14" ht="15.75" thickBot="1" x14ac:dyDescent="0.3">
      <c r="A59" s="3">
        <v>1</v>
      </c>
      <c r="B59" s="292" t="s">
        <v>242</v>
      </c>
      <c r="C59" s="293"/>
      <c r="D59" s="294"/>
      <c r="F59" s="292" t="s">
        <v>243</v>
      </c>
      <c r="G59" s="293"/>
      <c r="H59" s="294"/>
      <c r="J59" s="299" t="s">
        <v>244</v>
      </c>
      <c r="K59" s="293"/>
      <c r="L59" s="293"/>
      <c r="M59" s="294"/>
    </row>
    <row r="60" spans="1:14" ht="15.75" thickBot="1" x14ac:dyDescent="0.3">
      <c r="A60" s="3">
        <v>2</v>
      </c>
      <c r="B60" s="292" t="s">
        <v>250</v>
      </c>
      <c r="C60" s="293"/>
      <c r="D60" s="294"/>
      <c r="F60" s="292" t="s">
        <v>251</v>
      </c>
      <c r="G60" s="293"/>
      <c r="H60" s="294"/>
      <c r="J60" s="299" t="s">
        <v>252</v>
      </c>
      <c r="K60" s="293"/>
      <c r="L60" s="293"/>
      <c r="M60" s="294"/>
    </row>
    <row r="61" spans="1:14" ht="15.75" thickBot="1" x14ac:dyDescent="0.3">
      <c r="A61" s="3">
        <v>3</v>
      </c>
      <c r="B61" s="292"/>
      <c r="C61" s="293"/>
      <c r="D61" s="294"/>
      <c r="F61" s="292"/>
      <c r="G61" s="293"/>
      <c r="H61" s="294"/>
      <c r="J61" s="292"/>
      <c r="K61" s="293"/>
      <c r="L61" s="293"/>
      <c r="M61" s="294"/>
    </row>
    <row r="62" spans="1:14" ht="15.75" thickBot="1" x14ac:dyDescent="0.3">
      <c r="A62" s="3">
        <v>4</v>
      </c>
      <c r="B62" s="292"/>
      <c r="C62" s="293"/>
      <c r="D62" s="294"/>
      <c r="F62" s="292"/>
      <c r="G62" s="293"/>
      <c r="H62" s="294"/>
      <c r="J62" s="292"/>
      <c r="K62" s="293"/>
      <c r="L62" s="293"/>
      <c r="M62" s="294"/>
    </row>
    <row r="63" spans="1:14" ht="15.75" thickBot="1" x14ac:dyDescent="0.3">
      <c r="A63" s="3">
        <v>5</v>
      </c>
      <c r="B63" s="292"/>
      <c r="C63" s="293"/>
      <c r="D63" s="294"/>
      <c r="F63" s="292"/>
      <c r="G63" s="293"/>
      <c r="H63" s="294"/>
      <c r="J63" s="292"/>
      <c r="K63" s="293"/>
      <c r="L63" s="293"/>
      <c r="M63" s="294"/>
    </row>
    <row r="64" spans="1:14" ht="15.75" thickBot="1" x14ac:dyDescent="0.3">
      <c r="A64" s="3">
        <v>6</v>
      </c>
      <c r="B64" s="292"/>
      <c r="C64" s="293"/>
      <c r="D64" s="294"/>
      <c r="F64" s="292"/>
      <c r="G64" s="293"/>
      <c r="H64" s="294"/>
      <c r="J64" s="292"/>
      <c r="K64" s="293"/>
      <c r="L64" s="293"/>
      <c r="M64" s="294"/>
    </row>
    <row r="65" spans="1:13" ht="15.75" thickBot="1" x14ac:dyDescent="0.3">
      <c r="A65" s="3">
        <v>7</v>
      </c>
      <c r="B65" s="292"/>
      <c r="C65" s="293"/>
      <c r="D65" s="294"/>
      <c r="F65" s="292"/>
      <c r="G65" s="293"/>
      <c r="H65" s="294"/>
      <c r="J65" s="292"/>
      <c r="K65" s="293"/>
      <c r="L65" s="293"/>
      <c r="M65" s="294"/>
    </row>
    <row r="66" spans="1:13" ht="15.75" thickBot="1" x14ac:dyDescent="0.3">
      <c r="A66" s="3">
        <v>8</v>
      </c>
      <c r="B66" s="292"/>
      <c r="C66" s="293"/>
      <c r="D66" s="294"/>
      <c r="F66" s="292"/>
      <c r="G66" s="293"/>
      <c r="H66" s="294"/>
      <c r="J66" s="292"/>
      <c r="K66" s="293"/>
      <c r="L66" s="293"/>
      <c r="M66" s="294"/>
    </row>
  </sheetData>
  <customSheetViews>
    <customSheetView guid="{08C97B7F-67EE-4463-AA3D-5024C5CFCC42}" topLeftCell="A28">
      <selection activeCell="J12" sqref="J12"/>
      <pageMargins left="0.7" right="0.7" top="0.75" bottom="0.75" header="0.3" footer="0.3"/>
      <pageSetup orientation="portrait" verticalDpi="0" r:id="rId1"/>
    </customSheetView>
    <customSheetView guid="{2E2FAD43-F494-46C6-B6DE-888600DCD678}" scale="64" topLeftCell="A13">
      <selection activeCell="R54" sqref="R54"/>
      <pageMargins left="0.7" right="0.7" top="0.75" bottom="0.75" header="0.3" footer="0.3"/>
      <pageSetup orientation="portrait" verticalDpi="0" r:id="rId2"/>
    </customSheetView>
    <customSheetView guid="{E6EFA4C7-DFFB-4941-B345-FBDAD15E74E5}" scale="64" topLeftCell="A4">
      <selection activeCell="B17" sqref="B17:I17"/>
      <pageMargins left="0.7" right="0.7" top="0.75" bottom="0.75" header="0.3" footer="0.3"/>
      <pageSetup orientation="portrait" verticalDpi="0" r:id="rId3"/>
    </customSheetView>
    <customSheetView guid="{863D4983-E574-4116-8AEE-5628A2729420}" scale="64" topLeftCell="A13">
      <selection activeCell="R54" sqref="R54"/>
      <pageMargins left="0.7" right="0.7" top="0.75" bottom="0.75" header="0.3" footer="0.3"/>
      <pageSetup orientation="portrait" verticalDpi="0" r:id="rId4"/>
    </customSheetView>
    <customSheetView guid="{E81C4F55-9D7D-424D-B71A-E13A7EC29278}" scale="64" topLeftCell="A13">
      <selection activeCell="R54" sqref="R54"/>
      <pageMargins left="0.7" right="0.7" top="0.75" bottom="0.75" header="0.3" footer="0.3"/>
      <pageSetup orientation="portrait" verticalDpi="0" r:id="rId5"/>
    </customSheetView>
  </customSheetViews>
  <mergeCells count="63">
    <mergeCell ref="B64:D64"/>
    <mergeCell ref="L50:N50"/>
    <mergeCell ref="A38:B38"/>
    <mergeCell ref="B40:I40"/>
    <mergeCell ref="A46:D46"/>
    <mergeCell ref="B42:C42"/>
    <mergeCell ref="H42:I42"/>
    <mergeCell ref="L42:N42"/>
    <mergeCell ref="J63:M63"/>
    <mergeCell ref="B50:C50"/>
    <mergeCell ref="J64:M64"/>
    <mergeCell ref="A3:I3"/>
    <mergeCell ref="A9:E9"/>
    <mergeCell ref="B65:D65"/>
    <mergeCell ref="B66:D66"/>
    <mergeCell ref="F59:H59"/>
    <mergeCell ref="F60:H60"/>
    <mergeCell ref="F61:H61"/>
    <mergeCell ref="F62:H62"/>
    <mergeCell ref="F63:H63"/>
    <mergeCell ref="F64:H64"/>
    <mergeCell ref="F65:H65"/>
    <mergeCell ref="F66:H66"/>
    <mergeCell ref="B60:D60"/>
    <mergeCell ref="B61:D61"/>
    <mergeCell ref="B62:D62"/>
    <mergeCell ref="B63:D63"/>
    <mergeCell ref="L24:N24"/>
    <mergeCell ref="L17:Q17"/>
    <mergeCell ref="B17:I17"/>
    <mergeCell ref="B19:I20"/>
    <mergeCell ref="A5:D5"/>
    <mergeCell ref="A6:C6"/>
    <mergeCell ref="A7:C7"/>
    <mergeCell ref="L22:M22"/>
    <mergeCell ref="P22:Q22"/>
    <mergeCell ref="B24:C24"/>
    <mergeCell ref="H24:I24"/>
    <mergeCell ref="H35:I35"/>
    <mergeCell ref="L35:N35"/>
    <mergeCell ref="A26:E26"/>
    <mergeCell ref="B28:I28"/>
    <mergeCell ref="L28:Q28"/>
    <mergeCell ref="B30:I31"/>
    <mergeCell ref="B33:I33"/>
    <mergeCell ref="L33:M33"/>
    <mergeCell ref="P33:Q33"/>
    <mergeCell ref="J65:M65"/>
    <mergeCell ref="J66:M66"/>
    <mergeCell ref="B12:E12"/>
    <mergeCell ref="A54:F54"/>
    <mergeCell ref="J59:M59"/>
    <mergeCell ref="J60:M60"/>
    <mergeCell ref="J61:M61"/>
    <mergeCell ref="J62:M62"/>
    <mergeCell ref="B48:I48"/>
    <mergeCell ref="B22:I22"/>
    <mergeCell ref="A15:E15"/>
    <mergeCell ref="B59:D59"/>
    <mergeCell ref="A56:L56"/>
    <mergeCell ref="L48:Q48"/>
    <mergeCell ref="L40:Q40"/>
    <mergeCell ref="B35:C35"/>
  </mergeCells>
  <hyperlinks>
    <hyperlink ref="L35" r:id="rId6" xr:uid="{00000000-0004-0000-0000-000000000000}"/>
    <hyperlink ref="J59" r:id="rId7" xr:uid="{00000000-0004-0000-0000-000001000000}"/>
    <hyperlink ref="L42" r:id="rId8" xr:uid="{00000000-0004-0000-0000-000002000000}"/>
    <hyperlink ref="J60" r:id="rId9" xr:uid="{00000000-0004-0000-0000-000003000000}"/>
    <hyperlink ref="L24" r:id="rId10" display="jpullum@gfcmsu.edu" xr:uid="{00000000-0004-0000-0000-000004000000}"/>
  </hyperlinks>
  <pageMargins left="0.7" right="0.7" top="0.75" bottom="0.75" header="0.3" footer="0.3"/>
  <pageSetup orientation="portrait" verticalDpi="0"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69"/>
  <sheetViews>
    <sheetView zoomScale="90" zoomScaleNormal="59" workbookViewId="0">
      <selection activeCell="A19" sqref="A19:Y25"/>
    </sheetView>
  </sheetViews>
  <sheetFormatPr defaultColWidth="8.5703125" defaultRowHeight="15.75" x14ac:dyDescent="0.25"/>
  <cols>
    <col min="1" max="8" width="8.5703125" style="142"/>
    <col min="9" max="9" width="11.42578125" style="142" customWidth="1"/>
    <col min="10" max="16384" width="8.5703125" style="142"/>
  </cols>
  <sheetData>
    <row r="1" spans="1:25" ht="16.5" thickBot="1" x14ac:dyDescent="0.3"/>
    <row r="2" spans="1:25" ht="16.5" thickBot="1" x14ac:dyDescent="0.3">
      <c r="A2" s="316" t="s">
        <v>165</v>
      </c>
      <c r="B2" s="317"/>
      <c r="C2" s="317"/>
      <c r="D2" s="317"/>
      <c r="E2" s="317"/>
      <c r="F2" s="317"/>
      <c r="G2" s="317"/>
      <c r="H2" s="317"/>
      <c r="I2" s="317"/>
      <c r="J2" s="317"/>
      <c r="K2" s="317"/>
      <c r="L2" s="317"/>
      <c r="M2" s="317"/>
      <c r="N2" s="317"/>
      <c r="O2" s="317"/>
      <c r="P2" s="317"/>
      <c r="Q2" s="317"/>
      <c r="R2" s="317"/>
      <c r="S2" s="317"/>
      <c r="T2" s="317"/>
      <c r="U2" s="317"/>
      <c r="V2" s="317"/>
      <c r="W2" s="317"/>
      <c r="X2" s="317"/>
      <c r="Y2" s="318"/>
    </row>
    <row r="3" spans="1:25" ht="9.9499999999999993" customHeight="1" x14ac:dyDescent="0.25">
      <c r="A3" s="319" t="s">
        <v>342</v>
      </c>
      <c r="B3" s="320"/>
      <c r="C3" s="320"/>
      <c r="D3" s="320"/>
      <c r="E3" s="320"/>
      <c r="F3" s="320"/>
      <c r="G3" s="320"/>
      <c r="H3" s="320"/>
      <c r="I3" s="320"/>
      <c r="J3" s="320"/>
      <c r="K3" s="320"/>
      <c r="L3" s="320"/>
      <c r="M3" s="320"/>
      <c r="N3" s="320"/>
      <c r="O3" s="320"/>
      <c r="P3" s="320"/>
      <c r="Q3" s="320"/>
      <c r="R3" s="320"/>
      <c r="S3" s="320"/>
      <c r="T3" s="320"/>
      <c r="U3" s="320"/>
      <c r="V3" s="320"/>
      <c r="W3" s="320"/>
      <c r="X3" s="320"/>
      <c r="Y3" s="321"/>
    </row>
    <row r="4" spans="1:25" ht="9.9499999999999993" customHeight="1" x14ac:dyDescent="0.25">
      <c r="A4" s="322"/>
      <c r="B4" s="323"/>
      <c r="C4" s="323"/>
      <c r="D4" s="323"/>
      <c r="E4" s="323"/>
      <c r="F4" s="323"/>
      <c r="G4" s="323"/>
      <c r="H4" s="323"/>
      <c r="I4" s="323"/>
      <c r="J4" s="323"/>
      <c r="K4" s="323"/>
      <c r="L4" s="323"/>
      <c r="M4" s="323"/>
      <c r="N4" s="323"/>
      <c r="O4" s="323"/>
      <c r="P4" s="323"/>
      <c r="Q4" s="323"/>
      <c r="R4" s="323"/>
      <c r="S4" s="323"/>
      <c r="T4" s="323"/>
      <c r="U4" s="323"/>
      <c r="V4" s="323"/>
      <c r="W4" s="323"/>
      <c r="X4" s="323"/>
      <c r="Y4" s="324"/>
    </row>
    <row r="5" spans="1:25" ht="9.9499999999999993" customHeight="1" x14ac:dyDescent="0.25">
      <c r="A5" s="322"/>
      <c r="B5" s="323"/>
      <c r="C5" s="323"/>
      <c r="D5" s="323"/>
      <c r="E5" s="323"/>
      <c r="F5" s="323"/>
      <c r="G5" s="323"/>
      <c r="H5" s="323"/>
      <c r="I5" s="323"/>
      <c r="J5" s="323"/>
      <c r="K5" s="323"/>
      <c r="L5" s="323"/>
      <c r="M5" s="323"/>
      <c r="N5" s="323"/>
      <c r="O5" s="323"/>
      <c r="P5" s="323"/>
      <c r="Q5" s="323"/>
      <c r="R5" s="323"/>
      <c r="S5" s="323"/>
      <c r="T5" s="323"/>
      <c r="U5" s="323"/>
      <c r="V5" s="323"/>
      <c r="W5" s="323"/>
      <c r="X5" s="323"/>
      <c r="Y5" s="324"/>
    </row>
    <row r="6" spans="1:25" ht="9.9499999999999993" customHeight="1" x14ac:dyDescent="0.25">
      <c r="A6" s="322"/>
      <c r="B6" s="323"/>
      <c r="C6" s="323"/>
      <c r="D6" s="323"/>
      <c r="E6" s="323"/>
      <c r="F6" s="323"/>
      <c r="G6" s="323"/>
      <c r="H6" s="323"/>
      <c r="I6" s="323"/>
      <c r="J6" s="323"/>
      <c r="K6" s="323"/>
      <c r="L6" s="323"/>
      <c r="M6" s="323"/>
      <c r="N6" s="323"/>
      <c r="O6" s="323"/>
      <c r="P6" s="323"/>
      <c r="Q6" s="323"/>
      <c r="R6" s="323"/>
      <c r="S6" s="323"/>
      <c r="T6" s="323"/>
      <c r="U6" s="323"/>
      <c r="V6" s="323"/>
      <c r="W6" s="323"/>
      <c r="X6" s="323"/>
      <c r="Y6" s="324"/>
    </row>
    <row r="7" spans="1:25" ht="9.9499999999999993" customHeight="1" x14ac:dyDescent="0.25">
      <c r="A7" s="322"/>
      <c r="B7" s="323"/>
      <c r="C7" s="323"/>
      <c r="D7" s="323"/>
      <c r="E7" s="323"/>
      <c r="F7" s="323"/>
      <c r="G7" s="323"/>
      <c r="H7" s="323"/>
      <c r="I7" s="323"/>
      <c r="J7" s="323"/>
      <c r="K7" s="323"/>
      <c r="L7" s="323"/>
      <c r="M7" s="323"/>
      <c r="N7" s="323"/>
      <c r="O7" s="323"/>
      <c r="P7" s="323"/>
      <c r="Q7" s="323"/>
      <c r="R7" s="323"/>
      <c r="S7" s="323"/>
      <c r="T7" s="323"/>
      <c r="U7" s="323"/>
      <c r="V7" s="323"/>
      <c r="W7" s="323"/>
      <c r="X7" s="323"/>
      <c r="Y7" s="324"/>
    </row>
    <row r="8" spans="1:25" ht="9.9499999999999993" customHeight="1" x14ac:dyDescent="0.25">
      <c r="A8" s="322"/>
      <c r="B8" s="323"/>
      <c r="C8" s="323"/>
      <c r="D8" s="323"/>
      <c r="E8" s="323"/>
      <c r="F8" s="323"/>
      <c r="G8" s="323"/>
      <c r="H8" s="323"/>
      <c r="I8" s="323"/>
      <c r="J8" s="323"/>
      <c r="K8" s="323"/>
      <c r="L8" s="323"/>
      <c r="M8" s="323"/>
      <c r="N8" s="323"/>
      <c r="O8" s="323"/>
      <c r="P8" s="323"/>
      <c r="Q8" s="323"/>
      <c r="R8" s="323"/>
      <c r="S8" s="323"/>
      <c r="T8" s="323"/>
      <c r="U8" s="323"/>
      <c r="V8" s="323"/>
      <c r="W8" s="323"/>
      <c r="X8" s="323"/>
      <c r="Y8" s="324"/>
    </row>
    <row r="9" spans="1:25" ht="9.9499999999999993" customHeight="1" x14ac:dyDescent="0.25">
      <c r="A9" s="322"/>
      <c r="B9" s="323"/>
      <c r="C9" s="323"/>
      <c r="D9" s="323"/>
      <c r="E9" s="323"/>
      <c r="F9" s="323"/>
      <c r="G9" s="323"/>
      <c r="H9" s="323"/>
      <c r="I9" s="323"/>
      <c r="J9" s="323"/>
      <c r="K9" s="323"/>
      <c r="L9" s="323"/>
      <c r="M9" s="323"/>
      <c r="N9" s="323"/>
      <c r="O9" s="323"/>
      <c r="P9" s="323"/>
      <c r="Q9" s="323"/>
      <c r="R9" s="323"/>
      <c r="S9" s="323"/>
      <c r="T9" s="323"/>
      <c r="U9" s="323"/>
      <c r="V9" s="323"/>
      <c r="W9" s="323"/>
      <c r="X9" s="323"/>
      <c r="Y9" s="324"/>
    </row>
    <row r="10" spans="1:25" ht="9.9499999999999993" customHeight="1" x14ac:dyDescent="0.25">
      <c r="A10" s="322"/>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4"/>
    </row>
    <row r="11" spans="1:25" ht="9.9499999999999993" customHeight="1" x14ac:dyDescent="0.25">
      <c r="A11" s="322"/>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4"/>
    </row>
    <row r="12" spans="1:25" ht="9.9499999999999993" customHeight="1" x14ac:dyDescent="0.25">
      <c r="A12" s="322"/>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4"/>
    </row>
    <row r="13" spans="1:25" ht="9.9499999999999993" customHeight="1" x14ac:dyDescent="0.25">
      <c r="A13" s="322"/>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4"/>
    </row>
    <row r="14" spans="1:25" ht="9.9499999999999993" customHeight="1" x14ac:dyDescent="0.25">
      <c r="A14" s="322"/>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4"/>
    </row>
    <row r="15" spans="1:25" ht="9.9499999999999993" customHeight="1" x14ac:dyDescent="0.25">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4"/>
    </row>
    <row r="16" spans="1:25" ht="9.9499999999999993" customHeight="1" thickBot="1" x14ac:dyDescent="0.3">
      <c r="A16" s="325"/>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7"/>
    </row>
    <row r="17" spans="1:25" ht="16.5" thickBot="1" x14ac:dyDescent="0.3">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row>
    <row r="18" spans="1:25" ht="16.5" thickBot="1" x14ac:dyDescent="0.3">
      <c r="A18" s="349" t="s">
        <v>103</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1"/>
    </row>
    <row r="19" spans="1:25" ht="5.0999999999999996" customHeight="1" x14ac:dyDescent="0.25">
      <c r="A19" s="319" t="s">
        <v>340</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1"/>
    </row>
    <row r="20" spans="1:25" ht="5.0999999999999996" customHeight="1" x14ac:dyDescent="0.25">
      <c r="A20" s="322"/>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4"/>
    </row>
    <row r="21" spans="1:25" ht="5.0999999999999996" customHeight="1" x14ac:dyDescent="0.25">
      <c r="A21" s="322"/>
      <c r="B21" s="323"/>
      <c r="C21" s="323"/>
      <c r="D21" s="323"/>
      <c r="E21" s="323"/>
      <c r="F21" s="323"/>
      <c r="G21" s="323"/>
      <c r="H21" s="323"/>
      <c r="I21" s="323"/>
      <c r="J21" s="323"/>
      <c r="K21" s="323"/>
      <c r="L21" s="323"/>
      <c r="M21" s="323"/>
      <c r="N21" s="323"/>
      <c r="O21" s="323"/>
      <c r="P21" s="323"/>
      <c r="Q21" s="323"/>
      <c r="R21" s="323"/>
      <c r="S21" s="323"/>
      <c r="T21" s="323"/>
      <c r="U21" s="323"/>
      <c r="V21" s="323"/>
      <c r="W21" s="323"/>
      <c r="X21" s="323"/>
      <c r="Y21" s="324"/>
    </row>
    <row r="22" spans="1:25" ht="5.0999999999999996" customHeight="1" x14ac:dyDescent="0.25">
      <c r="A22" s="322"/>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4"/>
    </row>
    <row r="23" spans="1:25" ht="5.0999999999999996" customHeight="1" x14ac:dyDescent="0.25">
      <c r="A23" s="322"/>
      <c r="B23" s="323"/>
      <c r="C23" s="323"/>
      <c r="D23" s="323"/>
      <c r="E23" s="323"/>
      <c r="F23" s="323"/>
      <c r="G23" s="323"/>
      <c r="H23" s="323"/>
      <c r="I23" s="323"/>
      <c r="J23" s="323"/>
      <c r="K23" s="323"/>
      <c r="L23" s="323"/>
      <c r="M23" s="323"/>
      <c r="N23" s="323"/>
      <c r="O23" s="323"/>
      <c r="P23" s="323"/>
      <c r="Q23" s="323"/>
      <c r="R23" s="323"/>
      <c r="S23" s="323"/>
      <c r="T23" s="323"/>
      <c r="U23" s="323"/>
      <c r="V23" s="323"/>
      <c r="W23" s="323"/>
      <c r="X23" s="323"/>
      <c r="Y23" s="324"/>
    </row>
    <row r="24" spans="1:25" ht="5.0999999999999996" customHeight="1" x14ac:dyDescent="0.25">
      <c r="A24" s="322"/>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4"/>
    </row>
    <row r="25" spans="1:25" ht="5.0999999999999996" customHeight="1" x14ac:dyDescent="0.25">
      <c r="A25" s="322"/>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4"/>
    </row>
    <row r="26" spans="1:25" ht="5.0999999999999996" customHeight="1" x14ac:dyDescent="0.25">
      <c r="A26" s="322"/>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4"/>
    </row>
    <row r="27" spans="1:25" ht="5.0999999999999996" customHeight="1" x14ac:dyDescent="0.25">
      <c r="A27" s="322"/>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4"/>
    </row>
    <row r="28" spans="1:25" ht="5.0999999999999996" customHeight="1" x14ac:dyDescent="0.25">
      <c r="A28" s="322"/>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4"/>
    </row>
    <row r="29" spans="1:25" ht="5.0999999999999996" customHeight="1" x14ac:dyDescent="0.25">
      <c r="A29" s="322"/>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4"/>
    </row>
    <row r="30" spans="1:25" ht="5.0999999999999996" customHeight="1" x14ac:dyDescent="0.25">
      <c r="A30" s="322"/>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4"/>
    </row>
    <row r="31" spans="1:25" ht="5.0999999999999996" customHeight="1" x14ac:dyDescent="0.25">
      <c r="A31" s="322"/>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4"/>
    </row>
    <row r="32" spans="1:25" ht="5.0999999999999996" customHeight="1" thickBot="1" x14ac:dyDescent="0.3">
      <c r="A32" s="325"/>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7"/>
    </row>
    <row r="33" spans="1:25" ht="16.5" thickBot="1" x14ac:dyDescent="0.3">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row>
    <row r="34" spans="1:25" ht="47.1" customHeight="1" thickBot="1" x14ac:dyDescent="0.3">
      <c r="A34" s="346" t="s">
        <v>104</v>
      </c>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8"/>
    </row>
    <row r="35" spans="1:25" ht="9.9499999999999993" customHeight="1" x14ac:dyDescent="0.25">
      <c r="A35" s="352" t="s">
        <v>350</v>
      </c>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4"/>
    </row>
    <row r="36" spans="1:25" ht="9.9499999999999993" customHeight="1" x14ac:dyDescent="0.25">
      <c r="A36" s="355"/>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7"/>
    </row>
    <row r="37" spans="1:25" ht="9.9499999999999993" customHeight="1" x14ac:dyDescent="0.25">
      <c r="A37" s="355"/>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7"/>
    </row>
    <row r="38" spans="1:25" ht="9.9499999999999993" customHeight="1" x14ac:dyDescent="0.25">
      <c r="A38" s="355"/>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7"/>
    </row>
    <row r="39" spans="1:25" ht="9.9499999999999993" customHeight="1" x14ac:dyDescent="0.25">
      <c r="A39" s="355"/>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7"/>
    </row>
    <row r="40" spans="1:25" ht="9.9499999999999993" customHeight="1" x14ac:dyDescent="0.25">
      <c r="A40" s="355"/>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7"/>
    </row>
    <row r="41" spans="1:25" ht="9.9499999999999993" customHeight="1" x14ac:dyDescent="0.25">
      <c r="A41" s="355"/>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7"/>
    </row>
    <row r="42" spans="1:25" ht="9.9499999999999993" customHeight="1" x14ac:dyDescent="0.25">
      <c r="A42" s="355"/>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7"/>
    </row>
    <row r="43" spans="1:25" ht="9.9499999999999993" customHeight="1" x14ac:dyDescent="0.25">
      <c r="A43" s="355"/>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7"/>
    </row>
    <row r="44" spans="1:25" ht="9.9499999999999993" customHeight="1" x14ac:dyDescent="0.25">
      <c r="A44" s="355"/>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7"/>
    </row>
    <row r="45" spans="1:25" ht="9.9499999999999993" customHeight="1" x14ac:dyDescent="0.25">
      <c r="A45" s="355"/>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7"/>
    </row>
    <row r="46" spans="1:25" ht="9.9499999999999993" customHeight="1" x14ac:dyDescent="0.25">
      <c r="A46" s="355"/>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7"/>
    </row>
    <row r="47" spans="1:25" ht="9.9499999999999993" customHeight="1" x14ac:dyDescent="0.25">
      <c r="A47" s="355"/>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7"/>
    </row>
    <row r="48" spans="1:25" ht="9.9499999999999993" customHeight="1" thickBot="1" x14ac:dyDescent="0.3">
      <c r="A48" s="358"/>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60"/>
    </row>
    <row r="49" spans="1:25" ht="16.5" thickBot="1" x14ac:dyDescent="0.3">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row>
    <row r="50" spans="1:25" ht="22.5" customHeight="1" thickBot="1" x14ac:dyDescent="0.3">
      <c r="A50" s="361" t="s">
        <v>105</v>
      </c>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3"/>
    </row>
    <row r="51" spans="1:25" ht="6.95" customHeight="1" x14ac:dyDescent="0.25">
      <c r="A51" s="319" t="s">
        <v>256</v>
      </c>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1"/>
    </row>
    <row r="52" spans="1:25" ht="6.95" customHeight="1" x14ac:dyDescent="0.25">
      <c r="A52" s="322"/>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4"/>
    </row>
    <row r="53" spans="1:25" ht="6.95" customHeight="1" x14ac:dyDescent="0.25">
      <c r="A53" s="322"/>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4"/>
    </row>
    <row r="54" spans="1:25" ht="6.95" customHeight="1" x14ac:dyDescent="0.25">
      <c r="A54" s="322"/>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4"/>
    </row>
    <row r="55" spans="1:25" ht="6.95" customHeight="1" x14ac:dyDescent="0.25">
      <c r="A55" s="322"/>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4"/>
    </row>
    <row r="56" spans="1:25" ht="6.95" customHeight="1" x14ac:dyDescent="0.25">
      <c r="A56" s="322"/>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4"/>
    </row>
    <row r="57" spans="1:25" ht="6.95" customHeight="1" x14ac:dyDescent="0.25">
      <c r="A57" s="322"/>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4"/>
    </row>
    <row r="58" spans="1:25" ht="6.95" customHeight="1" x14ac:dyDescent="0.25">
      <c r="A58" s="322"/>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4"/>
    </row>
    <row r="59" spans="1:25" ht="6.95" customHeight="1" x14ac:dyDescent="0.25">
      <c r="A59" s="322"/>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4"/>
    </row>
    <row r="60" spans="1:25" ht="6.95" customHeight="1" x14ac:dyDescent="0.25">
      <c r="A60" s="322"/>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4"/>
    </row>
    <row r="61" spans="1:25" ht="6.95" customHeight="1" x14ac:dyDescent="0.25">
      <c r="A61" s="322"/>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4"/>
    </row>
    <row r="62" spans="1:25" ht="6.95" customHeight="1" x14ac:dyDescent="0.25">
      <c r="A62" s="322"/>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4"/>
    </row>
    <row r="63" spans="1:25" ht="6.95" customHeight="1" x14ac:dyDescent="0.25">
      <c r="A63" s="322"/>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4"/>
    </row>
    <row r="64" spans="1:25" ht="6.95" customHeight="1" thickBot="1" x14ac:dyDescent="0.3">
      <c r="A64" s="325"/>
      <c r="B64" s="326"/>
      <c r="C64" s="326"/>
      <c r="D64" s="326"/>
      <c r="E64" s="326"/>
      <c r="F64" s="326"/>
      <c r="G64" s="326"/>
      <c r="H64" s="326"/>
      <c r="I64" s="326"/>
      <c r="J64" s="326"/>
      <c r="K64" s="326"/>
      <c r="L64" s="326"/>
      <c r="M64" s="326"/>
      <c r="N64" s="326"/>
      <c r="O64" s="326"/>
      <c r="P64" s="326"/>
      <c r="Q64" s="326"/>
      <c r="R64" s="326"/>
      <c r="S64" s="326"/>
      <c r="T64" s="326"/>
      <c r="U64" s="326"/>
      <c r="V64" s="326"/>
      <c r="W64" s="326"/>
      <c r="X64" s="326"/>
      <c r="Y64" s="327"/>
    </row>
    <row r="65" spans="1:25" ht="16.5" thickBot="1" x14ac:dyDescent="0.3">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row>
    <row r="66" spans="1:25" ht="22.5" customHeight="1" thickBot="1" x14ac:dyDescent="0.3">
      <c r="A66" s="364" t="s">
        <v>163</v>
      </c>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6"/>
    </row>
    <row r="67" spans="1:25" ht="12" customHeight="1" x14ac:dyDescent="0.25">
      <c r="A67" s="319" t="s">
        <v>343</v>
      </c>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1"/>
    </row>
    <row r="68" spans="1:25" ht="12" customHeight="1" x14ac:dyDescent="0.25">
      <c r="A68" s="322"/>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4"/>
    </row>
    <row r="69" spans="1:25" ht="12" customHeight="1" x14ac:dyDescent="0.25">
      <c r="A69" s="322"/>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4"/>
    </row>
    <row r="70" spans="1:25" ht="12" customHeight="1" x14ac:dyDescent="0.25">
      <c r="A70" s="322"/>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4"/>
    </row>
    <row r="71" spans="1:25" ht="12" customHeight="1" x14ac:dyDescent="0.25">
      <c r="A71" s="322"/>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4"/>
    </row>
    <row r="72" spans="1:25" ht="12" customHeight="1" x14ac:dyDescent="0.25">
      <c r="A72" s="322"/>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4"/>
    </row>
    <row r="73" spans="1:25" ht="12" customHeight="1" x14ac:dyDescent="0.25">
      <c r="A73" s="322"/>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4"/>
    </row>
    <row r="74" spans="1:25" ht="12" customHeight="1" x14ac:dyDescent="0.25">
      <c r="A74" s="322"/>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4"/>
    </row>
    <row r="75" spans="1:25" ht="12" customHeight="1" x14ac:dyDescent="0.25">
      <c r="A75" s="322"/>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4"/>
    </row>
    <row r="76" spans="1:25" ht="12" customHeight="1" x14ac:dyDescent="0.25">
      <c r="A76" s="322"/>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4"/>
    </row>
    <row r="77" spans="1:25" ht="12" customHeight="1" x14ac:dyDescent="0.25">
      <c r="A77" s="322"/>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4"/>
    </row>
    <row r="78" spans="1:25" ht="12" customHeight="1" x14ac:dyDescent="0.25">
      <c r="A78" s="322"/>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4"/>
    </row>
    <row r="79" spans="1:25" ht="12" customHeight="1" x14ac:dyDescent="0.25">
      <c r="A79" s="322"/>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4"/>
    </row>
    <row r="80" spans="1:25" ht="12" customHeight="1" thickBot="1" x14ac:dyDescent="0.3">
      <c r="A80" s="325"/>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7"/>
    </row>
    <row r="81" spans="1:25" ht="16.5" thickBot="1" x14ac:dyDescent="0.3">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row>
    <row r="82" spans="1:25" ht="22.5" customHeight="1" thickBot="1" x14ac:dyDescent="0.3">
      <c r="A82" s="370" t="s">
        <v>107</v>
      </c>
      <c r="B82" s="371"/>
      <c r="C82" s="371"/>
      <c r="D82" s="371"/>
      <c r="E82" s="371"/>
      <c r="F82" s="371"/>
      <c r="G82" s="371"/>
      <c r="H82" s="371"/>
      <c r="I82" s="371"/>
      <c r="J82" s="371"/>
      <c r="K82" s="371"/>
      <c r="L82" s="371"/>
      <c r="M82" s="371"/>
      <c r="N82" s="371"/>
      <c r="O82" s="371"/>
      <c r="P82" s="371"/>
      <c r="Q82" s="371"/>
      <c r="R82" s="371"/>
      <c r="S82" s="371"/>
      <c r="T82" s="371"/>
      <c r="U82" s="371"/>
      <c r="V82" s="371"/>
      <c r="W82" s="371"/>
      <c r="X82" s="371"/>
      <c r="Y82" s="372"/>
    </row>
    <row r="83" spans="1:25" ht="9.9499999999999993" customHeight="1" x14ac:dyDescent="0.25">
      <c r="A83" s="319" t="s">
        <v>344</v>
      </c>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1"/>
    </row>
    <row r="84" spans="1:25" ht="9.9499999999999993" customHeight="1" x14ac:dyDescent="0.25">
      <c r="A84" s="322"/>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4"/>
    </row>
    <row r="85" spans="1:25" ht="9.9499999999999993" customHeight="1" x14ac:dyDescent="0.25">
      <c r="A85" s="322"/>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4"/>
    </row>
    <row r="86" spans="1:25" ht="9.9499999999999993" customHeight="1" x14ac:dyDescent="0.25">
      <c r="A86" s="322"/>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4"/>
    </row>
    <row r="87" spans="1:25" ht="9.9499999999999993" customHeight="1" x14ac:dyDescent="0.25">
      <c r="A87" s="322"/>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4"/>
    </row>
    <row r="88" spans="1:25" ht="9.9499999999999993" customHeight="1" x14ac:dyDescent="0.25">
      <c r="A88" s="322"/>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4"/>
    </row>
    <row r="89" spans="1:25" ht="9.9499999999999993" customHeight="1" x14ac:dyDescent="0.25">
      <c r="A89" s="322"/>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4"/>
    </row>
    <row r="90" spans="1:25" ht="9.9499999999999993" customHeight="1" x14ac:dyDescent="0.25">
      <c r="A90" s="322"/>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4"/>
    </row>
    <row r="91" spans="1:25" ht="9.9499999999999993" customHeight="1" x14ac:dyDescent="0.25">
      <c r="A91" s="322"/>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4"/>
    </row>
    <row r="92" spans="1:25" ht="9.9499999999999993" customHeight="1" x14ac:dyDescent="0.25">
      <c r="A92" s="322"/>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4"/>
    </row>
    <row r="93" spans="1:25" ht="9.9499999999999993" customHeight="1" x14ac:dyDescent="0.25">
      <c r="A93" s="322"/>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4"/>
    </row>
    <row r="94" spans="1:25" ht="9.9499999999999993" customHeight="1" x14ac:dyDescent="0.25">
      <c r="A94" s="322"/>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4"/>
    </row>
    <row r="95" spans="1:25" ht="9.9499999999999993" customHeight="1" x14ac:dyDescent="0.25">
      <c r="A95" s="322"/>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4"/>
    </row>
    <row r="96" spans="1:25" ht="9.9499999999999993" customHeight="1" thickBot="1" x14ac:dyDescent="0.3">
      <c r="A96" s="325"/>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7"/>
    </row>
    <row r="97" spans="1:25" ht="16.5" thickBot="1" x14ac:dyDescent="0.3">
      <c r="A97" s="158"/>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60"/>
    </row>
    <row r="98" spans="1:25" ht="22.5" customHeight="1" thickBot="1" x14ac:dyDescent="0.3">
      <c r="A98" s="367" t="s">
        <v>106</v>
      </c>
      <c r="B98" s="368"/>
      <c r="C98" s="368"/>
      <c r="D98" s="368"/>
      <c r="E98" s="368"/>
      <c r="F98" s="368"/>
      <c r="G98" s="368"/>
      <c r="H98" s="368"/>
      <c r="I98" s="368"/>
      <c r="J98" s="368"/>
      <c r="K98" s="368"/>
      <c r="L98" s="368"/>
      <c r="M98" s="368"/>
      <c r="N98" s="368"/>
      <c r="O98" s="368"/>
      <c r="P98" s="368"/>
      <c r="Q98" s="368"/>
      <c r="R98" s="368"/>
      <c r="S98" s="368"/>
      <c r="T98" s="368"/>
      <c r="U98" s="368"/>
      <c r="V98" s="368"/>
      <c r="W98" s="368"/>
      <c r="X98" s="368"/>
      <c r="Y98" s="369"/>
    </row>
    <row r="99" spans="1:25" ht="9.9499999999999993" customHeight="1" x14ac:dyDescent="0.25">
      <c r="A99" s="319" t="s">
        <v>345</v>
      </c>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1"/>
    </row>
    <row r="100" spans="1:25" ht="9.9499999999999993" customHeight="1" x14ac:dyDescent="0.25">
      <c r="A100" s="322"/>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4"/>
    </row>
    <row r="101" spans="1:25" ht="9.9499999999999993" customHeight="1" x14ac:dyDescent="0.25">
      <c r="A101" s="322"/>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4"/>
    </row>
    <row r="102" spans="1:25" ht="9.9499999999999993" customHeight="1" x14ac:dyDescent="0.25">
      <c r="A102" s="322"/>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4"/>
    </row>
    <row r="103" spans="1:25" ht="9.9499999999999993" customHeight="1" x14ac:dyDescent="0.25">
      <c r="A103" s="322"/>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4"/>
    </row>
    <row r="104" spans="1:25" ht="9.9499999999999993" customHeight="1" x14ac:dyDescent="0.25">
      <c r="A104" s="322"/>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4"/>
    </row>
    <row r="105" spans="1:25" ht="9.9499999999999993" customHeight="1" x14ac:dyDescent="0.25">
      <c r="A105" s="322"/>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4"/>
    </row>
    <row r="106" spans="1:25" ht="9.9499999999999993" customHeight="1" x14ac:dyDescent="0.25">
      <c r="A106" s="322"/>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4"/>
    </row>
    <row r="107" spans="1:25" ht="9.9499999999999993" customHeight="1" x14ac:dyDescent="0.25">
      <c r="A107" s="322"/>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4"/>
    </row>
    <row r="108" spans="1:25" ht="9.9499999999999993" customHeight="1" x14ac:dyDescent="0.25">
      <c r="A108" s="322"/>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4"/>
    </row>
    <row r="109" spans="1:25" ht="9.9499999999999993" customHeight="1" x14ac:dyDescent="0.25">
      <c r="A109" s="322"/>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4"/>
    </row>
    <row r="110" spans="1:25" ht="9.9499999999999993" customHeight="1" x14ac:dyDescent="0.25">
      <c r="A110" s="322"/>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4"/>
    </row>
    <row r="111" spans="1:25" ht="9.9499999999999993" customHeight="1" x14ac:dyDescent="0.25">
      <c r="A111" s="322"/>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4"/>
    </row>
    <row r="112" spans="1:25" ht="9.9499999999999993" customHeight="1" thickBot="1" x14ac:dyDescent="0.3">
      <c r="A112" s="325"/>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7"/>
    </row>
    <row r="113" spans="1:25" x14ac:dyDescent="0.2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row>
    <row r="114" spans="1:25" ht="16.5" thickBot="1" x14ac:dyDescent="0.3">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row>
    <row r="115" spans="1:25" ht="22.5" customHeight="1" thickBot="1" x14ac:dyDescent="0.3">
      <c r="A115" s="337" t="s">
        <v>168</v>
      </c>
      <c r="B115" s="338"/>
      <c r="C115" s="338"/>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9"/>
    </row>
    <row r="116" spans="1:25" ht="9.9499999999999993" customHeight="1" x14ac:dyDescent="0.25">
      <c r="A116" s="319" t="s">
        <v>346</v>
      </c>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1"/>
    </row>
    <row r="117" spans="1:25" ht="9.9499999999999993" customHeight="1" x14ac:dyDescent="0.25">
      <c r="A117" s="322"/>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4"/>
    </row>
    <row r="118" spans="1:25" ht="9.9499999999999993" customHeight="1" x14ac:dyDescent="0.25">
      <c r="A118" s="322"/>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4"/>
    </row>
    <row r="119" spans="1:25" ht="9.9499999999999993" customHeight="1" x14ac:dyDescent="0.25">
      <c r="A119" s="322"/>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4"/>
    </row>
    <row r="120" spans="1:25" ht="9.9499999999999993" customHeight="1" x14ac:dyDescent="0.25">
      <c r="A120" s="322"/>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4"/>
    </row>
    <row r="121" spans="1:25" ht="9.9499999999999993" customHeight="1" x14ac:dyDescent="0.25">
      <c r="A121" s="322"/>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4"/>
    </row>
    <row r="122" spans="1:25" ht="9.9499999999999993" customHeight="1" x14ac:dyDescent="0.25">
      <c r="A122" s="322"/>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4"/>
    </row>
    <row r="123" spans="1:25" ht="9.9499999999999993" customHeight="1" x14ac:dyDescent="0.25">
      <c r="A123" s="322"/>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4"/>
    </row>
    <row r="124" spans="1:25" ht="9.9499999999999993" customHeight="1" x14ac:dyDescent="0.25">
      <c r="A124" s="322"/>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4"/>
    </row>
    <row r="125" spans="1:25" ht="9.9499999999999993" customHeight="1" x14ac:dyDescent="0.25">
      <c r="A125" s="322"/>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4"/>
    </row>
    <row r="126" spans="1:25" ht="9.9499999999999993" customHeight="1" x14ac:dyDescent="0.25">
      <c r="A126" s="322"/>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4"/>
    </row>
    <row r="127" spans="1:25" ht="9.9499999999999993" customHeight="1" x14ac:dyDescent="0.25">
      <c r="A127" s="322"/>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4"/>
    </row>
    <row r="128" spans="1:25" ht="9.9499999999999993" customHeight="1" x14ac:dyDescent="0.25">
      <c r="A128" s="322"/>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4"/>
    </row>
    <row r="129" spans="1:25" ht="9.9499999999999993" customHeight="1" thickBot="1" x14ac:dyDescent="0.3">
      <c r="A129" s="325"/>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7"/>
    </row>
    <row r="130" spans="1:25" ht="14.1" customHeight="1" thickBot="1" x14ac:dyDescent="0.3">
      <c r="A130" s="144"/>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row>
    <row r="131" spans="1:25" ht="18.95" customHeight="1" thickBot="1" x14ac:dyDescent="0.3">
      <c r="A131" s="316" t="s">
        <v>101</v>
      </c>
      <c r="B131" s="317"/>
      <c r="C131" s="317"/>
      <c r="D131" s="317"/>
      <c r="E131" s="317"/>
      <c r="F131" s="317"/>
      <c r="G131" s="317"/>
      <c r="H131" s="317"/>
      <c r="I131" s="317"/>
      <c r="J131" s="317"/>
      <c r="K131" s="317"/>
      <c r="L131" s="317"/>
      <c r="M131" s="317"/>
      <c r="N131" s="317"/>
      <c r="O131" s="317"/>
      <c r="P131" s="317"/>
      <c r="Q131" s="317"/>
      <c r="R131" s="317"/>
      <c r="S131" s="317"/>
      <c r="T131" s="317"/>
      <c r="U131" s="317"/>
      <c r="V131" s="317"/>
      <c r="W131" s="317"/>
      <c r="X131" s="317"/>
      <c r="Y131" s="318"/>
    </row>
    <row r="132" spans="1:25" ht="15" customHeight="1" x14ac:dyDescent="0.25">
      <c r="A132" s="319" t="s">
        <v>347</v>
      </c>
      <c r="B132" s="320"/>
      <c r="C132" s="320"/>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1"/>
    </row>
    <row r="133" spans="1:25" ht="15" customHeight="1" x14ac:dyDescent="0.25">
      <c r="A133" s="322"/>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4"/>
    </row>
    <row r="134" spans="1:25" ht="15" customHeight="1" x14ac:dyDescent="0.25">
      <c r="A134" s="322"/>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4"/>
    </row>
    <row r="135" spans="1:25" ht="15" customHeight="1" x14ac:dyDescent="0.25">
      <c r="A135" s="322"/>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4"/>
    </row>
    <row r="136" spans="1:25" ht="15" customHeight="1" x14ac:dyDescent="0.25">
      <c r="A136" s="322"/>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4"/>
    </row>
    <row r="137" spans="1:25" ht="15" customHeight="1" x14ac:dyDescent="0.25">
      <c r="A137" s="322"/>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4"/>
    </row>
    <row r="138" spans="1:25" ht="15" customHeight="1" x14ac:dyDescent="0.25">
      <c r="A138" s="322"/>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4"/>
    </row>
    <row r="139" spans="1:25" ht="15" customHeight="1" x14ac:dyDescent="0.25">
      <c r="A139" s="322"/>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4"/>
    </row>
    <row r="140" spans="1:25" ht="15" customHeight="1" x14ac:dyDescent="0.25">
      <c r="A140" s="322"/>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4"/>
    </row>
    <row r="141" spans="1:25" ht="15" customHeight="1" x14ac:dyDescent="0.25">
      <c r="A141" s="322"/>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4"/>
    </row>
    <row r="142" spans="1:25" ht="15" customHeight="1" x14ac:dyDescent="0.25">
      <c r="A142" s="322"/>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4"/>
    </row>
    <row r="143" spans="1:25" ht="15" customHeight="1" x14ac:dyDescent="0.25">
      <c r="A143" s="322"/>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4"/>
    </row>
    <row r="144" spans="1:25" ht="15" customHeight="1" x14ac:dyDescent="0.25">
      <c r="A144" s="322"/>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4"/>
    </row>
    <row r="145" spans="1:25" ht="15" customHeight="1" thickBot="1" x14ac:dyDescent="0.3">
      <c r="A145" s="325"/>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7"/>
    </row>
    <row r="146" spans="1:25" ht="16.5" thickBot="1" x14ac:dyDescent="0.3"/>
    <row r="147" spans="1:25" ht="18.95" customHeight="1" thickBot="1" x14ac:dyDescent="0.3">
      <c r="A147" s="316" t="s">
        <v>108</v>
      </c>
      <c r="B147" s="317"/>
      <c r="C147" s="317"/>
      <c r="D147" s="317"/>
      <c r="E147" s="317"/>
      <c r="F147" s="317"/>
      <c r="G147" s="317"/>
      <c r="H147" s="317"/>
      <c r="I147" s="317"/>
      <c r="J147" s="317"/>
      <c r="K147" s="317"/>
      <c r="L147" s="317"/>
      <c r="M147" s="317"/>
      <c r="N147" s="317"/>
      <c r="O147" s="317"/>
      <c r="P147" s="317"/>
      <c r="Q147" s="317"/>
      <c r="R147" s="317"/>
      <c r="S147" s="317"/>
      <c r="T147" s="317"/>
      <c r="U147" s="317"/>
      <c r="V147" s="317"/>
      <c r="W147" s="317"/>
      <c r="X147" s="317"/>
      <c r="Y147" s="318"/>
    </row>
    <row r="148" spans="1:25" ht="23.1" customHeight="1" x14ac:dyDescent="0.25">
      <c r="A148" s="319" t="s">
        <v>348</v>
      </c>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1"/>
    </row>
    <row r="149" spans="1:25" ht="23.1" customHeight="1" x14ac:dyDescent="0.25">
      <c r="A149" s="322"/>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4"/>
    </row>
    <row r="150" spans="1:25" ht="23.1" customHeight="1" x14ac:dyDescent="0.25">
      <c r="A150" s="322"/>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4"/>
    </row>
    <row r="151" spans="1:25" ht="23.1" customHeight="1" x14ac:dyDescent="0.25">
      <c r="A151" s="322"/>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4"/>
    </row>
    <row r="152" spans="1:25" ht="23.1" customHeight="1" x14ac:dyDescent="0.25">
      <c r="A152" s="322"/>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4"/>
    </row>
    <row r="153" spans="1:25" ht="23.1" customHeight="1" x14ac:dyDescent="0.25">
      <c r="A153" s="322"/>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4"/>
    </row>
    <row r="154" spans="1:25" ht="23.1" customHeight="1" x14ac:dyDescent="0.25">
      <c r="A154" s="322"/>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4"/>
    </row>
    <row r="155" spans="1:25" ht="23.1" customHeight="1" x14ac:dyDescent="0.25">
      <c r="A155" s="322"/>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4"/>
    </row>
    <row r="156" spans="1:25" ht="23.1" customHeight="1" x14ac:dyDescent="0.25">
      <c r="A156" s="322"/>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4"/>
    </row>
    <row r="157" spans="1:25" ht="23.1" customHeight="1" x14ac:dyDescent="0.25">
      <c r="A157" s="322"/>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4"/>
    </row>
    <row r="158" spans="1:25" ht="23.1" customHeight="1" x14ac:dyDescent="0.25">
      <c r="A158" s="322"/>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4"/>
    </row>
    <row r="159" spans="1:25" ht="23.1" customHeight="1" x14ac:dyDescent="0.25">
      <c r="A159" s="322"/>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4"/>
    </row>
    <row r="160" spans="1:25" ht="23.1" customHeight="1" x14ac:dyDescent="0.25">
      <c r="A160" s="322"/>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4"/>
    </row>
    <row r="161" spans="1:25" ht="23.1" customHeight="1" thickBot="1" x14ac:dyDescent="0.3">
      <c r="A161" s="325"/>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7"/>
    </row>
    <row r="162" spans="1:25" ht="14.1" customHeight="1" thickBot="1" x14ac:dyDescent="0.3">
      <c r="A162" s="144"/>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row>
    <row r="163" spans="1:25" ht="18.95" customHeight="1" thickBot="1" x14ac:dyDescent="0.3">
      <c r="A163" s="316" t="s">
        <v>109</v>
      </c>
      <c r="B163" s="317"/>
      <c r="C163" s="317"/>
      <c r="D163" s="317"/>
      <c r="E163" s="317"/>
      <c r="F163" s="317"/>
      <c r="G163" s="317"/>
      <c r="H163" s="317"/>
      <c r="I163" s="317"/>
      <c r="J163" s="317"/>
      <c r="K163" s="317"/>
      <c r="L163" s="317"/>
      <c r="M163" s="317"/>
      <c r="N163" s="317"/>
      <c r="O163" s="317"/>
      <c r="P163" s="317"/>
      <c r="Q163" s="317"/>
      <c r="R163" s="317"/>
      <c r="S163" s="317"/>
      <c r="T163" s="317"/>
      <c r="U163" s="317"/>
      <c r="V163" s="317"/>
      <c r="W163" s="317"/>
      <c r="X163" s="317"/>
      <c r="Y163" s="318"/>
    </row>
    <row r="164" spans="1:25" ht="20.100000000000001" customHeight="1" x14ac:dyDescent="0.25">
      <c r="A164" s="328" t="s">
        <v>349</v>
      </c>
      <c r="B164" s="329"/>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30"/>
    </row>
    <row r="165" spans="1:25" ht="20.100000000000001" customHeight="1" x14ac:dyDescent="0.25">
      <c r="A165" s="331"/>
      <c r="B165" s="332"/>
      <c r="C165" s="332"/>
      <c r="D165" s="332"/>
      <c r="E165" s="332"/>
      <c r="F165" s="332"/>
      <c r="G165" s="332"/>
      <c r="H165" s="332"/>
      <c r="I165" s="332"/>
      <c r="J165" s="332"/>
      <c r="K165" s="332"/>
      <c r="L165" s="332"/>
      <c r="M165" s="332"/>
      <c r="N165" s="332"/>
      <c r="O165" s="332"/>
      <c r="P165" s="332"/>
      <c r="Q165" s="332"/>
      <c r="R165" s="332"/>
      <c r="S165" s="332"/>
      <c r="T165" s="332"/>
      <c r="U165" s="332"/>
      <c r="V165" s="332"/>
      <c r="W165" s="332"/>
      <c r="X165" s="332"/>
      <c r="Y165" s="333"/>
    </row>
    <row r="166" spans="1:25" ht="20.100000000000001" customHeight="1" x14ac:dyDescent="0.25">
      <c r="A166" s="331"/>
      <c r="B166" s="332"/>
      <c r="C166" s="332"/>
      <c r="D166" s="332"/>
      <c r="E166" s="332"/>
      <c r="F166" s="332"/>
      <c r="G166" s="332"/>
      <c r="H166" s="332"/>
      <c r="I166" s="332"/>
      <c r="J166" s="332"/>
      <c r="K166" s="332"/>
      <c r="L166" s="332"/>
      <c r="M166" s="332"/>
      <c r="N166" s="332"/>
      <c r="O166" s="332"/>
      <c r="P166" s="332"/>
      <c r="Q166" s="332"/>
      <c r="R166" s="332"/>
      <c r="S166" s="332"/>
      <c r="T166" s="332"/>
      <c r="U166" s="332"/>
      <c r="V166" s="332"/>
      <c r="W166" s="332"/>
      <c r="X166" s="332"/>
      <c r="Y166" s="333"/>
    </row>
    <row r="167" spans="1:25" ht="20.100000000000001" customHeight="1" x14ac:dyDescent="0.25">
      <c r="A167" s="331"/>
      <c r="B167" s="332"/>
      <c r="C167" s="332"/>
      <c r="D167" s="332"/>
      <c r="E167" s="332"/>
      <c r="F167" s="332"/>
      <c r="G167" s="332"/>
      <c r="H167" s="332"/>
      <c r="I167" s="332"/>
      <c r="J167" s="332"/>
      <c r="K167" s="332"/>
      <c r="L167" s="332"/>
      <c r="M167" s="332"/>
      <c r="N167" s="332"/>
      <c r="O167" s="332"/>
      <c r="P167" s="332"/>
      <c r="Q167" s="332"/>
      <c r="R167" s="332"/>
      <c r="S167" s="332"/>
      <c r="T167" s="332"/>
      <c r="U167" s="332"/>
      <c r="V167" s="332"/>
      <c r="W167" s="332"/>
      <c r="X167" s="332"/>
      <c r="Y167" s="333"/>
    </row>
    <row r="168" spans="1:25" ht="20.100000000000001" customHeight="1" x14ac:dyDescent="0.25">
      <c r="A168" s="331"/>
      <c r="B168" s="332"/>
      <c r="C168" s="332"/>
      <c r="D168" s="332"/>
      <c r="E168" s="332"/>
      <c r="F168" s="332"/>
      <c r="G168" s="332"/>
      <c r="H168" s="332"/>
      <c r="I168" s="332"/>
      <c r="J168" s="332"/>
      <c r="K168" s="332"/>
      <c r="L168" s="332"/>
      <c r="M168" s="332"/>
      <c r="N168" s="332"/>
      <c r="O168" s="332"/>
      <c r="P168" s="332"/>
      <c r="Q168" s="332"/>
      <c r="R168" s="332"/>
      <c r="S168" s="332"/>
      <c r="T168" s="332"/>
      <c r="U168" s="332"/>
      <c r="V168" s="332"/>
      <c r="W168" s="332"/>
      <c r="X168" s="332"/>
      <c r="Y168" s="333"/>
    </row>
    <row r="169" spans="1:25" ht="20.100000000000001" customHeight="1" x14ac:dyDescent="0.25">
      <c r="A169" s="331"/>
      <c r="B169" s="332"/>
      <c r="C169" s="332"/>
      <c r="D169" s="332"/>
      <c r="E169" s="332"/>
      <c r="F169" s="332"/>
      <c r="G169" s="332"/>
      <c r="H169" s="332"/>
      <c r="I169" s="332"/>
      <c r="J169" s="332"/>
      <c r="K169" s="332"/>
      <c r="L169" s="332"/>
      <c r="M169" s="332"/>
      <c r="N169" s="332"/>
      <c r="O169" s="332"/>
      <c r="P169" s="332"/>
      <c r="Q169" s="332"/>
      <c r="R169" s="332"/>
      <c r="S169" s="332"/>
      <c r="T169" s="332"/>
      <c r="U169" s="332"/>
      <c r="V169" s="332"/>
      <c r="W169" s="332"/>
      <c r="X169" s="332"/>
      <c r="Y169" s="333"/>
    </row>
    <row r="170" spans="1:25" ht="20.100000000000001" customHeight="1" x14ac:dyDescent="0.25">
      <c r="A170" s="331"/>
      <c r="B170" s="332"/>
      <c r="C170" s="332"/>
      <c r="D170" s="332"/>
      <c r="E170" s="332"/>
      <c r="F170" s="332"/>
      <c r="G170" s="332"/>
      <c r="H170" s="332"/>
      <c r="I170" s="332"/>
      <c r="J170" s="332"/>
      <c r="K170" s="332"/>
      <c r="L170" s="332"/>
      <c r="M170" s="332"/>
      <c r="N170" s="332"/>
      <c r="O170" s="332"/>
      <c r="P170" s="332"/>
      <c r="Q170" s="332"/>
      <c r="R170" s="332"/>
      <c r="S170" s="332"/>
      <c r="T170" s="332"/>
      <c r="U170" s="332"/>
      <c r="V170" s="332"/>
      <c r="W170" s="332"/>
      <c r="X170" s="332"/>
      <c r="Y170" s="333"/>
    </row>
    <row r="171" spans="1:25" ht="20.100000000000001" customHeight="1" x14ac:dyDescent="0.25">
      <c r="A171" s="331"/>
      <c r="B171" s="332"/>
      <c r="C171" s="332"/>
      <c r="D171" s="332"/>
      <c r="E171" s="332"/>
      <c r="F171" s="332"/>
      <c r="G171" s="332"/>
      <c r="H171" s="332"/>
      <c r="I171" s="332"/>
      <c r="J171" s="332"/>
      <c r="K171" s="332"/>
      <c r="L171" s="332"/>
      <c r="M171" s="332"/>
      <c r="N171" s="332"/>
      <c r="O171" s="332"/>
      <c r="P171" s="332"/>
      <c r="Q171" s="332"/>
      <c r="R171" s="332"/>
      <c r="S171" s="332"/>
      <c r="T171" s="332"/>
      <c r="U171" s="332"/>
      <c r="V171" s="332"/>
      <c r="W171" s="332"/>
      <c r="X171" s="332"/>
      <c r="Y171" s="333"/>
    </row>
    <row r="172" spans="1:25" ht="20.100000000000001" customHeight="1" x14ac:dyDescent="0.25">
      <c r="A172" s="331"/>
      <c r="B172" s="332"/>
      <c r="C172" s="332"/>
      <c r="D172" s="332"/>
      <c r="E172" s="332"/>
      <c r="F172" s="332"/>
      <c r="G172" s="332"/>
      <c r="H172" s="332"/>
      <c r="I172" s="332"/>
      <c r="J172" s="332"/>
      <c r="K172" s="332"/>
      <c r="L172" s="332"/>
      <c r="M172" s="332"/>
      <c r="N172" s="332"/>
      <c r="O172" s="332"/>
      <c r="P172" s="332"/>
      <c r="Q172" s="332"/>
      <c r="R172" s="332"/>
      <c r="S172" s="332"/>
      <c r="T172" s="332"/>
      <c r="U172" s="332"/>
      <c r="V172" s="332"/>
      <c r="W172" s="332"/>
      <c r="X172" s="332"/>
      <c r="Y172" s="333"/>
    </row>
    <row r="173" spans="1:25" ht="20.100000000000001" customHeight="1" x14ac:dyDescent="0.25">
      <c r="A173" s="331"/>
      <c r="B173" s="332"/>
      <c r="C173" s="332"/>
      <c r="D173" s="332"/>
      <c r="E173" s="332"/>
      <c r="F173" s="332"/>
      <c r="G173" s="332"/>
      <c r="H173" s="332"/>
      <c r="I173" s="332"/>
      <c r="J173" s="332"/>
      <c r="K173" s="332"/>
      <c r="L173" s="332"/>
      <c r="M173" s="332"/>
      <c r="N173" s="332"/>
      <c r="O173" s="332"/>
      <c r="P173" s="332"/>
      <c r="Q173" s="332"/>
      <c r="R173" s="332"/>
      <c r="S173" s="332"/>
      <c r="T173" s="332"/>
      <c r="U173" s="332"/>
      <c r="V173" s="332"/>
      <c r="W173" s="332"/>
      <c r="X173" s="332"/>
      <c r="Y173" s="333"/>
    </row>
    <row r="174" spans="1:25" ht="20.100000000000001" customHeight="1" x14ac:dyDescent="0.25">
      <c r="A174" s="331"/>
      <c r="B174" s="332"/>
      <c r="C174" s="332"/>
      <c r="D174" s="332"/>
      <c r="E174" s="332"/>
      <c r="F174" s="332"/>
      <c r="G174" s="332"/>
      <c r="H174" s="332"/>
      <c r="I174" s="332"/>
      <c r="J174" s="332"/>
      <c r="K174" s="332"/>
      <c r="L174" s="332"/>
      <c r="M174" s="332"/>
      <c r="N174" s="332"/>
      <c r="O174" s="332"/>
      <c r="P174" s="332"/>
      <c r="Q174" s="332"/>
      <c r="R174" s="332"/>
      <c r="S174" s="332"/>
      <c r="T174" s="332"/>
      <c r="U174" s="332"/>
      <c r="V174" s="332"/>
      <c r="W174" s="332"/>
      <c r="X174" s="332"/>
      <c r="Y174" s="333"/>
    </row>
    <row r="175" spans="1:25" ht="20.100000000000001" customHeight="1" x14ac:dyDescent="0.25">
      <c r="A175" s="331"/>
      <c r="B175" s="332"/>
      <c r="C175" s="332"/>
      <c r="D175" s="332"/>
      <c r="E175" s="332"/>
      <c r="F175" s="332"/>
      <c r="G175" s="332"/>
      <c r="H175" s="332"/>
      <c r="I175" s="332"/>
      <c r="J175" s="332"/>
      <c r="K175" s="332"/>
      <c r="L175" s="332"/>
      <c r="M175" s="332"/>
      <c r="N175" s="332"/>
      <c r="O175" s="332"/>
      <c r="P175" s="332"/>
      <c r="Q175" s="332"/>
      <c r="R175" s="332"/>
      <c r="S175" s="332"/>
      <c r="T175" s="332"/>
      <c r="U175" s="332"/>
      <c r="V175" s="332"/>
      <c r="W175" s="332"/>
      <c r="X175" s="332"/>
      <c r="Y175" s="333"/>
    </row>
    <row r="176" spans="1:25" ht="20.100000000000001" customHeight="1" x14ac:dyDescent="0.25">
      <c r="A176" s="331"/>
      <c r="B176" s="332"/>
      <c r="C176" s="332"/>
      <c r="D176" s="332"/>
      <c r="E176" s="332"/>
      <c r="F176" s="332"/>
      <c r="G176" s="332"/>
      <c r="H176" s="332"/>
      <c r="I176" s="332"/>
      <c r="J176" s="332"/>
      <c r="K176" s="332"/>
      <c r="L176" s="332"/>
      <c r="M176" s="332"/>
      <c r="N176" s="332"/>
      <c r="O176" s="332"/>
      <c r="P176" s="332"/>
      <c r="Q176" s="332"/>
      <c r="R176" s="332"/>
      <c r="S176" s="332"/>
      <c r="T176" s="332"/>
      <c r="U176" s="332"/>
      <c r="V176" s="332"/>
      <c r="W176" s="332"/>
      <c r="X176" s="332"/>
      <c r="Y176" s="333"/>
    </row>
    <row r="177" spans="1:25" ht="20.100000000000001" customHeight="1" thickBot="1" x14ac:dyDescent="0.3">
      <c r="A177" s="334"/>
      <c r="B177" s="335"/>
      <c r="C177" s="335"/>
      <c r="D177" s="335"/>
      <c r="E177" s="335"/>
      <c r="F177" s="335"/>
      <c r="G177" s="335"/>
      <c r="H177" s="335"/>
      <c r="I177" s="335"/>
      <c r="J177" s="335"/>
      <c r="K177" s="335"/>
      <c r="L177" s="335"/>
      <c r="M177" s="335"/>
      <c r="N177" s="335"/>
      <c r="O177" s="335"/>
      <c r="P177" s="335"/>
      <c r="Q177" s="335"/>
      <c r="R177" s="335"/>
      <c r="S177" s="335"/>
      <c r="T177" s="335"/>
      <c r="U177" s="335"/>
      <c r="V177" s="335"/>
      <c r="W177" s="335"/>
      <c r="X177" s="335"/>
      <c r="Y177" s="336"/>
    </row>
    <row r="178" spans="1:25" ht="16.5" thickBot="1" x14ac:dyDescent="0.3"/>
    <row r="179" spans="1:25" ht="18.95" customHeight="1" thickBot="1" x14ac:dyDescent="0.3">
      <c r="A179" s="316" t="s">
        <v>110</v>
      </c>
      <c r="B179" s="317"/>
      <c r="C179" s="317"/>
      <c r="D179" s="317"/>
      <c r="E179" s="317"/>
      <c r="F179" s="317"/>
      <c r="G179" s="317"/>
      <c r="H179" s="317"/>
      <c r="I179" s="317"/>
      <c r="J179" s="317"/>
      <c r="K179" s="317"/>
      <c r="L179" s="317"/>
      <c r="M179" s="317"/>
      <c r="N179" s="317"/>
      <c r="O179" s="317"/>
      <c r="P179" s="317"/>
      <c r="Q179" s="317"/>
      <c r="R179" s="317"/>
      <c r="S179" s="317"/>
      <c r="T179" s="317"/>
      <c r="U179" s="317"/>
      <c r="V179" s="317"/>
      <c r="W179" s="317"/>
      <c r="X179" s="317"/>
      <c r="Y179" s="318"/>
    </row>
    <row r="180" spans="1:25" ht="9.9499999999999993" customHeight="1" x14ac:dyDescent="0.25">
      <c r="A180" s="319" t="s">
        <v>341</v>
      </c>
      <c r="B180" s="320"/>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1"/>
    </row>
    <row r="181" spans="1:25" ht="9.9499999999999993" customHeight="1" x14ac:dyDescent="0.25">
      <c r="A181" s="322"/>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4"/>
    </row>
    <row r="182" spans="1:25" ht="9.9499999999999993" customHeight="1" x14ac:dyDescent="0.25">
      <c r="A182" s="322"/>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4"/>
    </row>
    <row r="183" spans="1:25" ht="9.9499999999999993" customHeight="1" x14ac:dyDescent="0.25">
      <c r="A183" s="322"/>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4"/>
    </row>
    <row r="184" spans="1:25" ht="9.9499999999999993" customHeight="1" x14ac:dyDescent="0.25">
      <c r="A184" s="322"/>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4"/>
    </row>
    <row r="185" spans="1:25" ht="9.9499999999999993" customHeight="1" x14ac:dyDescent="0.25">
      <c r="A185" s="322"/>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4"/>
    </row>
    <row r="186" spans="1:25" ht="9.9499999999999993" customHeight="1" x14ac:dyDescent="0.25">
      <c r="A186" s="322"/>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4"/>
    </row>
    <row r="187" spans="1:25" ht="9.9499999999999993" customHeight="1" x14ac:dyDescent="0.25">
      <c r="A187" s="322"/>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4"/>
    </row>
    <row r="188" spans="1:25" ht="9.9499999999999993" customHeight="1" x14ac:dyDescent="0.25">
      <c r="A188" s="322"/>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4"/>
    </row>
    <row r="189" spans="1:25" ht="9.9499999999999993" customHeight="1" x14ac:dyDescent="0.25">
      <c r="A189" s="322"/>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4"/>
    </row>
    <row r="190" spans="1:25" ht="9.9499999999999993" customHeight="1" x14ac:dyDescent="0.25">
      <c r="A190" s="322"/>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4"/>
    </row>
    <row r="191" spans="1:25" ht="9.9499999999999993" customHeight="1" x14ac:dyDescent="0.25">
      <c r="A191" s="322"/>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4"/>
    </row>
    <row r="192" spans="1:25" ht="9.9499999999999993" customHeight="1" x14ac:dyDescent="0.25">
      <c r="A192" s="322"/>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4"/>
    </row>
    <row r="193" spans="1:25" ht="9.9499999999999993" customHeight="1" thickBot="1" x14ac:dyDescent="0.3">
      <c r="A193" s="325"/>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7"/>
    </row>
    <row r="194" spans="1:25" ht="16.5" thickBot="1" x14ac:dyDescent="0.3">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row>
    <row r="195" spans="1:25" ht="22.5" customHeight="1" thickBot="1" x14ac:dyDescent="0.3">
      <c r="A195" s="337" t="s">
        <v>167</v>
      </c>
      <c r="B195" s="338"/>
      <c r="C195" s="338"/>
      <c r="D195" s="338"/>
      <c r="E195" s="338"/>
      <c r="F195" s="338"/>
      <c r="G195" s="338"/>
      <c r="H195" s="338"/>
      <c r="I195" s="338"/>
      <c r="J195" s="338"/>
      <c r="K195" s="338"/>
      <c r="L195" s="338"/>
      <c r="M195" s="338"/>
      <c r="N195" s="338"/>
      <c r="O195" s="338"/>
      <c r="P195" s="338"/>
      <c r="Q195" s="338"/>
      <c r="R195" s="338"/>
      <c r="S195" s="338"/>
      <c r="T195" s="338"/>
      <c r="U195" s="338"/>
      <c r="V195" s="338"/>
      <c r="W195" s="338"/>
      <c r="X195" s="338"/>
      <c r="Y195" s="339"/>
    </row>
    <row r="196" spans="1:25" ht="12" customHeight="1" x14ac:dyDescent="0.25">
      <c r="A196" s="319" t="s">
        <v>255</v>
      </c>
      <c r="B196" s="320"/>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1"/>
    </row>
    <row r="197" spans="1:25" ht="12" customHeight="1" x14ac:dyDescent="0.25">
      <c r="A197" s="322"/>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4"/>
    </row>
    <row r="198" spans="1:25" ht="12" customHeight="1" x14ac:dyDescent="0.25">
      <c r="A198" s="322"/>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4"/>
    </row>
    <row r="199" spans="1:25" ht="12" customHeight="1" x14ac:dyDescent="0.25">
      <c r="A199" s="322"/>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4"/>
    </row>
    <row r="200" spans="1:25" ht="12" customHeight="1" x14ac:dyDescent="0.25">
      <c r="A200" s="322"/>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4"/>
    </row>
    <row r="201" spans="1:25" ht="12" customHeight="1" x14ac:dyDescent="0.25">
      <c r="A201" s="322"/>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4"/>
    </row>
    <row r="202" spans="1:25" ht="12" customHeight="1" x14ac:dyDescent="0.25">
      <c r="A202" s="322"/>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4"/>
    </row>
    <row r="203" spans="1:25" ht="12" customHeight="1" x14ac:dyDescent="0.25">
      <c r="A203" s="322"/>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4"/>
    </row>
    <row r="204" spans="1:25" ht="12" customHeight="1" x14ac:dyDescent="0.25">
      <c r="A204" s="322"/>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4"/>
    </row>
    <row r="205" spans="1:25" ht="12" customHeight="1" x14ac:dyDescent="0.25">
      <c r="A205" s="322"/>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4"/>
    </row>
    <row r="206" spans="1:25" ht="12" customHeight="1" x14ac:dyDescent="0.25">
      <c r="A206" s="322"/>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4"/>
    </row>
    <row r="207" spans="1:25" ht="12" customHeight="1" x14ac:dyDescent="0.25">
      <c r="A207" s="322"/>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4"/>
    </row>
    <row r="208" spans="1:25" ht="12" customHeight="1" x14ac:dyDescent="0.25">
      <c r="A208" s="322"/>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4"/>
    </row>
    <row r="209" spans="1:25" ht="12" customHeight="1" thickBot="1" x14ac:dyDescent="0.3">
      <c r="A209" s="325"/>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7"/>
    </row>
    <row r="210" spans="1:25" ht="14.1" customHeight="1" thickBot="1" x14ac:dyDescent="0.3">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row>
    <row r="211" spans="1:25" ht="16.5" thickBot="1" x14ac:dyDescent="0.3">
      <c r="A211" s="373" t="s">
        <v>111</v>
      </c>
      <c r="B211" s="374"/>
      <c r="C211" s="374"/>
      <c r="D211" s="374"/>
      <c r="E211" s="374"/>
      <c r="F211" s="374"/>
      <c r="G211" s="374"/>
      <c r="H211" s="374"/>
      <c r="I211" s="374"/>
      <c r="J211" s="374"/>
      <c r="K211" s="374"/>
      <c r="L211" s="374"/>
      <c r="M211" s="374"/>
      <c r="N211" s="374"/>
      <c r="O211" s="374"/>
      <c r="P211" s="374"/>
      <c r="Q211" s="374"/>
      <c r="R211" s="374"/>
      <c r="S211" s="374"/>
      <c r="T211" s="374"/>
      <c r="U211" s="374"/>
      <c r="V211" s="374"/>
      <c r="W211" s="374"/>
      <c r="X211" s="374"/>
      <c r="Y211" s="375"/>
    </row>
    <row r="212" spans="1:25" ht="18" customHeight="1" x14ac:dyDescent="0.25">
      <c r="A212" s="319" t="s">
        <v>351</v>
      </c>
      <c r="B212" s="320"/>
      <c r="C212" s="320"/>
      <c r="D212" s="320"/>
      <c r="E212" s="320"/>
      <c r="F212" s="320"/>
      <c r="G212" s="320"/>
      <c r="H212" s="320"/>
      <c r="I212" s="320"/>
      <c r="J212" s="320"/>
      <c r="K212" s="320"/>
      <c r="L212" s="320"/>
      <c r="M212" s="320"/>
      <c r="N212" s="320"/>
      <c r="O212" s="320"/>
      <c r="P212" s="320"/>
      <c r="Q212" s="320"/>
      <c r="R212" s="320"/>
      <c r="S212" s="320"/>
      <c r="T212" s="320"/>
      <c r="U212" s="320"/>
      <c r="V212" s="320"/>
      <c r="W212" s="320"/>
      <c r="X212" s="320"/>
      <c r="Y212" s="321"/>
    </row>
    <row r="213" spans="1:25" ht="18" customHeight="1" x14ac:dyDescent="0.25">
      <c r="A213" s="322"/>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4"/>
    </row>
    <row r="214" spans="1:25" ht="18" customHeight="1" x14ac:dyDescent="0.25">
      <c r="A214" s="322"/>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4"/>
    </row>
    <row r="215" spans="1:25" ht="18" customHeight="1" x14ac:dyDescent="0.25">
      <c r="A215" s="322"/>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4"/>
    </row>
    <row r="216" spans="1:25" ht="18" customHeight="1" x14ac:dyDescent="0.25">
      <c r="A216" s="322"/>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4"/>
    </row>
    <row r="217" spans="1:25" ht="18" customHeight="1" x14ac:dyDescent="0.25">
      <c r="A217" s="322"/>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4"/>
    </row>
    <row r="218" spans="1:25" ht="18" customHeight="1" thickBot="1" x14ac:dyDescent="0.3">
      <c r="A218" s="325"/>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7"/>
    </row>
    <row r="219" spans="1:25" ht="14.1" customHeight="1" thickBot="1" x14ac:dyDescent="0.3">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row>
    <row r="220" spans="1:25" ht="22.5" customHeight="1" thickBot="1" x14ac:dyDescent="0.3">
      <c r="A220" s="343" t="s">
        <v>112</v>
      </c>
      <c r="B220" s="344"/>
      <c r="C220" s="344"/>
      <c r="D220" s="344"/>
      <c r="E220" s="344"/>
      <c r="F220" s="344"/>
      <c r="G220" s="344"/>
      <c r="H220" s="344"/>
      <c r="I220" s="344"/>
      <c r="J220" s="344"/>
      <c r="K220" s="344"/>
      <c r="L220" s="344"/>
      <c r="M220" s="344"/>
      <c r="N220" s="344"/>
      <c r="O220" s="344"/>
      <c r="P220" s="344"/>
      <c r="Q220" s="344"/>
      <c r="R220" s="344"/>
      <c r="S220" s="344"/>
      <c r="T220" s="344"/>
      <c r="U220" s="344"/>
      <c r="V220" s="344"/>
      <c r="W220" s="344"/>
      <c r="X220" s="344"/>
      <c r="Y220" s="345"/>
    </row>
    <row r="221" spans="1:25" ht="8.1" customHeight="1" x14ac:dyDescent="0.25">
      <c r="A221" s="319" t="s">
        <v>254</v>
      </c>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1"/>
    </row>
    <row r="222" spans="1:25" ht="8.1" customHeight="1" x14ac:dyDescent="0.25">
      <c r="A222" s="322"/>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4"/>
    </row>
    <row r="223" spans="1:25" ht="8.1" customHeight="1" x14ac:dyDescent="0.25">
      <c r="A223" s="322"/>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4"/>
    </row>
    <row r="224" spans="1:25" ht="8.1" customHeight="1" x14ac:dyDescent="0.25">
      <c r="A224" s="322"/>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4"/>
    </row>
    <row r="225" spans="1:25" ht="8.1" customHeight="1" x14ac:dyDescent="0.25">
      <c r="A225" s="322"/>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4"/>
    </row>
    <row r="226" spans="1:25" ht="8.1" customHeight="1" x14ac:dyDescent="0.25">
      <c r="A226" s="322"/>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4"/>
    </row>
    <row r="227" spans="1:25" ht="8.1" customHeight="1" x14ac:dyDescent="0.25">
      <c r="A227" s="322"/>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4"/>
    </row>
    <row r="228" spans="1:25" ht="8.1" customHeight="1" x14ac:dyDescent="0.25">
      <c r="A228" s="322"/>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4"/>
    </row>
    <row r="229" spans="1:25" ht="8.1" customHeight="1" x14ac:dyDescent="0.25">
      <c r="A229" s="322"/>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4"/>
    </row>
    <row r="230" spans="1:25" ht="8.1" customHeight="1" x14ac:dyDescent="0.25">
      <c r="A230" s="322"/>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4"/>
    </row>
    <row r="231" spans="1:25" ht="8.1" customHeight="1" x14ac:dyDescent="0.25">
      <c r="A231" s="322"/>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4"/>
    </row>
    <row r="232" spans="1:25" ht="8.1" customHeight="1" x14ac:dyDescent="0.25">
      <c r="A232" s="322"/>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4"/>
    </row>
    <row r="233" spans="1:25" ht="8.1" customHeight="1" x14ac:dyDescent="0.25">
      <c r="A233" s="322"/>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4"/>
    </row>
    <row r="234" spans="1:25" ht="8.1" customHeight="1" thickBot="1" x14ac:dyDescent="0.3">
      <c r="A234" s="325"/>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7"/>
    </row>
    <row r="235" spans="1:25" ht="14.1" customHeight="1" thickBot="1" x14ac:dyDescent="0.3">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row>
    <row r="236" spans="1:25" ht="19.5" customHeight="1" thickBot="1" x14ac:dyDescent="0.3">
      <c r="A236" s="346" t="s">
        <v>113</v>
      </c>
      <c r="B236" s="347"/>
      <c r="C236" s="347"/>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8"/>
    </row>
    <row r="237" spans="1:25" ht="5.0999999999999996" customHeight="1" x14ac:dyDescent="0.25">
      <c r="A237" s="319" t="s">
        <v>228</v>
      </c>
      <c r="B237" s="320"/>
      <c r="C237" s="320"/>
      <c r="D237" s="320"/>
      <c r="E237" s="320"/>
      <c r="F237" s="320"/>
      <c r="G237" s="320"/>
      <c r="H237" s="320"/>
      <c r="I237" s="320"/>
      <c r="J237" s="320"/>
      <c r="K237" s="320"/>
      <c r="L237" s="320"/>
      <c r="M237" s="320"/>
      <c r="N237" s="320"/>
      <c r="O237" s="320"/>
      <c r="P237" s="320"/>
      <c r="Q237" s="320"/>
      <c r="R237" s="320"/>
      <c r="S237" s="320"/>
      <c r="T237" s="320"/>
      <c r="U237" s="320"/>
      <c r="V237" s="320"/>
      <c r="W237" s="320"/>
      <c r="X237" s="320"/>
      <c r="Y237" s="321"/>
    </row>
    <row r="238" spans="1:25" ht="5.0999999999999996" customHeight="1" x14ac:dyDescent="0.25">
      <c r="A238" s="322"/>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4"/>
    </row>
    <row r="239" spans="1:25" ht="5.0999999999999996" customHeight="1" x14ac:dyDescent="0.25">
      <c r="A239" s="322"/>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4"/>
    </row>
    <row r="240" spans="1:25" ht="5.0999999999999996" customHeight="1" x14ac:dyDescent="0.25">
      <c r="A240" s="322"/>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4"/>
    </row>
    <row r="241" spans="1:25" ht="5.0999999999999996" customHeight="1" x14ac:dyDescent="0.25">
      <c r="A241" s="322"/>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4"/>
    </row>
    <row r="242" spans="1:25" ht="5.0999999999999996" customHeight="1" x14ac:dyDescent="0.25">
      <c r="A242" s="322"/>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4"/>
    </row>
    <row r="243" spans="1:25" ht="5.0999999999999996" customHeight="1" x14ac:dyDescent="0.25">
      <c r="A243" s="322"/>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4"/>
    </row>
    <row r="244" spans="1:25" ht="5.0999999999999996" customHeight="1" x14ac:dyDescent="0.25">
      <c r="A244" s="322"/>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4"/>
    </row>
    <row r="245" spans="1:25" ht="5.0999999999999996" customHeight="1" x14ac:dyDescent="0.25">
      <c r="A245" s="322"/>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4"/>
    </row>
    <row r="246" spans="1:25" ht="5.0999999999999996" customHeight="1" x14ac:dyDescent="0.25">
      <c r="A246" s="322"/>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4"/>
    </row>
    <row r="247" spans="1:25" ht="5.0999999999999996" customHeight="1" x14ac:dyDescent="0.25">
      <c r="A247" s="322"/>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4"/>
    </row>
    <row r="248" spans="1:25" ht="5.0999999999999996" customHeight="1" x14ac:dyDescent="0.25">
      <c r="A248" s="322"/>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4"/>
    </row>
    <row r="249" spans="1:25" ht="5.0999999999999996" customHeight="1" x14ac:dyDescent="0.25">
      <c r="A249" s="322"/>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4"/>
    </row>
    <row r="250" spans="1:25" ht="5.0999999999999996" customHeight="1" thickBot="1" x14ac:dyDescent="0.3">
      <c r="A250" s="325"/>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7"/>
    </row>
    <row r="251" spans="1:25" ht="14.1" customHeight="1" thickBot="1" x14ac:dyDescent="0.3">
      <c r="A251" s="146"/>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7"/>
    </row>
    <row r="252" spans="1:25" ht="16.5" thickBot="1" x14ac:dyDescent="0.3">
      <c r="A252" s="340" t="s">
        <v>164</v>
      </c>
      <c r="B252" s="341"/>
      <c r="C252" s="341"/>
      <c r="D252" s="341"/>
      <c r="E252" s="341"/>
      <c r="F252" s="341"/>
      <c r="G252" s="341"/>
      <c r="H252" s="341"/>
      <c r="I252" s="341"/>
      <c r="J252" s="341"/>
      <c r="K252" s="341"/>
      <c r="L252" s="341"/>
      <c r="M252" s="341"/>
      <c r="N252" s="341"/>
      <c r="O252" s="341"/>
      <c r="P252" s="341"/>
      <c r="Q252" s="341"/>
      <c r="R252" s="341"/>
      <c r="S252" s="341"/>
      <c r="T252" s="341"/>
      <c r="U252" s="341"/>
      <c r="V252" s="341"/>
      <c r="W252" s="341"/>
      <c r="X252" s="341"/>
      <c r="Y252" s="342"/>
    </row>
    <row r="253" spans="1:25" x14ac:dyDescent="0.25">
      <c r="A253" s="319" t="s">
        <v>229</v>
      </c>
      <c r="B253" s="320"/>
      <c r="C253" s="320"/>
      <c r="D253" s="320"/>
      <c r="E253" s="320"/>
      <c r="F253" s="320"/>
      <c r="G253" s="320"/>
      <c r="H253" s="320"/>
      <c r="I253" s="320"/>
      <c r="J253" s="320"/>
      <c r="K253" s="320"/>
      <c r="L253" s="320"/>
      <c r="M253" s="320"/>
      <c r="N253" s="320"/>
      <c r="O253" s="320"/>
      <c r="P253" s="320"/>
      <c r="Q253" s="320"/>
      <c r="R253" s="320"/>
      <c r="S253" s="320"/>
      <c r="T253" s="320"/>
      <c r="U253" s="320"/>
      <c r="V253" s="320"/>
      <c r="W253" s="320"/>
      <c r="X253" s="320"/>
      <c r="Y253" s="321"/>
    </row>
    <row r="254" spans="1:25" x14ac:dyDescent="0.25">
      <c r="A254" s="322"/>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4"/>
    </row>
    <row r="255" spans="1:25" x14ac:dyDescent="0.25">
      <c r="A255" s="322"/>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4"/>
    </row>
    <row r="256" spans="1:25" x14ac:dyDescent="0.25">
      <c r="A256" s="322"/>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4"/>
    </row>
    <row r="257" spans="1:25" x14ac:dyDescent="0.25">
      <c r="A257" s="322"/>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4"/>
    </row>
    <row r="258" spans="1:25" x14ac:dyDescent="0.25">
      <c r="A258" s="322"/>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4"/>
    </row>
    <row r="259" spans="1:25" ht="18" customHeight="1" thickBot="1" x14ac:dyDescent="0.3">
      <c r="A259" s="325"/>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7"/>
    </row>
    <row r="261" spans="1:25" ht="16.5" thickBot="1" x14ac:dyDescent="0.3"/>
    <row r="262" spans="1:25" ht="16.5" thickBot="1" x14ac:dyDescent="0.3">
      <c r="A262" s="313" t="s">
        <v>166</v>
      </c>
      <c r="B262" s="314"/>
      <c r="C262" s="314"/>
      <c r="D262" s="314"/>
      <c r="E262" s="314"/>
      <c r="F262" s="314"/>
      <c r="G262" s="314"/>
      <c r="H262" s="314"/>
      <c r="I262" s="314"/>
      <c r="J262" s="314"/>
      <c r="K262" s="314"/>
      <c r="L262" s="314"/>
      <c r="M262" s="314"/>
      <c r="N262" s="314"/>
      <c r="O262" s="314"/>
      <c r="P262" s="314"/>
      <c r="Q262" s="314"/>
      <c r="R262" s="314"/>
      <c r="S262" s="314"/>
      <c r="T262" s="314"/>
      <c r="U262" s="314"/>
      <c r="V262" s="314"/>
      <c r="W262" s="314"/>
      <c r="X262" s="314"/>
      <c r="Y262" s="315"/>
    </row>
    <row r="263" spans="1:25" ht="9" customHeight="1" x14ac:dyDescent="0.25">
      <c r="A263" s="319" t="s">
        <v>352</v>
      </c>
      <c r="B263" s="320"/>
      <c r="C263" s="320"/>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1"/>
    </row>
    <row r="264" spans="1:25" ht="9" customHeight="1" x14ac:dyDescent="0.25">
      <c r="A264" s="322"/>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4"/>
    </row>
    <row r="265" spans="1:25" ht="9" customHeight="1" x14ac:dyDescent="0.25">
      <c r="A265" s="322"/>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4"/>
    </row>
    <row r="266" spans="1:25" ht="9" customHeight="1" x14ac:dyDescent="0.25">
      <c r="A266" s="322"/>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4"/>
    </row>
    <row r="267" spans="1:25" ht="9" customHeight="1" x14ac:dyDescent="0.25">
      <c r="A267" s="322"/>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4"/>
    </row>
    <row r="268" spans="1:25" ht="9" customHeight="1" x14ac:dyDescent="0.25">
      <c r="A268" s="322"/>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4"/>
    </row>
    <row r="269" spans="1:25" ht="9" customHeight="1" thickBot="1" x14ac:dyDescent="0.3">
      <c r="A269" s="325"/>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7"/>
    </row>
  </sheetData>
  <customSheetViews>
    <customSheetView guid="{08C97B7F-67EE-4463-AA3D-5024C5CFCC42}" scale="90">
      <selection activeCell="A19" sqref="A19:Y25"/>
      <pageMargins left="0.7" right="0.7" top="0.75" bottom="0.75" header="0.3" footer="0.3"/>
      <pageSetup orientation="portrait" verticalDpi="0" r:id="rId1"/>
    </customSheetView>
    <customSheetView guid="{2E2FAD43-F494-46C6-B6DE-888600DCD678}" topLeftCell="A98">
      <selection activeCell="A132" sqref="A132:Y145"/>
      <pageMargins left="0.7" right="0.7" top="0.75" bottom="0.75" header="0.3" footer="0.3"/>
      <pageSetup orientation="landscape" r:id="rId2"/>
    </customSheetView>
    <customSheetView guid="{E6EFA4C7-DFFB-4941-B345-FBDAD15E74E5}" topLeftCell="A98">
      <selection activeCell="A132" sqref="A132:Y145"/>
      <pageMargins left="0.7" right="0.7" top="0.75" bottom="0.75" header="0.3" footer="0.3"/>
      <pageSetup orientation="landscape" r:id="rId3"/>
    </customSheetView>
    <customSheetView guid="{863D4983-E574-4116-8AEE-5628A2729420}" topLeftCell="A98">
      <selection activeCell="A132" sqref="A132:Y145"/>
      <pageMargins left="0.7" right="0.7" top="0.75" bottom="0.75" header="0.3" footer="0.3"/>
      <pageSetup orientation="landscape" r:id="rId4"/>
    </customSheetView>
    <customSheetView guid="{E81C4F55-9D7D-424D-B71A-E13A7EC29278}" scale="59" topLeftCell="A183">
      <selection activeCell="A132" sqref="A132:Y145"/>
      <pageMargins left="0.7" right="0.7" top="0.75" bottom="0.75" header="0.3" footer="0.3"/>
      <pageSetup orientation="landscape" r:id="rId5"/>
    </customSheetView>
  </customSheetViews>
  <mergeCells count="36">
    <mergeCell ref="A263:Y269"/>
    <mergeCell ref="A51:Y64"/>
    <mergeCell ref="A66:Y66"/>
    <mergeCell ref="A3:Y16"/>
    <mergeCell ref="A253:Y259"/>
    <mergeCell ref="A19:Y32"/>
    <mergeCell ref="A67:Y80"/>
    <mergeCell ref="A98:Y98"/>
    <mergeCell ref="A99:Y112"/>
    <mergeCell ref="A82:Y82"/>
    <mergeCell ref="A83:Y96"/>
    <mergeCell ref="A115:Y115"/>
    <mergeCell ref="A116:Y129"/>
    <mergeCell ref="A132:Y145"/>
    <mergeCell ref="A211:Y211"/>
    <mergeCell ref="A212:Y218"/>
    <mergeCell ref="A2:Y2"/>
    <mergeCell ref="A18:Y18"/>
    <mergeCell ref="A34:Y34"/>
    <mergeCell ref="A35:Y48"/>
    <mergeCell ref="A50:Y50"/>
    <mergeCell ref="A262:Y262"/>
    <mergeCell ref="A131:Y131"/>
    <mergeCell ref="A147:Y147"/>
    <mergeCell ref="A148:Y161"/>
    <mergeCell ref="A163:Y163"/>
    <mergeCell ref="A164:Y177"/>
    <mergeCell ref="A179:Y179"/>
    <mergeCell ref="A180:Y193"/>
    <mergeCell ref="A195:Y195"/>
    <mergeCell ref="A196:Y209"/>
    <mergeCell ref="A252:Y252"/>
    <mergeCell ref="A220:Y220"/>
    <mergeCell ref="A221:Y234"/>
    <mergeCell ref="A236:Y236"/>
    <mergeCell ref="A237:Y250"/>
  </mergeCells>
  <hyperlinks>
    <hyperlink ref="A35:Y48" location="'DE Courses &amp; Pathways'!A1" display="Specific dual enrollment courses and the corresponding Pathway that GFC MSU is targeting for growth include those listed in the linked worksheet found here. " xr:uid="{00000000-0004-0000-0100-000000000000}"/>
  </hyperlinks>
  <pageMargins left="0.7" right="0.7" top="0.75" bottom="0.75" header="0.3" footer="0.3"/>
  <pageSetup orientation="portrait" verticalDpi="0"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6"/>
  <sheetViews>
    <sheetView topLeftCell="A58" workbookViewId="0">
      <selection activeCell="A4" sqref="A4"/>
    </sheetView>
  </sheetViews>
  <sheetFormatPr defaultRowHeight="15" x14ac:dyDescent="0.25"/>
  <cols>
    <col min="1" max="1" width="65.5703125" style="258" bestFit="1" customWidth="1"/>
  </cols>
  <sheetData>
    <row r="1" spans="1:1" ht="18.75" x14ac:dyDescent="0.3">
      <c r="A1" s="259" t="s">
        <v>319</v>
      </c>
    </row>
    <row r="2" spans="1:1" x14ac:dyDescent="0.25">
      <c r="A2" s="265" t="s">
        <v>321</v>
      </c>
    </row>
    <row r="4" spans="1:1" x14ac:dyDescent="0.25">
      <c r="A4" s="260" t="s">
        <v>257</v>
      </c>
    </row>
    <row r="5" spans="1:1" x14ac:dyDescent="0.25">
      <c r="A5" s="261" t="s">
        <v>258</v>
      </c>
    </row>
    <row r="6" spans="1:1" x14ac:dyDescent="0.25">
      <c r="A6" s="261" t="s">
        <v>259</v>
      </c>
    </row>
    <row r="7" spans="1:1" x14ac:dyDescent="0.25">
      <c r="A7" s="260" t="s">
        <v>260</v>
      </c>
    </row>
    <row r="8" spans="1:1" x14ac:dyDescent="0.25">
      <c r="A8" s="260" t="s">
        <v>261</v>
      </c>
    </row>
    <row r="9" spans="1:1" x14ac:dyDescent="0.25">
      <c r="A9" s="260" t="s">
        <v>262</v>
      </c>
    </row>
    <row r="10" spans="1:1" x14ac:dyDescent="0.25">
      <c r="A10" s="261" t="s">
        <v>263</v>
      </c>
    </row>
    <row r="11" spans="1:1" x14ac:dyDescent="0.25">
      <c r="A11" s="261" t="s">
        <v>264</v>
      </c>
    </row>
    <row r="12" spans="1:1" x14ac:dyDescent="0.25">
      <c r="A12" s="260" t="s">
        <v>265</v>
      </c>
    </row>
    <row r="13" spans="1:1" x14ac:dyDescent="0.25">
      <c r="A13" s="261" t="s">
        <v>266</v>
      </c>
    </row>
    <row r="14" spans="1:1" x14ac:dyDescent="0.25">
      <c r="A14" s="260" t="s">
        <v>267</v>
      </c>
    </row>
    <row r="15" spans="1:1" x14ac:dyDescent="0.25">
      <c r="A15" s="260" t="s">
        <v>268</v>
      </c>
    </row>
    <row r="16" spans="1:1" x14ac:dyDescent="0.25">
      <c r="A16" s="260" t="s">
        <v>269</v>
      </c>
    </row>
    <row r="17" spans="1:1" x14ac:dyDescent="0.25">
      <c r="A17" s="261" t="s">
        <v>270</v>
      </c>
    </row>
    <row r="18" spans="1:1" x14ac:dyDescent="0.25">
      <c r="A18" s="260" t="s">
        <v>271</v>
      </c>
    </row>
    <row r="19" spans="1:1" x14ac:dyDescent="0.25">
      <c r="A19" s="260" t="s">
        <v>272</v>
      </c>
    </row>
    <row r="20" spans="1:1" x14ac:dyDescent="0.25">
      <c r="A20" s="260" t="s">
        <v>273</v>
      </c>
    </row>
    <row r="21" spans="1:1" x14ac:dyDescent="0.25">
      <c r="A21" s="261" t="s">
        <v>274</v>
      </c>
    </row>
    <row r="22" spans="1:1" x14ac:dyDescent="0.25">
      <c r="A22" s="260" t="s">
        <v>275</v>
      </c>
    </row>
    <row r="23" spans="1:1" x14ac:dyDescent="0.25">
      <c r="A23" s="260" t="s">
        <v>276</v>
      </c>
    </row>
    <row r="24" spans="1:1" x14ac:dyDescent="0.25">
      <c r="A24" s="261" t="s">
        <v>277</v>
      </c>
    </row>
    <row r="25" spans="1:1" x14ac:dyDescent="0.25">
      <c r="A25" s="260" t="s">
        <v>278</v>
      </c>
    </row>
    <row r="26" spans="1:1" x14ac:dyDescent="0.25">
      <c r="A26" s="260" t="s">
        <v>279</v>
      </c>
    </row>
    <row r="27" spans="1:1" x14ac:dyDescent="0.25">
      <c r="A27" s="260" t="s">
        <v>280</v>
      </c>
    </row>
    <row r="28" spans="1:1" x14ac:dyDescent="0.25">
      <c r="A28" s="260" t="s">
        <v>281</v>
      </c>
    </row>
    <row r="29" spans="1:1" x14ac:dyDescent="0.25">
      <c r="A29" s="260" t="s">
        <v>282</v>
      </c>
    </row>
    <row r="30" spans="1:1" x14ac:dyDescent="0.25">
      <c r="A30" s="260" t="s">
        <v>283</v>
      </c>
    </row>
    <row r="31" spans="1:1" x14ac:dyDescent="0.25">
      <c r="A31" s="261" t="s">
        <v>284</v>
      </c>
    </row>
    <row r="32" spans="1:1" x14ac:dyDescent="0.25">
      <c r="A32" s="260" t="s">
        <v>285</v>
      </c>
    </row>
    <row r="33" spans="1:1" x14ac:dyDescent="0.25">
      <c r="A33" s="260" t="s">
        <v>286</v>
      </c>
    </row>
    <row r="34" spans="1:1" x14ac:dyDescent="0.25">
      <c r="A34" s="260" t="s">
        <v>287</v>
      </c>
    </row>
    <row r="35" spans="1:1" x14ac:dyDescent="0.25">
      <c r="A35" s="260" t="s">
        <v>288</v>
      </c>
    </row>
    <row r="36" spans="1:1" x14ac:dyDescent="0.25">
      <c r="A36" s="260" t="s">
        <v>289</v>
      </c>
    </row>
    <row r="37" spans="1:1" x14ac:dyDescent="0.25">
      <c r="A37" s="260" t="s">
        <v>290</v>
      </c>
    </row>
    <row r="38" spans="1:1" x14ac:dyDescent="0.25">
      <c r="A38" s="260" t="s">
        <v>291</v>
      </c>
    </row>
    <row r="39" spans="1:1" x14ac:dyDescent="0.25">
      <c r="A39" s="261" t="s">
        <v>320</v>
      </c>
    </row>
    <row r="40" spans="1:1" x14ac:dyDescent="0.25">
      <c r="A40" s="260" t="s">
        <v>292</v>
      </c>
    </row>
    <row r="41" spans="1:1" x14ac:dyDescent="0.25">
      <c r="A41" s="260" t="s">
        <v>293</v>
      </c>
    </row>
    <row r="42" spans="1:1" x14ac:dyDescent="0.25">
      <c r="A42" s="260" t="s">
        <v>294</v>
      </c>
    </row>
    <row r="43" spans="1:1" x14ac:dyDescent="0.25">
      <c r="A43" s="261" t="s">
        <v>295</v>
      </c>
    </row>
    <row r="44" spans="1:1" x14ac:dyDescent="0.25">
      <c r="A44" s="260" t="s">
        <v>296</v>
      </c>
    </row>
    <row r="45" spans="1:1" x14ac:dyDescent="0.25">
      <c r="A45" s="260" t="s">
        <v>297</v>
      </c>
    </row>
    <row r="46" spans="1:1" x14ac:dyDescent="0.25">
      <c r="A46" s="260" t="s">
        <v>298</v>
      </c>
    </row>
    <row r="47" spans="1:1" x14ac:dyDescent="0.25">
      <c r="A47" s="260" t="s">
        <v>299</v>
      </c>
    </row>
    <row r="48" spans="1:1" x14ac:dyDescent="0.25">
      <c r="A48" s="260" t="s">
        <v>300</v>
      </c>
    </row>
    <row r="49" spans="1:1" x14ac:dyDescent="0.25">
      <c r="A49" s="261" t="s">
        <v>301</v>
      </c>
    </row>
    <row r="50" spans="1:1" x14ac:dyDescent="0.25">
      <c r="A50" s="260" t="s">
        <v>302</v>
      </c>
    </row>
    <row r="51" spans="1:1" x14ac:dyDescent="0.25">
      <c r="A51" s="260" t="s">
        <v>303</v>
      </c>
    </row>
    <row r="52" spans="1:1" x14ac:dyDescent="0.25">
      <c r="A52" s="260" t="s">
        <v>304</v>
      </c>
    </row>
    <row r="53" spans="1:1" x14ac:dyDescent="0.25">
      <c r="A53" s="262" t="s">
        <v>305</v>
      </c>
    </row>
    <row r="54" spans="1:1" x14ac:dyDescent="0.25">
      <c r="A54" s="260" t="s">
        <v>306</v>
      </c>
    </row>
    <row r="55" spans="1:1" x14ac:dyDescent="0.25">
      <c r="A55" s="263" t="s">
        <v>307</v>
      </c>
    </row>
    <row r="56" spans="1:1" x14ac:dyDescent="0.25">
      <c r="A56" s="260" t="s">
        <v>308</v>
      </c>
    </row>
    <row r="57" spans="1:1" x14ac:dyDescent="0.25">
      <c r="A57" s="261" t="s">
        <v>309</v>
      </c>
    </row>
    <row r="58" spans="1:1" x14ac:dyDescent="0.25">
      <c r="A58" s="261" t="s">
        <v>310</v>
      </c>
    </row>
    <row r="59" spans="1:1" x14ac:dyDescent="0.25">
      <c r="A59" s="260" t="s">
        <v>311</v>
      </c>
    </row>
    <row r="60" spans="1:1" x14ac:dyDescent="0.25">
      <c r="A60" s="260" t="s">
        <v>312</v>
      </c>
    </row>
    <row r="61" spans="1:1" x14ac:dyDescent="0.25">
      <c r="A61" s="262" t="s">
        <v>313</v>
      </c>
    </row>
    <row r="62" spans="1:1" x14ac:dyDescent="0.25">
      <c r="A62" s="261" t="s">
        <v>314</v>
      </c>
    </row>
    <row r="63" spans="1:1" x14ac:dyDescent="0.25">
      <c r="A63" s="264" t="s">
        <v>315</v>
      </c>
    </row>
    <row r="64" spans="1:1" x14ac:dyDescent="0.25">
      <c r="A64" s="260" t="s">
        <v>316</v>
      </c>
    </row>
    <row r="65" spans="1:1" x14ac:dyDescent="0.25">
      <c r="A65" s="261" t="s">
        <v>317</v>
      </c>
    </row>
    <row r="66" spans="1:1" x14ac:dyDescent="0.25">
      <c r="A66" s="264" t="s">
        <v>318</v>
      </c>
    </row>
  </sheetData>
  <customSheetViews>
    <customSheetView guid="{08C97B7F-67EE-4463-AA3D-5024C5CFCC42}" topLeftCell="A58">
      <selection activeCell="A4" sqref="A4"/>
      <pageMargins left="0.7" right="0.7" top="0.75" bottom="0.75" header="0.3" footer="0.3"/>
      <pageSetup orientation="portrait" verticalDpi="0" r:id="rId1"/>
    </customSheetView>
    <customSheetView guid="{2E2FAD43-F494-46C6-B6DE-888600DCD678}" topLeftCell="A58">
      <selection activeCell="A4" sqref="A4"/>
      <pageMargins left="0.7" right="0.7" top="0.75" bottom="0.75" header="0.3" footer="0.3"/>
      <pageSetup orientation="portrait" verticalDpi="0" r:id="rId2"/>
    </customSheetView>
    <customSheetView guid="{E6EFA4C7-DFFB-4941-B345-FBDAD15E74E5}">
      <selection activeCell="A4" sqref="A4"/>
      <pageMargins left="0.7" right="0.7" top="0.75" bottom="0.75" header="0.3" footer="0.3"/>
      <pageSetup orientation="portrait" verticalDpi="0" r:id="rId3"/>
    </customSheetView>
    <customSheetView guid="{863D4983-E574-4116-8AEE-5628A2729420}" topLeftCell="A58">
      <selection activeCell="A4" sqref="A4"/>
      <pageMargins left="0.7" right="0.7" top="0.75" bottom="0.75" header="0.3" footer="0.3"/>
      <pageSetup orientation="portrait" verticalDpi="0" r:id="rId4"/>
    </customSheetView>
    <customSheetView guid="{E81C4F55-9D7D-424D-B71A-E13A7EC29278}" topLeftCell="A58">
      <selection activeCell="A4" sqref="A4"/>
      <pageMargins left="0.7" right="0.7" top="0.75" bottom="0.75" header="0.3" footer="0.3"/>
      <pageSetup orientation="portrait" verticalDpi="0" r:id="rId5"/>
    </customSheetView>
  </customSheetViews>
  <pageMargins left="0.7" right="0.7" top="0.75" bottom="0.75" header="0.3" footer="0.3"/>
  <pageSetup orientation="portrait" verticalDpi="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10" workbookViewId="0"/>
  </sheetViews>
  <sheetFormatPr defaultRowHeight="15" x14ac:dyDescent="0.25"/>
  <cols>
    <col min="1" max="1" width="10" bestFit="1" customWidth="1"/>
    <col min="2" max="2" width="36.140625" bestFit="1" customWidth="1"/>
    <col min="3" max="3" width="18.85546875" bestFit="1" customWidth="1"/>
    <col min="4" max="4" width="25" bestFit="1" customWidth="1"/>
    <col min="5" max="5" width="21" bestFit="1" customWidth="1"/>
    <col min="6" max="6" width="22.5703125" bestFit="1" customWidth="1"/>
  </cols>
  <sheetData>
    <row r="1" spans="1:6" x14ac:dyDescent="0.25">
      <c r="A1" s="246" t="s">
        <v>227</v>
      </c>
      <c r="B1" s="247"/>
      <c r="C1" s="247" t="s">
        <v>170</v>
      </c>
      <c r="D1" s="247" t="s">
        <v>170</v>
      </c>
      <c r="E1" s="247" t="s">
        <v>171</v>
      </c>
      <c r="F1" s="248" t="s">
        <v>172</v>
      </c>
    </row>
    <row r="2" spans="1:6" x14ac:dyDescent="0.25">
      <c r="A2" s="249" t="s">
        <v>173</v>
      </c>
      <c r="B2" s="250" t="s">
        <v>174</v>
      </c>
      <c r="C2" s="250" t="s">
        <v>175</v>
      </c>
      <c r="D2" s="250" t="s">
        <v>176</v>
      </c>
      <c r="E2" s="250" t="s">
        <v>177</v>
      </c>
      <c r="F2" s="251" t="s">
        <v>178</v>
      </c>
    </row>
    <row r="3" spans="1:6" x14ac:dyDescent="0.25">
      <c r="A3" s="252" t="s">
        <v>179</v>
      </c>
      <c r="B3" s="253" t="s">
        <v>180</v>
      </c>
      <c r="C3" s="254"/>
      <c r="D3" s="255"/>
      <c r="E3" s="255"/>
      <c r="F3" s="255"/>
    </row>
    <row r="4" spans="1:6" x14ac:dyDescent="0.25">
      <c r="A4" s="252" t="s">
        <v>181</v>
      </c>
      <c r="B4" s="253" t="s">
        <v>182</v>
      </c>
      <c r="C4" s="255"/>
      <c r="D4" s="255"/>
      <c r="E4" s="254"/>
      <c r="F4" s="255"/>
    </row>
    <row r="5" spans="1:6" x14ac:dyDescent="0.25">
      <c r="A5" s="252" t="s">
        <v>183</v>
      </c>
      <c r="B5" s="253" t="s">
        <v>184</v>
      </c>
      <c r="C5" s="255"/>
      <c r="D5" s="255"/>
      <c r="E5" s="254"/>
      <c r="F5" s="255"/>
    </row>
    <row r="6" spans="1:6" x14ac:dyDescent="0.25">
      <c r="A6" s="252" t="s">
        <v>185</v>
      </c>
      <c r="B6" s="253" t="s">
        <v>186</v>
      </c>
      <c r="C6" s="255"/>
      <c r="D6" s="255"/>
      <c r="E6" s="254"/>
      <c r="F6" s="255"/>
    </row>
    <row r="7" spans="1:6" x14ac:dyDescent="0.25">
      <c r="A7" s="252" t="s">
        <v>187</v>
      </c>
      <c r="B7" s="253" t="s">
        <v>188</v>
      </c>
      <c r="C7" s="254"/>
      <c r="D7" s="255"/>
      <c r="E7" s="255"/>
      <c r="F7" s="255"/>
    </row>
    <row r="8" spans="1:6" x14ac:dyDescent="0.25">
      <c r="A8" s="252" t="s">
        <v>189</v>
      </c>
      <c r="B8" s="253" t="s">
        <v>190</v>
      </c>
      <c r="C8" s="255"/>
      <c r="D8" s="255"/>
      <c r="E8" s="254"/>
      <c r="F8" s="255"/>
    </row>
    <row r="9" spans="1:6" x14ac:dyDescent="0.25">
      <c r="A9" s="252" t="s">
        <v>191</v>
      </c>
      <c r="B9" s="253" t="s">
        <v>192</v>
      </c>
      <c r="C9" s="255"/>
      <c r="D9" s="255"/>
      <c r="E9" s="254"/>
      <c r="F9" s="255"/>
    </row>
    <row r="10" spans="1:6" x14ac:dyDescent="0.25">
      <c r="A10" s="252" t="s">
        <v>193</v>
      </c>
      <c r="B10" s="253" t="s">
        <v>194</v>
      </c>
      <c r="C10" s="254"/>
      <c r="D10" s="255"/>
      <c r="E10" s="255"/>
      <c r="F10" s="255"/>
    </row>
    <row r="11" spans="1:6" x14ac:dyDescent="0.25">
      <c r="A11" s="252" t="s">
        <v>195</v>
      </c>
      <c r="B11" s="253" t="s">
        <v>196</v>
      </c>
      <c r="C11" s="254"/>
      <c r="D11" s="255"/>
      <c r="E11" s="255"/>
      <c r="F11" s="255"/>
    </row>
    <row r="12" spans="1:6" x14ac:dyDescent="0.25">
      <c r="A12" s="252" t="s">
        <v>197</v>
      </c>
      <c r="B12" s="253" t="s">
        <v>198</v>
      </c>
      <c r="C12" s="254"/>
      <c r="D12" s="254"/>
      <c r="E12" s="254"/>
      <c r="F12" s="254"/>
    </row>
    <row r="13" spans="1:6" x14ac:dyDescent="0.25">
      <c r="A13" s="252" t="s">
        <v>199</v>
      </c>
      <c r="B13" s="253" t="s">
        <v>200</v>
      </c>
      <c r="C13" s="255"/>
      <c r="D13" s="254"/>
      <c r="E13" s="255"/>
      <c r="F13" s="255"/>
    </row>
    <row r="14" spans="1:6" x14ac:dyDescent="0.25">
      <c r="A14" s="252" t="s">
        <v>201</v>
      </c>
      <c r="B14" s="253" t="s">
        <v>202</v>
      </c>
      <c r="C14" s="255"/>
      <c r="D14" s="254"/>
      <c r="E14" s="255"/>
      <c r="F14" s="255"/>
    </row>
    <row r="15" spans="1:6" x14ac:dyDescent="0.25">
      <c r="A15" s="252" t="s">
        <v>203</v>
      </c>
      <c r="B15" s="253" t="s">
        <v>204</v>
      </c>
      <c r="C15" s="255"/>
      <c r="D15" s="254"/>
      <c r="E15" s="255"/>
      <c r="F15" s="255"/>
    </row>
    <row r="16" spans="1:6" x14ac:dyDescent="0.25">
      <c r="A16" s="252" t="s">
        <v>205</v>
      </c>
      <c r="B16" s="253" t="s">
        <v>206</v>
      </c>
      <c r="C16" s="254"/>
      <c r="D16" s="255"/>
      <c r="E16" s="255"/>
      <c r="F16" s="254"/>
    </row>
    <row r="17" spans="1:6" x14ac:dyDescent="0.25">
      <c r="A17" s="252" t="s">
        <v>207</v>
      </c>
      <c r="B17" s="253" t="s">
        <v>208</v>
      </c>
      <c r="C17" s="254"/>
      <c r="D17" s="254"/>
      <c r="E17" s="255"/>
      <c r="F17" s="254"/>
    </row>
    <row r="18" spans="1:6" x14ac:dyDescent="0.25">
      <c r="A18" s="252" t="s">
        <v>209</v>
      </c>
      <c r="B18" s="253" t="s">
        <v>210</v>
      </c>
      <c r="C18" s="255"/>
      <c r="D18" s="255"/>
      <c r="E18" s="254"/>
      <c r="F18" s="255"/>
    </row>
    <row r="19" spans="1:6" x14ac:dyDescent="0.25">
      <c r="A19" s="252" t="s">
        <v>211</v>
      </c>
      <c r="B19" s="253" t="s">
        <v>212</v>
      </c>
      <c r="C19" s="254"/>
      <c r="D19" s="254"/>
      <c r="E19" s="254"/>
      <c r="F19" s="255"/>
    </row>
    <row r="20" spans="1:6" x14ac:dyDescent="0.25">
      <c r="A20" s="252" t="s">
        <v>213</v>
      </c>
      <c r="B20" s="253" t="s">
        <v>214</v>
      </c>
      <c r="C20" s="255"/>
      <c r="D20" s="255"/>
      <c r="E20" s="254"/>
      <c r="F20" s="255"/>
    </row>
    <row r="21" spans="1:6" x14ac:dyDescent="0.25">
      <c r="A21" s="252" t="s">
        <v>215</v>
      </c>
      <c r="B21" s="253" t="s">
        <v>216</v>
      </c>
      <c r="C21" s="255"/>
      <c r="D21" s="254"/>
      <c r="E21" s="255"/>
      <c r="F21" s="255"/>
    </row>
    <row r="22" spans="1:6" x14ac:dyDescent="0.25">
      <c r="A22" s="252" t="s">
        <v>217</v>
      </c>
      <c r="B22" s="253" t="s">
        <v>218</v>
      </c>
      <c r="C22" s="254"/>
      <c r="D22" s="255"/>
      <c r="E22" s="254"/>
      <c r="F22" s="255"/>
    </row>
    <row r="23" spans="1:6" x14ac:dyDescent="0.25">
      <c r="A23" s="252" t="s">
        <v>219</v>
      </c>
      <c r="B23" s="253" t="s">
        <v>220</v>
      </c>
      <c r="C23" s="255"/>
      <c r="D23" s="255"/>
      <c r="E23" s="254"/>
      <c r="F23" s="255"/>
    </row>
    <row r="24" spans="1:6" x14ac:dyDescent="0.25">
      <c r="A24" s="252" t="s">
        <v>221</v>
      </c>
      <c r="B24" s="253" t="s">
        <v>222</v>
      </c>
      <c r="C24" s="254"/>
      <c r="D24" s="255"/>
      <c r="E24" s="254"/>
      <c r="F24" s="255"/>
    </row>
    <row r="25" spans="1:6" x14ac:dyDescent="0.25">
      <c r="A25" s="252" t="s">
        <v>223</v>
      </c>
      <c r="B25" s="253" t="s">
        <v>224</v>
      </c>
      <c r="C25" s="254"/>
      <c r="D25" s="254"/>
      <c r="E25" s="254"/>
      <c r="F25" s="254"/>
    </row>
    <row r="26" spans="1:6" x14ac:dyDescent="0.25">
      <c r="A26" s="252" t="s">
        <v>225</v>
      </c>
      <c r="B26" s="253" t="s">
        <v>226</v>
      </c>
      <c r="C26" s="254"/>
      <c r="D26" s="254"/>
      <c r="E26" s="255"/>
      <c r="F26" s="255"/>
    </row>
  </sheetData>
  <customSheetViews>
    <customSheetView guid="{08C97B7F-67EE-4463-AA3D-5024C5CFCC42}" topLeftCell="A10">
      <pageMargins left="0.7" right="0.7" top="0.75" bottom="0.75" header="0.3" footer="0.3"/>
    </customSheetView>
    <customSheetView guid="{2E2FAD43-F494-46C6-B6DE-888600DCD678}" topLeftCell="A10">
      <pageMargins left="0.7" right="0.7" top="0.75" bottom="0.75" header="0.3" footer="0.3"/>
    </customSheetView>
    <customSheetView guid="{E6EFA4C7-DFFB-4941-B345-FBDAD15E74E5}">
      <pageMargins left="0.7" right="0.7" top="0.75" bottom="0.75" header="0.3" footer="0.3"/>
    </customSheetView>
    <customSheetView guid="{863D4983-E574-4116-8AEE-5628A2729420}" topLeftCell="A10">
      <pageMargins left="0.7" right="0.7" top="0.75" bottom="0.75" header="0.3" footer="0.3"/>
    </customSheetView>
    <customSheetView guid="{E81C4F55-9D7D-424D-B71A-E13A7EC29278}" topLeftCell="A10">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60"/>
  <sheetViews>
    <sheetView tabSelected="1" topLeftCell="D144" zoomScale="70" zoomScaleNormal="70" workbookViewId="0">
      <selection activeCell="S158" sqref="S158"/>
    </sheetView>
  </sheetViews>
  <sheetFormatPr defaultColWidth="9.42578125" defaultRowHeight="15" x14ac:dyDescent="0.25"/>
  <cols>
    <col min="1" max="1" width="9.42578125" customWidth="1"/>
    <col min="2" max="2" width="4.140625" customWidth="1"/>
    <col min="3" max="3" width="13.42578125" customWidth="1"/>
    <col min="4" max="4" width="12" customWidth="1"/>
    <col min="5" max="5" width="25.42578125" bestFit="1" customWidth="1"/>
    <col min="6" max="6" width="18.5703125" customWidth="1"/>
    <col min="14" max="14" width="11.5703125" customWidth="1"/>
    <col min="15" max="15" width="17.85546875" customWidth="1"/>
    <col min="16" max="16" width="24" customWidth="1"/>
    <col min="17" max="17" width="35.5703125" style="52" customWidth="1"/>
    <col min="18" max="18" width="12.42578125" style="3" customWidth="1"/>
    <col min="19" max="19" width="38.42578125" style="21" customWidth="1"/>
    <col min="20" max="20" width="11.85546875" style="3" customWidth="1"/>
    <col min="21" max="21" width="38.42578125" style="21" customWidth="1"/>
  </cols>
  <sheetData>
    <row r="1" spans="1:25" ht="23.25" x14ac:dyDescent="0.35">
      <c r="A1" s="407" t="s">
        <v>100</v>
      </c>
      <c r="B1" s="407"/>
      <c r="C1" s="407"/>
      <c r="D1" s="407"/>
      <c r="E1" s="267">
        <f>O160</f>
        <v>53065.08</v>
      </c>
    </row>
    <row r="3" spans="1:25" ht="18.75" x14ac:dyDescent="0.3">
      <c r="A3" s="51" t="s">
        <v>28</v>
      </c>
      <c r="B3" s="51"/>
      <c r="C3" s="51"/>
      <c r="D3" s="51"/>
      <c r="E3" s="11"/>
      <c r="F3" s="11"/>
      <c r="G3" s="11"/>
      <c r="H3" s="11"/>
      <c r="I3" s="11"/>
      <c r="J3" s="11"/>
      <c r="K3" s="11"/>
      <c r="L3" s="11"/>
      <c r="M3" s="11"/>
      <c r="N3" s="11"/>
      <c r="O3" s="11"/>
      <c r="P3" s="11"/>
      <c r="Q3" s="11"/>
      <c r="R3" s="11"/>
      <c r="S3" s="11"/>
      <c r="T3" s="67"/>
      <c r="U3" s="11"/>
      <c r="V3" s="11"/>
      <c r="W3" s="11"/>
      <c r="X3" s="11"/>
      <c r="Y3" s="11"/>
    </row>
    <row r="4" spans="1:25" ht="15" customHeight="1" x14ac:dyDescent="0.25">
      <c r="A4" s="45" t="s">
        <v>26</v>
      </c>
      <c r="B4" s="49"/>
      <c r="C4" s="49"/>
      <c r="D4" s="49"/>
      <c r="E4" s="49"/>
      <c r="F4" s="49"/>
      <c r="G4" s="10"/>
      <c r="H4" s="10"/>
      <c r="Q4"/>
      <c r="R4"/>
      <c r="S4"/>
      <c r="U4"/>
    </row>
    <row r="5" spans="1:25" ht="15.75" thickBot="1" x14ac:dyDescent="0.3">
      <c r="A5" s="49"/>
      <c r="B5" s="49"/>
      <c r="C5" s="49"/>
      <c r="D5" s="49"/>
      <c r="E5" s="49"/>
      <c r="F5" s="49"/>
      <c r="G5" s="10"/>
      <c r="H5" s="10"/>
      <c r="Q5"/>
      <c r="R5"/>
      <c r="S5"/>
      <c r="U5"/>
    </row>
    <row r="6" spans="1:25" ht="15" customHeight="1" thickBot="1" x14ac:dyDescent="0.3">
      <c r="A6" s="45" t="s">
        <v>70</v>
      </c>
      <c r="B6" s="49"/>
      <c r="C6" s="49"/>
      <c r="D6" s="49"/>
      <c r="E6" s="49"/>
      <c r="F6" s="268">
        <f>O157</f>
        <v>2476.65</v>
      </c>
      <c r="G6" s="10"/>
      <c r="H6" s="10"/>
      <c r="Q6"/>
      <c r="R6"/>
      <c r="S6"/>
      <c r="U6"/>
    </row>
    <row r="7" spans="1:25" ht="15.75" thickBot="1" x14ac:dyDescent="0.3">
      <c r="A7" s="49"/>
      <c r="B7" s="49"/>
      <c r="C7" s="49"/>
      <c r="D7" s="49"/>
      <c r="E7" s="49"/>
      <c r="F7" s="49"/>
      <c r="G7" s="49"/>
      <c r="H7" s="49"/>
      <c r="Q7"/>
      <c r="R7"/>
      <c r="S7"/>
      <c r="U7"/>
    </row>
    <row r="8" spans="1:25" ht="15" customHeight="1" thickBot="1" x14ac:dyDescent="0.3">
      <c r="A8" s="58" t="s">
        <v>27</v>
      </c>
      <c r="B8" s="58"/>
      <c r="C8" s="58"/>
      <c r="D8" s="58"/>
      <c r="E8" s="58"/>
      <c r="F8" s="58"/>
      <c r="G8" s="52"/>
      <c r="H8" s="275" t="s">
        <v>29</v>
      </c>
      <c r="I8" s="13"/>
      <c r="K8" s="49"/>
      <c r="L8" s="62" t="s">
        <v>39</v>
      </c>
      <c r="M8" s="49"/>
      <c r="N8" s="49"/>
      <c r="O8" s="49"/>
      <c r="P8" s="49"/>
      <c r="Q8"/>
      <c r="R8"/>
      <c r="S8"/>
      <c r="U8"/>
    </row>
    <row r="9" spans="1:25" x14ac:dyDescent="0.25">
      <c r="A9" s="49"/>
      <c r="B9" s="49"/>
      <c r="C9" s="49"/>
      <c r="D9" s="49"/>
      <c r="E9" s="49"/>
      <c r="F9" s="49"/>
      <c r="G9" s="49"/>
      <c r="H9" s="49"/>
      <c r="Q9"/>
      <c r="R9"/>
      <c r="S9"/>
      <c r="U9"/>
    </row>
    <row r="10" spans="1:25" ht="15.75" thickBot="1" x14ac:dyDescent="0.3">
      <c r="A10" s="50"/>
      <c r="B10" s="50"/>
      <c r="C10" s="50"/>
      <c r="D10" s="50"/>
      <c r="E10" s="50"/>
      <c r="F10" s="50"/>
      <c r="G10" s="50"/>
      <c r="H10" s="50"/>
      <c r="I10" s="50"/>
      <c r="J10" s="50"/>
      <c r="K10" s="50"/>
      <c r="Q10"/>
      <c r="R10"/>
      <c r="S10"/>
      <c r="U10"/>
    </row>
    <row r="11" spans="1:25" x14ac:dyDescent="0.25">
      <c r="A11" s="379" t="s">
        <v>371</v>
      </c>
      <c r="B11" s="380"/>
      <c r="C11" s="380"/>
      <c r="D11" s="380"/>
      <c r="E11" s="380"/>
      <c r="F11" s="380"/>
      <c r="G11" s="380"/>
      <c r="H11" s="380"/>
      <c r="I11" s="380"/>
      <c r="J11" s="380"/>
      <c r="K11" s="380"/>
      <c r="L11" s="380"/>
      <c r="M11" s="380"/>
      <c r="N11" s="380"/>
      <c r="O11" s="380"/>
      <c r="P11" s="380"/>
      <c r="Q11" s="381"/>
      <c r="R11" s="12"/>
      <c r="S11" s="12"/>
      <c r="T11" s="61"/>
      <c r="U11" s="12"/>
      <c r="V11" s="12"/>
      <c r="W11" s="12"/>
      <c r="X11" s="12"/>
      <c r="Y11" s="12"/>
    </row>
    <row r="12" spans="1:25" x14ac:dyDescent="0.25">
      <c r="A12" s="382"/>
      <c r="B12" s="383"/>
      <c r="C12" s="383"/>
      <c r="D12" s="383"/>
      <c r="E12" s="383"/>
      <c r="F12" s="383"/>
      <c r="G12" s="383"/>
      <c r="H12" s="383"/>
      <c r="I12" s="383"/>
      <c r="J12" s="383"/>
      <c r="K12" s="383"/>
      <c r="L12" s="383"/>
      <c r="M12" s="383"/>
      <c r="N12" s="383"/>
      <c r="O12" s="383"/>
      <c r="P12" s="383"/>
      <c r="Q12" s="384"/>
      <c r="R12" s="12"/>
      <c r="S12" s="12"/>
      <c r="T12" s="61"/>
      <c r="U12" s="12"/>
      <c r="V12" s="12"/>
      <c r="W12" s="12"/>
      <c r="X12" s="12"/>
      <c r="Y12" s="12"/>
    </row>
    <row r="13" spans="1:25" x14ac:dyDescent="0.25">
      <c r="A13" s="382"/>
      <c r="B13" s="383"/>
      <c r="C13" s="383"/>
      <c r="D13" s="383"/>
      <c r="E13" s="383"/>
      <c r="F13" s="383"/>
      <c r="G13" s="383"/>
      <c r="H13" s="383"/>
      <c r="I13" s="383"/>
      <c r="J13" s="383"/>
      <c r="K13" s="383"/>
      <c r="L13" s="383"/>
      <c r="M13" s="383"/>
      <c r="N13" s="383"/>
      <c r="O13" s="383"/>
      <c r="P13" s="383"/>
      <c r="Q13" s="384"/>
      <c r="R13" s="12"/>
      <c r="S13" s="12"/>
      <c r="T13" s="61"/>
      <c r="U13" s="12"/>
      <c r="V13" s="12"/>
      <c r="W13" s="12"/>
      <c r="X13" s="12"/>
      <c r="Y13" s="12"/>
    </row>
    <row r="14" spans="1:25" x14ac:dyDescent="0.25">
      <c r="A14" s="382"/>
      <c r="B14" s="383"/>
      <c r="C14" s="383"/>
      <c r="D14" s="383"/>
      <c r="E14" s="383"/>
      <c r="F14" s="383"/>
      <c r="G14" s="383"/>
      <c r="H14" s="383"/>
      <c r="I14" s="383"/>
      <c r="J14" s="383"/>
      <c r="K14" s="383"/>
      <c r="L14" s="383"/>
      <c r="M14" s="383"/>
      <c r="N14" s="383"/>
      <c r="O14" s="383"/>
      <c r="P14" s="383"/>
      <c r="Q14" s="384"/>
      <c r="R14" s="12"/>
      <c r="S14" s="12"/>
      <c r="T14" s="61"/>
      <c r="U14" s="12"/>
      <c r="V14" s="12"/>
      <c r="W14" s="12"/>
      <c r="X14" s="12"/>
      <c r="Y14" s="12"/>
    </row>
    <row r="15" spans="1:25" ht="15.75" thickBot="1" x14ac:dyDescent="0.3">
      <c r="A15" s="385"/>
      <c r="B15" s="386"/>
      <c r="C15" s="386"/>
      <c r="D15" s="386"/>
      <c r="E15" s="386"/>
      <c r="F15" s="386"/>
      <c r="G15" s="386"/>
      <c r="H15" s="386"/>
      <c r="I15" s="386"/>
      <c r="J15" s="386"/>
      <c r="K15" s="386"/>
      <c r="L15" s="386"/>
      <c r="M15" s="386"/>
      <c r="N15" s="386"/>
      <c r="O15" s="386"/>
      <c r="P15" s="386"/>
      <c r="Q15" s="387"/>
      <c r="R15" s="12"/>
      <c r="S15" s="12"/>
      <c r="T15" s="61"/>
      <c r="U15" s="12"/>
      <c r="V15" s="12"/>
      <c r="W15" s="12"/>
      <c r="X15" s="12"/>
      <c r="Y15" s="12"/>
    </row>
    <row r="20" spans="1:25" ht="23.25" x14ac:dyDescent="0.35">
      <c r="A20" s="406" t="s">
        <v>72</v>
      </c>
      <c r="B20" s="406"/>
      <c r="C20" s="406"/>
      <c r="D20" s="406"/>
      <c r="E20" s="36"/>
      <c r="F20" s="36"/>
      <c r="G20" s="36"/>
      <c r="H20" s="36"/>
      <c r="I20" s="36"/>
      <c r="J20" s="36"/>
      <c r="K20" s="36"/>
      <c r="L20" s="36"/>
      <c r="P20" s="155" t="s">
        <v>114</v>
      </c>
      <c r="R20" s="155" t="s">
        <v>114</v>
      </c>
      <c r="T20" s="155" t="s">
        <v>114</v>
      </c>
    </row>
    <row r="21" spans="1:25" s="97" customFormat="1" ht="37.5" customHeight="1" x14ac:dyDescent="0.25">
      <c r="A21" s="98" t="s">
        <v>71</v>
      </c>
      <c r="B21" s="99"/>
      <c r="C21" s="99"/>
      <c r="D21" s="99"/>
      <c r="E21" s="99"/>
      <c r="F21" s="99"/>
      <c r="G21" s="99"/>
      <c r="H21" s="99"/>
      <c r="I21" s="99"/>
      <c r="J21" s="99"/>
      <c r="K21" s="99"/>
      <c r="L21" s="99"/>
      <c r="M21" s="99"/>
      <c r="N21" s="100"/>
      <c r="O21" s="101" t="s">
        <v>162</v>
      </c>
      <c r="P21" s="101" t="s">
        <v>36</v>
      </c>
      <c r="Q21" s="102" t="s">
        <v>69</v>
      </c>
      <c r="R21" s="101" t="s">
        <v>37</v>
      </c>
      <c r="S21" s="102" t="s">
        <v>69</v>
      </c>
      <c r="T21" s="101" t="s">
        <v>38</v>
      </c>
      <c r="U21" s="102" t="s">
        <v>69</v>
      </c>
    </row>
    <row r="22" spans="1:25" x14ac:dyDescent="0.25">
      <c r="A22" s="53"/>
      <c r="B22" s="54"/>
      <c r="C22" s="24" t="s">
        <v>62</v>
      </c>
      <c r="D22" s="24" t="s">
        <v>61</v>
      </c>
      <c r="E22" s="59" t="s">
        <v>31</v>
      </c>
      <c r="F22" s="53" t="s">
        <v>32</v>
      </c>
      <c r="G22" s="55"/>
      <c r="H22" s="55"/>
      <c r="I22" s="55"/>
      <c r="J22" s="55"/>
      <c r="K22" s="55"/>
      <c r="L22" s="55"/>
      <c r="M22" s="55"/>
      <c r="N22" s="54"/>
      <c r="O22" s="20" t="s">
        <v>33</v>
      </c>
      <c r="P22" s="20" t="s">
        <v>33</v>
      </c>
      <c r="Q22" s="26"/>
      <c r="R22" s="6" t="s">
        <v>33</v>
      </c>
      <c r="S22" s="27"/>
      <c r="T22" s="6" t="s">
        <v>33</v>
      </c>
      <c r="U22" s="27"/>
    </row>
    <row r="23" spans="1:25" s="83" customFormat="1" ht="52.5" customHeight="1" x14ac:dyDescent="0.25">
      <c r="A23" s="74"/>
      <c r="B23" s="75"/>
      <c r="C23" s="76" t="s">
        <v>53</v>
      </c>
      <c r="D23" s="74" t="s">
        <v>56</v>
      </c>
      <c r="E23" s="77" t="s">
        <v>1</v>
      </c>
      <c r="F23" s="397" t="s">
        <v>363</v>
      </c>
      <c r="G23" s="398"/>
      <c r="H23" s="398"/>
      <c r="I23" s="398"/>
      <c r="J23" s="398"/>
      <c r="K23" s="398"/>
      <c r="L23" s="398"/>
      <c r="M23" s="398"/>
      <c r="N23" s="399"/>
      <c r="O23" s="78">
        <f>25604*0.75</f>
        <v>19203</v>
      </c>
      <c r="P23" s="78">
        <f>25604*0.75</f>
        <v>19203</v>
      </c>
      <c r="Q23" s="269"/>
      <c r="R23" s="270"/>
      <c r="S23" s="270"/>
      <c r="T23" s="270"/>
      <c r="U23" s="270"/>
      <c r="V23" s="270"/>
      <c r="W23" s="270"/>
      <c r="X23" s="270"/>
      <c r="Y23" s="271"/>
    </row>
    <row r="24" spans="1:25" s="83" customFormat="1" ht="36" customHeight="1" x14ac:dyDescent="0.25">
      <c r="A24" s="74"/>
      <c r="B24" s="75"/>
      <c r="C24" s="76"/>
      <c r="D24" s="74"/>
      <c r="E24" s="77"/>
      <c r="F24" s="391"/>
      <c r="G24" s="392"/>
      <c r="H24" s="392"/>
      <c r="I24" s="392"/>
      <c r="J24" s="392"/>
      <c r="K24" s="392"/>
      <c r="L24" s="392"/>
      <c r="M24" s="392"/>
      <c r="N24" s="393"/>
      <c r="O24" s="78"/>
      <c r="P24" s="79"/>
      <c r="Q24" s="80"/>
      <c r="R24" s="81"/>
      <c r="S24" s="82"/>
      <c r="T24" s="81"/>
      <c r="U24" s="82"/>
    </row>
    <row r="25" spans="1:25" s="83" customFormat="1" ht="36" customHeight="1" x14ac:dyDescent="0.25">
      <c r="A25" s="74"/>
      <c r="B25" s="75"/>
      <c r="C25" s="76"/>
      <c r="D25" s="74"/>
      <c r="E25" s="77"/>
      <c r="F25" s="391"/>
      <c r="G25" s="392"/>
      <c r="H25" s="392"/>
      <c r="I25" s="392"/>
      <c r="J25" s="392"/>
      <c r="K25" s="392"/>
      <c r="L25" s="392"/>
      <c r="M25" s="392"/>
      <c r="N25" s="393"/>
      <c r="O25" s="78"/>
      <c r="P25" s="79"/>
      <c r="Q25" s="80"/>
      <c r="R25" s="81"/>
      <c r="S25" s="82"/>
      <c r="T25" s="81"/>
      <c r="U25" s="82"/>
    </row>
    <row r="26" spans="1:25" s="83" customFormat="1" ht="36" customHeight="1" x14ac:dyDescent="0.25">
      <c r="A26" s="74"/>
      <c r="B26" s="75"/>
      <c r="C26" s="76"/>
      <c r="D26" s="74"/>
      <c r="E26" s="77"/>
      <c r="F26" s="391"/>
      <c r="G26" s="392"/>
      <c r="H26" s="392"/>
      <c r="I26" s="392"/>
      <c r="J26" s="392"/>
      <c r="K26" s="392"/>
      <c r="L26" s="392"/>
      <c r="M26" s="392"/>
      <c r="N26" s="393"/>
      <c r="O26" s="78"/>
      <c r="P26" s="79"/>
      <c r="Q26" s="80"/>
      <c r="R26" s="81"/>
      <c r="S26" s="82"/>
      <c r="T26" s="81"/>
      <c r="U26" s="82"/>
    </row>
    <row r="27" spans="1:25" s="83" customFormat="1" ht="36" customHeight="1" x14ac:dyDescent="0.25">
      <c r="A27" s="74"/>
      <c r="B27" s="75"/>
      <c r="C27" s="76"/>
      <c r="D27" s="74"/>
      <c r="E27" s="77"/>
      <c r="F27" s="391"/>
      <c r="G27" s="392"/>
      <c r="H27" s="392"/>
      <c r="I27" s="392"/>
      <c r="J27" s="392"/>
      <c r="K27" s="392"/>
      <c r="L27" s="392"/>
      <c r="M27" s="392"/>
      <c r="N27" s="393"/>
      <c r="O27" s="78"/>
      <c r="P27" s="79"/>
      <c r="Q27" s="80"/>
      <c r="R27" s="81"/>
      <c r="S27" s="82"/>
      <c r="T27" s="81"/>
      <c r="U27" s="82"/>
    </row>
    <row r="28" spans="1:25" s="83" customFormat="1" ht="36" customHeight="1" x14ac:dyDescent="0.25">
      <c r="A28" s="74"/>
      <c r="B28" s="75"/>
      <c r="C28" s="76"/>
      <c r="D28" s="74"/>
      <c r="E28" s="77"/>
      <c r="F28" s="391"/>
      <c r="G28" s="392"/>
      <c r="H28" s="392"/>
      <c r="I28" s="392"/>
      <c r="J28" s="392"/>
      <c r="K28" s="392"/>
      <c r="L28" s="392"/>
      <c r="M28" s="392"/>
      <c r="N28" s="393"/>
      <c r="O28" s="78"/>
      <c r="P28" s="79"/>
      <c r="Q28" s="80"/>
      <c r="R28" s="81"/>
      <c r="S28" s="82"/>
      <c r="T28" s="81"/>
      <c r="U28" s="82"/>
    </row>
    <row r="29" spans="1:25" s="83" customFormat="1" ht="36" customHeight="1" x14ac:dyDescent="0.25">
      <c r="A29" s="74"/>
      <c r="B29" s="75"/>
      <c r="C29" s="76"/>
      <c r="D29" s="74"/>
      <c r="E29" s="77"/>
      <c r="F29" s="391"/>
      <c r="G29" s="392"/>
      <c r="H29" s="392"/>
      <c r="I29" s="392"/>
      <c r="J29" s="392"/>
      <c r="K29" s="392"/>
      <c r="L29" s="392"/>
      <c r="M29" s="392"/>
      <c r="N29" s="393"/>
      <c r="O29" s="78"/>
      <c r="P29" s="79"/>
      <c r="Q29" s="80"/>
      <c r="R29" s="81"/>
      <c r="S29" s="82"/>
      <c r="T29" s="81"/>
      <c r="U29" s="82"/>
    </row>
    <row r="30" spans="1:25" s="83" customFormat="1" ht="36" customHeight="1" x14ac:dyDescent="0.25">
      <c r="A30" s="74"/>
      <c r="B30" s="75"/>
      <c r="C30" s="76"/>
      <c r="D30" s="74"/>
      <c r="E30" s="77"/>
      <c r="F30" s="391"/>
      <c r="G30" s="392"/>
      <c r="H30" s="392"/>
      <c r="I30" s="392"/>
      <c r="J30" s="392"/>
      <c r="K30" s="392"/>
      <c r="L30" s="392"/>
      <c r="M30" s="392"/>
      <c r="N30" s="393"/>
      <c r="O30" s="78"/>
      <c r="P30" s="79"/>
      <c r="Q30" s="80"/>
      <c r="R30" s="81"/>
      <c r="S30" s="82"/>
      <c r="T30" s="81"/>
      <c r="U30" s="82"/>
    </row>
    <row r="31" spans="1:25" s="83" customFormat="1" ht="36" customHeight="1" x14ac:dyDescent="0.25">
      <c r="A31" s="74"/>
      <c r="B31" s="75"/>
      <c r="C31" s="76"/>
      <c r="D31" s="74"/>
      <c r="E31" s="77"/>
      <c r="F31" s="391"/>
      <c r="G31" s="392"/>
      <c r="H31" s="392"/>
      <c r="I31" s="392"/>
      <c r="J31" s="392"/>
      <c r="K31" s="392"/>
      <c r="L31" s="392"/>
      <c r="M31" s="392"/>
      <c r="N31" s="393"/>
      <c r="O31" s="78"/>
      <c r="P31" s="79"/>
      <c r="Q31" s="80"/>
      <c r="R31" s="81"/>
      <c r="S31" s="82"/>
      <c r="T31" s="81"/>
      <c r="U31" s="82"/>
    </row>
    <row r="32" spans="1:25" s="83" customFormat="1" ht="36" customHeight="1" x14ac:dyDescent="0.25">
      <c r="A32" s="74"/>
      <c r="B32" s="75"/>
      <c r="C32" s="76"/>
      <c r="D32" s="74"/>
      <c r="E32" s="77"/>
      <c r="F32" s="391"/>
      <c r="G32" s="392"/>
      <c r="H32" s="392"/>
      <c r="I32" s="392"/>
      <c r="J32" s="392"/>
      <c r="K32" s="392"/>
      <c r="L32" s="392"/>
      <c r="M32" s="392"/>
      <c r="N32" s="393"/>
      <c r="O32" s="78"/>
      <c r="P32" s="79"/>
      <c r="Q32" s="80"/>
      <c r="R32" s="81"/>
      <c r="S32" s="82"/>
      <c r="T32" s="81"/>
      <c r="U32" s="82"/>
    </row>
    <row r="33" spans="1:21" s="83" customFormat="1" ht="36" customHeight="1" x14ac:dyDescent="0.25">
      <c r="A33" s="74"/>
      <c r="B33" s="75"/>
      <c r="C33" s="76"/>
      <c r="D33" s="74"/>
      <c r="E33" s="77"/>
      <c r="F33" s="391"/>
      <c r="G33" s="392"/>
      <c r="H33" s="392"/>
      <c r="I33" s="392"/>
      <c r="J33" s="392"/>
      <c r="K33" s="392"/>
      <c r="L33" s="392"/>
      <c r="M33" s="392"/>
      <c r="N33" s="393"/>
      <c r="O33" s="78"/>
      <c r="P33" s="79"/>
      <c r="Q33" s="80"/>
      <c r="R33" s="81"/>
      <c r="S33" s="82"/>
      <c r="T33" s="81"/>
      <c r="U33" s="82"/>
    </row>
    <row r="34" spans="1:21" s="1" customFormat="1" x14ac:dyDescent="0.25">
      <c r="L34" s="30" t="s">
        <v>73</v>
      </c>
      <c r="N34" s="29"/>
      <c r="O34" s="30">
        <f>SUM(O23:O33)</f>
        <v>19203</v>
      </c>
      <c r="P34" s="30">
        <f>SUM(P23:P33)</f>
        <v>19203</v>
      </c>
      <c r="Q34" s="23"/>
      <c r="R34" s="31">
        <f>SUM(R23:R33)</f>
        <v>0</v>
      </c>
      <c r="S34" s="23"/>
      <c r="T34" s="31">
        <f>SUM(T23:T33)</f>
        <v>0</v>
      </c>
      <c r="U34" s="23"/>
    </row>
    <row r="36" spans="1:21" s="97" customFormat="1" ht="37.5" customHeight="1" x14ac:dyDescent="0.25">
      <c r="A36" s="98" t="s">
        <v>74</v>
      </c>
      <c r="B36" s="99"/>
      <c r="C36" s="99"/>
      <c r="D36" s="99"/>
      <c r="E36" s="99"/>
      <c r="F36" s="99"/>
      <c r="G36" s="99"/>
      <c r="H36" s="99"/>
      <c r="I36" s="99"/>
      <c r="J36" s="99"/>
      <c r="K36" s="99"/>
      <c r="L36" s="99"/>
      <c r="M36" s="99"/>
      <c r="N36" s="100"/>
      <c r="O36" s="101" t="s">
        <v>162</v>
      </c>
      <c r="P36" s="101" t="s">
        <v>36</v>
      </c>
      <c r="Q36" s="102" t="s">
        <v>69</v>
      </c>
      <c r="R36" s="101" t="s">
        <v>37</v>
      </c>
      <c r="S36" s="102" t="s">
        <v>69</v>
      </c>
      <c r="T36" s="101" t="s">
        <v>38</v>
      </c>
      <c r="U36" s="102" t="s">
        <v>69</v>
      </c>
    </row>
    <row r="37" spans="1:21" x14ac:dyDescent="0.25">
      <c r="A37" s="53"/>
      <c r="B37" s="54"/>
      <c r="C37" s="24" t="s">
        <v>62</v>
      </c>
      <c r="D37" s="24" t="s">
        <v>61</v>
      </c>
      <c r="E37" s="59" t="s">
        <v>31</v>
      </c>
      <c r="F37" s="53" t="s">
        <v>32</v>
      </c>
      <c r="G37" s="55"/>
      <c r="H37" s="55"/>
      <c r="I37" s="55"/>
      <c r="J37" s="55"/>
      <c r="K37" s="55"/>
      <c r="L37" s="55"/>
      <c r="M37" s="55"/>
      <c r="N37" s="54"/>
      <c r="O37" s="20" t="s">
        <v>33</v>
      </c>
      <c r="P37" s="20" t="s">
        <v>33</v>
      </c>
      <c r="Q37" s="26"/>
      <c r="R37" s="6" t="s">
        <v>33</v>
      </c>
      <c r="S37" s="27"/>
      <c r="T37" s="6" t="s">
        <v>33</v>
      </c>
      <c r="U37" s="27"/>
    </row>
    <row r="38" spans="1:21" s="83" customFormat="1" ht="36" customHeight="1" x14ac:dyDescent="0.25">
      <c r="A38" s="74"/>
      <c r="B38" s="75"/>
      <c r="C38" s="76" t="s">
        <v>53</v>
      </c>
      <c r="D38" s="74" t="s">
        <v>56</v>
      </c>
      <c r="E38" s="84" t="s">
        <v>4</v>
      </c>
      <c r="F38" s="397" t="s">
        <v>372</v>
      </c>
      <c r="G38" s="398"/>
      <c r="H38" s="398"/>
      <c r="I38" s="398"/>
      <c r="J38" s="398"/>
      <c r="K38" s="398"/>
      <c r="L38" s="398"/>
      <c r="M38" s="398"/>
      <c r="N38" s="399"/>
      <c r="O38" s="78">
        <v>3207.43</v>
      </c>
      <c r="P38" s="78">
        <v>3207.43</v>
      </c>
      <c r="Q38" s="274"/>
      <c r="R38" s="81"/>
      <c r="S38" s="82"/>
      <c r="T38" s="81"/>
      <c r="U38" s="82"/>
    </row>
    <row r="39" spans="1:21" s="83" customFormat="1" ht="36" customHeight="1" x14ac:dyDescent="0.25">
      <c r="A39" s="74"/>
      <c r="B39" s="75"/>
      <c r="C39" s="76"/>
      <c r="D39" s="74"/>
      <c r="E39" s="84" t="s">
        <v>4</v>
      </c>
      <c r="F39" s="391"/>
      <c r="G39" s="392"/>
      <c r="H39" s="392"/>
      <c r="I39" s="392"/>
      <c r="J39" s="392"/>
      <c r="K39" s="392"/>
      <c r="L39" s="392"/>
      <c r="M39" s="392"/>
      <c r="N39" s="393"/>
      <c r="O39" s="78"/>
      <c r="P39" s="79"/>
      <c r="Q39" s="80"/>
      <c r="R39" s="81"/>
      <c r="S39" s="82"/>
      <c r="T39" s="81"/>
      <c r="U39" s="82"/>
    </row>
    <row r="40" spans="1:21" s="83" customFormat="1" ht="36" customHeight="1" x14ac:dyDescent="0.25">
      <c r="A40" s="74"/>
      <c r="B40" s="75"/>
      <c r="C40" s="76"/>
      <c r="D40" s="74"/>
      <c r="E40" s="84" t="s">
        <v>4</v>
      </c>
      <c r="F40" s="391"/>
      <c r="G40" s="392"/>
      <c r="H40" s="392"/>
      <c r="I40" s="392"/>
      <c r="J40" s="392"/>
      <c r="K40" s="392"/>
      <c r="L40" s="392"/>
      <c r="M40" s="392"/>
      <c r="N40" s="393"/>
      <c r="O40" s="78"/>
      <c r="P40" s="79"/>
      <c r="Q40" s="80"/>
      <c r="R40" s="81"/>
      <c r="S40" s="82"/>
      <c r="T40" s="81"/>
      <c r="U40" s="82"/>
    </row>
    <row r="41" spans="1:21" s="83" customFormat="1" ht="36" customHeight="1" x14ac:dyDescent="0.25">
      <c r="A41" s="74"/>
      <c r="B41" s="75"/>
      <c r="C41" s="76"/>
      <c r="D41" s="74"/>
      <c r="E41" s="84" t="s">
        <v>4</v>
      </c>
      <c r="F41" s="391"/>
      <c r="G41" s="392"/>
      <c r="H41" s="392"/>
      <c r="I41" s="392"/>
      <c r="J41" s="392"/>
      <c r="K41" s="392"/>
      <c r="L41" s="392"/>
      <c r="M41" s="392"/>
      <c r="N41" s="393"/>
      <c r="O41" s="78"/>
      <c r="P41" s="79"/>
      <c r="Q41" s="80"/>
      <c r="R41" s="81"/>
      <c r="S41" s="82"/>
      <c r="T41" s="81"/>
      <c r="U41" s="82"/>
    </row>
    <row r="42" spans="1:21" s="83" customFormat="1" ht="36" customHeight="1" x14ac:dyDescent="0.25">
      <c r="A42" s="74"/>
      <c r="B42" s="75"/>
      <c r="C42" s="76"/>
      <c r="D42" s="74"/>
      <c r="E42" s="84" t="s">
        <v>4</v>
      </c>
      <c r="F42" s="391"/>
      <c r="G42" s="392"/>
      <c r="H42" s="392"/>
      <c r="I42" s="392"/>
      <c r="J42" s="392"/>
      <c r="K42" s="392"/>
      <c r="L42" s="392"/>
      <c r="M42" s="392"/>
      <c r="N42" s="393"/>
      <c r="O42" s="78"/>
      <c r="P42" s="79"/>
      <c r="Q42" s="80"/>
      <c r="R42" s="81"/>
      <c r="S42" s="82"/>
      <c r="T42" s="81"/>
      <c r="U42" s="82"/>
    </row>
    <row r="43" spans="1:21" s="83" customFormat="1" ht="36" customHeight="1" x14ac:dyDescent="0.25">
      <c r="A43" s="74"/>
      <c r="B43" s="75"/>
      <c r="C43" s="76"/>
      <c r="D43" s="74"/>
      <c r="E43" s="84" t="s">
        <v>4</v>
      </c>
      <c r="F43" s="391"/>
      <c r="G43" s="392"/>
      <c r="H43" s="392"/>
      <c r="I43" s="392"/>
      <c r="J43" s="392"/>
      <c r="K43" s="392"/>
      <c r="L43" s="392"/>
      <c r="M43" s="392"/>
      <c r="N43" s="393"/>
      <c r="O43" s="78"/>
      <c r="P43" s="79"/>
      <c r="Q43" s="80"/>
      <c r="R43" s="81"/>
      <c r="S43" s="82"/>
      <c r="T43" s="81"/>
      <c r="U43" s="82"/>
    </row>
    <row r="44" spans="1:21" s="83" customFormat="1" ht="36" customHeight="1" x14ac:dyDescent="0.25">
      <c r="A44" s="74"/>
      <c r="B44" s="75"/>
      <c r="C44" s="76"/>
      <c r="D44" s="74"/>
      <c r="E44" s="84" t="s">
        <v>4</v>
      </c>
      <c r="F44" s="391"/>
      <c r="G44" s="392"/>
      <c r="H44" s="392"/>
      <c r="I44" s="392"/>
      <c r="J44" s="392"/>
      <c r="K44" s="392"/>
      <c r="L44" s="392"/>
      <c r="M44" s="392"/>
      <c r="N44" s="393"/>
      <c r="O44" s="78"/>
      <c r="P44" s="79"/>
      <c r="Q44" s="80"/>
      <c r="R44" s="81"/>
      <c r="S44" s="82"/>
      <c r="T44" s="81"/>
      <c r="U44" s="82"/>
    </row>
    <row r="45" spans="1:21" s="83" customFormat="1" ht="36" customHeight="1" x14ac:dyDescent="0.25">
      <c r="A45" s="74"/>
      <c r="B45" s="75"/>
      <c r="C45" s="76"/>
      <c r="D45" s="74"/>
      <c r="E45" s="84" t="s">
        <v>4</v>
      </c>
      <c r="F45" s="391"/>
      <c r="G45" s="392"/>
      <c r="H45" s="392"/>
      <c r="I45" s="392"/>
      <c r="J45" s="392"/>
      <c r="K45" s="392"/>
      <c r="L45" s="392"/>
      <c r="M45" s="392"/>
      <c r="N45" s="393"/>
      <c r="O45" s="78"/>
      <c r="P45" s="79"/>
      <c r="Q45" s="80"/>
      <c r="R45" s="81"/>
      <c r="S45" s="82"/>
      <c r="T45" s="81"/>
      <c r="U45" s="82"/>
    </row>
    <row r="46" spans="1:21" s="83" customFormat="1" ht="36" customHeight="1" x14ac:dyDescent="0.25">
      <c r="A46" s="74"/>
      <c r="B46" s="75"/>
      <c r="C46" s="76"/>
      <c r="D46" s="74"/>
      <c r="E46" s="84" t="s">
        <v>4</v>
      </c>
      <c r="F46" s="391"/>
      <c r="G46" s="392"/>
      <c r="H46" s="392"/>
      <c r="I46" s="392"/>
      <c r="J46" s="392"/>
      <c r="K46" s="392"/>
      <c r="L46" s="392"/>
      <c r="M46" s="392"/>
      <c r="N46" s="393"/>
      <c r="O46" s="78"/>
      <c r="P46" s="79"/>
      <c r="Q46" s="80"/>
      <c r="R46" s="81"/>
      <c r="S46" s="82"/>
      <c r="T46" s="81"/>
      <c r="U46" s="82"/>
    </row>
    <row r="47" spans="1:21" s="83" customFormat="1" ht="36" customHeight="1" x14ac:dyDescent="0.25">
      <c r="A47" s="74"/>
      <c r="B47" s="75"/>
      <c r="C47" s="76"/>
      <c r="D47" s="74"/>
      <c r="E47" s="84" t="s">
        <v>4</v>
      </c>
      <c r="F47" s="391"/>
      <c r="G47" s="392"/>
      <c r="H47" s="392"/>
      <c r="I47" s="392"/>
      <c r="J47" s="392"/>
      <c r="K47" s="392"/>
      <c r="L47" s="392"/>
      <c r="M47" s="392"/>
      <c r="N47" s="393"/>
      <c r="O47" s="78"/>
      <c r="P47" s="79"/>
      <c r="Q47" s="80"/>
      <c r="R47" s="81"/>
      <c r="S47" s="82"/>
      <c r="T47" s="81"/>
      <c r="U47" s="82"/>
    </row>
    <row r="48" spans="1:21" s="1" customFormat="1" x14ac:dyDescent="0.25">
      <c r="L48" s="30" t="s">
        <v>75</v>
      </c>
      <c r="N48" s="29"/>
      <c r="O48" s="30">
        <f>SUM(O38:O47)</f>
        <v>3207.43</v>
      </c>
      <c r="P48" s="30">
        <f>SUM(P38:P47)</f>
        <v>3207.43</v>
      </c>
      <c r="Q48" s="23"/>
      <c r="R48" s="31">
        <f>SUM(R38:R47)</f>
        <v>0</v>
      </c>
      <c r="S48" s="23"/>
      <c r="T48" s="31">
        <f>SUM(T38:T47)</f>
        <v>0</v>
      </c>
      <c r="U48" s="23"/>
    </row>
    <row r="50" spans="1:21" s="106" customFormat="1" ht="37.5" customHeight="1" x14ac:dyDescent="0.25">
      <c r="A50" s="98" t="s">
        <v>76</v>
      </c>
      <c r="B50" s="99"/>
      <c r="C50" s="99"/>
      <c r="D50" s="99"/>
      <c r="E50" s="99"/>
      <c r="F50" s="99"/>
      <c r="G50" s="99"/>
      <c r="H50" s="99"/>
      <c r="I50" s="99"/>
      <c r="J50" s="99"/>
      <c r="K50" s="99"/>
      <c r="L50" s="99"/>
      <c r="M50" s="99"/>
      <c r="N50" s="103"/>
      <c r="O50" s="101" t="s">
        <v>162</v>
      </c>
      <c r="P50" s="104" t="s">
        <v>36</v>
      </c>
      <c r="Q50" s="105" t="s">
        <v>69</v>
      </c>
      <c r="R50" s="104" t="s">
        <v>37</v>
      </c>
      <c r="S50" s="105" t="s">
        <v>69</v>
      </c>
      <c r="T50" s="104" t="s">
        <v>38</v>
      </c>
      <c r="U50" s="105" t="s">
        <v>69</v>
      </c>
    </row>
    <row r="51" spans="1:21" x14ac:dyDescent="0.25">
      <c r="A51" s="53"/>
      <c r="B51" s="54"/>
      <c r="C51" s="24" t="s">
        <v>62</v>
      </c>
      <c r="D51" s="24" t="s">
        <v>61</v>
      </c>
      <c r="E51" s="59" t="s">
        <v>31</v>
      </c>
      <c r="F51" s="53" t="s">
        <v>32</v>
      </c>
      <c r="G51" s="55"/>
      <c r="H51" s="55"/>
      <c r="I51" s="55"/>
      <c r="J51" s="55"/>
      <c r="K51" s="55"/>
      <c r="L51" s="55"/>
      <c r="M51" s="55"/>
      <c r="N51" s="54"/>
      <c r="O51" s="20" t="s">
        <v>33</v>
      </c>
      <c r="P51" s="20" t="s">
        <v>33</v>
      </c>
      <c r="Q51" s="26"/>
      <c r="R51" s="6" t="s">
        <v>33</v>
      </c>
      <c r="S51" s="27"/>
      <c r="T51" s="6" t="s">
        <v>33</v>
      </c>
      <c r="U51" s="27"/>
    </row>
    <row r="52" spans="1:21" s="83" customFormat="1" ht="60" customHeight="1" x14ac:dyDescent="0.25">
      <c r="A52" s="74"/>
      <c r="B52" s="75"/>
      <c r="C52" s="76" t="s">
        <v>53</v>
      </c>
      <c r="D52" s="74" t="s">
        <v>56</v>
      </c>
      <c r="E52" s="84" t="s">
        <v>4</v>
      </c>
      <c r="F52" s="397" t="s">
        <v>364</v>
      </c>
      <c r="G52" s="398"/>
      <c r="H52" s="398"/>
      <c r="I52" s="398"/>
      <c r="J52" s="398"/>
      <c r="K52" s="398"/>
      <c r="L52" s="398"/>
      <c r="M52" s="398"/>
      <c r="N52" s="399"/>
      <c r="O52" s="78">
        <v>12648</v>
      </c>
      <c r="P52" s="78">
        <v>12648</v>
      </c>
      <c r="Q52" s="274"/>
      <c r="R52" s="81"/>
      <c r="S52" s="82"/>
      <c r="T52" s="81"/>
      <c r="U52" s="82"/>
    </row>
    <row r="53" spans="1:21" s="83" customFormat="1" ht="37.5" customHeight="1" x14ac:dyDescent="0.25">
      <c r="A53" s="74"/>
      <c r="B53" s="75"/>
      <c r="C53" s="76"/>
      <c r="D53" s="74"/>
      <c r="E53" s="84" t="s">
        <v>4</v>
      </c>
      <c r="F53" s="391"/>
      <c r="G53" s="392"/>
      <c r="H53" s="392"/>
      <c r="I53" s="392"/>
      <c r="J53" s="392"/>
      <c r="K53" s="392"/>
      <c r="L53" s="392"/>
      <c r="M53" s="392"/>
      <c r="N53" s="393"/>
      <c r="O53" s="78"/>
      <c r="P53" s="79"/>
      <c r="Q53" s="80"/>
      <c r="R53" s="81"/>
      <c r="S53" s="82"/>
      <c r="T53" s="81"/>
      <c r="U53" s="82"/>
    </row>
    <row r="54" spans="1:21" s="83" customFormat="1" ht="37.5" customHeight="1" x14ac:dyDescent="0.25">
      <c r="A54" s="74"/>
      <c r="B54" s="75"/>
      <c r="C54" s="76"/>
      <c r="D54" s="74"/>
      <c r="E54" s="84" t="s">
        <v>4</v>
      </c>
      <c r="F54" s="391"/>
      <c r="G54" s="392"/>
      <c r="H54" s="392"/>
      <c r="I54" s="392"/>
      <c r="J54" s="392"/>
      <c r="K54" s="392"/>
      <c r="L54" s="392"/>
      <c r="M54" s="392"/>
      <c r="N54" s="393"/>
      <c r="O54" s="78"/>
      <c r="P54" s="79"/>
      <c r="Q54" s="80"/>
      <c r="R54" s="81"/>
      <c r="S54" s="82"/>
      <c r="T54" s="81"/>
      <c r="U54" s="82"/>
    </row>
    <row r="55" spans="1:21" s="83" customFormat="1" ht="37.5" customHeight="1" x14ac:dyDescent="0.25">
      <c r="A55" s="74"/>
      <c r="B55" s="75"/>
      <c r="C55" s="76"/>
      <c r="D55" s="74"/>
      <c r="E55" s="84" t="s">
        <v>4</v>
      </c>
      <c r="F55" s="391"/>
      <c r="G55" s="392"/>
      <c r="H55" s="392"/>
      <c r="I55" s="392"/>
      <c r="J55" s="392"/>
      <c r="K55" s="392"/>
      <c r="L55" s="392"/>
      <c r="M55" s="392"/>
      <c r="N55" s="393"/>
      <c r="O55" s="78"/>
      <c r="P55" s="79"/>
      <c r="Q55" s="80"/>
      <c r="R55" s="81"/>
      <c r="S55" s="82"/>
      <c r="T55" s="81"/>
      <c r="U55" s="82"/>
    </row>
    <row r="56" spans="1:21" s="83" customFormat="1" ht="37.5" customHeight="1" x14ac:dyDescent="0.25">
      <c r="A56" s="74"/>
      <c r="B56" s="75"/>
      <c r="C56" s="76"/>
      <c r="D56" s="74"/>
      <c r="E56" s="84" t="s">
        <v>4</v>
      </c>
      <c r="F56" s="391"/>
      <c r="G56" s="392"/>
      <c r="H56" s="392"/>
      <c r="I56" s="392"/>
      <c r="J56" s="392"/>
      <c r="K56" s="392"/>
      <c r="L56" s="392"/>
      <c r="M56" s="392"/>
      <c r="N56" s="393"/>
      <c r="O56" s="78"/>
      <c r="P56" s="79"/>
      <c r="Q56" s="80"/>
      <c r="R56" s="81"/>
      <c r="S56" s="82"/>
      <c r="T56" s="81"/>
      <c r="U56" s="82"/>
    </row>
    <row r="57" spans="1:21" s="83" customFormat="1" ht="37.5" customHeight="1" x14ac:dyDescent="0.25">
      <c r="A57" s="74"/>
      <c r="B57" s="75"/>
      <c r="C57" s="76"/>
      <c r="D57" s="74"/>
      <c r="E57" s="84" t="s">
        <v>4</v>
      </c>
      <c r="F57" s="391"/>
      <c r="G57" s="392"/>
      <c r="H57" s="392"/>
      <c r="I57" s="392"/>
      <c r="J57" s="392"/>
      <c r="K57" s="392"/>
      <c r="L57" s="392"/>
      <c r="M57" s="392"/>
      <c r="N57" s="393"/>
      <c r="O57" s="78"/>
      <c r="P57" s="79"/>
      <c r="Q57" s="80"/>
      <c r="R57" s="81"/>
      <c r="S57" s="82"/>
      <c r="T57" s="81"/>
      <c r="U57" s="82"/>
    </row>
    <row r="58" spans="1:21" s="1" customFormat="1" x14ac:dyDescent="0.25">
      <c r="L58" s="1" t="s">
        <v>77</v>
      </c>
      <c r="O58" s="30">
        <f>SUM(O52:O57)</f>
        <v>12648</v>
      </c>
      <c r="P58" s="30">
        <f>SUM(P52:P57)</f>
        <v>12648</v>
      </c>
      <c r="Q58" s="23"/>
      <c r="R58" s="31">
        <f>SUM(R52:R57)</f>
        <v>0</v>
      </c>
      <c r="S58" s="23"/>
      <c r="T58" s="31">
        <f>SUM(T52:T57)</f>
        <v>0</v>
      </c>
      <c r="U58" s="23"/>
    </row>
    <row r="59" spans="1:21" s="1" customFormat="1" x14ac:dyDescent="0.25">
      <c r="O59" s="30"/>
      <c r="P59" s="30"/>
      <c r="Q59" s="23"/>
      <c r="R59" s="31"/>
      <c r="S59" s="23"/>
      <c r="T59" s="31"/>
      <c r="U59" s="23"/>
    </row>
    <row r="60" spans="1:21" s="1" customFormat="1" ht="15.75" thickBot="1" x14ac:dyDescent="0.3">
      <c r="O60" s="30"/>
      <c r="P60" s="30"/>
      <c r="Q60" s="23"/>
      <c r="R60" s="31"/>
      <c r="S60" s="23"/>
      <c r="T60" s="31"/>
      <c r="U60" s="23"/>
    </row>
    <row r="61" spans="1:21" s="1" customFormat="1" ht="19.5" thickBot="1" x14ac:dyDescent="0.35">
      <c r="K61" s="394" t="s">
        <v>63</v>
      </c>
      <c r="L61" s="395"/>
      <c r="M61" s="395"/>
      <c r="N61" s="396"/>
      <c r="O61" s="30">
        <f>SUM(O34,O48,O58)</f>
        <v>35058.43</v>
      </c>
      <c r="P61" s="30">
        <f>SUM(P34,P48,P58)</f>
        <v>35058.43</v>
      </c>
      <c r="Q61" s="30"/>
      <c r="R61" s="30">
        <f>SUM(R34,R48,R58)</f>
        <v>0</v>
      </c>
      <c r="S61" s="30"/>
      <c r="T61" s="31">
        <f>SUM(T34,T48,T58)</f>
        <v>0</v>
      </c>
      <c r="U61" s="23"/>
    </row>
    <row r="62" spans="1:21" ht="23.25" x14ac:dyDescent="0.35">
      <c r="A62" s="406" t="s">
        <v>84</v>
      </c>
      <c r="B62" s="406"/>
      <c r="C62" s="406"/>
      <c r="D62" s="406"/>
    </row>
    <row r="63" spans="1:21" s="97" customFormat="1" ht="34.5" customHeight="1" x14ac:dyDescent="0.25">
      <c r="A63" s="107" t="s">
        <v>88</v>
      </c>
      <c r="B63" s="108"/>
      <c r="C63" s="108"/>
      <c r="D63" s="108"/>
      <c r="E63" s="109"/>
      <c r="F63" s="109"/>
      <c r="G63" s="109"/>
      <c r="H63" s="109"/>
      <c r="I63" s="109"/>
      <c r="J63" s="109"/>
      <c r="K63" s="109"/>
      <c r="L63" s="109"/>
      <c r="M63" s="109"/>
      <c r="N63" s="110"/>
      <c r="O63" s="111" t="s">
        <v>162</v>
      </c>
      <c r="P63" s="111" t="s">
        <v>36</v>
      </c>
      <c r="Q63" s="112" t="s">
        <v>69</v>
      </c>
      <c r="R63" s="111" t="s">
        <v>37</v>
      </c>
      <c r="S63" s="112" t="s">
        <v>69</v>
      </c>
      <c r="T63" s="111" t="s">
        <v>38</v>
      </c>
      <c r="U63" s="112" t="s">
        <v>69</v>
      </c>
    </row>
    <row r="64" spans="1:21" x14ac:dyDescent="0.25">
      <c r="A64" s="56"/>
      <c r="B64" s="57"/>
      <c r="C64" s="24" t="s">
        <v>62</v>
      </c>
      <c r="D64" s="24" t="s">
        <v>61</v>
      </c>
      <c r="E64" s="60" t="s">
        <v>31</v>
      </c>
      <c r="F64" s="28" t="s">
        <v>32</v>
      </c>
      <c r="G64" s="46"/>
      <c r="H64" s="46"/>
      <c r="I64" s="46"/>
      <c r="J64" s="46"/>
      <c r="K64" s="46"/>
      <c r="L64" s="46"/>
      <c r="M64" s="46"/>
      <c r="N64" s="46"/>
      <c r="O64" s="20" t="s">
        <v>33</v>
      </c>
      <c r="P64" s="20" t="s">
        <v>33</v>
      </c>
      <c r="Q64" s="26"/>
      <c r="R64" s="20" t="s">
        <v>33</v>
      </c>
      <c r="S64" s="27"/>
      <c r="T64" s="6" t="s">
        <v>33</v>
      </c>
      <c r="U64" s="27"/>
    </row>
    <row r="65" spans="1:21" s="83" customFormat="1" ht="40.5" customHeight="1" x14ac:dyDescent="0.25">
      <c r="A65" s="74"/>
      <c r="B65" s="75"/>
      <c r="C65" s="76" t="s">
        <v>53</v>
      </c>
      <c r="D65" s="74" t="s">
        <v>54</v>
      </c>
      <c r="E65" s="77" t="s">
        <v>10</v>
      </c>
      <c r="F65" s="391" t="s">
        <v>362</v>
      </c>
      <c r="G65" s="392"/>
      <c r="H65" s="392"/>
      <c r="I65" s="392"/>
      <c r="J65" s="392"/>
      <c r="K65" s="392"/>
      <c r="L65" s="392"/>
      <c r="M65" s="392"/>
      <c r="N65" s="393"/>
      <c r="O65" s="79">
        <f>20*0.07*75</f>
        <v>105.00000000000001</v>
      </c>
      <c r="P65" s="79">
        <f>20*0.07*75</f>
        <v>105.00000000000001</v>
      </c>
      <c r="Q65" s="80"/>
      <c r="R65" s="79"/>
      <c r="S65" s="82"/>
      <c r="T65" s="81"/>
      <c r="U65" s="82"/>
    </row>
    <row r="66" spans="1:21" s="83" customFormat="1" ht="40.5" customHeight="1" x14ac:dyDescent="0.25">
      <c r="A66" s="74"/>
      <c r="B66" s="75"/>
      <c r="C66" s="76" t="s">
        <v>54</v>
      </c>
      <c r="D66" s="74" t="s">
        <v>54</v>
      </c>
      <c r="E66" s="77" t="s">
        <v>10</v>
      </c>
      <c r="F66" s="391" t="s">
        <v>358</v>
      </c>
      <c r="G66" s="392"/>
      <c r="H66" s="392"/>
      <c r="I66" s="392"/>
      <c r="J66" s="392"/>
      <c r="K66" s="392"/>
      <c r="L66" s="392"/>
      <c r="M66" s="392"/>
      <c r="N66" s="393"/>
      <c r="O66" s="79">
        <v>500</v>
      </c>
      <c r="P66" s="79">
        <v>500</v>
      </c>
      <c r="Q66" s="80"/>
      <c r="R66" s="79"/>
      <c r="S66" s="82"/>
      <c r="T66" s="81"/>
      <c r="U66" s="82"/>
    </row>
    <row r="67" spans="1:21" s="83" customFormat="1" ht="40.5" customHeight="1" x14ac:dyDescent="0.25">
      <c r="A67" s="74"/>
      <c r="B67" s="75"/>
      <c r="C67" s="76" t="s">
        <v>54</v>
      </c>
      <c r="D67" s="74" t="s">
        <v>54</v>
      </c>
      <c r="E67" s="77" t="s">
        <v>8</v>
      </c>
      <c r="F67" s="397" t="s">
        <v>353</v>
      </c>
      <c r="G67" s="398"/>
      <c r="H67" s="398"/>
      <c r="I67" s="398"/>
      <c r="J67" s="398"/>
      <c r="K67" s="398"/>
      <c r="L67" s="398"/>
      <c r="M67" s="398"/>
      <c r="N67" s="399"/>
      <c r="O67" s="79">
        <v>250</v>
      </c>
      <c r="P67" s="79">
        <v>250</v>
      </c>
      <c r="Q67" s="80"/>
      <c r="R67" s="79"/>
      <c r="S67" s="82"/>
      <c r="T67" s="81"/>
      <c r="U67" s="82"/>
    </row>
    <row r="68" spans="1:21" s="83" customFormat="1" ht="40.5" customHeight="1" x14ac:dyDescent="0.25">
      <c r="A68" s="74"/>
      <c r="B68" s="75"/>
      <c r="C68" s="76" t="s">
        <v>55</v>
      </c>
      <c r="D68" s="74" t="s">
        <v>55</v>
      </c>
      <c r="E68" s="77" t="s">
        <v>10</v>
      </c>
      <c r="F68" s="391" t="s">
        <v>337</v>
      </c>
      <c r="G68" s="392"/>
      <c r="H68" s="392"/>
      <c r="I68" s="392"/>
      <c r="J68" s="392"/>
      <c r="K68" s="392"/>
      <c r="L68" s="392"/>
      <c r="M68" s="392"/>
      <c r="N68" s="393"/>
      <c r="O68" s="79">
        <v>150</v>
      </c>
      <c r="P68" s="79">
        <v>150</v>
      </c>
      <c r="Q68" s="80"/>
      <c r="R68" s="79"/>
      <c r="S68" s="82"/>
      <c r="T68" s="81"/>
      <c r="U68" s="82"/>
    </row>
    <row r="69" spans="1:21" s="83" customFormat="1" ht="40.5" customHeight="1" x14ac:dyDescent="0.25">
      <c r="A69" s="74"/>
      <c r="B69" s="75"/>
      <c r="C69" s="76" t="s">
        <v>56</v>
      </c>
      <c r="D69" s="74" t="s">
        <v>56</v>
      </c>
      <c r="E69" s="77" t="s">
        <v>10</v>
      </c>
      <c r="F69" s="391" t="s">
        <v>338</v>
      </c>
      <c r="G69" s="392"/>
      <c r="H69" s="392"/>
      <c r="I69" s="392"/>
      <c r="J69" s="392"/>
      <c r="K69" s="392"/>
      <c r="L69" s="392"/>
      <c r="M69" s="392"/>
      <c r="N69" s="393"/>
      <c r="O69" s="79">
        <v>325</v>
      </c>
      <c r="P69" s="79">
        <v>325</v>
      </c>
      <c r="Q69" s="80"/>
      <c r="R69" s="79"/>
      <c r="S69" s="82"/>
      <c r="T69" s="81"/>
      <c r="U69" s="82"/>
    </row>
    <row r="70" spans="1:21" s="83" customFormat="1" ht="40.5" customHeight="1" x14ac:dyDescent="0.25">
      <c r="A70" s="74"/>
      <c r="B70" s="75"/>
      <c r="C70" s="76" t="s">
        <v>53</v>
      </c>
      <c r="D70" s="74" t="s">
        <v>56</v>
      </c>
      <c r="E70" s="77" t="s">
        <v>10</v>
      </c>
      <c r="F70" s="391" t="s">
        <v>339</v>
      </c>
      <c r="G70" s="392"/>
      <c r="H70" s="392"/>
      <c r="I70" s="392"/>
      <c r="J70" s="392"/>
      <c r="K70" s="392"/>
      <c r="L70" s="392"/>
      <c r="M70" s="392"/>
      <c r="N70" s="393"/>
      <c r="O70" s="79">
        <v>145</v>
      </c>
      <c r="P70" s="79">
        <v>145</v>
      </c>
      <c r="Q70" s="80"/>
      <c r="R70" s="79"/>
      <c r="S70" s="82"/>
      <c r="T70" s="81"/>
      <c r="U70" s="82"/>
    </row>
    <row r="71" spans="1:21" s="83" customFormat="1" ht="40.5" customHeight="1" x14ac:dyDescent="0.25">
      <c r="A71" s="74"/>
      <c r="B71" s="75"/>
      <c r="C71" s="76"/>
      <c r="D71" s="74"/>
      <c r="E71" s="77"/>
      <c r="F71" s="391"/>
      <c r="G71" s="392"/>
      <c r="H71" s="392"/>
      <c r="I71" s="392"/>
      <c r="J71" s="392"/>
      <c r="K71" s="392"/>
      <c r="L71" s="392"/>
      <c r="M71" s="392"/>
      <c r="N71" s="393"/>
      <c r="O71" s="79"/>
      <c r="P71" s="79"/>
      <c r="Q71" s="80"/>
      <c r="R71" s="79"/>
      <c r="S71" s="82"/>
      <c r="T71" s="81"/>
      <c r="U71" s="82"/>
    </row>
    <row r="72" spans="1:21" s="83" customFormat="1" ht="40.5" customHeight="1" x14ac:dyDescent="0.25">
      <c r="A72" s="85"/>
      <c r="B72" s="86"/>
      <c r="C72" s="87"/>
      <c r="D72" s="85"/>
      <c r="E72" s="88"/>
      <c r="F72" s="391"/>
      <c r="G72" s="392"/>
      <c r="H72" s="392"/>
      <c r="I72" s="392"/>
      <c r="J72" s="392"/>
      <c r="K72" s="392"/>
      <c r="L72" s="392"/>
      <c r="M72" s="392"/>
      <c r="N72" s="393"/>
      <c r="O72" s="89"/>
      <c r="P72" s="89"/>
      <c r="Q72" s="90"/>
      <c r="R72" s="89"/>
      <c r="S72" s="91"/>
      <c r="T72" s="92"/>
      <c r="U72" s="91"/>
    </row>
    <row r="73" spans="1:21" s="34" customFormat="1" x14ac:dyDescent="0.25">
      <c r="M73" s="34" t="s">
        <v>81</v>
      </c>
      <c r="N73" s="29"/>
      <c r="O73" s="35">
        <f>SUM(O65:O72)</f>
        <v>1475</v>
      </c>
      <c r="P73" s="29">
        <f>SUM(P65:P72)</f>
        <v>1475</v>
      </c>
      <c r="Q73" s="32"/>
      <c r="R73" s="29">
        <f>SUM(R65:R72)</f>
        <v>0</v>
      </c>
      <c r="S73" s="32"/>
      <c r="T73" s="68">
        <f>SUM(T65:T72)</f>
        <v>0</v>
      </c>
      <c r="U73" s="32"/>
    </row>
    <row r="74" spans="1:21" s="1" customFormat="1" x14ac:dyDescent="0.25">
      <c r="N74" s="33"/>
      <c r="O74" s="33"/>
      <c r="P74" s="33"/>
      <c r="Q74" s="23"/>
      <c r="R74" s="33"/>
      <c r="S74" s="23"/>
      <c r="T74" s="69"/>
      <c r="U74" s="23"/>
    </row>
    <row r="75" spans="1:21" s="119" customFormat="1" ht="34.5" customHeight="1" x14ac:dyDescent="0.25">
      <c r="A75" s="113" t="s">
        <v>78</v>
      </c>
      <c r="B75" s="114"/>
      <c r="C75" s="114"/>
      <c r="D75" s="114"/>
      <c r="E75" s="115"/>
      <c r="F75" s="115"/>
      <c r="G75" s="115"/>
      <c r="H75" s="115"/>
      <c r="I75" s="115"/>
      <c r="J75" s="115"/>
      <c r="K75" s="115"/>
      <c r="L75" s="115"/>
      <c r="M75" s="115"/>
      <c r="N75" s="116"/>
      <c r="O75" s="245" t="s">
        <v>162</v>
      </c>
      <c r="P75" s="117" t="s">
        <v>36</v>
      </c>
      <c r="Q75" s="118" t="s">
        <v>69</v>
      </c>
      <c r="R75" s="117" t="s">
        <v>37</v>
      </c>
      <c r="S75" s="118" t="s">
        <v>69</v>
      </c>
      <c r="T75" s="117" t="s">
        <v>38</v>
      </c>
      <c r="U75" s="118" t="s">
        <v>69</v>
      </c>
    </row>
    <row r="76" spans="1:21" x14ac:dyDescent="0.25">
      <c r="A76" s="56"/>
      <c r="B76" s="57"/>
      <c r="C76" s="24" t="s">
        <v>62</v>
      </c>
      <c r="D76" s="24" t="s">
        <v>61</v>
      </c>
      <c r="E76" s="60" t="s">
        <v>31</v>
      </c>
      <c r="F76" s="28" t="s">
        <v>32</v>
      </c>
      <c r="G76" s="46"/>
      <c r="H76" s="46"/>
      <c r="I76" s="46"/>
      <c r="J76" s="46"/>
      <c r="K76" s="46"/>
      <c r="L76" s="46"/>
      <c r="M76" s="46"/>
      <c r="N76" s="46"/>
      <c r="O76" s="20" t="s">
        <v>33</v>
      </c>
      <c r="P76" s="20" t="s">
        <v>33</v>
      </c>
      <c r="Q76" s="26"/>
      <c r="R76" s="20" t="s">
        <v>33</v>
      </c>
      <c r="S76" s="27"/>
      <c r="T76" s="6" t="s">
        <v>33</v>
      </c>
      <c r="U76" s="27"/>
    </row>
    <row r="77" spans="1:21" s="83" customFormat="1" ht="37.5" customHeight="1" x14ac:dyDescent="0.25">
      <c r="A77" s="74"/>
      <c r="B77" s="75"/>
      <c r="C77" s="76" t="s">
        <v>55</v>
      </c>
      <c r="D77" s="266" t="s">
        <v>56</v>
      </c>
      <c r="E77" s="77" t="s">
        <v>13</v>
      </c>
      <c r="F77" s="391" t="s">
        <v>336</v>
      </c>
      <c r="G77" s="392"/>
      <c r="H77" s="392"/>
      <c r="I77" s="392"/>
      <c r="J77" s="392"/>
      <c r="K77" s="392"/>
      <c r="L77" s="392"/>
      <c r="M77" s="392"/>
      <c r="N77" s="393"/>
      <c r="O77" s="79">
        <v>2000</v>
      </c>
      <c r="P77" s="79">
        <v>2000</v>
      </c>
      <c r="Q77" s="80"/>
      <c r="R77" s="79"/>
      <c r="S77" s="82"/>
      <c r="T77" s="81"/>
      <c r="U77" s="82"/>
    </row>
    <row r="78" spans="1:21" s="83" customFormat="1" ht="37.5" customHeight="1" x14ac:dyDescent="0.25">
      <c r="A78" s="74"/>
      <c r="B78" s="75"/>
      <c r="C78" s="76" t="s">
        <v>56</v>
      </c>
      <c r="D78" s="266" t="s">
        <v>56</v>
      </c>
      <c r="E78" s="77" t="s">
        <v>13</v>
      </c>
      <c r="F78" s="391" t="s">
        <v>359</v>
      </c>
      <c r="G78" s="392"/>
      <c r="H78" s="392"/>
      <c r="I78" s="392"/>
      <c r="J78" s="392"/>
      <c r="K78" s="392"/>
      <c r="L78" s="392"/>
      <c r="M78" s="392"/>
      <c r="N78" s="393"/>
      <c r="O78" s="79">
        <v>800</v>
      </c>
      <c r="P78" s="79">
        <v>800</v>
      </c>
      <c r="Q78" s="80"/>
      <c r="R78" s="79"/>
      <c r="S78" s="82"/>
      <c r="T78" s="81"/>
      <c r="U78" s="82"/>
    </row>
    <row r="79" spans="1:21" s="83" customFormat="1" ht="37.5" customHeight="1" x14ac:dyDescent="0.25">
      <c r="A79" s="74"/>
      <c r="B79" s="75"/>
      <c r="C79" s="76"/>
      <c r="D79" s="74"/>
      <c r="E79" s="77"/>
      <c r="F79" s="391"/>
      <c r="G79" s="392"/>
      <c r="H79" s="392"/>
      <c r="I79" s="392"/>
      <c r="J79" s="392"/>
      <c r="K79" s="392"/>
      <c r="L79" s="392"/>
      <c r="M79" s="392"/>
      <c r="N79" s="393"/>
      <c r="O79" s="79"/>
      <c r="P79" s="79"/>
      <c r="Q79" s="80"/>
      <c r="R79" s="79"/>
      <c r="S79" s="82"/>
      <c r="T79" s="81"/>
      <c r="U79" s="82"/>
    </row>
    <row r="80" spans="1:21" s="83" customFormat="1" ht="37.5" customHeight="1" x14ac:dyDescent="0.25">
      <c r="A80" s="74"/>
      <c r="B80" s="75"/>
      <c r="C80" s="76"/>
      <c r="D80" s="74"/>
      <c r="E80" s="77"/>
      <c r="F80" s="391"/>
      <c r="G80" s="392"/>
      <c r="H80" s="392"/>
      <c r="I80" s="392"/>
      <c r="J80" s="392"/>
      <c r="K80" s="392"/>
      <c r="L80" s="392"/>
      <c r="M80" s="392"/>
      <c r="N80" s="393"/>
      <c r="O80" s="79"/>
      <c r="P80" s="79"/>
      <c r="Q80" s="80"/>
      <c r="R80" s="79"/>
      <c r="S80" s="82"/>
      <c r="T80" s="81"/>
      <c r="U80" s="82"/>
    </row>
    <row r="81" spans="1:21" s="83" customFormat="1" ht="37.5" customHeight="1" x14ac:dyDescent="0.25">
      <c r="A81" s="74"/>
      <c r="B81" s="75"/>
      <c r="C81" s="76"/>
      <c r="D81" s="74"/>
      <c r="E81" s="77"/>
      <c r="F81" s="391"/>
      <c r="G81" s="392"/>
      <c r="H81" s="392"/>
      <c r="I81" s="392"/>
      <c r="J81" s="392"/>
      <c r="K81" s="392"/>
      <c r="L81" s="392"/>
      <c r="M81" s="392"/>
      <c r="N81" s="393"/>
      <c r="O81" s="79"/>
      <c r="P81" s="79"/>
      <c r="Q81" s="80"/>
      <c r="R81" s="79"/>
      <c r="S81" s="82"/>
      <c r="T81" s="81"/>
      <c r="U81" s="82"/>
    </row>
    <row r="82" spans="1:21" s="83" customFormat="1" ht="37.5" customHeight="1" x14ac:dyDescent="0.25">
      <c r="A82" s="74"/>
      <c r="B82" s="75"/>
      <c r="C82" s="76"/>
      <c r="D82" s="74"/>
      <c r="E82" s="77"/>
      <c r="F82" s="391"/>
      <c r="G82" s="392"/>
      <c r="H82" s="392"/>
      <c r="I82" s="392"/>
      <c r="J82" s="392"/>
      <c r="K82" s="392"/>
      <c r="L82" s="392"/>
      <c r="M82" s="392"/>
      <c r="N82" s="393"/>
      <c r="O82" s="79"/>
      <c r="P82" s="79"/>
      <c r="Q82" s="80"/>
      <c r="R82" s="79"/>
      <c r="S82" s="82"/>
      <c r="T82" s="81"/>
      <c r="U82" s="82"/>
    </row>
    <row r="83" spans="1:21" s="83" customFormat="1" ht="37.5" customHeight="1" x14ac:dyDescent="0.25">
      <c r="A83" s="74"/>
      <c r="B83" s="75"/>
      <c r="C83" s="76"/>
      <c r="D83" s="74"/>
      <c r="E83" s="77"/>
      <c r="F83" s="391"/>
      <c r="G83" s="392"/>
      <c r="H83" s="392"/>
      <c r="I83" s="392"/>
      <c r="J83" s="392"/>
      <c r="K83" s="392"/>
      <c r="L83" s="392"/>
      <c r="M83" s="392"/>
      <c r="N83" s="393"/>
      <c r="O83" s="79"/>
      <c r="P83" s="79"/>
      <c r="Q83" s="80"/>
      <c r="R83" s="79"/>
      <c r="S83" s="82"/>
      <c r="T83" s="81"/>
      <c r="U83" s="82"/>
    </row>
    <row r="84" spans="1:21" s="83" customFormat="1" ht="37.5" customHeight="1" x14ac:dyDescent="0.25">
      <c r="A84" s="74"/>
      <c r="B84" s="75"/>
      <c r="C84" s="76"/>
      <c r="D84" s="74"/>
      <c r="E84" s="77"/>
      <c r="F84" s="391"/>
      <c r="G84" s="392"/>
      <c r="H84" s="392"/>
      <c r="I84" s="392"/>
      <c r="J84" s="392"/>
      <c r="K84" s="392"/>
      <c r="L84" s="392"/>
      <c r="M84" s="392"/>
      <c r="N84" s="393"/>
      <c r="O84" s="79"/>
      <c r="P84" s="79"/>
      <c r="Q84" s="80"/>
      <c r="R84" s="79"/>
      <c r="S84" s="82"/>
      <c r="T84" s="81"/>
      <c r="U84" s="82"/>
    </row>
    <row r="85" spans="1:21" s="83" customFormat="1" ht="37.5" customHeight="1" x14ac:dyDescent="0.25">
      <c r="A85" s="74"/>
      <c r="B85" s="75"/>
      <c r="C85" s="76"/>
      <c r="D85" s="74"/>
      <c r="E85" s="77"/>
      <c r="F85" s="391"/>
      <c r="G85" s="392"/>
      <c r="H85" s="392"/>
      <c r="I85" s="392"/>
      <c r="J85" s="392"/>
      <c r="K85" s="392"/>
      <c r="L85" s="392"/>
      <c r="M85" s="392"/>
      <c r="N85" s="393"/>
      <c r="O85" s="79"/>
      <c r="P85" s="79"/>
      <c r="Q85" s="80"/>
      <c r="R85" s="79"/>
      <c r="S85" s="82"/>
      <c r="T85" s="81"/>
      <c r="U85" s="82"/>
    </row>
    <row r="86" spans="1:21" s="83" customFormat="1" ht="37.5" customHeight="1" x14ac:dyDescent="0.25">
      <c r="A86" s="74"/>
      <c r="B86" s="75"/>
      <c r="C86" s="76"/>
      <c r="D86" s="74"/>
      <c r="E86" s="77"/>
      <c r="F86" s="391"/>
      <c r="G86" s="392"/>
      <c r="H86" s="392"/>
      <c r="I86" s="392"/>
      <c r="J86" s="392"/>
      <c r="K86" s="392"/>
      <c r="L86" s="392"/>
      <c r="M86" s="392"/>
      <c r="N86" s="393"/>
      <c r="O86" s="79"/>
      <c r="P86" s="79"/>
      <c r="Q86" s="80"/>
      <c r="R86" s="79"/>
      <c r="S86" s="82"/>
      <c r="T86" s="81"/>
      <c r="U86" s="82"/>
    </row>
    <row r="87" spans="1:21" s="1" customFormat="1" x14ac:dyDescent="0.25">
      <c r="L87" s="48" t="s">
        <v>82</v>
      </c>
      <c r="M87" s="48"/>
      <c r="N87" s="48"/>
      <c r="O87" s="30">
        <f>SUM(O77:O86)</f>
        <v>2800</v>
      </c>
      <c r="P87" s="30">
        <f>SUM(P77:P86)</f>
        <v>2800</v>
      </c>
      <c r="Q87" s="30"/>
      <c r="R87" s="30">
        <f>SUM(R77:R86)</f>
        <v>0</v>
      </c>
      <c r="S87" s="30"/>
      <c r="T87" s="31">
        <f>SUM(T77:T86)</f>
        <v>0</v>
      </c>
      <c r="U87" s="30"/>
    </row>
    <row r="89" spans="1:21" s="97" customFormat="1" ht="37.5" customHeight="1" x14ac:dyDescent="0.25">
      <c r="A89" s="120" t="s">
        <v>35</v>
      </c>
      <c r="B89" s="121"/>
      <c r="C89" s="121"/>
      <c r="D89" s="121"/>
      <c r="E89" s="121"/>
      <c r="F89" s="121"/>
      <c r="G89" s="121"/>
      <c r="H89" s="121"/>
      <c r="I89" s="121"/>
      <c r="J89" s="121"/>
      <c r="K89" s="121"/>
      <c r="L89" s="121"/>
      <c r="M89" s="121"/>
      <c r="N89" s="122"/>
      <c r="O89" s="123" t="s">
        <v>162</v>
      </c>
      <c r="P89" s="123" t="s">
        <v>36</v>
      </c>
      <c r="Q89" s="124" t="s">
        <v>69</v>
      </c>
      <c r="R89" s="123" t="s">
        <v>37</v>
      </c>
      <c r="S89" s="124" t="s">
        <v>69</v>
      </c>
      <c r="T89" s="123" t="s">
        <v>38</v>
      </c>
      <c r="U89" s="124" t="s">
        <v>69</v>
      </c>
    </row>
    <row r="90" spans="1:21" x14ac:dyDescent="0.25">
      <c r="A90" s="56"/>
      <c r="B90" s="57"/>
      <c r="C90" s="24" t="s">
        <v>62</v>
      </c>
      <c r="D90" s="24" t="s">
        <v>61</v>
      </c>
      <c r="E90" s="60" t="s">
        <v>31</v>
      </c>
      <c r="F90" s="46" t="s">
        <v>32</v>
      </c>
      <c r="G90" s="46"/>
      <c r="H90" s="46"/>
      <c r="I90" s="46"/>
      <c r="J90" s="46"/>
      <c r="K90" s="46"/>
      <c r="L90" s="46"/>
      <c r="M90" s="46"/>
      <c r="N90" s="46"/>
      <c r="O90" s="20" t="s">
        <v>33</v>
      </c>
      <c r="P90" s="28" t="s">
        <v>33</v>
      </c>
      <c r="Q90" s="26"/>
      <c r="R90" s="28" t="s">
        <v>33</v>
      </c>
      <c r="S90" s="27"/>
      <c r="T90" s="70" t="s">
        <v>33</v>
      </c>
      <c r="U90" s="27"/>
    </row>
    <row r="91" spans="1:21" s="83" customFormat="1" ht="36" customHeight="1" x14ac:dyDescent="0.25">
      <c r="A91" s="74"/>
      <c r="B91" s="75"/>
      <c r="C91" s="76" t="s">
        <v>53</v>
      </c>
      <c r="D91" s="76" t="s">
        <v>53</v>
      </c>
      <c r="E91" s="77" t="s">
        <v>14</v>
      </c>
      <c r="F91" s="391" t="s">
        <v>360</v>
      </c>
      <c r="G91" s="392"/>
      <c r="H91" s="392"/>
      <c r="I91" s="392"/>
      <c r="J91" s="392"/>
      <c r="K91" s="392"/>
      <c r="L91" s="392"/>
      <c r="M91" s="392"/>
      <c r="N91" s="393"/>
      <c r="O91" s="79">
        <v>350</v>
      </c>
      <c r="P91" s="79">
        <v>351</v>
      </c>
      <c r="Q91" s="80"/>
      <c r="R91" s="78"/>
      <c r="S91" s="82"/>
      <c r="T91" s="93"/>
      <c r="U91" s="82"/>
    </row>
    <row r="92" spans="1:21" s="83" customFormat="1" ht="36" customHeight="1" x14ac:dyDescent="0.25">
      <c r="A92" s="74"/>
      <c r="B92" s="75"/>
      <c r="C92" s="76" t="s">
        <v>53</v>
      </c>
      <c r="D92" s="76" t="s">
        <v>56</v>
      </c>
      <c r="E92" s="77" t="s">
        <v>12</v>
      </c>
      <c r="F92" s="391" t="s">
        <v>361</v>
      </c>
      <c r="G92" s="392"/>
      <c r="H92" s="392"/>
      <c r="I92" s="392"/>
      <c r="J92" s="392"/>
      <c r="K92" s="392"/>
      <c r="L92" s="392"/>
      <c r="M92" s="392"/>
      <c r="N92" s="393"/>
      <c r="O92" s="79">
        <f>100+450+200</f>
        <v>750</v>
      </c>
      <c r="P92" s="79">
        <f>100+450+200</f>
        <v>750</v>
      </c>
      <c r="Q92" s="80"/>
      <c r="R92" s="78"/>
      <c r="S92" s="82"/>
      <c r="T92" s="93"/>
      <c r="U92" s="82"/>
    </row>
    <row r="93" spans="1:21" s="83" customFormat="1" ht="36" customHeight="1" x14ac:dyDescent="0.25">
      <c r="A93" s="74"/>
      <c r="B93" s="75"/>
      <c r="C93" s="76"/>
      <c r="D93" s="76"/>
      <c r="E93" s="77"/>
      <c r="F93" s="391"/>
      <c r="G93" s="392"/>
      <c r="H93" s="392"/>
      <c r="I93" s="392"/>
      <c r="J93" s="392"/>
      <c r="K93" s="392"/>
      <c r="L93" s="392"/>
      <c r="M93" s="392"/>
      <c r="N93" s="393"/>
      <c r="O93" s="79"/>
      <c r="P93" s="78"/>
      <c r="Q93" s="80"/>
      <c r="R93" s="78"/>
      <c r="S93" s="82"/>
      <c r="T93" s="93"/>
      <c r="U93" s="82"/>
    </row>
    <row r="94" spans="1:21" s="83" customFormat="1" ht="36" customHeight="1" x14ac:dyDescent="0.25">
      <c r="A94" s="74"/>
      <c r="B94" s="75"/>
      <c r="C94" s="76"/>
      <c r="D94" s="76"/>
      <c r="E94" s="77"/>
      <c r="F94" s="391"/>
      <c r="G94" s="392"/>
      <c r="H94" s="392"/>
      <c r="I94" s="392"/>
      <c r="J94" s="392"/>
      <c r="K94" s="392"/>
      <c r="L94" s="392"/>
      <c r="M94" s="392"/>
      <c r="N94" s="393"/>
      <c r="O94" s="79"/>
      <c r="P94" s="78"/>
      <c r="Q94" s="80"/>
      <c r="R94" s="78"/>
      <c r="S94" s="82"/>
      <c r="T94" s="93"/>
      <c r="U94" s="82"/>
    </row>
    <row r="95" spans="1:21" s="83" customFormat="1" ht="36" customHeight="1" x14ac:dyDescent="0.25">
      <c r="A95" s="74"/>
      <c r="B95" s="75"/>
      <c r="C95" s="76"/>
      <c r="D95" s="76"/>
      <c r="E95" s="77"/>
      <c r="F95" s="391"/>
      <c r="G95" s="392"/>
      <c r="H95" s="392"/>
      <c r="I95" s="392"/>
      <c r="J95" s="392"/>
      <c r="K95" s="392"/>
      <c r="L95" s="392"/>
      <c r="M95" s="392"/>
      <c r="N95" s="393"/>
      <c r="O95" s="79"/>
      <c r="P95" s="78"/>
      <c r="Q95" s="80"/>
      <c r="R95" s="78"/>
      <c r="S95" s="82"/>
      <c r="T95" s="93"/>
      <c r="U95" s="82"/>
    </row>
    <row r="96" spans="1:21" s="83" customFormat="1" ht="36" customHeight="1" x14ac:dyDescent="0.25">
      <c r="A96" s="74"/>
      <c r="B96" s="75"/>
      <c r="C96" s="76"/>
      <c r="D96" s="76"/>
      <c r="E96" s="77"/>
      <c r="F96" s="391"/>
      <c r="G96" s="392"/>
      <c r="H96" s="392"/>
      <c r="I96" s="392"/>
      <c r="J96" s="392"/>
      <c r="K96" s="392"/>
      <c r="L96" s="392"/>
      <c r="M96" s="392"/>
      <c r="N96" s="393"/>
      <c r="O96" s="79"/>
      <c r="P96" s="78"/>
      <c r="Q96" s="80"/>
      <c r="R96" s="78"/>
      <c r="S96" s="82"/>
      <c r="T96" s="93"/>
      <c r="U96" s="82"/>
    </row>
    <row r="97" spans="1:21" s="83" customFormat="1" ht="36" customHeight="1" x14ac:dyDescent="0.25">
      <c r="A97" s="74"/>
      <c r="B97" s="75"/>
      <c r="C97" s="76"/>
      <c r="D97" s="76"/>
      <c r="E97" s="77"/>
      <c r="F97" s="391"/>
      <c r="G97" s="392"/>
      <c r="H97" s="392"/>
      <c r="I97" s="392"/>
      <c r="J97" s="392"/>
      <c r="K97" s="392"/>
      <c r="L97" s="392"/>
      <c r="M97" s="392"/>
      <c r="N97" s="393"/>
      <c r="O97" s="79"/>
      <c r="P97" s="78"/>
      <c r="Q97" s="80"/>
      <c r="R97" s="78"/>
      <c r="S97" s="82"/>
      <c r="T97" s="93"/>
      <c r="U97" s="82"/>
    </row>
    <row r="98" spans="1:21" s="83" customFormat="1" ht="36" customHeight="1" x14ac:dyDescent="0.25">
      <c r="A98" s="74"/>
      <c r="B98" s="75"/>
      <c r="C98" s="76"/>
      <c r="D98" s="76"/>
      <c r="E98" s="77"/>
      <c r="F98" s="391"/>
      <c r="G98" s="392"/>
      <c r="H98" s="392"/>
      <c r="I98" s="392"/>
      <c r="J98" s="392"/>
      <c r="K98" s="392"/>
      <c r="L98" s="392"/>
      <c r="M98" s="392"/>
      <c r="N98" s="393"/>
      <c r="O98" s="79"/>
      <c r="P98" s="78"/>
      <c r="Q98" s="80"/>
      <c r="R98" s="78"/>
      <c r="S98" s="82"/>
      <c r="T98" s="93"/>
      <c r="U98" s="82"/>
    </row>
    <row r="99" spans="1:21" s="83" customFormat="1" ht="36" customHeight="1" x14ac:dyDescent="0.25">
      <c r="A99" s="74"/>
      <c r="B99" s="75"/>
      <c r="C99" s="76"/>
      <c r="D99" s="76"/>
      <c r="E99" s="77"/>
      <c r="F99" s="391"/>
      <c r="G99" s="392"/>
      <c r="H99" s="392"/>
      <c r="I99" s="392"/>
      <c r="J99" s="392"/>
      <c r="K99" s="392"/>
      <c r="L99" s="392"/>
      <c r="M99" s="392"/>
      <c r="N99" s="393"/>
      <c r="O99" s="79"/>
      <c r="P99" s="78"/>
      <c r="Q99" s="80"/>
      <c r="R99" s="78"/>
      <c r="S99" s="82"/>
      <c r="T99" s="93"/>
      <c r="U99" s="82"/>
    </row>
    <row r="100" spans="1:21" s="83" customFormat="1" ht="36" customHeight="1" x14ac:dyDescent="0.25">
      <c r="A100" s="74"/>
      <c r="B100" s="75"/>
      <c r="C100" s="76"/>
      <c r="D100" s="76"/>
      <c r="E100" s="77"/>
      <c r="F100" s="391"/>
      <c r="G100" s="392"/>
      <c r="H100" s="392"/>
      <c r="I100" s="392"/>
      <c r="J100" s="392"/>
      <c r="K100" s="392"/>
      <c r="L100" s="392"/>
      <c r="M100" s="392"/>
      <c r="N100" s="393"/>
      <c r="O100" s="79"/>
      <c r="P100" s="78"/>
      <c r="Q100" s="90"/>
      <c r="R100" s="78"/>
      <c r="S100" s="91"/>
      <c r="T100" s="93"/>
      <c r="U100" s="82"/>
    </row>
    <row r="101" spans="1:21" s="1" customFormat="1" x14ac:dyDescent="0.25">
      <c r="L101" s="48" t="s">
        <v>64</v>
      </c>
      <c r="M101" s="48"/>
      <c r="N101" s="48"/>
      <c r="O101" s="30">
        <f>SUM(O91:O100)</f>
        <v>1100</v>
      </c>
      <c r="P101" s="30">
        <f>SUM(P91:P100)</f>
        <v>1101</v>
      </c>
      <c r="Q101" s="32"/>
      <c r="R101" s="30">
        <f>SUM(R91:R100)</f>
        <v>0</v>
      </c>
      <c r="S101" s="32"/>
      <c r="T101" s="31">
        <f>SUM(T91:T100)</f>
        <v>0</v>
      </c>
      <c r="U101" s="26"/>
    </row>
    <row r="103" spans="1:21" s="97" customFormat="1" ht="37.5" customHeight="1" x14ac:dyDescent="0.25">
      <c r="A103" s="125" t="s">
        <v>79</v>
      </c>
      <c r="B103" s="126"/>
      <c r="C103" s="126"/>
      <c r="D103" s="126"/>
      <c r="E103" s="126"/>
      <c r="F103" s="126"/>
      <c r="G103" s="126"/>
      <c r="H103" s="126"/>
      <c r="I103" s="126"/>
      <c r="J103" s="126"/>
      <c r="K103" s="126"/>
      <c r="L103" s="126"/>
      <c r="M103" s="126"/>
      <c r="N103" s="127"/>
      <c r="O103" s="128" t="s">
        <v>162</v>
      </c>
      <c r="P103" s="128" t="s">
        <v>36</v>
      </c>
      <c r="Q103" s="129" t="s">
        <v>69</v>
      </c>
      <c r="R103" s="128" t="s">
        <v>37</v>
      </c>
      <c r="S103" s="129" t="s">
        <v>69</v>
      </c>
      <c r="T103" s="128" t="s">
        <v>38</v>
      </c>
      <c r="U103" s="129" t="s">
        <v>69</v>
      </c>
    </row>
    <row r="104" spans="1:21" x14ac:dyDescent="0.25">
      <c r="A104" s="56"/>
      <c r="B104" s="57"/>
      <c r="C104" s="24" t="s">
        <v>62</v>
      </c>
      <c r="D104" s="24" t="s">
        <v>61</v>
      </c>
      <c r="E104" s="60" t="s">
        <v>31</v>
      </c>
      <c r="F104" s="46" t="s">
        <v>32</v>
      </c>
      <c r="G104" s="46"/>
      <c r="H104" s="46"/>
      <c r="I104" s="46"/>
      <c r="J104" s="46"/>
      <c r="K104" s="46"/>
      <c r="L104" s="46"/>
      <c r="M104" s="46"/>
      <c r="N104" s="46"/>
      <c r="O104" s="20" t="s">
        <v>33</v>
      </c>
      <c r="P104" s="20" t="s">
        <v>33</v>
      </c>
      <c r="Q104" s="26"/>
      <c r="R104" s="20" t="s">
        <v>33</v>
      </c>
      <c r="S104" s="27"/>
      <c r="T104" s="6" t="s">
        <v>33</v>
      </c>
      <c r="U104" s="27"/>
    </row>
    <row r="105" spans="1:21" s="83" customFormat="1" ht="33.75" customHeight="1" x14ac:dyDescent="0.25">
      <c r="A105" s="74"/>
      <c r="B105" s="75"/>
      <c r="C105" s="76" t="s">
        <v>53</v>
      </c>
      <c r="D105" s="76" t="s">
        <v>53</v>
      </c>
      <c r="E105" s="84" t="s">
        <v>15</v>
      </c>
      <c r="F105" s="397" t="s">
        <v>324</v>
      </c>
      <c r="G105" s="398"/>
      <c r="H105" s="398"/>
      <c r="I105" s="398"/>
      <c r="J105" s="398"/>
      <c r="K105" s="398"/>
      <c r="L105" s="398"/>
      <c r="M105" s="398"/>
      <c r="N105" s="399"/>
      <c r="O105" s="79">
        <v>290</v>
      </c>
      <c r="P105" s="79">
        <v>290</v>
      </c>
      <c r="Q105" s="80"/>
      <c r="R105" s="79"/>
      <c r="S105" s="82"/>
      <c r="T105" s="81"/>
      <c r="U105" s="82"/>
    </row>
    <row r="106" spans="1:21" s="83" customFormat="1" ht="33.75" customHeight="1" x14ac:dyDescent="0.25">
      <c r="A106" s="74"/>
      <c r="B106" s="75"/>
      <c r="C106" s="76" t="s">
        <v>53</v>
      </c>
      <c r="D106" s="76" t="s">
        <v>53</v>
      </c>
      <c r="E106" s="84" t="s">
        <v>15</v>
      </c>
      <c r="F106" s="397" t="s">
        <v>325</v>
      </c>
      <c r="G106" s="398"/>
      <c r="H106" s="398"/>
      <c r="I106" s="398"/>
      <c r="J106" s="398"/>
      <c r="K106" s="398"/>
      <c r="L106" s="398"/>
      <c r="M106" s="398"/>
      <c r="N106" s="399"/>
      <c r="O106" s="79">
        <v>58</v>
      </c>
      <c r="P106" s="79">
        <v>58</v>
      </c>
      <c r="Q106" s="80"/>
      <c r="R106" s="79"/>
      <c r="S106" s="82"/>
      <c r="T106" s="81"/>
      <c r="U106" s="82"/>
    </row>
    <row r="107" spans="1:21" s="83" customFormat="1" ht="33.75" customHeight="1" x14ac:dyDescent="0.25">
      <c r="A107" s="74"/>
      <c r="B107" s="75"/>
      <c r="C107" s="76" t="s">
        <v>53</v>
      </c>
      <c r="D107" s="76" t="s">
        <v>53</v>
      </c>
      <c r="E107" s="84" t="s">
        <v>15</v>
      </c>
      <c r="F107" s="397" t="s">
        <v>354</v>
      </c>
      <c r="G107" s="398"/>
      <c r="H107" s="398"/>
      <c r="I107" s="398"/>
      <c r="J107" s="398"/>
      <c r="K107" s="398"/>
      <c r="L107" s="398"/>
      <c r="M107" s="398"/>
      <c r="N107" s="399"/>
      <c r="O107" s="79">
        <v>208</v>
      </c>
      <c r="P107" s="79">
        <v>208</v>
      </c>
      <c r="Q107" s="80"/>
      <c r="R107" s="79"/>
      <c r="S107" s="82"/>
      <c r="T107" s="81"/>
      <c r="U107" s="82"/>
    </row>
    <row r="108" spans="1:21" s="83" customFormat="1" ht="33.75" customHeight="1" x14ac:dyDescent="0.25">
      <c r="A108" s="74"/>
      <c r="B108" s="75"/>
      <c r="C108" s="76" t="s">
        <v>54</v>
      </c>
      <c r="D108" s="76" t="s">
        <v>54</v>
      </c>
      <c r="E108" s="84" t="s">
        <v>15</v>
      </c>
      <c r="F108" s="397" t="s">
        <v>327</v>
      </c>
      <c r="G108" s="398"/>
      <c r="H108" s="398"/>
      <c r="I108" s="398"/>
      <c r="J108" s="398"/>
      <c r="K108" s="398"/>
      <c r="L108" s="398"/>
      <c r="M108" s="398"/>
      <c r="N108" s="399"/>
      <c r="O108" s="79">
        <v>200</v>
      </c>
      <c r="P108" s="79">
        <v>200</v>
      </c>
      <c r="Q108" s="80"/>
      <c r="R108" s="79"/>
      <c r="S108" s="82"/>
      <c r="T108" s="81"/>
      <c r="U108" s="82"/>
    </row>
    <row r="109" spans="1:21" s="83" customFormat="1" ht="33.75" customHeight="1" x14ac:dyDescent="0.25">
      <c r="A109" s="74"/>
      <c r="B109" s="75"/>
      <c r="C109" s="76" t="s">
        <v>54</v>
      </c>
      <c r="D109" s="76" t="s">
        <v>54</v>
      </c>
      <c r="E109" s="84" t="s">
        <v>15</v>
      </c>
      <c r="F109" s="397" t="s">
        <v>326</v>
      </c>
      <c r="G109" s="398"/>
      <c r="H109" s="398"/>
      <c r="I109" s="398"/>
      <c r="J109" s="398"/>
      <c r="K109" s="398"/>
      <c r="L109" s="398"/>
      <c r="M109" s="398"/>
      <c r="N109" s="399"/>
      <c r="O109" s="79">
        <v>58</v>
      </c>
      <c r="P109" s="79">
        <v>58</v>
      </c>
      <c r="Q109" s="80"/>
      <c r="R109" s="79"/>
      <c r="S109" s="82"/>
      <c r="T109" s="81"/>
      <c r="U109" s="82"/>
    </row>
    <row r="110" spans="1:21" s="83" customFormat="1" ht="33.75" customHeight="1" x14ac:dyDescent="0.25">
      <c r="A110" s="74"/>
      <c r="B110" s="75"/>
      <c r="C110" s="76" t="s">
        <v>54</v>
      </c>
      <c r="D110" s="76" t="s">
        <v>54</v>
      </c>
      <c r="E110" s="84" t="s">
        <v>15</v>
      </c>
      <c r="F110" s="397" t="s">
        <v>355</v>
      </c>
      <c r="G110" s="398"/>
      <c r="H110" s="398"/>
      <c r="I110" s="398"/>
      <c r="J110" s="398"/>
      <c r="K110" s="398"/>
      <c r="L110" s="398"/>
      <c r="M110" s="398"/>
      <c r="N110" s="399"/>
      <c r="O110" s="79">
        <v>208</v>
      </c>
      <c r="P110" s="79">
        <v>208</v>
      </c>
      <c r="Q110" s="80"/>
      <c r="R110" s="79"/>
      <c r="S110" s="82"/>
      <c r="T110" s="81"/>
      <c r="U110" s="82"/>
    </row>
    <row r="111" spans="1:21" s="83" customFormat="1" ht="33.75" customHeight="1" x14ac:dyDescent="0.25">
      <c r="A111" s="74"/>
      <c r="B111" s="75"/>
      <c r="C111" s="76" t="s">
        <v>54</v>
      </c>
      <c r="D111" s="76" t="s">
        <v>56</v>
      </c>
      <c r="E111" s="84" t="s">
        <v>15</v>
      </c>
      <c r="F111" s="397" t="s">
        <v>328</v>
      </c>
      <c r="G111" s="398"/>
      <c r="H111" s="398"/>
      <c r="I111" s="398"/>
      <c r="J111" s="398"/>
      <c r="K111" s="398"/>
      <c r="L111" s="398"/>
      <c r="M111" s="398"/>
      <c r="N111" s="399"/>
      <c r="O111" s="79">
        <v>576</v>
      </c>
      <c r="P111" s="79">
        <v>576</v>
      </c>
      <c r="Q111" s="80"/>
      <c r="R111" s="79"/>
      <c r="S111" s="82"/>
      <c r="T111" s="81"/>
      <c r="U111" s="82"/>
    </row>
    <row r="112" spans="1:21" s="83" customFormat="1" ht="33.75" customHeight="1" x14ac:dyDescent="0.25">
      <c r="A112" s="74"/>
      <c r="B112" s="75"/>
      <c r="C112" s="76" t="s">
        <v>54</v>
      </c>
      <c r="D112" s="76" t="s">
        <v>56</v>
      </c>
      <c r="E112" s="84" t="s">
        <v>15</v>
      </c>
      <c r="F112" s="397" t="s">
        <v>329</v>
      </c>
      <c r="G112" s="398"/>
      <c r="H112" s="398"/>
      <c r="I112" s="398"/>
      <c r="J112" s="398"/>
      <c r="K112" s="398"/>
      <c r="L112" s="398"/>
      <c r="M112" s="398"/>
      <c r="N112" s="399"/>
      <c r="O112" s="79">
        <v>184</v>
      </c>
      <c r="P112" s="79">
        <v>184</v>
      </c>
      <c r="Q112" s="80"/>
      <c r="R112" s="79"/>
      <c r="S112" s="82"/>
      <c r="T112" s="81"/>
      <c r="U112" s="82"/>
    </row>
    <row r="113" spans="1:21" s="83" customFormat="1" ht="33.75" customHeight="1" x14ac:dyDescent="0.25">
      <c r="A113" s="74"/>
      <c r="B113" s="75"/>
      <c r="C113" s="76" t="s">
        <v>55</v>
      </c>
      <c r="D113" s="76" t="s">
        <v>55</v>
      </c>
      <c r="E113" s="84" t="s">
        <v>15</v>
      </c>
      <c r="F113" s="397" t="s">
        <v>330</v>
      </c>
      <c r="G113" s="398"/>
      <c r="H113" s="398"/>
      <c r="I113" s="398"/>
      <c r="J113" s="398"/>
      <c r="K113" s="398"/>
      <c r="L113" s="398"/>
      <c r="M113" s="398"/>
      <c r="N113" s="399"/>
      <c r="O113" s="79">
        <v>200</v>
      </c>
      <c r="P113" s="79">
        <v>200</v>
      </c>
      <c r="Q113" s="80"/>
      <c r="R113" s="79"/>
      <c r="S113" s="82"/>
      <c r="T113" s="81"/>
      <c r="U113" s="82"/>
    </row>
    <row r="114" spans="1:21" s="83" customFormat="1" ht="33.75" customHeight="1" x14ac:dyDescent="0.25">
      <c r="A114" s="74"/>
      <c r="B114" s="75"/>
      <c r="C114" s="76" t="s">
        <v>55</v>
      </c>
      <c r="D114" s="76" t="s">
        <v>55</v>
      </c>
      <c r="E114" s="84" t="s">
        <v>15</v>
      </c>
      <c r="F114" s="397" t="s">
        <v>331</v>
      </c>
      <c r="G114" s="398"/>
      <c r="H114" s="398"/>
      <c r="I114" s="398"/>
      <c r="J114" s="398"/>
      <c r="K114" s="398"/>
      <c r="L114" s="398"/>
      <c r="M114" s="398"/>
      <c r="N114" s="399"/>
      <c r="O114" s="79">
        <v>58</v>
      </c>
      <c r="P114" s="79">
        <v>58</v>
      </c>
      <c r="Q114" s="80"/>
      <c r="R114" s="79"/>
      <c r="S114" s="82"/>
      <c r="T114" s="81"/>
      <c r="U114" s="82"/>
    </row>
    <row r="115" spans="1:21" s="83" customFormat="1" ht="33.75" customHeight="1" x14ac:dyDescent="0.25">
      <c r="A115" s="74"/>
      <c r="B115" s="75"/>
      <c r="C115" s="76" t="s">
        <v>55</v>
      </c>
      <c r="D115" s="76" t="s">
        <v>55</v>
      </c>
      <c r="E115" s="84" t="s">
        <v>15</v>
      </c>
      <c r="F115" s="397" t="s">
        <v>356</v>
      </c>
      <c r="G115" s="398"/>
      <c r="H115" s="398"/>
      <c r="I115" s="398"/>
      <c r="J115" s="398"/>
      <c r="K115" s="398"/>
      <c r="L115" s="398"/>
      <c r="M115" s="398"/>
      <c r="N115" s="399"/>
      <c r="O115" s="79">
        <v>208</v>
      </c>
      <c r="P115" s="79">
        <v>208</v>
      </c>
      <c r="Q115" s="80"/>
      <c r="R115" s="79"/>
      <c r="S115" s="82"/>
      <c r="T115" s="81"/>
      <c r="U115" s="82"/>
    </row>
    <row r="116" spans="1:21" s="83" customFormat="1" ht="66" customHeight="1" x14ac:dyDescent="0.25">
      <c r="A116" s="74"/>
      <c r="B116" s="75"/>
      <c r="C116" s="76" t="s">
        <v>55</v>
      </c>
      <c r="D116" s="76" t="s">
        <v>55</v>
      </c>
      <c r="E116" s="84" t="s">
        <v>15</v>
      </c>
      <c r="F116" s="397" t="s">
        <v>332</v>
      </c>
      <c r="G116" s="398"/>
      <c r="H116" s="398"/>
      <c r="I116" s="398"/>
      <c r="J116" s="398"/>
      <c r="K116" s="398"/>
      <c r="L116" s="398"/>
      <c r="M116" s="398"/>
      <c r="N116" s="399"/>
      <c r="O116" s="79">
        <v>1403.57</v>
      </c>
      <c r="P116" s="276">
        <v>0</v>
      </c>
      <c r="Q116" s="285" t="s">
        <v>377</v>
      </c>
      <c r="R116" s="79"/>
      <c r="S116" s="82"/>
      <c r="T116" s="81"/>
      <c r="U116" s="82"/>
    </row>
    <row r="117" spans="1:21" s="83" customFormat="1" ht="33.75" customHeight="1" x14ac:dyDescent="0.25">
      <c r="A117" s="279"/>
      <c r="B117" s="280"/>
      <c r="C117" s="277" t="s">
        <v>55</v>
      </c>
      <c r="D117" s="277" t="s">
        <v>55</v>
      </c>
      <c r="E117" s="281" t="s">
        <v>15</v>
      </c>
      <c r="F117" s="282" t="s">
        <v>374</v>
      </c>
      <c r="G117" s="283"/>
      <c r="H117" s="283"/>
      <c r="I117" s="283"/>
      <c r="J117" s="283"/>
      <c r="K117" s="283"/>
      <c r="L117" s="283"/>
      <c r="M117" s="283"/>
      <c r="N117" s="284"/>
      <c r="O117" s="286"/>
      <c r="P117" s="276">
        <v>200</v>
      </c>
      <c r="Q117" s="286" t="s">
        <v>378</v>
      </c>
      <c r="R117" s="79"/>
      <c r="S117" s="82"/>
      <c r="T117" s="81"/>
      <c r="U117" s="82"/>
    </row>
    <row r="118" spans="1:21" s="83" customFormat="1" ht="33.75" customHeight="1" x14ac:dyDescent="0.25">
      <c r="A118" s="279"/>
      <c r="B118" s="280"/>
      <c r="C118" s="277" t="s">
        <v>55</v>
      </c>
      <c r="D118" s="277" t="s">
        <v>55</v>
      </c>
      <c r="E118" s="281" t="s">
        <v>15</v>
      </c>
      <c r="F118" s="282" t="s">
        <v>375</v>
      </c>
      <c r="G118" s="283"/>
      <c r="H118" s="283"/>
      <c r="I118" s="283"/>
      <c r="J118" s="283"/>
      <c r="K118" s="283"/>
      <c r="L118" s="283"/>
      <c r="M118" s="283"/>
      <c r="N118" s="284"/>
      <c r="O118" s="287"/>
      <c r="P118" s="276">
        <v>46</v>
      </c>
      <c r="Q118" s="286" t="s">
        <v>378</v>
      </c>
      <c r="R118" s="79"/>
      <c r="S118" s="82"/>
      <c r="T118" s="81"/>
      <c r="U118" s="82"/>
    </row>
    <row r="119" spans="1:21" s="83" customFormat="1" ht="61.5" customHeight="1" x14ac:dyDescent="0.25">
      <c r="A119" s="279"/>
      <c r="B119" s="280"/>
      <c r="C119" s="277" t="s">
        <v>55</v>
      </c>
      <c r="D119" s="277" t="s">
        <v>55</v>
      </c>
      <c r="E119" s="281" t="s">
        <v>15</v>
      </c>
      <c r="F119" s="282" t="s">
        <v>376</v>
      </c>
      <c r="G119" s="283"/>
      <c r="H119" s="283"/>
      <c r="I119" s="283"/>
      <c r="J119" s="283"/>
      <c r="K119" s="283"/>
      <c r="L119" s="283"/>
      <c r="M119" s="283"/>
      <c r="N119" s="284"/>
      <c r="O119" s="287"/>
      <c r="P119" s="276">
        <v>208</v>
      </c>
      <c r="Q119" s="286" t="s">
        <v>378</v>
      </c>
      <c r="R119" s="79"/>
      <c r="S119" s="82"/>
      <c r="T119" s="81"/>
      <c r="U119" s="82"/>
    </row>
    <row r="120" spans="1:21" s="83" customFormat="1" ht="33.75" customHeight="1" x14ac:dyDescent="0.25">
      <c r="A120" s="74"/>
      <c r="B120" s="75"/>
      <c r="C120" s="76" t="s">
        <v>56</v>
      </c>
      <c r="D120" s="76" t="s">
        <v>56</v>
      </c>
      <c r="E120" s="84" t="s">
        <v>15</v>
      </c>
      <c r="F120" s="397" t="s">
        <v>333</v>
      </c>
      <c r="G120" s="398"/>
      <c r="H120" s="398"/>
      <c r="I120" s="398"/>
      <c r="J120" s="398"/>
      <c r="K120" s="398"/>
      <c r="L120" s="398"/>
      <c r="M120" s="398"/>
      <c r="N120" s="399"/>
      <c r="O120" s="79">
        <v>3000</v>
      </c>
      <c r="P120" s="79">
        <v>3000</v>
      </c>
      <c r="Q120" s="80"/>
      <c r="R120" s="79"/>
      <c r="S120" s="82"/>
      <c r="T120" s="81"/>
      <c r="U120" s="82"/>
    </row>
    <row r="121" spans="1:21" s="83" customFormat="1" ht="33.75" customHeight="1" x14ac:dyDescent="0.25">
      <c r="A121" s="256"/>
      <c r="B121" s="257"/>
      <c r="C121" s="76" t="s">
        <v>56</v>
      </c>
      <c r="D121" s="76" t="s">
        <v>56</v>
      </c>
      <c r="E121" s="84" t="s">
        <v>15</v>
      </c>
      <c r="F121" s="397" t="s">
        <v>334</v>
      </c>
      <c r="G121" s="398"/>
      <c r="H121" s="398"/>
      <c r="I121" s="398"/>
      <c r="J121" s="398"/>
      <c r="K121" s="398"/>
      <c r="L121" s="398"/>
      <c r="M121" s="398"/>
      <c r="N121" s="399"/>
      <c r="O121" s="79">
        <v>792</v>
      </c>
      <c r="P121" s="79">
        <v>792</v>
      </c>
      <c r="Q121" s="80"/>
      <c r="R121" s="79"/>
      <c r="S121" s="82"/>
      <c r="T121" s="81"/>
      <c r="U121" s="82"/>
    </row>
    <row r="122" spans="1:21" s="83" customFormat="1" ht="33.75" customHeight="1" x14ac:dyDescent="0.25">
      <c r="A122" s="74"/>
      <c r="B122" s="75"/>
      <c r="C122" s="76" t="s">
        <v>56</v>
      </c>
      <c r="D122" s="76" t="s">
        <v>56</v>
      </c>
      <c r="E122" s="84" t="s">
        <v>15</v>
      </c>
      <c r="F122" s="397" t="s">
        <v>335</v>
      </c>
      <c r="G122" s="398"/>
      <c r="H122" s="398"/>
      <c r="I122" s="398"/>
      <c r="J122" s="398"/>
      <c r="K122" s="398"/>
      <c r="L122" s="398"/>
      <c r="M122" s="398"/>
      <c r="N122" s="399"/>
      <c r="O122" s="79">
        <v>1871.43</v>
      </c>
      <c r="P122" s="79">
        <v>1871.43</v>
      </c>
      <c r="Q122" s="80"/>
      <c r="R122" s="79"/>
      <c r="S122" s="82"/>
      <c r="T122" s="81"/>
      <c r="U122" s="82"/>
    </row>
    <row r="123" spans="1:21" s="1" customFormat="1" x14ac:dyDescent="0.25">
      <c r="M123" s="48" t="s">
        <v>65</v>
      </c>
      <c r="N123" s="48"/>
      <c r="O123" s="30">
        <f>SUM(O105:O122)</f>
        <v>9315</v>
      </c>
      <c r="P123" s="288">
        <f>SUM(P105:P122)</f>
        <v>8365.43</v>
      </c>
      <c r="Q123" s="289"/>
      <c r="R123" s="30">
        <f>SUM(R105:R122)</f>
        <v>0</v>
      </c>
      <c r="S123" s="23"/>
      <c r="T123" s="31">
        <f>SUM(T105:T122)</f>
        <v>0</v>
      </c>
      <c r="U123" s="23"/>
    </row>
    <row r="125" spans="1:21" s="97" customFormat="1" ht="37.5" customHeight="1" x14ac:dyDescent="0.25">
      <c r="A125" s="130" t="s">
        <v>80</v>
      </c>
      <c r="B125" s="131"/>
      <c r="C125" s="131"/>
      <c r="D125" s="131"/>
      <c r="E125" s="131"/>
      <c r="F125" s="131"/>
      <c r="G125" s="131"/>
      <c r="H125" s="131"/>
      <c r="I125" s="131"/>
      <c r="J125" s="131"/>
      <c r="K125" s="131"/>
      <c r="L125" s="131"/>
      <c r="M125" s="131"/>
      <c r="N125" s="132"/>
      <c r="O125" s="244" t="s">
        <v>162</v>
      </c>
      <c r="P125" s="133" t="s">
        <v>36</v>
      </c>
      <c r="Q125" s="134" t="s">
        <v>69</v>
      </c>
      <c r="R125" s="133" t="s">
        <v>37</v>
      </c>
      <c r="S125" s="134" t="s">
        <v>69</v>
      </c>
      <c r="T125" s="133" t="s">
        <v>38</v>
      </c>
      <c r="U125" s="134" t="s">
        <v>69</v>
      </c>
    </row>
    <row r="126" spans="1:21" x14ac:dyDescent="0.25">
      <c r="A126" s="56" t="s">
        <v>67</v>
      </c>
      <c r="B126" s="57"/>
      <c r="C126" s="24" t="s">
        <v>62</v>
      </c>
      <c r="D126" s="24" t="s">
        <v>61</v>
      </c>
      <c r="E126" s="60" t="s">
        <v>31</v>
      </c>
      <c r="F126" s="46" t="s">
        <v>32</v>
      </c>
      <c r="G126" s="46"/>
      <c r="H126" s="46"/>
      <c r="I126" s="46"/>
      <c r="J126" s="46"/>
      <c r="K126" s="46"/>
      <c r="L126" s="46"/>
      <c r="M126" s="46"/>
      <c r="N126" s="46"/>
      <c r="O126" s="20" t="s">
        <v>33</v>
      </c>
      <c r="P126" s="20" t="s">
        <v>33</v>
      </c>
      <c r="Q126" s="26"/>
      <c r="R126" s="20" t="s">
        <v>33</v>
      </c>
      <c r="S126" s="27"/>
      <c r="T126" s="6" t="s">
        <v>33</v>
      </c>
      <c r="U126" s="27"/>
    </row>
    <row r="127" spans="1:21" s="83" customFormat="1" ht="35.25" customHeight="1" x14ac:dyDescent="0.25">
      <c r="A127" s="74"/>
      <c r="B127" s="75"/>
      <c r="C127" s="76" t="s">
        <v>54</v>
      </c>
      <c r="D127" s="76" t="s">
        <v>54</v>
      </c>
      <c r="E127" s="77" t="s">
        <v>19</v>
      </c>
      <c r="F127" s="388" t="s">
        <v>322</v>
      </c>
      <c r="G127" s="389"/>
      <c r="H127" s="389"/>
      <c r="I127" s="389"/>
      <c r="J127" s="389"/>
      <c r="K127" s="389"/>
      <c r="L127" s="389"/>
      <c r="M127" s="389"/>
      <c r="N127" s="390"/>
      <c r="O127" s="79">
        <v>80</v>
      </c>
      <c r="P127" s="79">
        <v>80</v>
      </c>
      <c r="Q127" s="80"/>
      <c r="R127" s="79"/>
      <c r="S127" s="82"/>
      <c r="T127" s="81"/>
      <c r="U127" s="82"/>
    </row>
    <row r="128" spans="1:21" s="83" customFormat="1" ht="35.25" customHeight="1" x14ac:dyDescent="0.25">
      <c r="A128" s="74"/>
      <c r="B128" s="75"/>
      <c r="C128" s="76" t="s">
        <v>54</v>
      </c>
      <c r="D128" s="76" t="s">
        <v>54</v>
      </c>
      <c r="E128" s="77" t="s">
        <v>20</v>
      </c>
      <c r="F128" s="388" t="s">
        <v>323</v>
      </c>
      <c r="G128" s="389"/>
      <c r="H128" s="389"/>
      <c r="I128" s="389"/>
      <c r="J128" s="389"/>
      <c r="K128" s="389"/>
      <c r="L128" s="389"/>
      <c r="M128" s="389"/>
      <c r="N128" s="390"/>
      <c r="O128" s="79">
        <v>135</v>
      </c>
      <c r="P128" s="79">
        <v>135</v>
      </c>
      <c r="Q128" s="80"/>
      <c r="R128" s="79"/>
      <c r="S128" s="82"/>
      <c r="T128" s="81"/>
      <c r="U128" s="82"/>
    </row>
    <row r="129" spans="1:21" s="83" customFormat="1" ht="35.25" customHeight="1" x14ac:dyDescent="0.25">
      <c r="A129" s="74"/>
      <c r="B129" s="75"/>
      <c r="C129" s="76" t="s">
        <v>54</v>
      </c>
      <c r="D129" s="76" t="s">
        <v>54</v>
      </c>
      <c r="E129" s="77" t="s">
        <v>21</v>
      </c>
      <c r="F129" s="388" t="s">
        <v>357</v>
      </c>
      <c r="G129" s="389"/>
      <c r="H129" s="389"/>
      <c r="I129" s="389"/>
      <c r="J129" s="389"/>
      <c r="K129" s="389"/>
      <c r="L129" s="389"/>
      <c r="M129" s="389"/>
      <c r="N129" s="390"/>
      <c r="O129" s="79">
        <v>500</v>
      </c>
      <c r="P129" s="79">
        <v>500</v>
      </c>
      <c r="Q129" s="80"/>
      <c r="R129" s="79"/>
      <c r="S129" s="82"/>
      <c r="T129" s="81"/>
      <c r="U129" s="82"/>
    </row>
    <row r="130" spans="1:21" s="83" customFormat="1" ht="45" customHeight="1" x14ac:dyDescent="0.25">
      <c r="A130" s="74"/>
      <c r="B130" s="75"/>
      <c r="C130" s="76" t="s">
        <v>53</v>
      </c>
      <c r="D130" s="76" t="s">
        <v>56</v>
      </c>
      <c r="E130" s="77" t="s">
        <v>21</v>
      </c>
      <c r="F130" s="391" t="s">
        <v>365</v>
      </c>
      <c r="G130" s="392"/>
      <c r="H130" s="392"/>
      <c r="I130" s="392"/>
      <c r="J130" s="392"/>
      <c r="K130" s="392"/>
      <c r="L130" s="392"/>
      <c r="M130" s="392"/>
      <c r="N130" s="393"/>
      <c r="O130" s="79">
        <v>125</v>
      </c>
      <c r="P130" s="79">
        <v>125</v>
      </c>
      <c r="Q130" s="274"/>
      <c r="R130" s="79"/>
      <c r="S130" s="82"/>
      <c r="T130" s="81"/>
      <c r="U130" s="82"/>
    </row>
    <row r="131" spans="1:21" s="83" customFormat="1" ht="60" customHeight="1" x14ac:dyDescent="0.25">
      <c r="A131" s="74"/>
      <c r="B131" s="75"/>
      <c r="C131" s="277" t="s">
        <v>55</v>
      </c>
      <c r="D131" s="277" t="s">
        <v>55</v>
      </c>
      <c r="E131" s="278" t="s">
        <v>19</v>
      </c>
      <c r="F131" s="403" t="s">
        <v>373</v>
      </c>
      <c r="G131" s="404"/>
      <c r="H131" s="404"/>
      <c r="I131" s="404"/>
      <c r="J131" s="404"/>
      <c r="K131" s="404"/>
      <c r="L131" s="404"/>
      <c r="M131" s="404"/>
      <c r="N131" s="405"/>
      <c r="O131" s="276"/>
      <c r="P131" s="276">
        <v>560</v>
      </c>
      <c r="Q131" s="290" t="s">
        <v>379</v>
      </c>
      <c r="R131" s="79"/>
      <c r="S131" s="82"/>
      <c r="T131" s="81"/>
      <c r="U131" s="82"/>
    </row>
    <row r="132" spans="1:21" s="83" customFormat="1" ht="35.25" customHeight="1" x14ac:dyDescent="0.25">
      <c r="A132" s="74"/>
      <c r="B132" s="75"/>
      <c r="C132" s="76"/>
      <c r="D132" s="76"/>
      <c r="E132" s="77"/>
      <c r="F132" s="388"/>
      <c r="G132" s="389"/>
      <c r="H132" s="389"/>
      <c r="I132" s="389"/>
      <c r="J132" s="389"/>
      <c r="K132" s="389"/>
      <c r="L132" s="389"/>
      <c r="M132" s="389"/>
      <c r="N132" s="390"/>
      <c r="O132" s="79"/>
      <c r="P132" s="79"/>
      <c r="Q132" s="80"/>
      <c r="R132" s="79"/>
      <c r="S132" s="82"/>
      <c r="T132" s="81"/>
      <c r="U132" s="82"/>
    </row>
    <row r="133" spans="1:21" s="83" customFormat="1" ht="35.25" customHeight="1" x14ac:dyDescent="0.25">
      <c r="A133" s="74"/>
      <c r="B133" s="75"/>
      <c r="C133" s="76"/>
      <c r="D133" s="76"/>
      <c r="E133" s="77"/>
      <c r="F133" s="388"/>
      <c r="G133" s="389"/>
      <c r="H133" s="389"/>
      <c r="I133" s="389"/>
      <c r="J133" s="389"/>
      <c r="K133" s="389"/>
      <c r="L133" s="389"/>
      <c r="M133" s="389"/>
      <c r="N133" s="390"/>
      <c r="O133" s="79"/>
      <c r="P133" s="79"/>
      <c r="Q133" s="80"/>
      <c r="R133" s="79"/>
      <c r="S133" s="82"/>
      <c r="T133" s="81"/>
      <c r="U133" s="82"/>
    </row>
    <row r="134" spans="1:21" s="1" customFormat="1" x14ac:dyDescent="0.25">
      <c r="L134" s="48" t="s">
        <v>83</v>
      </c>
      <c r="M134" s="48"/>
      <c r="N134" s="48"/>
      <c r="O134" s="30">
        <f>SUM(O127:O133)</f>
        <v>840</v>
      </c>
      <c r="P134" s="30">
        <f>SUM(P127:P133)</f>
        <v>1400</v>
      </c>
      <c r="Q134" s="30"/>
      <c r="R134" s="30">
        <f>SUM(R127:R133)</f>
        <v>0</v>
      </c>
      <c r="S134" s="30"/>
      <c r="T134" s="31">
        <f>SUM(T127:T133)</f>
        <v>0</v>
      </c>
      <c r="U134" s="30"/>
    </row>
    <row r="135" spans="1:21" s="1" customFormat="1" x14ac:dyDescent="0.25">
      <c r="N135" s="33"/>
      <c r="O135" s="30"/>
      <c r="P135" s="30"/>
      <c r="Q135" s="23"/>
      <c r="R135" s="30"/>
      <c r="S135" s="23"/>
      <c r="T135" s="31"/>
      <c r="U135" s="23"/>
    </row>
    <row r="136" spans="1:21" s="1" customFormat="1" ht="15.75" thickBot="1" x14ac:dyDescent="0.3">
      <c r="N136" s="33"/>
      <c r="O136" s="30"/>
      <c r="P136" s="30"/>
      <c r="Q136" s="23"/>
      <c r="R136" s="30"/>
      <c r="S136" s="23"/>
      <c r="T136" s="31"/>
      <c r="U136" s="23"/>
    </row>
    <row r="137" spans="1:21" s="1" customFormat="1" ht="21.75" thickBot="1" x14ac:dyDescent="0.4">
      <c r="E137" s="400" t="s">
        <v>86</v>
      </c>
      <c r="F137" s="401"/>
      <c r="G137" s="401"/>
      <c r="H137" s="401"/>
      <c r="I137" s="401"/>
      <c r="J137" s="401"/>
      <c r="K137" s="401"/>
      <c r="L137" s="401"/>
      <c r="M137" s="401"/>
      <c r="N137" s="402"/>
      <c r="O137" s="40">
        <f>SUM(O123,O101,O134,O87,O73,O61)</f>
        <v>50588.43</v>
      </c>
      <c r="P137" s="291">
        <f>SUM(P123,P101,P134,P87,P73,P61)</f>
        <v>50199.86</v>
      </c>
      <c r="Q137" s="289"/>
      <c r="R137" s="40">
        <f>SUM(R123,R101,R134,R87,R73,R61)</f>
        <v>0</v>
      </c>
      <c r="S137" s="30"/>
      <c r="T137" s="71">
        <f>SUM(T123,T101,T134,T87,T73,T61)</f>
        <v>0</v>
      </c>
      <c r="U137" s="30"/>
    </row>
    <row r="138" spans="1:21" s="37" customFormat="1" ht="15.75" customHeight="1" x14ac:dyDescent="0.35">
      <c r="G138" s="38"/>
      <c r="H138" s="38"/>
      <c r="I138" s="38"/>
      <c r="J138" s="38"/>
      <c r="K138" s="38"/>
      <c r="L138" s="38"/>
      <c r="M138" s="38"/>
      <c r="N138" s="38"/>
      <c r="O138" s="39"/>
      <c r="P138" s="39"/>
      <c r="Q138" s="39"/>
      <c r="R138" s="39"/>
      <c r="S138" s="39"/>
      <c r="T138" s="72"/>
      <c r="U138" s="39"/>
    </row>
    <row r="140" spans="1:21" s="97" customFormat="1" ht="37.5" customHeight="1" x14ac:dyDescent="0.25">
      <c r="A140" s="135" t="s">
        <v>34</v>
      </c>
      <c r="B140" s="136"/>
      <c r="C140" s="136"/>
      <c r="D140" s="137"/>
      <c r="E140" s="138"/>
      <c r="F140" s="138"/>
      <c r="G140" s="138"/>
      <c r="H140" s="138"/>
      <c r="I140" s="138"/>
      <c r="J140" s="138"/>
      <c r="K140" s="138"/>
      <c r="L140" s="138"/>
      <c r="M140" s="138"/>
      <c r="N140" s="139"/>
      <c r="O140" s="140" t="s">
        <v>162</v>
      </c>
      <c r="P140" s="140" t="s">
        <v>36</v>
      </c>
      <c r="Q140" s="141" t="s">
        <v>69</v>
      </c>
      <c r="R140" s="140" t="s">
        <v>37</v>
      </c>
      <c r="S140" s="141" t="s">
        <v>69</v>
      </c>
      <c r="T140" s="140" t="s">
        <v>38</v>
      </c>
      <c r="U140" s="141" t="s">
        <v>69</v>
      </c>
    </row>
    <row r="141" spans="1:21" x14ac:dyDescent="0.25">
      <c r="A141" s="56"/>
      <c r="B141" s="57"/>
      <c r="C141" s="24" t="s">
        <v>62</v>
      </c>
      <c r="D141" s="24" t="s">
        <v>61</v>
      </c>
      <c r="E141" s="60" t="s">
        <v>31</v>
      </c>
      <c r="F141" s="46" t="s">
        <v>32</v>
      </c>
      <c r="G141" s="46"/>
      <c r="H141" s="46"/>
      <c r="I141" s="46"/>
      <c r="J141" s="46"/>
      <c r="K141" s="46"/>
      <c r="L141" s="46"/>
      <c r="M141" s="46"/>
      <c r="N141" s="46"/>
      <c r="O141" s="20" t="s">
        <v>33</v>
      </c>
      <c r="P141" s="20" t="s">
        <v>33</v>
      </c>
      <c r="Q141" s="26"/>
      <c r="R141" s="20" t="s">
        <v>33</v>
      </c>
      <c r="S141" s="27"/>
      <c r="T141" s="6" t="s">
        <v>33</v>
      </c>
      <c r="U141" s="27"/>
    </row>
    <row r="142" spans="1:21" s="83" customFormat="1" ht="37.5" customHeight="1" x14ac:dyDescent="0.25">
      <c r="A142" s="74"/>
      <c r="B142" s="75"/>
      <c r="C142" s="76"/>
      <c r="D142" s="76"/>
      <c r="E142" s="84" t="s">
        <v>58</v>
      </c>
      <c r="F142" s="391"/>
      <c r="G142" s="392"/>
      <c r="H142" s="392"/>
      <c r="I142" s="392"/>
      <c r="J142" s="392"/>
      <c r="K142" s="392"/>
      <c r="L142" s="392"/>
      <c r="M142" s="392"/>
      <c r="N142" s="393"/>
      <c r="O142" s="79"/>
      <c r="P142" s="79"/>
      <c r="Q142" s="80"/>
      <c r="R142" s="79"/>
      <c r="S142" s="82"/>
      <c r="T142" s="81"/>
      <c r="U142" s="82"/>
    </row>
    <row r="143" spans="1:21" s="83" customFormat="1" ht="37.5" customHeight="1" x14ac:dyDescent="0.25">
      <c r="A143" s="74"/>
      <c r="B143" s="75"/>
      <c r="C143" s="76"/>
      <c r="D143" s="76"/>
      <c r="E143" s="84" t="s">
        <v>58</v>
      </c>
      <c r="F143" s="391"/>
      <c r="G143" s="392"/>
      <c r="H143" s="392"/>
      <c r="I143" s="392"/>
      <c r="J143" s="392"/>
      <c r="K143" s="392"/>
      <c r="L143" s="392"/>
      <c r="M143" s="392"/>
      <c r="N143" s="393"/>
      <c r="O143" s="79"/>
      <c r="P143" s="79"/>
      <c r="Q143" s="80"/>
      <c r="R143" s="79"/>
      <c r="S143" s="94"/>
      <c r="T143" s="81"/>
      <c r="U143" s="94"/>
    </row>
    <row r="144" spans="1:21" s="83" customFormat="1" ht="37.5" customHeight="1" x14ac:dyDescent="0.25">
      <c r="A144" s="74"/>
      <c r="B144" s="75"/>
      <c r="C144" s="76"/>
      <c r="D144" s="76"/>
      <c r="E144" s="84" t="s">
        <v>58</v>
      </c>
      <c r="F144" s="391"/>
      <c r="G144" s="392"/>
      <c r="H144" s="392"/>
      <c r="I144" s="392"/>
      <c r="J144" s="392"/>
      <c r="K144" s="392"/>
      <c r="L144" s="392"/>
      <c r="M144" s="392"/>
      <c r="N144" s="393"/>
      <c r="O144" s="79"/>
      <c r="P144" s="79"/>
      <c r="Q144" s="80"/>
      <c r="R144" s="79"/>
      <c r="S144" s="82"/>
      <c r="T144" s="81"/>
      <c r="U144" s="82"/>
    </row>
    <row r="145" spans="1:21" s="83" customFormat="1" ht="37.5" customHeight="1" x14ac:dyDescent="0.25">
      <c r="A145" s="74"/>
      <c r="B145" s="75"/>
      <c r="C145" s="76"/>
      <c r="D145" s="76"/>
      <c r="E145" s="84" t="s">
        <v>58</v>
      </c>
      <c r="F145" s="391"/>
      <c r="G145" s="392"/>
      <c r="H145" s="392"/>
      <c r="I145" s="392"/>
      <c r="J145" s="392"/>
      <c r="K145" s="392"/>
      <c r="L145" s="392"/>
      <c r="M145" s="392"/>
      <c r="N145" s="393"/>
      <c r="O145" s="79"/>
      <c r="P145" s="79"/>
      <c r="Q145" s="80"/>
      <c r="R145" s="79"/>
      <c r="S145" s="82"/>
      <c r="T145" s="81"/>
      <c r="U145" s="82"/>
    </row>
    <row r="146" spans="1:21" s="83" customFormat="1" ht="37.5" customHeight="1" x14ac:dyDescent="0.25">
      <c r="A146" s="74"/>
      <c r="B146" s="75"/>
      <c r="C146" s="76"/>
      <c r="D146" s="76"/>
      <c r="E146" s="84" t="s">
        <v>58</v>
      </c>
      <c r="F146" s="391"/>
      <c r="G146" s="392"/>
      <c r="H146" s="392"/>
      <c r="I146" s="392"/>
      <c r="J146" s="392"/>
      <c r="K146" s="392"/>
      <c r="L146" s="392"/>
      <c r="M146" s="392"/>
      <c r="N146" s="393"/>
      <c r="O146" s="79"/>
      <c r="P146" s="79"/>
      <c r="Q146" s="80"/>
      <c r="R146" s="79"/>
      <c r="S146" s="82"/>
      <c r="T146" s="81"/>
      <c r="U146" s="82"/>
    </row>
    <row r="147" spans="1:21" s="83" customFormat="1" ht="37.5" customHeight="1" x14ac:dyDescent="0.25">
      <c r="A147" s="74"/>
      <c r="B147" s="75"/>
      <c r="C147" s="76"/>
      <c r="D147" s="76"/>
      <c r="E147" s="84" t="s">
        <v>58</v>
      </c>
      <c r="F147" s="391"/>
      <c r="G147" s="392"/>
      <c r="H147" s="392"/>
      <c r="I147" s="392"/>
      <c r="J147" s="392"/>
      <c r="K147" s="392"/>
      <c r="L147" s="392"/>
      <c r="M147" s="392"/>
      <c r="N147" s="393"/>
      <c r="O147" s="79"/>
      <c r="P147" s="79"/>
      <c r="Q147" s="80"/>
      <c r="R147" s="79"/>
      <c r="S147" s="82"/>
      <c r="T147" s="81"/>
      <c r="U147" s="82"/>
    </row>
    <row r="148" spans="1:21" s="83" customFormat="1" ht="37.5" customHeight="1" x14ac:dyDescent="0.25">
      <c r="A148" s="74"/>
      <c r="B148" s="75"/>
      <c r="C148" s="76"/>
      <c r="D148" s="76"/>
      <c r="E148" s="84" t="s">
        <v>58</v>
      </c>
      <c r="F148" s="391"/>
      <c r="G148" s="392"/>
      <c r="H148" s="392"/>
      <c r="I148" s="392"/>
      <c r="J148" s="392"/>
      <c r="K148" s="392"/>
      <c r="L148" s="392"/>
      <c r="M148" s="392"/>
      <c r="N148" s="393"/>
      <c r="O148" s="79"/>
      <c r="P148" s="79"/>
      <c r="Q148" s="80"/>
      <c r="R148" s="79"/>
      <c r="S148" s="82"/>
      <c r="T148" s="81"/>
      <c r="U148" s="82"/>
    </row>
    <row r="149" spans="1:21" s="83" customFormat="1" ht="37.5" customHeight="1" x14ac:dyDescent="0.25">
      <c r="A149" s="74"/>
      <c r="B149" s="75"/>
      <c r="C149" s="76"/>
      <c r="D149" s="76"/>
      <c r="E149" s="84" t="s">
        <v>58</v>
      </c>
      <c r="F149" s="391"/>
      <c r="G149" s="392"/>
      <c r="H149" s="392"/>
      <c r="I149" s="392"/>
      <c r="J149" s="392"/>
      <c r="K149" s="392"/>
      <c r="L149" s="392"/>
      <c r="M149" s="392"/>
      <c r="N149" s="393"/>
      <c r="O149" s="79"/>
      <c r="P149" s="79"/>
      <c r="Q149" s="80"/>
      <c r="R149" s="79"/>
      <c r="S149" s="82"/>
      <c r="T149" s="81"/>
      <c r="U149" s="82"/>
    </row>
    <row r="150" spans="1:21" s="83" customFormat="1" ht="37.5" customHeight="1" x14ac:dyDescent="0.25">
      <c r="A150" s="74"/>
      <c r="B150" s="75"/>
      <c r="C150" s="76"/>
      <c r="D150" s="76"/>
      <c r="E150" s="84" t="s">
        <v>58</v>
      </c>
      <c r="F150" s="391"/>
      <c r="G150" s="392"/>
      <c r="H150" s="392"/>
      <c r="I150" s="392"/>
      <c r="J150" s="392"/>
      <c r="K150" s="392"/>
      <c r="L150" s="392"/>
      <c r="M150" s="392"/>
      <c r="N150" s="393"/>
      <c r="O150" s="79"/>
      <c r="P150" s="79"/>
      <c r="Q150" s="80"/>
      <c r="R150" s="79"/>
      <c r="S150" s="82"/>
      <c r="T150" s="81"/>
      <c r="U150" s="82"/>
    </row>
    <row r="151" spans="1:21" s="83" customFormat="1" ht="37.5" customHeight="1" x14ac:dyDescent="0.25">
      <c r="A151" s="74"/>
      <c r="B151" s="75"/>
      <c r="C151" s="76"/>
      <c r="D151" s="76"/>
      <c r="E151" s="84" t="s">
        <v>58</v>
      </c>
      <c r="F151" s="391"/>
      <c r="G151" s="392"/>
      <c r="H151" s="392"/>
      <c r="I151" s="392"/>
      <c r="J151" s="392"/>
      <c r="K151" s="392"/>
      <c r="L151" s="392"/>
      <c r="M151" s="392"/>
      <c r="N151" s="393"/>
      <c r="O151" s="79"/>
      <c r="P151" s="79"/>
      <c r="Q151" s="80"/>
      <c r="R151" s="79"/>
      <c r="S151" s="82"/>
      <c r="T151" s="81"/>
      <c r="U151" s="82"/>
    </row>
    <row r="152" spans="1:21" s="83" customFormat="1" ht="37.5" customHeight="1" x14ac:dyDescent="0.25">
      <c r="A152" s="74"/>
      <c r="B152" s="75"/>
      <c r="C152" s="76"/>
      <c r="D152" s="76"/>
      <c r="E152" s="84" t="s">
        <v>58</v>
      </c>
      <c r="F152" s="391"/>
      <c r="G152" s="392"/>
      <c r="H152" s="392"/>
      <c r="I152" s="392"/>
      <c r="J152" s="392"/>
      <c r="K152" s="392"/>
      <c r="L152" s="392"/>
      <c r="M152" s="392"/>
      <c r="N152" s="393"/>
      <c r="O152" s="79"/>
      <c r="P152" s="79"/>
      <c r="Q152" s="80"/>
      <c r="R152" s="79"/>
      <c r="S152" s="82"/>
      <c r="T152" s="81"/>
      <c r="U152" s="82"/>
    </row>
    <row r="153" spans="1:21" s="1" customFormat="1" ht="15.75" x14ac:dyDescent="0.25">
      <c r="L153" s="47" t="s">
        <v>66</v>
      </c>
      <c r="M153" s="47"/>
      <c r="N153" s="47"/>
      <c r="O153" s="30">
        <f>SUM(O142:O152)</f>
        <v>0</v>
      </c>
      <c r="P153" s="30">
        <f>SUM(P142:P152)</f>
        <v>0</v>
      </c>
      <c r="Q153" s="23"/>
      <c r="R153" s="30">
        <f>SUM(R142:R152)</f>
        <v>0</v>
      </c>
      <c r="S153" s="23"/>
      <c r="T153" s="31">
        <f>SUM(T142:T152)</f>
        <v>0</v>
      </c>
      <c r="U153" s="23"/>
    </row>
    <row r="156" spans="1:21" ht="15.75" thickBot="1" x14ac:dyDescent="0.3"/>
    <row r="157" spans="1:21" s="1" customFormat="1" ht="21.75" thickBot="1" x14ac:dyDescent="0.4">
      <c r="G157" s="63"/>
      <c r="H157" s="400" t="s">
        <v>85</v>
      </c>
      <c r="I157" s="401"/>
      <c r="J157" s="401"/>
      <c r="K157" s="401"/>
      <c r="L157" s="401"/>
      <c r="M157" s="401"/>
      <c r="N157" s="402"/>
      <c r="O157" s="95">
        <f>49533*0.05</f>
        <v>2476.65</v>
      </c>
      <c r="P157">
        <v>2476.65</v>
      </c>
      <c r="Q157" s="95"/>
      <c r="R157" s="95">
        <v>0</v>
      </c>
      <c r="S157" s="95"/>
      <c r="T157" s="96">
        <v>0</v>
      </c>
      <c r="U157" s="30"/>
    </row>
    <row r="158" spans="1:21" x14ac:dyDescent="0.25"/>
    <row r="159" spans="1:21" ht="15.75" thickBot="1" x14ac:dyDescent="0.3"/>
    <row r="160" spans="1:21" s="41" customFormat="1" ht="24" thickBot="1" x14ac:dyDescent="0.4">
      <c r="E160" s="376" t="s">
        <v>87</v>
      </c>
      <c r="F160" s="377"/>
      <c r="G160" s="377"/>
      <c r="H160" s="377"/>
      <c r="I160" s="377"/>
      <c r="J160" s="377"/>
      <c r="K160" s="377"/>
      <c r="L160" s="377"/>
      <c r="M160" s="377"/>
      <c r="N160" s="378"/>
      <c r="O160" s="43">
        <f>SUM(O157,O153,O137)</f>
        <v>53065.08</v>
      </c>
      <c r="P160" s="43">
        <f>SUM(P157,P153,P137)</f>
        <v>52676.51</v>
      </c>
      <c r="Q160" s="289"/>
      <c r="R160" s="43">
        <f>SUM(R157,R153,R137)</f>
        <v>0</v>
      </c>
      <c r="S160" s="43"/>
      <c r="T160" s="73">
        <f>SUM(T157,T153,T137)</f>
        <v>0</v>
      </c>
      <c r="U160" s="42"/>
    </row>
  </sheetData>
  <customSheetViews>
    <customSheetView guid="{08C97B7F-67EE-4463-AA3D-5024C5CFCC42}" scale="70" topLeftCell="D129">
      <selection activeCell="S137" sqref="S137:S139"/>
      <pageMargins left="0.7" right="0.7" top="0.75" bottom="0.75" header="0.3" footer="0.3"/>
      <pageSetup orientation="portrait" r:id="rId1"/>
    </customSheetView>
    <customSheetView guid="{2E2FAD43-F494-46C6-B6DE-888600DCD678}" scale="90" hiddenColumns="1">
      <selection activeCell="H8" sqref="H8"/>
      <pageMargins left="0.7" right="0.7" top="0.75" bottom="0.75" header="0.3" footer="0.3"/>
      <pageSetup orientation="portrait" r:id="rId2"/>
    </customSheetView>
    <customSheetView guid="{E6EFA4C7-DFFB-4941-B345-FBDAD15E74E5}" scale="90" hiddenColumns="1" topLeftCell="A121">
      <selection activeCell="Q129" sqref="Q129"/>
      <pageMargins left="0.7" right="0.7" top="0.75" bottom="0.75" header="0.3" footer="0.3"/>
      <pageSetup orientation="portrait" r:id="rId3"/>
    </customSheetView>
    <customSheetView guid="{863D4983-E574-4116-8AEE-5628A2729420}" scale="80" hiddenColumns="1" topLeftCell="A94">
      <selection activeCell="Q120" sqref="Q120"/>
      <pageMargins left="0.7" right="0.7" top="0.75" bottom="0.75" header="0.3" footer="0.3"/>
      <pageSetup orientation="portrait" r:id="rId4"/>
    </customSheetView>
    <customSheetView guid="{E81C4F55-9D7D-424D-B71A-E13A7EC29278}" scale="50" hiddenColumns="1" topLeftCell="A138">
      <selection activeCell="F52" sqref="F52:N52"/>
      <pageMargins left="0.7" right="0.7" top="0.75" bottom="0.75" header="0.3" footer="0.3"/>
      <pageSetup orientation="portrait" r:id="rId5"/>
    </customSheetView>
  </customSheetViews>
  <mergeCells count="96">
    <mergeCell ref="F52:N52"/>
    <mergeCell ref="F53:N53"/>
    <mergeCell ref="F46:N46"/>
    <mergeCell ref="F47:N47"/>
    <mergeCell ref="F38:N38"/>
    <mergeCell ref="F45:N45"/>
    <mergeCell ref="F42:N42"/>
    <mergeCell ref="F43:N43"/>
    <mergeCell ref="F44:N44"/>
    <mergeCell ref="F56:N56"/>
    <mergeCell ref="F57:N57"/>
    <mergeCell ref="F93:N93"/>
    <mergeCell ref="F94:N94"/>
    <mergeCell ref="F95:N95"/>
    <mergeCell ref="F65:N65"/>
    <mergeCell ref="F66:N66"/>
    <mergeCell ref="F70:N70"/>
    <mergeCell ref="F71:N71"/>
    <mergeCell ref="F72:N72"/>
    <mergeCell ref="F67:N67"/>
    <mergeCell ref="F68:N68"/>
    <mergeCell ref="F69:N69"/>
    <mergeCell ref="F81:N81"/>
    <mergeCell ref="F82:N82"/>
    <mergeCell ref="F83:N83"/>
    <mergeCell ref="A1:D1"/>
    <mergeCell ref="F33:N33"/>
    <mergeCell ref="F39:N39"/>
    <mergeCell ref="F40:N40"/>
    <mergeCell ref="F41:N41"/>
    <mergeCell ref="A20:D20"/>
    <mergeCell ref="F23:N23"/>
    <mergeCell ref="F24:N24"/>
    <mergeCell ref="F25:N25"/>
    <mergeCell ref="F26:N26"/>
    <mergeCell ref="F27:N27"/>
    <mergeCell ref="F28:N28"/>
    <mergeCell ref="F29:N29"/>
    <mergeCell ref="F30:N30"/>
    <mergeCell ref="F31:N31"/>
    <mergeCell ref="F32:N32"/>
    <mergeCell ref="A62:D62"/>
    <mergeCell ref="F54:N54"/>
    <mergeCell ref="F55:N55"/>
    <mergeCell ref="F147:N147"/>
    <mergeCell ref="F148:N148"/>
    <mergeCell ref="F85:N85"/>
    <mergeCell ref="F86:N86"/>
    <mergeCell ref="E137:N137"/>
    <mergeCell ref="F133:N133"/>
    <mergeCell ref="F109:N109"/>
    <mergeCell ref="F110:N110"/>
    <mergeCell ref="F111:N111"/>
    <mergeCell ref="F91:N91"/>
    <mergeCell ref="F92:N92"/>
    <mergeCell ref="F97:N97"/>
    <mergeCell ref="F98:N98"/>
    <mergeCell ref="F84:N84"/>
    <mergeCell ref="F149:N149"/>
    <mergeCell ref="F112:N112"/>
    <mergeCell ref="F113:N113"/>
    <mergeCell ref="F114:N114"/>
    <mergeCell ref="F115:N115"/>
    <mergeCell ref="F116:N116"/>
    <mergeCell ref="F120:N120"/>
    <mergeCell ref="F122:N122"/>
    <mergeCell ref="F127:N127"/>
    <mergeCell ref="F131:N131"/>
    <mergeCell ref="F132:N132"/>
    <mergeCell ref="F130:N130"/>
    <mergeCell ref="F96:N96"/>
    <mergeCell ref="F121:N121"/>
    <mergeCell ref="H157:N157"/>
    <mergeCell ref="F99:N99"/>
    <mergeCell ref="F106:N106"/>
    <mergeCell ref="F107:N107"/>
    <mergeCell ref="F142:N142"/>
    <mergeCell ref="F143:N143"/>
    <mergeCell ref="F145:N145"/>
    <mergeCell ref="F146:N146"/>
    <mergeCell ref="E160:N160"/>
    <mergeCell ref="A11:Q15"/>
    <mergeCell ref="F128:N128"/>
    <mergeCell ref="F129:N129"/>
    <mergeCell ref="F150:N150"/>
    <mergeCell ref="F151:N151"/>
    <mergeCell ref="F152:N152"/>
    <mergeCell ref="K61:N61"/>
    <mergeCell ref="F77:N77"/>
    <mergeCell ref="F78:N78"/>
    <mergeCell ref="F79:N79"/>
    <mergeCell ref="F100:N100"/>
    <mergeCell ref="F105:N105"/>
    <mergeCell ref="F80:N80"/>
    <mergeCell ref="F144:N144"/>
    <mergeCell ref="F108:N108"/>
  </mergeCells>
  <dataValidations count="10">
    <dataValidation type="list" allowBlank="1" showInputMessage="1" showErrorMessage="1" sqref="C23:D33 C105:D122 C65:D72 C52:D57 C127:D133 C142:D152 C38:D47 C91:D100 C77:D86" xr:uid="{00000000-0002-0000-0400-000000000000}">
      <formula1>Quarter1</formula1>
    </dataValidation>
    <dataValidation type="list" allowBlank="1" showInputMessage="1" showErrorMessage="1" error="Please select from the drop down menu" sqref="E23:E33" xr:uid="{00000000-0002-0000-0400-000001000000}">
      <formula1>Salary</formula1>
    </dataValidation>
    <dataValidation type="list" allowBlank="1" showInputMessage="1" showErrorMessage="1" sqref="E142:E152" xr:uid="{00000000-0002-0000-0400-000002000000}">
      <formula1>Salaries</formula1>
    </dataValidation>
    <dataValidation type="list" allowBlank="1" showInputMessage="1" showErrorMessage="1" sqref="H8" xr:uid="{00000000-0002-0000-0400-000003000000}">
      <formula1>YesNo</formula1>
    </dataValidation>
    <dataValidation allowBlank="1" showInputMessage="1" showErrorMessage="1" error="Please select from the drop down menu" sqref="E38:E47 E52:E57" xr:uid="{00000000-0002-0000-0400-000004000000}"/>
    <dataValidation type="list" allowBlank="1" showInputMessage="1" showErrorMessage="1" error="Please Select from the Drop Down Menu" sqref="E65:E72" xr:uid="{00000000-0002-0000-0400-000005000000}">
      <formula1>ContractedServices</formula1>
    </dataValidation>
    <dataValidation allowBlank="1" showInputMessage="1" showErrorMessage="1" error="Please Select from the Drop Down Menu" sqref="E105:E122" xr:uid="{00000000-0002-0000-0400-000006000000}"/>
    <dataValidation type="list" allowBlank="1" showInputMessage="1" showErrorMessage="1" sqref="E127:E133" xr:uid="{00000000-0002-0000-0400-000007000000}">
      <formula1>Other</formula1>
    </dataValidation>
    <dataValidation type="list" allowBlank="1" showInputMessage="1" showErrorMessage="1" error="Please Select from the Drop Down Menu" sqref="E91:E100" xr:uid="{00000000-0002-0000-0400-000008000000}">
      <formula1>Telephone</formula1>
    </dataValidation>
    <dataValidation type="list" allowBlank="1" showInputMessage="1" showErrorMessage="1" error="Please Select from the Drop Down Menu" sqref="E77:E86" xr:uid="{00000000-0002-0000-0400-000009000000}">
      <formula1>Supplies</formula1>
    </dataValidation>
  </dataValidation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3"/>
  <sheetViews>
    <sheetView zoomScale="59" zoomScaleNormal="59" workbookViewId="0">
      <selection activeCell="U24" sqref="U24"/>
    </sheetView>
  </sheetViews>
  <sheetFormatPr defaultRowHeight="15" x14ac:dyDescent="0.25"/>
  <cols>
    <col min="1" max="1" width="3" bestFit="1" customWidth="1"/>
    <col min="2" max="2" width="28.85546875" customWidth="1"/>
    <col min="3" max="3" width="16.5703125" customWidth="1"/>
    <col min="4" max="4" width="9.1406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7.42578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5.75" thickBot="1" x14ac:dyDescent="0.3">
      <c r="F1" s="156" t="s">
        <v>115</v>
      </c>
      <c r="G1" s="157"/>
      <c r="J1" s="156" t="s">
        <v>115</v>
      </c>
      <c r="K1" s="157"/>
      <c r="N1" s="156" t="s">
        <v>115</v>
      </c>
      <c r="O1" s="157"/>
    </row>
    <row r="2" spans="1:15" ht="18.75" x14ac:dyDescent="0.3">
      <c r="A2" s="409" t="s">
        <v>40</v>
      </c>
      <c r="B2" s="409"/>
      <c r="C2" s="409"/>
      <c r="D2" s="150"/>
      <c r="E2" s="409" t="s">
        <v>36</v>
      </c>
      <c r="F2" s="409"/>
      <c r="G2" s="409"/>
      <c r="I2" s="409" t="s">
        <v>37</v>
      </c>
      <c r="J2" s="409"/>
      <c r="K2" s="409"/>
      <c r="L2" s="154"/>
      <c r="M2" s="409" t="s">
        <v>38</v>
      </c>
      <c r="N2" s="409"/>
      <c r="O2" s="409"/>
    </row>
    <row r="3" spans="1:15" x14ac:dyDescent="0.25">
      <c r="A3" s="408" t="s">
        <v>2</v>
      </c>
      <c r="B3" s="408"/>
      <c r="C3" s="1" t="s">
        <v>0</v>
      </c>
      <c r="D3" s="1"/>
      <c r="E3" s="408" t="s">
        <v>2</v>
      </c>
      <c r="F3" s="408"/>
      <c r="G3" s="1" t="s">
        <v>0</v>
      </c>
      <c r="I3" s="408" t="s">
        <v>2</v>
      </c>
      <c r="J3" s="408"/>
      <c r="K3" s="1" t="s">
        <v>0</v>
      </c>
      <c r="L3" s="1"/>
      <c r="M3" s="408" t="s">
        <v>2</v>
      </c>
      <c r="N3" s="408"/>
      <c r="O3" s="1" t="s">
        <v>0</v>
      </c>
    </row>
    <row r="4" spans="1:15" x14ac:dyDescent="0.25">
      <c r="A4" s="410" t="s">
        <v>5</v>
      </c>
      <c r="B4" s="411"/>
      <c r="C4" s="64"/>
      <c r="D4" s="148"/>
      <c r="E4" s="415" t="s">
        <v>5</v>
      </c>
      <c r="F4" s="411"/>
      <c r="G4" s="64"/>
      <c r="I4" s="410" t="s">
        <v>5</v>
      </c>
      <c r="J4" s="411"/>
      <c r="K4" s="64"/>
      <c r="L4" s="148"/>
      <c r="M4" s="410" t="s">
        <v>5</v>
      </c>
      <c r="N4" s="411"/>
      <c r="O4" s="64"/>
    </row>
    <row r="5" spans="1:15" x14ac:dyDescent="0.25">
      <c r="A5" s="4">
        <v>1</v>
      </c>
      <c r="B5" s="5" t="s">
        <v>1</v>
      </c>
      <c r="C5" s="64">
        <f>SUMIF('Budget Detail &amp; Amendments'!E23:E33, B5, 'Budget Detail &amp; Amendments'!O23:O33)</f>
        <v>19203</v>
      </c>
      <c r="D5" s="148"/>
      <c r="E5" s="151">
        <v>1</v>
      </c>
      <c r="F5" s="5" t="s">
        <v>1</v>
      </c>
      <c r="G5" s="64">
        <f>SUMIF('Budget Detail &amp; Amendments'!E23:E33, 'Budget Roll-Up'!F5, 'Budget Detail &amp; Amendments'!P23:P33)</f>
        <v>19203</v>
      </c>
      <c r="I5" s="4">
        <v>1</v>
      </c>
      <c r="J5" s="5" t="s">
        <v>1</v>
      </c>
      <c r="K5" s="64">
        <f>SUMIF('Budget Detail &amp; Amendments'!E23:E33, 'Budget Roll-Up'!J5, 'Budget Detail &amp; Amendments'!R23:R33)</f>
        <v>0</v>
      </c>
      <c r="L5" s="148"/>
      <c r="M5" s="4">
        <v>1</v>
      </c>
      <c r="N5" s="5" t="s">
        <v>1</v>
      </c>
      <c r="O5" s="64">
        <f>SUMIF('Budget Detail &amp; Amendments'!E23:E33, 'Budget Roll-Up'!N5, 'Budget Detail &amp; Amendments'!T23:T33)</f>
        <v>0</v>
      </c>
    </row>
    <row r="6" spans="1:15" x14ac:dyDescent="0.25">
      <c r="A6" s="4">
        <v>2</v>
      </c>
      <c r="B6" s="5" t="s">
        <v>3</v>
      </c>
      <c r="C6" s="64">
        <f>SUMIF('Budget Detail &amp; Amendments'!E23:E33, B6, 'Budget Detail &amp; Amendments'!O23:O33)</f>
        <v>0</v>
      </c>
      <c r="D6" s="148"/>
      <c r="E6" s="151">
        <v>2</v>
      </c>
      <c r="F6" s="5" t="s">
        <v>3</v>
      </c>
      <c r="G6" s="64">
        <f>SUMIF('Budget Detail &amp; Amendments'!E23:E33, 'Budget Roll-Up'!F6, 'Budget Detail &amp; Amendments'!P23:P33)</f>
        <v>0</v>
      </c>
      <c r="I6" s="4">
        <v>2</v>
      </c>
      <c r="J6" s="5" t="s">
        <v>3</v>
      </c>
      <c r="K6" s="64">
        <f>SUMIF('Budget Detail &amp; Amendments'!E23:E33, 'Budget Roll-Up'!J6, 'Budget Detail &amp; Amendments'!R23:R33)</f>
        <v>0</v>
      </c>
      <c r="L6" s="148"/>
      <c r="M6" s="4">
        <v>2</v>
      </c>
      <c r="N6" s="5" t="s">
        <v>3</v>
      </c>
      <c r="O6" s="64">
        <f>SUMIF('Budget Detail &amp; Amendments'!E23:E33, 'Budget Roll-Up'!N6, 'Budget Detail &amp; Amendments'!T23:T33)</f>
        <v>0</v>
      </c>
    </row>
    <row r="7" spans="1:15" x14ac:dyDescent="0.25">
      <c r="A7" s="4">
        <v>3</v>
      </c>
      <c r="B7" s="5" t="s">
        <v>4</v>
      </c>
      <c r="C7" s="64">
        <f>SUM('Budget Detail &amp; Amendments'!O48,'Budget Detail &amp; Amendments'!O58)</f>
        <v>15855.43</v>
      </c>
      <c r="D7" s="148"/>
      <c r="E7" s="151">
        <v>3</v>
      </c>
      <c r="F7" s="5" t="s">
        <v>4</v>
      </c>
      <c r="G7" s="64">
        <f>SUM('Budget Detail &amp; Amendments'!P48,'Budget Detail &amp; Amendments'!P58)</f>
        <v>15855.43</v>
      </c>
      <c r="I7" s="4">
        <v>3</v>
      </c>
      <c r="J7" s="5" t="s">
        <v>4</v>
      </c>
      <c r="K7" s="64">
        <f>SUM('Budget Detail &amp; Amendments'!R48,'Budget Detail &amp; Amendments'!R58)</f>
        <v>0</v>
      </c>
      <c r="L7" s="148"/>
      <c r="M7" s="4">
        <v>3</v>
      </c>
      <c r="N7" s="5" t="s">
        <v>4</v>
      </c>
      <c r="O7" s="64">
        <f>SUM('Budget Detail &amp; Amendments'!T48,'Budget Detail &amp; Amendments'!T58)</f>
        <v>0</v>
      </c>
    </row>
    <row r="8" spans="1:15" x14ac:dyDescent="0.25">
      <c r="A8" s="6">
        <v>4</v>
      </c>
      <c r="B8" s="7" t="s">
        <v>6</v>
      </c>
      <c r="C8" s="65">
        <f>SUM(C5:C7)</f>
        <v>35058.43</v>
      </c>
      <c r="D8" s="149"/>
      <c r="E8" s="152">
        <v>4</v>
      </c>
      <c r="F8" s="7" t="s">
        <v>6</v>
      </c>
      <c r="G8" s="65">
        <f>SUM(G5:G7)</f>
        <v>35058.43</v>
      </c>
      <c r="I8" s="6">
        <v>4</v>
      </c>
      <c r="J8" s="7" t="s">
        <v>6</v>
      </c>
      <c r="K8" s="65">
        <f>SUM(K5:K7)</f>
        <v>0</v>
      </c>
      <c r="L8" s="149"/>
      <c r="M8" s="6">
        <v>4</v>
      </c>
      <c r="N8" s="7" t="s">
        <v>6</v>
      </c>
      <c r="O8" s="65">
        <f>SUM(O5:O7)</f>
        <v>0</v>
      </c>
    </row>
    <row r="9" spans="1:15" x14ac:dyDescent="0.25">
      <c r="G9" s="66"/>
      <c r="K9" s="66"/>
      <c r="L9" s="66"/>
      <c r="O9" s="66"/>
    </row>
    <row r="10" spans="1:15" x14ac:dyDescent="0.25">
      <c r="A10" s="408" t="s">
        <v>7</v>
      </c>
      <c r="B10" s="408"/>
      <c r="E10" s="408" t="s">
        <v>7</v>
      </c>
      <c r="F10" s="408"/>
      <c r="G10" s="66"/>
      <c r="I10" s="408" t="s">
        <v>7</v>
      </c>
      <c r="J10" s="408"/>
      <c r="K10" s="66"/>
      <c r="L10" s="66"/>
      <c r="M10" s="408" t="s">
        <v>7</v>
      </c>
      <c r="N10" s="408"/>
      <c r="O10" s="66"/>
    </row>
    <row r="11" spans="1:15" x14ac:dyDescent="0.25">
      <c r="A11" s="4">
        <v>5</v>
      </c>
      <c r="B11" s="5" t="s">
        <v>8</v>
      </c>
      <c r="C11" s="64">
        <f>SUMIF('Budget Detail &amp; Amendments'!E65:E72, B11, 'Budget Detail &amp; Amendments'!O65:O72)</f>
        <v>250</v>
      </c>
      <c r="D11" s="148"/>
      <c r="E11" s="151">
        <v>5</v>
      </c>
      <c r="F11" s="5" t="s">
        <v>8</v>
      </c>
      <c r="G11" s="64">
        <f>SUMIF('Budget Detail &amp; Amendments'!E65:E72, 'Budget Roll-Up'!F11, 'Budget Detail &amp; Amendments'!P65:P72)</f>
        <v>250</v>
      </c>
      <c r="I11" s="4">
        <v>5</v>
      </c>
      <c r="J11" s="5" t="s">
        <v>8</v>
      </c>
      <c r="K11" s="64">
        <f>SUMIF('Budget Detail &amp; Amendments'!E65:E72, 'Budget Roll-Up'!J11, 'Budget Detail &amp; Amendments'!R65:R72)</f>
        <v>0</v>
      </c>
      <c r="L11" s="148"/>
      <c r="M11" s="4">
        <v>5</v>
      </c>
      <c r="N11" s="5" t="s">
        <v>8</v>
      </c>
      <c r="O11" s="64">
        <f>SUMIF('Budget Detail &amp; Amendments'!E65:E72, 'Budget Roll-Up'!N11, 'Budget Detail &amp; Amendments'!T65:T72)</f>
        <v>0</v>
      </c>
    </row>
    <row r="12" spans="1:15" x14ac:dyDescent="0.25">
      <c r="A12" s="4">
        <v>6</v>
      </c>
      <c r="B12" s="5" t="s">
        <v>9</v>
      </c>
      <c r="C12" s="64"/>
      <c r="D12" s="148"/>
      <c r="E12" s="151">
        <v>6</v>
      </c>
      <c r="F12" s="5" t="s">
        <v>9</v>
      </c>
      <c r="G12" s="64"/>
      <c r="I12" s="4">
        <v>6</v>
      </c>
      <c r="J12" s="5" t="s">
        <v>9</v>
      </c>
      <c r="K12" s="64"/>
      <c r="L12" s="148"/>
      <c r="M12" s="4">
        <v>6</v>
      </c>
      <c r="N12" s="5" t="s">
        <v>9</v>
      </c>
      <c r="O12" s="64"/>
    </row>
    <row r="13" spans="1:15" x14ac:dyDescent="0.25">
      <c r="A13" s="4">
        <v>7</v>
      </c>
      <c r="B13" s="5" t="s">
        <v>10</v>
      </c>
      <c r="C13" s="64">
        <f>SUMIF('Budget Detail &amp; Amendments'!E65:E72, 'Budget Roll-Up'!B13, 'Budget Detail &amp; Amendments'!O65:O72)</f>
        <v>1225</v>
      </c>
      <c r="D13" s="148"/>
      <c r="E13" s="151">
        <v>7</v>
      </c>
      <c r="F13" s="5" t="s">
        <v>10</v>
      </c>
      <c r="G13" s="64">
        <f>SUMIF('Budget Detail &amp; Amendments'!E65:E72, 'Budget Roll-Up'!F13, 'Budget Detail &amp; Amendments'!P65:P72)</f>
        <v>1225</v>
      </c>
      <c r="I13" s="4">
        <v>7</v>
      </c>
      <c r="J13" s="5" t="s">
        <v>10</v>
      </c>
      <c r="K13" s="64">
        <f>SUMIF('Budget Detail &amp; Amendments'!E65:E72, 'Budget Roll-Up'!J13, 'Budget Detail &amp; Amendments'!R65:R72)</f>
        <v>0</v>
      </c>
      <c r="L13" s="148"/>
      <c r="M13" s="4">
        <v>7</v>
      </c>
      <c r="N13" s="5" t="s">
        <v>10</v>
      </c>
      <c r="O13" s="64">
        <f>SUMIF('Budget Detail &amp; Amendments'!E65:E72, 'Budget Roll-Up'!N13, 'Budget Detail &amp; Amendments'!T65:T72)</f>
        <v>0</v>
      </c>
    </row>
    <row r="14" spans="1:15" x14ac:dyDescent="0.25">
      <c r="A14" s="4">
        <v>8</v>
      </c>
      <c r="B14" s="5" t="s">
        <v>13</v>
      </c>
      <c r="C14" s="64">
        <f>SUMIF('Budget Detail &amp; Amendments'!E77:E86, 'Budget Roll-Up'!B14, 'Budget Detail &amp; Amendments'!O77:O86)</f>
        <v>2800</v>
      </c>
      <c r="D14" s="148"/>
      <c r="E14" s="151">
        <v>8</v>
      </c>
      <c r="F14" s="5" t="s">
        <v>13</v>
      </c>
      <c r="G14" s="64">
        <f>SUMIF('Budget Detail &amp; Amendments'!E77:E86, 'Budget Roll-Up'!F14, 'Budget Detail &amp; Amendments'!P77:P86)</f>
        <v>2800</v>
      </c>
      <c r="I14" s="4">
        <v>8</v>
      </c>
      <c r="J14" s="5" t="s">
        <v>13</v>
      </c>
      <c r="K14" s="64">
        <f>SUMIF('Budget Detail &amp; Amendments'!E77:E86, 'Budget Roll-Up'!J14, 'Budget Detail &amp; Amendments'!R77:R86)</f>
        <v>0</v>
      </c>
      <c r="L14" s="148"/>
      <c r="M14" s="4">
        <v>8</v>
      </c>
      <c r="N14" s="5" t="s">
        <v>13</v>
      </c>
      <c r="O14" s="64">
        <f>SUMIF('Budget Detail &amp; Amendments'!E77:E86, 'Budget Roll-Up'!N14, 'Budget Detail &amp; Amendments'!T77:T86)</f>
        <v>0</v>
      </c>
    </row>
    <row r="15" spans="1:15" x14ac:dyDescent="0.25">
      <c r="A15" s="4">
        <v>9</v>
      </c>
      <c r="B15" s="5" t="s">
        <v>11</v>
      </c>
      <c r="C15" s="64">
        <f>SUMIF('Budget Detail &amp; Amendments'!E77:E86, 'Budget Roll-Up'!B15, 'Budget Detail &amp; Amendments'!O77:O86)</f>
        <v>0</v>
      </c>
      <c r="D15" s="148"/>
      <c r="E15" s="151">
        <v>9</v>
      </c>
      <c r="F15" s="5" t="s">
        <v>11</v>
      </c>
      <c r="G15" s="64">
        <f>SUMIF('Budget Detail &amp; Amendments'!E77:E86, 'Budget Roll-Up'!F15, 'Budget Detail &amp; Amendments'!P77:P86)</f>
        <v>0</v>
      </c>
      <c r="I15" s="4">
        <v>9</v>
      </c>
      <c r="J15" s="5" t="s">
        <v>11</v>
      </c>
      <c r="K15" s="64">
        <f>SUMIF('Budget Detail &amp; Amendments'!E77:E86, 'Budget Roll-Up'!J15, 'Budget Detail &amp; Amendments'!R77:R86)</f>
        <v>0</v>
      </c>
      <c r="L15" s="148"/>
      <c r="M15" s="4">
        <v>9</v>
      </c>
      <c r="N15" s="5" t="s">
        <v>11</v>
      </c>
      <c r="O15" s="64">
        <f>SUMIF('Budget Detail &amp; Amendments'!E77:E86, 'Budget Roll-Up'!N15, 'Budget Detail &amp; Amendments'!T77:T86)</f>
        <v>0</v>
      </c>
    </row>
    <row r="16" spans="1:15" x14ac:dyDescent="0.25">
      <c r="A16" s="4">
        <v>10</v>
      </c>
      <c r="B16" s="5" t="s">
        <v>12</v>
      </c>
      <c r="C16" s="64">
        <f>SUMIF('Budget Detail &amp; Amendments'!E91:E100, 'Budget Roll-Up'!B16, 'Budget Detail &amp; Amendments'!O91:O100)</f>
        <v>750</v>
      </c>
      <c r="D16" s="148"/>
      <c r="E16" s="151">
        <v>10</v>
      </c>
      <c r="F16" s="5" t="s">
        <v>12</v>
      </c>
      <c r="G16" s="64">
        <f>SUMIF('Budget Detail &amp; Amendments'!E91:E100, 'Budget Roll-Up'!F16, 'Budget Detail &amp; Amendments'!P91:P100)</f>
        <v>750</v>
      </c>
      <c r="I16" s="4">
        <v>10</v>
      </c>
      <c r="J16" s="5" t="s">
        <v>12</v>
      </c>
      <c r="K16" s="64">
        <f>SUMIF('Budget Detail &amp; Amendments'!E91:E100, 'Budget Roll-Up'!J16, 'Budget Detail &amp; Amendments'!R91:R100)</f>
        <v>0</v>
      </c>
      <c r="L16" s="148"/>
      <c r="M16" s="4">
        <v>10</v>
      </c>
      <c r="N16" s="5" t="s">
        <v>12</v>
      </c>
      <c r="O16" s="64">
        <f>SUMIF('Budget Detail &amp; Amendments'!E91:E100, 'Budget Roll-Up'!N16, 'Budget Detail &amp; Amendments'!T91:T100)</f>
        <v>0</v>
      </c>
    </row>
    <row r="17" spans="1:15" x14ac:dyDescent="0.25">
      <c r="A17" s="4">
        <v>11</v>
      </c>
      <c r="B17" s="5" t="s">
        <v>14</v>
      </c>
      <c r="C17" s="64">
        <f>SUMIF('Budget Detail &amp; Amendments'!E91:E100, 'Budget Roll-Up'!B17, 'Budget Detail &amp; Amendments'!O91:O100)</f>
        <v>350</v>
      </c>
      <c r="D17" s="148"/>
      <c r="E17" s="151">
        <v>11</v>
      </c>
      <c r="F17" s="5" t="s">
        <v>14</v>
      </c>
      <c r="G17" s="64">
        <f>SUMIF('Budget Detail &amp; Amendments'!E91:E100, 'Budget Roll-Up'!F17, 'Budget Detail &amp; Amendments'!P91:P100)</f>
        <v>351</v>
      </c>
      <c r="I17" s="4">
        <v>11</v>
      </c>
      <c r="J17" s="5" t="s">
        <v>14</v>
      </c>
      <c r="K17" s="64">
        <f>SUMIF('Budget Detail &amp; Amendments'!E91:E100, 'Budget Roll-Up'!J17, 'Budget Detail &amp; Amendments'!R91:R100)</f>
        <v>0</v>
      </c>
      <c r="L17" s="148"/>
      <c r="M17" s="4">
        <v>11</v>
      </c>
      <c r="N17" s="5" t="s">
        <v>14</v>
      </c>
      <c r="O17" s="64">
        <f>SUMIF('Budget Detail &amp; Amendments'!E91:E100, 'Budget Roll-Up'!N17, 'Budget Detail &amp; Amendments'!T91:T100)</f>
        <v>0</v>
      </c>
    </row>
    <row r="18" spans="1:15" x14ac:dyDescent="0.25">
      <c r="A18" s="4">
        <v>12</v>
      </c>
      <c r="B18" s="8" t="s">
        <v>15</v>
      </c>
      <c r="C18" s="64">
        <f>'Budget Detail &amp; Amendments'!O123</f>
        <v>9315</v>
      </c>
      <c r="D18" s="148"/>
      <c r="E18" s="151">
        <v>12</v>
      </c>
      <c r="F18" s="8" t="s">
        <v>15</v>
      </c>
      <c r="G18" s="64">
        <f>SUM('Budget Detail &amp; Amendments'!P123)</f>
        <v>8365.43</v>
      </c>
      <c r="I18" s="4">
        <v>12</v>
      </c>
      <c r="J18" s="8" t="s">
        <v>15</v>
      </c>
      <c r="K18" s="64">
        <f>SUM('Budget Detail &amp; Amendments'!R123)</f>
        <v>0</v>
      </c>
      <c r="L18" s="148"/>
      <c r="M18" s="4">
        <v>12</v>
      </c>
      <c r="N18" s="8" t="s">
        <v>15</v>
      </c>
      <c r="O18" s="64">
        <f>SUM('Budget Detail &amp; Amendments'!T123)</f>
        <v>0</v>
      </c>
    </row>
    <row r="19" spans="1:15" x14ac:dyDescent="0.25">
      <c r="A19" s="4">
        <v>13</v>
      </c>
      <c r="B19" s="8" t="s">
        <v>16</v>
      </c>
      <c r="C19" s="64"/>
      <c r="D19" s="148"/>
      <c r="E19" s="151">
        <v>13</v>
      </c>
      <c r="F19" s="8" t="s">
        <v>16</v>
      </c>
      <c r="G19" s="64"/>
      <c r="I19" s="4">
        <v>13</v>
      </c>
      <c r="J19" s="8" t="s">
        <v>16</v>
      </c>
      <c r="K19" s="64"/>
      <c r="L19" s="148"/>
      <c r="M19" s="4">
        <v>13</v>
      </c>
      <c r="N19" s="8" t="s">
        <v>16</v>
      </c>
      <c r="O19" s="64"/>
    </row>
    <row r="20" spans="1:15" x14ac:dyDescent="0.25">
      <c r="A20" s="4">
        <v>14</v>
      </c>
      <c r="B20" s="8" t="s">
        <v>17</v>
      </c>
      <c r="C20" s="64"/>
      <c r="D20" s="148"/>
      <c r="E20" s="151">
        <v>14</v>
      </c>
      <c r="F20" s="8" t="s">
        <v>17</v>
      </c>
      <c r="G20" s="64"/>
      <c r="I20" s="4">
        <v>14</v>
      </c>
      <c r="J20" s="8" t="s">
        <v>17</v>
      </c>
      <c r="K20" s="64"/>
      <c r="L20" s="148"/>
      <c r="M20" s="4">
        <v>14</v>
      </c>
      <c r="N20" s="8" t="s">
        <v>17</v>
      </c>
      <c r="O20" s="64"/>
    </row>
    <row r="21" spans="1:15" x14ac:dyDescent="0.25">
      <c r="A21" s="4">
        <v>15</v>
      </c>
      <c r="B21" s="8" t="s">
        <v>18</v>
      </c>
      <c r="C21" s="64"/>
      <c r="D21" s="148"/>
      <c r="E21" s="151">
        <v>15</v>
      </c>
      <c r="F21" s="8" t="s">
        <v>18</v>
      </c>
      <c r="G21" s="64"/>
      <c r="I21" s="4">
        <v>15</v>
      </c>
      <c r="J21" s="8" t="s">
        <v>18</v>
      </c>
      <c r="K21" s="64"/>
      <c r="L21" s="148"/>
      <c r="M21" s="4">
        <v>15</v>
      </c>
      <c r="N21" s="8" t="s">
        <v>18</v>
      </c>
      <c r="O21" s="64"/>
    </row>
    <row r="22" spans="1:15" x14ac:dyDescent="0.25">
      <c r="A22" s="4">
        <v>16</v>
      </c>
      <c r="B22" s="8" t="s">
        <v>19</v>
      </c>
      <c r="C22" s="64">
        <f>SUMIF('Budget Detail &amp; Amendments'!E127:E133, 'Budget Roll-Up'!B22, 'Budget Detail &amp; Amendments'!O127:O133)</f>
        <v>80</v>
      </c>
      <c r="D22" s="148"/>
      <c r="E22" s="151">
        <v>16</v>
      </c>
      <c r="F22" s="8" t="s">
        <v>19</v>
      </c>
      <c r="G22" s="64">
        <f>SUMIF('Budget Detail &amp; Amendments'!E127:E133, 'Budget Roll-Up'!F22, 'Budget Detail &amp; Amendments'!P127:P133)</f>
        <v>640</v>
      </c>
      <c r="I22" s="4">
        <v>16</v>
      </c>
      <c r="J22" s="8" t="s">
        <v>19</v>
      </c>
      <c r="K22" s="64">
        <f>SUMIF('Budget Detail &amp; Amendments'!E127:E133, 'Budget Roll-Up'!J22, 'Budget Detail &amp; Amendments'!R127:R133)</f>
        <v>0</v>
      </c>
      <c r="L22" s="148"/>
      <c r="M22" s="4">
        <v>16</v>
      </c>
      <c r="N22" s="8" t="s">
        <v>19</v>
      </c>
      <c r="O22" s="64">
        <f>SUMIF('Budget Detail &amp; Amendments'!E127:E133, 'Budget Roll-Up'!N22, 'Budget Detail &amp; Amendments'!T127:T133)</f>
        <v>0</v>
      </c>
    </row>
    <row r="23" spans="1:15" x14ac:dyDescent="0.25">
      <c r="A23" s="4">
        <v>17</v>
      </c>
      <c r="B23" s="8" t="s">
        <v>20</v>
      </c>
      <c r="C23" s="64">
        <f>SUMIF('Budget Detail &amp; Amendments'!E127:E133, 'Budget Roll-Up'!B23, 'Budget Detail &amp; Amendments'!O127:O133)</f>
        <v>135</v>
      </c>
      <c r="D23" s="148"/>
      <c r="E23" s="151">
        <v>17</v>
      </c>
      <c r="F23" s="8" t="s">
        <v>20</v>
      </c>
      <c r="G23" s="64">
        <f>SUMIF('Budget Detail &amp; Amendments'!E127:E133, 'Budget Roll-Up'!F23, 'Budget Detail &amp; Amendments'!P127:P133)</f>
        <v>135</v>
      </c>
      <c r="I23" s="4">
        <v>17</v>
      </c>
      <c r="J23" s="8" t="s">
        <v>20</v>
      </c>
      <c r="K23" s="64">
        <f>SUMIF('Budget Detail &amp; Amendments'!E127:E133, 'Budget Roll-Up'!J23, 'Budget Detail &amp; Amendments'!R127:R133)</f>
        <v>0</v>
      </c>
      <c r="L23" s="148"/>
      <c r="M23" s="4">
        <v>17</v>
      </c>
      <c r="N23" s="8" t="s">
        <v>20</v>
      </c>
      <c r="O23" s="64">
        <f>SUMIF('Budget Detail &amp; Amendments'!E127:E133, 'Budget Roll-Up'!N23, 'Budget Detail &amp; Amendments'!T127:T133)</f>
        <v>0</v>
      </c>
    </row>
    <row r="24" spans="1:15" x14ac:dyDescent="0.25">
      <c r="A24" s="4">
        <v>18</v>
      </c>
      <c r="B24" s="8" t="s">
        <v>21</v>
      </c>
      <c r="C24" s="64">
        <f>SUMIF('Budget Detail &amp; Amendments'!E127:E133, 'Budget Roll-Up'!B24, 'Budget Detail &amp; Amendments'!O127:O133)</f>
        <v>625</v>
      </c>
      <c r="D24" s="148"/>
      <c r="E24" s="151">
        <v>18</v>
      </c>
      <c r="F24" s="8" t="s">
        <v>21</v>
      </c>
      <c r="G24" s="64">
        <f>SUMIF('Budget Detail &amp; Amendments'!E127:E133, 'Budget Roll-Up'!F24, 'Budget Detail &amp; Amendments'!P127:P133)</f>
        <v>625</v>
      </c>
      <c r="I24" s="4">
        <v>18</v>
      </c>
      <c r="J24" s="8" t="s">
        <v>21</v>
      </c>
      <c r="K24" s="64">
        <f>SUMIF('Budget Detail &amp; Amendments'!E127:E133, 'Budget Roll-Up'!J24, 'Budget Detail &amp; Amendments'!R127:R133)</f>
        <v>0</v>
      </c>
      <c r="L24" s="148"/>
      <c r="M24" s="4">
        <v>18</v>
      </c>
      <c r="N24" s="8" t="s">
        <v>21</v>
      </c>
      <c r="O24" s="64">
        <f>SUMIF('Budget Detail &amp; Amendments'!E127:E133, 'Budget Roll-Up'!N24, 'Budget Detail &amp; Amendments'!T127:T133)</f>
        <v>0</v>
      </c>
    </row>
    <row r="25" spans="1:15" x14ac:dyDescent="0.25">
      <c r="A25" s="6">
        <v>19</v>
      </c>
      <c r="B25" s="7" t="s">
        <v>22</v>
      </c>
      <c r="C25" s="64">
        <f>SUM(C11:C24)</f>
        <v>15530</v>
      </c>
      <c r="D25" s="148"/>
      <c r="E25" s="152">
        <v>19</v>
      </c>
      <c r="F25" s="7" t="s">
        <v>22</v>
      </c>
      <c r="G25" s="64">
        <f>SUM(G11:G24)</f>
        <v>15141.43</v>
      </c>
      <c r="I25" s="6">
        <v>19</v>
      </c>
      <c r="J25" s="7" t="s">
        <v>22</v>
      </c>
      <c r="K25" s="64">
        <f>SUM(K11:K24)</f>
        <v>0</v>
      </c>
      <c r="L25" s="148"/>
      <c r="M25" s="6">
        <v>19</v>
      </c>
      <c r="N25" s="7" t="s">
        <v>22</v>
      </c>
      <c r="O25" s="64">
        <f>SUM(O11:O24)</f>
        <v>0</v>
      </c>
    </row>
    <row r="26" spans="1:15" x14ac:dyDescent="0.25">
      <c r="C26" s="66"/>
      <c r="D26" s="66"/>
      <c r="G26" s="66"/>
      <c r="K26" s="66"/>
      <c r="L26" s="66"/>
      <c r="O26" s="66"/>
    </row>
    <row r="27" spans="1:15" x14ac:dyDescent="0.25">
      <c r="A27" s="9">
        <v>20</v>
      </c>
      <c r="B27" s="7" t="s">
        <v>23</v>
      </c>
      <c r="C27" s="64">
        <f>'Budget Detail &amp; Amendments'!O157</f>
        <v>2476.65</v>
      </c>
      <c r="D27" s="148"/>
      <c r="E27" s="153">
        <v>20</v>
      </c>
      <c r="F27" s="7" t="s">
        <v>23</v>
      </c>
      <c r="G27" s="64">
        <f>'Budget Detail &amp; Amendments'!P157</f>
        <v>2476.65</v>
      </c>
      <c r="I27" s="9">
        <v>20</v>
      </c>
      <c r="J27" s="7" t="s">
        <v>23</v>
      </c>
      <c r="K27" s="64">
        <f>SUM('Budget Detail &amp; Amendments'!R157)</f>
        <v>0</v>
      </c>
      <c r="L27" s="148"/>
      <c r="M27" s="9">
        <v>20</v>
      </c>
      <c r="N27" s="7" t="s">
        <v>23</v>
      </c>
      <c r="O27" s="64">
        <f>SUM('Budget Detail &amp; Amendments'!T157)</f>
        <v>0</v>
      </c>
    </row>
    <row r="28" spans="1:15" x14ac:dyDescent="0.25">
      <c r="A28" s="1"/>
      <c r="B28" s="1"/>
      <c r="C28" s="66"/>
      <c r="D28" s="66"/>
      <c r="E28" s="1"/>
      <c r="F28" s="1"/>
      <c r="G28" s="66"/>
      <c r="I28" s="1"/>
      <c r="J28" s="1"/>
      <c r="K28" s="66"/>
      <c r="L28" s="66"/>
      <c r="M28" s="1"/>
      <c r="N28" s="1"/>
      <c r="O28" s="66"/>
    </row>
    <row r="29" spans="1:15" x14ac:dyDescent="0.25">
      <c r="A29" s="6">
        <v>21</v>
      </c>
      <c r="B29" s="7" t="s">
        <v>24</v>
      </c>
      <c r="C29" s="64">
        <f>'Budget Detail &amp; Amendments'!O153</f>
        <v>0</v>
      </c>
      <c r="D29" s="148"/>
      <c r="E29" s="152">
        <v>21</v>
      </c>
      <c r="F29" s="7" t="s">
        <v>24</v>
      </c>
      <c r="G29" s="64">
        <f>SUM('Budget Detail &amp; Amendments'!P153)</f>
        <v>0</v>
      </c>
      <c r="I29" s="6">
        <v>21</v>
      </c>
      <c r="J29" s="7" t="s">
        <v>24</v>
      </c>
      <c r="K29" s="64">
        <f>SUM('Budget Detail &amp; Amendments'!R153)</f>
        <v>0</v>
      </c>
      <c r="L29" s="148"/>
      <c r="M29" s="6">
        <v>21</v>
      </c>
      <c r="N29" s="7" t="s">
        <v>24</v>
      </c>
      <c r="O29" s="64">
        <f>SUM('Budget Detail &amp; Amendments'!T153)</f>
        <v>0</v>
      </c>
    </row>
    <row r="30" spans="1:15" x14ac:dyDescent="0.25">
      <c r="A30" s="2"/>
      <c r="B30" s="1"/>
      <c r="C30" s="66"/>
      <c r="D30" s="66"/>
      <c r="E30" s="2"/>
      <c r="F30" s="1"/>
      <c r="G30" s="66"/>
      <c r="I30" s="2"/>
      <c r="J30" s="1"/>
      <c r="K30" s="66"/>
      <c r="L30" s="66"/>
      <c r="M30" s="2"/>
      <c r="N30" s="1"/>
      <c r="O30" s="66"/>
    </row>
    <row r="31" spans="1:15" x14ac:dyDescent="0.25">
      <c r="A31" s="6">
        <v>22</v>
      </c>
      <c r="B31" s="7" t="s">
        <v>25</v>
      </c>
      <c r="C31" s="64">
        <f>SUM(C8,C25,C27,C29)</f>
        <v>53065.08</v>
      </c>
      <c r="D31" s="148"/>
      <c r="E31" s="152">
        <v>22</v>
      </c>
      <c r="F31" s="7" t="s">
        <v>25</v>
      </c>
      <c r="G31" s="64">
        <f>SUM(G8,G25,G27,G29)</f>
        <v>52676.51</v>
      </c>
      <c r="I31" s="6">
        <v>22</v>
      </c>
      <c r="J31" s="7" t="s">
        <v>25</v>
      </c>
      <c r="K31" s="64">
        <f>SUM(K8,K25,K27,K29)</f>
        <v>0</v>
      </c>
      <c r="L31" s="148"/>
      <c r="M31" s="6">
        <v>22</v>
      </c>
      <c r="N31" s="7" t="s">
        <v>25</v>
      </c>
      <c r="O31" s="64">
        <f>SUM(O8,O25,O27,O29)</f>
        <v>0</v>
      </c>
    </row>
    <row r="34" spans="1:7" ht="15.75" thickBot="1" x14ac:dyDescent="0.3"/>
    <row r="35" spans="1:7" ht="15" customHeight="1" thickBot="1" x14ac:dyDescent="0.3">
      <c r="A35" s="412" t="s">
        <v>68</v>
      </c>
      <c r="B35" s="413"/>
      <c r="C35" s="413"/>
      <c r="D35" s="413"/>
      <c r="E35" s="413"/>
      <c r="F35" s="413"/>
      <c r="G35" s="414"/>
    </row>
    <row r="36" spans="1:7" x14ac:dyDescent="0.25">
      <c r="A36" s="25"/>
      <c r="B36" s="13"/>
      <c r="C36" s="25"/>
      <c r="D36" s="25"/>
      <c r="E36" s="25"/>
      <c r="F36" s="25"/>
    </row>
    <row r="53" ht="15" customHeight="1" x14ac:dyDescent="0.25"/>
  </sheetData>
  <sheetProtection algorithmName="SHA-512" hashValue="slFv8DratQYxw3/Us3q+b0I7rERHxWBVBynZ+1TEIJPwR42k+j2aH5Ui9WV2Nr5XQGdcvjrc61KPdiubvf47gQ==" saltValue="B2kSOiZt5pgqOMi2FgVjRw==" spinCount="100000" sheet="1" objects="1" scenarios="1"/>
  <customSheetViews>
    <customSheetView guid="{08C97B7F-67EE-4463-AA3D-5024C5CFCC42}" scale="59">
      <selection activeCell="A16" sqref="A1:XFD1048576"/>
      <pageMargins left="0.7" right="0.7" top="0.75" bottom="0.75" header="0.3" footer="0.3"/>
      <pageSetup orientation="portrait" verticalDpi="0" r:id="rId1"/>
    </customSheetView>
    <customSheetView guid="{2E2FAD43-F494-46C6-B6DE-888600DCD678}" scale="59">
      <selection activeCell="A16" sqref="A1:XFD1048576"/>
      <pageMargins left="0.7" right="0.7" top="0.75" bottom="0.75" header="0.3" footer="0.3"/>
      <pageSetup orientation="portrait" verticalDpi="0" r:id="rId2"/>
    </customSheetView>
    <customSheetView guid="{E6EFA4C7-DFFB-4941-B345-FBDAD15E74E5}" scale="59">
      <selection activeCell="A16" sqref="A1:XFD1048576"/>
      <pageMargins left="0.7" right="0.7" top="0.75" bottom="0.75" header="0.3" footer="0.3"/>
      <pageSetup orientation="portrait" verticalDpi="0" r:id="rId3"/>
    </customSheetView>
    <customSheetView guid="{863D4983-E574-4116-8AEE-5628A2729420}" scale="59">
      <selection activeCell="A16" sqref="A1:XFD1048576"/>
      <pageMargins left="0.7" right="0.7" top="0.75" bottom="0.75" header="0.3" footer="0.3"/>
      <pageSetup orientation="portrait" verticalDpi="0" r:id="rId4"/>
    </customSheetView>
    <customSheetView guid="{E81C4F55-9D7D-424D-B71A-E13A7EC29278}" scale="59">
      <selection activeCell="A16" sqref="A1:XFD1048576"/>
      <pageMargins left="0.7" right="0.7" top="0.75" bottom="0.75" header="0.3" footer="0.3"/>
      <pageSetup orientation="portrait" verticalDpi="0" r:id="rId5"/>
    </customSheetView>
  </customSheetViews>
  <mergeCells count="17">
    <mergeCell ref="M4:N4"/>
    <mergeCell ref="M10:N10"/>
    <mergeCell ref="E2:G2"/>
    <mergeCell ref="I2:K2"/>
    <mergeCell ref="M2:O2"/>
    <mergeCell ref="I3:J3"/>
    <mergeCell ref="I4:J4"/>
    <mergeCell ref="E3:F3"/>
    <mergeCell ref="E4:F4"/>
    <mergeCell ref="E10:F10"/>
    <mergeCell ref="I10:J10"/>
    <mergeCell ref="M3:N3"/>
    <mergeCell ref="A10:B10"/>
    <mergeCell ref="A2:C2"/>
    <mergeCell ref="A3:B3"/>
    <mergeCell ref="A4:B4"/>
    <mergeCell ref="A35:G35"/>
  </mergeCells>
  <pageMargins left="0.7" right="0.7" top="0.75" bottom="0.75" header="0.3" footer="0.3"/>
  <pageSetup orientation="portrait" verticalDpi="0"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6"/>
  <sheetViews>
    <sheetView showGridLines="0" topLeftCell="A16" zoomScale="85" zoomScaleNormal="85" workbookViewId="0">
      <selection activeCell="V4" sqref="V4"/>
    </sheetView>
  </sheetViews>
  <sheetFormatPr defaultColWidth="9.140625" defaultRowHeight="12.75" x14ac:dyDescent="0.2"/>
  <cols>
    <col min="1" max="1" width="3.140625" style="163" customWidth="1"/>
    <col min="2" max="8" width="3.85546875" style="163" customWidth="1"/>
    <col min="9" max="9" width="1.85546875" style="163" customWidth="1"/>
    <col min="10" max="10" width="8.42578125" style="164" customWidth="1"/>
    <col min="11" max="11" width="32" style="163" customWidth="1"/>
    <col min="12" max="12" width="4.85546875" style="163" customWidth="1"/>
    <col min="13" max="19" width="3.85546875" style="163" customWidth="1"/>
    <col min="20" max="20" width="1.85546875" style="163" customWidth="1"/>
    <col min="21" max="21" width="4.42578125" style="163" customWidth="1"/>
    <col min="22" max="22" width="30.5703125" style="163" customWidth="1"/>
    <col min="23" max="23" width="2.85546875" style="163" customWidth="1"/>
    <col min="24" max="24" width="3.140625" style="163" customWidth="1"/>
    <col min="25" max="25" width="7.85546875" style="163" customWidth="1"/>
    <col min="26" max="16384" width="9.140625" style="163"/>
  </cols>
  <sheetData>
    <row r="1" spans="1:28" ht="18" x14ac:dyDescent="0.25">
      <c r="A1" s="427" t="s">
        <v>117</v>
      </c>
      <c r="B1" s="427"/>
      <c r="C1" s="427"/>
      <c r="D1" s="427"/>
      <c r="E1" s="427"/>
      <c r="F1" s="427"/>
      <c r="G1" s="427"/>
      <c r="H1" s="427"/>
      <c r="I1" s="427"/>
      <c r="J1" s="427"/>
      <c r="K1" s="427"/>
      <c r="L1" s="161"/>
      <c r="M1" s="161"/>
      <c r="N1" s="161"/>
      <c r="O1" s="161"/>
      <c r="P1" s="161"/>
      <c r="Q1" s="161"/>
      <c r="R1" s="161"/>
      <c r="S1" s="161"/>
      <c r="T1" s="161"/>
      <c r="U1" s="161"/>
      <c r="V1" s="161"/>
      <c r="W1" s="162"/>
      <c r="Y1" s="164"/>
    </row>
    <row r="2" spans="1:28" x14ac:dyDescent="0.2">
      <c r="A2" s="428" t="s">
        <v>118</v>
      </c>
      <c r="B2" s="428"/>
      <c r="C2" s="428"/>
      <c r="D2" s="428"/>
      <c r="E2" s="428"/>
      <c r="F2" s="428"/>
      <c r="G2" s="428"/>
      <c r="H2" s="428"/>
      <c r="I2" s="428"/>
      <c r="J2" s="428"/>
      <c r="K2" s="428"/>
      <c r="L2" s="165"/>
      <c r="M2" s="166"/>
      <c r="N2" s="166"/>
      <c r="O2" s="166"/>
      <c r="P2" s="166"/>
      <c r="Q2" s="166"/>
      <c r="R2" s="166"/>
      <c r="S2" s="166"/>
      <c r="T2" s="166"/>
      <c r="U2" s="165"/>
      <c r="V2" s="167" t="s">
        <v>119</v>
      </c>
      <c r="W2" s="162"/>
      <c r="Y2" s="168"/>
    </row>
    <row r="3" spans="1:28" x14ac:dyDescent="0.2">
      <c r="A3" s="165"/>
      <c r="B3" s="165"/>
      <c r="C3" s="165"/>
      <c r="D3" s="169"/>
      <c r="E3" s="169"/>
      <c r="F3" s="165"/>
      <c r="G3" s="165"/>
      <c r="H3" s="165"/>
      <c r="I3" s="170"/>
      <c r="J3" s="171"/>
      <c r="K3" s="165"/>
      <c r="L3" s="165"/>
      <c r="M3" s="165"/>
      <c r="N3" s="165"/>
      <c r="O3" s="169"/>
      <c r="P3" s="169"/>
      <c r="Q3" s="165"/>
      <c r="R3" s="165"/>
      <c r="S3" s="165"/>
      <c r="T3" s="170"/>
      <c r="U3" s="172"/>
      <c r="V3" s="165"/>
      <c r="W3" s="162"/>
      <c r="Y3" s="164"/>
    </row>
    <row r="4" spans="1:28" x14ac:dyDescent="0.2">
      <c r="A4" s="165"/>
      <c r="B4" s="165"/>
      <c r="C4" s="165"/>
      <c r="D4" s="429" t="s">
        <v>120</v>
      </c>
      <c r="E4" s="430"/>
      <c r="F4" s="419">
        <v>2017</v>
      </c>
      <c r="G4" s="431"/>
      <c r="H4" s="420"/>
      <c r="I4" s="165"/>
      <c r="J4" s="171"/>
      <c r="K4" s="429" t="s">
        <v>121</v>
      </c>
      <c r="L4" s="430"/>
      <c r="M4" s="419">
        <v>1</v>
      </c>
      <c r="N4" s="420"/>
      <c r="O4" s="416"/>
      <c r="P4" s="417"/>
      <c r="Q4" s="417"/>
      <c r="R4" s="417"/>
      <c r="S4" s="417"/>
      <c r="T4" s="165"/>
      <c r="U4" s="165"/>
      <c r="V4" s="165"/>
      <c r="W4" s="162"/>
      <c r="Y4" s="168"/>
    </row>
    <row r="5" spans="1:28" x14ac:dyDescent="0.2">
      <c r="A5" s="165"/>
      <c r="B5" s="165"/>
      <c r="C5" s="165"/>
      <c r="D5" s="165"/>
      <c r="E5" s="165"/>
      <c r="F5" s="165"/>
      <c r="G5" s="165"/>
      <c r="H5" s="165"/>
      <c r="I5" s="165"/>
      <c r="J5" s="171"/>
      <c r="K5" s="165"/>
      <c r="L5" s="165"/>
      <c r="M5" s="165"/>
      <c r="N5" s="165"/>
      <c r="O5" s="165"/>
      <c r="P5" s="165"/>
      <c r="Q5" s="165"/>
      <c r="R5" s="165"/>
      <c r="S5" s="165"/>
      <c r="T5" s="165"/>
      <c r="U5" s="165"/>
      <c r="V5" s="165"/>
      <c r="W5" s="162"/>
      <c r="Y5" s="173"/>
    </row>
    <row r="6" spans="1:28" x14ac:dyDescent="0.2">
      <c r="Y6" s="174"/>
    </row>
    <row r="7" spans="1:28" s="175" customFormat="1" ht="18" customHeight="1" x14ac:dyDescent="0.2">
      <c r="B7" s="418" t="s">
        <v>122</v>
      </c>
      <c r="C7" s="418"/>
      <c r="D7" s="418"/>
      <c r="E7" s="418"/>
      <c r="F7" s="418"/>
      <c r="G7" s="418"/>
      <c r="H7" s="418"/>
      <c r="I7" s="418"/>
      <c r="J7" s="418"/>
      <c r="K7" s="418"/>
      <c r="L7" s="418"/>
      <c r="M7" s="418"/>
      <c r="N7" s="418"/>
      <c r="O7" s="418"/>
      <c r="P7" s="418"/>
      <c r="Q7" s="418"/>
      <c r="R7" s="418"/>
      <c r="S7" s="418"/>
      <c r="T7" s="418"/>
      <c r="U7" s="418"/>
      <c r="V7" s="418"/>
      <c r="Y7" s="432"/>
    </row>
    <row r="8" spans="1:28" s="176" customFormat="1" ht="6" customHeight="1" x14ac:dyDescent="0.2">
      <c r="B8" s="177"/>
      <c r="C8" s="177"/>
      <c r="D8" s="177"/>
      <c r="E8" s="177"/>
      <c r="F8" s="177"/>
      <c r="G8" s="177"/>
      <c r="H8" s="177"/>
      <c r="I8" s="177"/>
      <c r="J8" s="178"/>
      <c r="K8" s="177"/>
      <c r="L8" s="179"/>
      <c r="M8" s="177"/>
      <c r="N8" s="177"/>
      <c r="O8" s="177"/>
      <c r="P8" s="177"/>
      <c r="Q8" s="177"/>
      <c r="R8" s="177"/>
      <c r="S8" s="177"/>
      <c r="T8" s="177"/>
      <c r="U8" s="177"/>
      <c r="V8" s="177"/>
      <c r="Y8" s="432"/>
    </row>
    <row r="9" spans="1:28" s="180" customFormat="1" ht="13.5" x14ac:dyDescent="0.3">
      <c r="B9" s="422">
        <f>DATE(year,7,1)</f>
        <v>42917</v>
      </c>
      <c r="C9" s="423"/>
      <c r="D9" s="423"/>
      <c r="E9" s="423"/>
      <c r="F9" s="423"/>
      <c r="G9" s="423"/>
      <c r="H9" s="423"/>
      <c r="I9" s="181"/>
      <c r="J9" s="424" t="s">
        <v>123</v>
      </c>
      <c r="K9" s="424"/>
      <c r="L9" s="182"/>
      <c r="M9" s="422">
        <f>DATE(year+1,1,1)</f>
        <v>43101</v>
      </c>
      <c r="N9" s="423"/>
      <c r="O9" s="423"/>
      <c r="P9" s="423"/>
      <c r="Q9" s="423"/>
      <c r="R9" s="423"/>
      <c r="S9" s="423"/>
      <c r="T9" s="182"/>
      <c r="U9" s="424" t="s">
        <v>124</v>
      </c>
      <c r="V9" s="424"/>
      <c r="Y9" s="432"/>
      <c r="Z9" s="183"/>
      <c r="AA9" s="183"/>
      <c r="AB9" s="183"/>
    </row>
    <row r="10" spans="1:28" s="179" customFormat="1" ht="22.5" x14ac:dyDescent="0.2">
      <c r="B10" s="184" t="str">
        <f>IF(startday=1,INDEX(weekDayNames,1),INDEX(weekDayNames,2))</f>
        <v>Su</v>
      </c>
      <c r="C10" s="185" t="str">
        <f>IF(startday=1,INDEX(weekDayNames,2),INDEX(weekDayNames,3))</f>
        <v>M</v>
      </c>
      <c r="D10" s="185" t="str">
        <f>IF(startday=1,INDEX(weekDayNames,3),INDEX(weekDayNames,4))</f>
        <v>Tu</v>
      </c>
      <c r="E10" s="185" t="str">
        <f>IF(startday=1,INDEX(weekDayNames,4),INDEX(weekDayNames,5))</f>
        <v>W</v>
      </c>
      <c r="F10" s="185" t="str">
        <f>IF(startday=1,INDEX(weekDayNames,5),INDEX(weekDayNames,6))</f>
        <v>Th</v>
      </c>
      <c r="G10" s="185" t="str">
        <f>IF(startday=1,INDEX(weekDayNames,6),INDEX(weekDayNames,7))</f>
        <v>F</v>
      </c>
      <c r="H10" s="184" t="str">
        <f>IF(startday=1,INDEX(weekDayNames,7),INDEX(weekDayNames,1))</f>
        <v>Sa</v>
      </c>
      <c r="I10" s="182"/>
      <c r="J10" s="425" t="s">
        <v>125</v>
      </c>
      <c r="K10" s="425"/>
      <c r="L10" s="182"/>
      <c r="M10" s="184" t="str">
        <f>IF(startday=1,INDEX(weekDayNames,1),INDEX(weekDayNames,2))</f>
        <v>Su</v>
      </c>
      <c r="N10" s="185" t="str">
        <f>IF(startday=1,INDEX(weekDayNames,2),INDEX(weekDayNames,3))</f>
        <v>M</v>
      </c>
      <c r="O10" s="185" t="str">
        <f>IF(startday=1,INDEX(weekDayNames,3),INDEX(weekDayNames,4))</f>
        <v>Tu</v>
      </c>
      <c r="P10" s="185" t="str">
        <f>IF(startday=1,INDEX(weekDayNames,4),INDEX(weekDayNames,5))</f>
        <v>W</v>
      </c>
      <c r="Q10" s="185" t="str">
        <f>IF(startday=1,INDEX(weekDayNames,5),INDEX(weekDayNames,6))</f>
        <v>Th</v>
      </c>
      <c r="R10" s="185" t="str">
        <f>IF(startday=1,INDEX(weekDayNames,6),INDEX(weekDayNames,7))</f>
        <v>F</v>
      </c>
      <c r="S10" s="184" t="str">
        <f>IF(startday=1,INDEX(weekDayNames,7),INDEX(weekDayNames,1))</f>
        <v>Sa</v>
      </c>
      <c r="T10" s="182"/>
      <c r="U10" s="186">
        <v>10</v>
      </c>
      <c r="V10" s="187" t="s">
        <v>126</v>
      </c>
      <c r="Y10" s="432"/>
    </row>
    <row r="11" spans="1:28" s="179" customFormat="1" x14ac:dyDescent="0.2">
      <c r="B11" s="188" t="str">
        <f t="array" ref="B11:H16">IF(MONTH(B9)&lt;&gt;MONTH(DATE(YEAR(B9),MONTH(B9),1)-WEEKDAY(DATE(YEAR(B9),MONTH(B9),1),startday)+(WeekNo-1)*7+WeekDay),"",DATE(YEAR(B9),MONTH(B9),1)-WEEKDAY(DATE(YEAR(B9),MONTH(B9),1),startday)+(WeekNo-1)*7+WeekDay)</f>
        <v/>
      </c>
      <c r="C11" s="189" t="str">
        <v/>
      </c>
      <c r="D11" s="190" t="str">
        <v/>
      </c>
      <c r="E11" s="189" t="str">
        <v/>
      </c>
      <c r="F11" s="189" t="str">
        <v/>
      </c>
      <c r="G11" s="190" t="str">
        <v/>
      </c>
      <c r="H11" s="188">
        <v>42917</v>
      </c>
      <c r="I11" s="182"/>
      <c r="J11" s="426" t="s">
        <v>127</v>
      </c>
      <c r="K11" s="426"/>
      <c r="L11" s="182"/>
      <c r="M11" s="188" t="str">
        <f t="array" ref="M11:S16">IF(MONTH(M9)&lt;&gt;MONTH(DATE(YEAR(M9),MONTH(M9),1)-WEEKDAY(DATE(YEAR(M9),MONTH(M9),1),startday)+(WeekNo-1)*7+WeekDay),"",DATE(YEAR(M9),MONTH(M9),1)-WEEKDAY(DATE(YEAR(M9),MONTH(M9),1),startday)+(WeekNo-1)*7+WeekDay)</f>
        <v/>
      </c>
      <c r="N11" s="189">
        <v>43101</v>
      </c>
      <c r="O11" s="189">
        <v>43102</v>
      </c>
      <c r="P11" s="189">
        <v>43103</v>
      </c>
      <c r="Q11" s="189">
        <v>43104</v>
      </c>
      <c r="R11" s="189">
        <v>43105</v>
      </c>
      <c r="S11" s="188">
        <v>43106</v>
      </c>
      <c r="T11" s="182"/>
      <c r="U11" s="195">
        <v>16</v>
      </c>
      <c r="V11" s="196" t="s">
        <v>128</v>
      </c>
      <c r="Y11" s="432"/>
    </row>
    <row r="12" spans="1:28" s="179" customFormat="1" ht="22.5" x14ac:dyDescent="0.2">
      <c r="B12" s="188">
        <v>42918</v>
      </c>
      <c r="C12" s="191">
        <v>42919</v>
      </c>
      <c r="D12" s="189">
        <v>42920</v>
      </c>
      <c r="E12" s="189">
        <v>42921</v>
      </c>
      <c r="F12" s="189">
        <v>42922</v>
      </c>
      <c r="G12" s="189">
        <v>42923</v>
      </c>
      <c r="H12" s="188">
        <v>42924</v>
      </c>
      <c r="I12" s="182"/>
      <c r="J12" s="421" t="s">
        <v>129</v>
      </c>
      <c r="K12" s="421"/>
      <c r="L12" s="182"/>
      <c r="M12" s="188">
        <v>43107</v>
      </c>
      <c r="N12" s="189">
        <v>43108</v>
      </c>
      <c r="O12" s="189">
        <v>43109</v>
      </c>
      <c r="P12" s="194">
        <v>43110</v>
      </c>
      <c r="Q12" s="189">
        <v>43111</v>
      </c>
      <c r="R12" s="189">
        <v>43112</v>
      </c>
      <c r="S12" s="188">
        <v>43113</v>
      </c>
      <c r="T12" s="182"/>
      <c r="U12" s="186">
        <v>24</v>
      </c>
      <c r="V12" s="187" t="s">
        <v>126</v>
      </c>
      <c r="Y12" s="197"/>
      <c r="Z12" s="198"/>
      <c r="AA12" s="198"/>
      <c r="AB12" s="198"/>
    </row>
    <row r="13" spans="1:28" s="179" customFormat="1" ht="11.25" customHeight="1" x14ac:dyDescent="0.2">
      <c r="B13" s="188">
        <v>42925</v>
      </c>
      <c r="C13" s="189">
        <v>42926</v>
      </c>
      <c r="D13" s="189">
        <v>42927</v>
      </c>
      <c r="E13" s="189">
        <v>42928</v>
      </c>
      <c r="F13" s="189">
        <v>42929</v>
      </c>
      <c r="G13" s="189">
        <v>42930</v>
      </c>
      <c r="H13" s="188">
        <v>42931</v>
      </c>
      <c r="I13" s="182"/>
      <c r="J13" s="199"/>
      <c r="K13" s="200"/>
      <c r="L13" s="182"/>
      <c r="M13" s="188">
        <v>43114</v>
      </c>
      <c r="N13" s="189">
        <v>43115</v>
      </c>
      <c r="O13" s="193">
        <v>43116</v>
      </c>
      <c r="P13" s="189">
        <v>43117</v>
      </c>
      <c r="Q13" s="189">
        <v>43118</v>
      </c>
      <c r="R13" s="193">
        <v>43119</v>
      </c>
      <c r="S13" s="188">
        <v>43120</v>
      </c>
      <c r="T13" s="182"/>
      <c r="U13" s="195">
        <v>30</v>
      </c>
      <c r="V13" s="196" t="s">
        <v>128</v>
      </c>
      <c r="Y13" s="199"/>
      <c r="Z13" s="200"/>
      <c r="AA13" s="198"/>
      <c r="AB13" s="198"/>
    </row>
    <row r="14" spans="1:28" s="179" customFormat="1" ht="11.25" x14ac:dyDescent="0.2">
      <c r="B14" s="188">
        <v>42932</v>
      </c>
      <c r="C14" s="189">
        <v>42933</v>
      </c>
      <c r="D14" s="189">
        <v>42934</v>
      </c>
      <c r="E14" s="189">
        <v>42935</v>
      </c>
      <c r="F14" s="189">
        <v>42936</v>
      </c>
      <c r="G14" s="189">
        <v>42937</v>
      </c>
      <c r="H14" s="188">
        <v>42938</v>
      </c>
      <c r="I14" s="182"/>
      <c r="J14" s="201">
        <v>3</v>
      </c>
      <c r="K14" s="200" t="s">
        <v>130</v>
      </c>
      <c r="L14" s="182"/>
      <c r="M14" s="188">
        <v>43121</v>
      </c>
      <c r="N14" s="189">
        <v>43122</v>
      </c>
      <c r="O14" s="189">
        <v>43123</v>
      </c>
      <c r="P14" s="194">
        <v>43124</v>
      </c>
      <c r="Q14" s="189">
        <v>43125</v>
      </c>
      <c r="R14" s="189">
        <v>43126</v>
      </c>
      <c r="S14" s="188">
        <v>43127</v>
      </c>
      <c r="T14" s="182"/>
      <c r="U14" s="202">
        <v>31</v>
      </c>
      <c r="V14" s="203" t="s">
        <v>131</v>
      </c>
      <c r="Y14" s="199"/>
      <c r="Z14" s="200"/>
      <c r="AA14" s="198"/>
      <c r="AB14" s="198"/>
    </row>
    <row r="15" spans="1:28" s="179" customFormat="1" ht="11.25" x14ac:dyDescent="0.2">
      <c r="B15" s="188">
        <v>42939</v>
      </c>
      <c r="C15" s="189">
        <v>42940</v>
      </c>
      <c r="D15" s="189">
        <v>42941</v>
      </c>
      <c r="E15" s="189">
        <v>42942</v>
      </c>
      <c r="F15" s="192">
        <v>42943</v>
      </c>
      <c r="G15" s="189">
        <v>42944</v>
      </c>
      <c r="H15" s="188">
        <v>42945</v>
      </c>
      <c r="I15" s="182"/>
      <c r="J15" s="204">
        <v>31</v>
      </c>
      <c r="K15" s="200" t="s">
        <v>132</v>
      </c>
      <c r="L15" s="182"/>
      <c r="M15" s="188">
        <v>43128</v>
      </c>
      <c r="N15" s="189">
        <v>43129</v>
      </c>
      <c r="O15" s="193">
        <v>43130</v>
      </c>
      <c r="P15" s="191">
        <v>43131</v>
      </c>
      <c r="Q15" s="189" t="str">
        <v/>
      </c>
      <c r="R15" s="190" t="str">
        <v/>
      </c>
      <c r="S15" s="188" t="str">
        <v/>
      </c>
      <c r="T15" s="182"/>
      <c r="U15" s="205"/>
      <c r="V15" s="196"/>
      <c r="Y15" s="199"/>
      <c r="Z15" s="200"/>
      <c r="AA15" s="198"/>
      <c r="AB15" s="198"/>
    </row>
    <row r="16" spans="1:28" s="179" customFormat="1" ht="11.25" x14ac:dyDescent="0.2">
      <c r="B16" s="188">
        <v>42946</v>
      </c>
      <c r="C16" s="193">
        <v>42947</v>
      </c>
      <c r="D16" s="189" t="str">
        <v/>
      </c>
      <c r="E16" s="189" t="str">
        <v/>
      </c>
      <c r="F16" s="189" t="str">
        <v/>
      </c>
      <c r="G16" s="189" t="str">
        <v/>
      </c>
      <c r="H16" s="188" t="str">
        <v/>
      </c>
      <c r="I16" s="182"/>
      <c r="K16" s="200" t="s">
        <v>133</v>
      </c>
      <c r="L16" s="182"/>
      <c r="M16" s="188" t="str">
        <v/>
      </c>
      <c r="N16" s="189" t="str">
        <v/>
      </c>
      <c r="O16" s="189" t="str">
        <v/>
      </c>
      <c r="P16" s="189" t="str">
        <v/>
      </c>
      <c r="Q16" s="189" t="str">
        <v/>
      </c>
      <c r="R16" s="189" t="str">
        <v/>
      </c>
      <c r="S16" s="188" t="str">
        <v/>
      </c>
      <c r="T16" s="182"/>
      <c r="Y16" s="199"/>
      <c r="Z16" s="200"/>
      <c r="AA16" s="198"/>
      <c r="AB16" s="198"/>
    </row>
    <row r="17" spans="2:40" s="179" customFormat="1" ht="4.5" customHeight="1" x14ac:dyDescent="0.3">
      <c r="B17" s="182"/>
      <c r="C17" s="182"/>
      <c r="D17" s="182"/>
      <c r="E17" s="182"/>
      <c r="F17" s="182"/>
      <c r="G17" s="182"/>
      <c r="H17" s="182"/>
      <c r="I17" s="182"/>
      <c r="J17" s="206"/>
      <c r="K17" s="182"/>
      <c r="L17" s="182"/>
      <c r="M17" s="182"/>
      <c r="N17" s="182"/>
      <c r="O17" s="182"/>
      <c r="P17" s="182"/>
      <c r="Q17" s="182"/>
      <c r="R17" s="182"/>
      <c r="S17" s="182"/>
      <c r="T17" s="182"/>
      <c r="U17" s="180"/>
      <c r="V17" s="180"/>
      <c r="Y17" s="199"/>
      <c r="Z17" s="200"/>
      <c r="AA17" s="198"/>
      <c r="AB17" s="198"/>
      <c r="AF17" s="207"/>
      <c r="AG17" s="182"/>
      <c r="AM17" s="207"/>
      <c r="AN17" s="182"/>
    </row>
    <row r="18" spans="2:40" s="180" customFormat="1" ht="13.5" x14ac:dyDescent="0.3">
      <c r="B18" s="422">
        <f>DATE(year,8,1)</f>
        <v>42948</v>
      </c>
      <c r="C18" s="423"/>
      <c r="D18" s="423"/>
      <c r="E18" s="423"/>
      <c r="F18" s="423"/>
      <c r="G18" s="423"/>
      <c r="H18" s="423"/>
      <c r="I18" s="181"/>
      <c r="J18" s="424" t="s">
        <v>134</v>
      </c>
      <c r="K18" s="424"/>
      <c r="L18" s="182"/>
      <c r="M18" s="422">
        <f>DATE(year+1,2,1)</f>
        <v>43132</v>
      </c>
      <c r="N18" s="423"/>
      <c r="O18" s="423"/>
      <c r="P18" s="423"/>
      <c r="Q18" s="423"/>
      <c r="R18" s="423"/>
      <c r="S18" s="423"/>
      <c r="T18" s="182"/>
      <c r="U18" s="424" t="s">
        <v>135</v>
      </c>
      <c r="V18" s="424"/>
      <c r="Y18" s="199"/>
      <c r="Z18" s="200"/>
      <c r="AA18" s="198"/>
      <c r="AB18" s="208"/>
      <c r="AC18" s="209"/>
    </row>
    <row r="19" spans="2:40" s="179" customFormat="1" ht="22.5" x14ac:dyDescent="0.2">
      <c r="B19" s="184" t="str">
        <f>IF(startday=1,INDEX(weekDayNames,1),INDEX(weekDayNames,2))</f>
        <v>Su</v>
      </c>
      <c r="C19" s="185" t="str">
        <f>IF(startday=1,INDEX(weekDayNames,2),INDEX(weekDayNames,3))</f>
        <v>M</v>
      </c>
      <c r="D19" s="185" t="str">
        <f>IF(startday=1,INDEX(weekDayNames,3),INDEX(weekDayNames,4))</f>
        <v>Tu</v>
      </c>
      <c r="E19" s="185" t="str">
        <f>IF(startday=1,INDEX(weekDayNames,4),INDEX(weekDayNames,5))</f>
        <v>W</v>
      </c>
      <c r="F19" s="185" t="str">
        <f>IF(startday=1,INDEX(weekDayNames,5),INDEX(weekDayNames,6))</f>
        <v>Th</v>
      </c>
      <c r="G19" s="185" t="str">
        <f>IF(startday=1,INDEX(weekDayNames,6),INDEX(weekDayNames,7))</f>
        <v>F</v>
      </c>
      <c r="H19" s="184" t="str">
        <f>IF(startday=1,INDEX(weekDayNames,7),INDEX(weekDayNames,1))</f>
        <v>Sa</v>
      </c>
      <c r="I19" s="182"/>
      <c r="J19" s="210">
        <v>9</v>
      </c>
      <c r="K19" s="187" t="s">
        <v>126</v>
      </c>
      <c r="M19" s="184" t="str">
        <f>IF(startday=1,INDEX(weekDayNames,1),INDEX(weekDayNames,2))</f>
        <v>Su</v>
      </c>
      <c r="N19" s="185" t="str">
        <f>IF(startday=1,INDEX(weekDayNames,2),INDEX(weekDayNames,3))</f>
        <v>M</v>
      </c>
      <c r="O19" s="185" t="str">
        <f>IF(startday=1,INDEX(weekDayNames,3),INDEX(weekDayNames,4))</f>
        <v>Tu</v>
      </c>
      <c r="P19" s="185" t="str">
        <f>IF(startday=1,INDEX(weekDayNames,4),INDEX(weekDayNames,5))</f>
        <v>W</v>
      </c>
      <c r="Q19" s="185" t="str">
        <f>IF(startday=1,INDEX(weekDayNames,5),INDEX(weekDayNames,6))</f>
        <v>Th</v>
      </c>
      <c r="R19" s="185" t="str">
        <f>IF(startday=1,INDEX(weekDayNames,6),INDEX(weekDayNames,7))</f>
        <v>F</v>
      </c>
      <c r="S19" s="184" t="str">
        <f>IF(startday=1,INDEX(weekDayNames,7),INDEX(weekDayNames,1))</f>
        <v>Sa</v>
      </c>
      <c r="T19" s="182"/>
      <c r="U19" s="211">
        <v>7</v>
      </c>
      <c r="V19" s="187" t="s">
        <v>126</v>
      </c>
      <c r="Y19" s="212"/>
      <c r="AA19" s="198"/>
      <c r="AB19" s="198"/>
    </row>
    <row r="20" spans="2:40" s="179" customFormat="1" ht="11.25" x14ac:dyDescent="0.2">
      <c r="B20" s="188" t="str">
        <f t="array" ref="B20:H25">IF(MONTH(B18)&lt;&gt;MONTH(DATE(YEAR(B18),MONTH(B18),1)-WEEKDAY(DATE(YEAR(B18),MONTH(B18),1),startday)+(WeekNo-1)*7+WeekDay),"",DATE(YEAR(B18),MONTH(B18),1)-WEEKDAY(DATE(YEAR(B18),MONTH(B18),1),startday)+(WeekNo-1)*7+WeekDay)</f>
        <v/>
      </c>
      <c r="C20" s="189" t="str">
        <v/>
      </c>
      <c r="D20" s="189">
        <v>42948</v>
      </c>
      <c r="E20" s="189">
        <v>42949</v>
      </c>
      <c r="F20" s="189">
        <v>42950</v>
      </c>
      <c r="G20" s="189">
        <v>42951</v>
      </c>
      <c r="H20" s="188">
        <v>42952</v>
      </c>
      <c r="I20" s="182"/>
      <c r="J20" s="195">
        <v>15</v>
      </c>
      <c r="K20" s="213" t="s">
        <v>128</v>
      </c>
      <c r="M20" s="188" t="str">
        <f t="array" ref="M20:S25">IF(MONTH(M18)&lt;&gt;MONTH(DATE(YEAR(M18),MONTH(M18),1)-WEEKDAY(DATE(YEAR(M18),MONTH(M18),1),startday)+(WeekNo-1)*7+WeekDay),"",DATE(YEAR(M18),MONTH(M18),1)-WEEKDAY(DATE(YEAR(M18),MONTH(M18),1),startday)+(WeekNo-1)*7+WeekDay)</f>
        <v/>
      </c>
      <c r="N20" s="189" t="str">
        <v/>
      </c>
      <c r="O20" s="189" t="str">
        <v/>
      </c>
      <c r="P20" s="189" t="str">
        <v/>
      </c>
      <c r="Q20" s="189">
        <v>43132</v>
      </c>
      <c r="R20" s="189">
        <v>43133</v>
      </c>
      <c r="S20" s="188">
        <v>43134</v>
      </c>
      <c r="T20" s="182"/>
      <c r="U20" s="195">
        <v>13</v>
      </c>
      <c r="V20" s="196" t="s">
        <v>128</v>
      </c>
      <c r="Y20" s="212"/>
    </row>
    <row r="21" spans="2:40" s="179" customFormat="1" ht="22.5" x14ac:dyDescent="0.3">
      <c r="B21" s="188">
        <v>42953</v>
      </c>
      <c r="C21" s="189">
        <v>42954</v>
      </c>
      <c r="D21" s="189">
        <v>42955</v>
      </c>
      <c r="E21" s="194">
        <v>42956</v>
      </c>
      <c r="F21" s="189">
        <v>42957</v>
      </c>
      <c r="G21" s="189">
        <v>42958</v>
      </c>
      <c r="H21" s="188">
        <v>42959</v>
      </c>
      <c r="I21" s="182"/>
      <c r="J21" s="210">
        <v>23</v>
      </c>
      <c r="K21" s="187" t="s">
        <v>126</v>
      </c>
      <c r="L21" s="182"/>
      <c r="M21" s="188">
        <v>43135</v>
      </c>
      <c r="N21" s="189">
        <v>43136</v>
      </c>
      <c r="O21" s="189">
        <v>43137</v>
      </c>
      <c r="P21" s="194">
        <v>43138</v>
      </c>
      <c r="Q21" s="189">
        <v>43139</v>
      </c>
      <c r="R21" s="189">
        <v>43140</v>
      </c>
      <c r="S21" s="188">
        <v>43141</v>
      </c>
      <c r="T21" s="182"/>
      <c r="U21" s="211">
        <v>21</v>
      </c>
      <c r="V21" s="187" t="s">
        <v>126</v>
      </c>
      <c r="Y21" s="212"/>
      <c r="AA21" s="180"/>
      <c r="AB21" s="180"/>
    </row>
    <row r="22" spans="2:40" s="179" customFormat="1" ht="11.25" customHeight="1" x14ac:dyDescent="0.2">
      <c r="B22" s="188">
        <v>42960</v>
      </c>
      <c r="C22" s="189">
        <v>42961</v>
      </c>
      <c r="D22" s="193">
        <v>42962</v>
      </c>
      <c r="E22" s="189">
        <v>42963</v>
      </c>
      <c r="F22" s="189">
        <v>42964</v>
      </c>
      <c r="G22" s="189">
        <v>42965</v>
      </c>
      <c r="H22" s="188">
        <v>42966</v>
      </c>
      <c r="I22" s="182"/>
      <c r="J22" s="195">
        <v>29</v>
      </c>
      <c r="K22" s="213" t="s">
        <v>128</v>
      </c>
      <c r="L22" s="182"/>
      <c r="M22" s="188">
        <v>43142</v>
      </c>
      <c r="N22" s="189">
        <v>43143</v>
      </c>
      <c r="O22" s="193">
        <v>43144</v>
      </c>
      <c r="P22" s="189">
        <v>43145</v>
      </c>
      <c r="Q22" s="189">
        <v>43146</v>
      </c>
      <c r="R22" s="189">
        <v>43147</v>
      </c>
      <c r="S22" s="188">
        <v>43148</v>
      </c>
      <c r="T22" s="182"/>
      <c r="U22" s="195">
        <v>27</v>
      </c>
      <c r="V22" s="196" t="s">
        <v>128</v>
      </c>
      <c r="Y22" s="212"/>
    </row>
    <row r="23" spans="2:40" s="179" customFormat="1" ht="11.25" customHeight="1" x14ac:dyDescent="0.2">
      <c r="B23" s="188">
        <v>42967</v>
      </c>
      <c r="C23" s="189">
        <v>42968</v>
      </c>
      <c r="D23" s="189">
        <v>42969</v>
      </c>
      <c r="E23" s="194">
        <v>42970</v>
      </c>
      <c r="F23" s="189">
        <v>42971</v>
      </c>
      <c r="G23" s="189">
        <v>42972</v>
      </c>
      <c r="H23" s="188">
        <v>42973</v>
      </c>
      <c r="I23" s="182"/>
      <c r="J23" s="201">
        <v>31</v>
      </c>
      <c r="K23" s="214" t="s">
        <v>136</v>
      </c>
      <c r="L23" s="182"/>
      <c r="M23" s="188">
        <v>43149</v>
      </c>
      <c r="N23" s="189">
        <v>43150</v>
      </c>
      <c r="O23" s="189">
        <v>43151</v>
      </c>
      <c r="P23" s="194">
        <v>43152</v>
      </c>
      <c r="Q23" s="189">
        <v>43153</v>
      </c>
      <c r="R23" s="189">
        <v>43154</v>
      </c>
      <c r="S23" s="188">
        <v>43155</v>
      </c>
      <c r="T23" s="182"/>
      <c r="U23" s="215" t="s">
        <v>137</v>
      </c>
      <c r="V23" s="215"/>
      <c r="AA23" s="199"/>
    </row>
    <row r="24" spans="2:40" s="179" customFormat="1" ht="12.75" customHeight="1" x14ac:dyDescent="0.2">
      <c r="B24" s="188">
        <v>42974</v>
      </c>
      <c r="C24" s="189">
        <v>42975</v>
      </c>
      <c r="D24" s="193">
        <v>42976</v>
      </c>
      <c r="E24" s="189">
        <v>42977</v>
      </c>
      <c r="F24" s="191">
        <v>42978</v>
      </c>
      <c r="G24" s="192" t="str">
        <v/>
      </c>
      <c r="H24" s="188" t="str">
        <v/>
      </c>
      <c r="I24" s="182"/>
      <c r="K24" s="214" t="s">
        <v>138</v>
      </c>
      <c r="L24" s="182"/>
      <c r="M24" s="188">
        <v>43156</v>
      </c>
      <c r="N24" s="189">
        <v>43157</v>
      </c>
      <c r="O24" s="193">
        <v>43158</v>
      </c>
      <c r="P24" s="189">
        <v>43159</v>
      </c>
      <c r="Q24" s="189" t="str">
        <v/>
      </c>
      <c r="R24" s="189" t="str">
        <v/>
      </c>
      <c r="S24" s="188" t="str">
        <v/>
      </c>
      <c r="T24" s="182"/>
    </row>
    <row r="25" spans="2:40" s="179" customFormat="1" ht="6" customHeight="1" x14ac:dyDescent="0.2">
      <c r="B25" s="188" t="str">
        <v/>
      </c>
      <c r="C25" s="189" t="str">
        <v/>
      </c>
      <c r="D25" s="189" t="str">
        <v/>
      </c>
      <c r="E25" s="189" t="str">
        <v/>
      </c>
      <c r="F25" s="189" t="str">
        <v/>
      </c>
      <c r="G25" s="189" t="str">
        <v/>
      </c>
      <c r="H25" s="188" t="str">
        <v/>
      </c>
      <c r="I25" s="182"/>
      <c r="L25" s="182"/>
      <c r="M25" s="188" t="str">
        <v/>
      </c>
      <c r="N25" s="189" t="str">
        <v/>
      </c>
      <c r="O25" s="189" t="str">
        <v/>
      </c>
      <c r="P25" s="189" t="str">
        <v/>
      </c>
      <c r="Q25" s="189" t="str">
        <v/>
      </c>
      <c r="R25" s="189" t="str">
        <v/>
      </c>
      <c r="S25" s="188" t="str">
        <v/>
      </c>
      <c r="T25" s="182"/>
    </row>
    <row r="26" spans="2:40" s="179" customFormat="1" ht="4.5" customHeight="1" x14ac:dyDescent="0.2">
      <c r="B26" s="182"/>
      <c r="C26" s="182"/>
      <c r="D26" s="182"/>
      <c r="E26" s="182"/>
      <c r="F26" s="182"/>
      <c r="G26" s="182"/>
      <c r="H26" s="182"/>
      <c r="I26" s="182"/>
      <c r="L26" s="182"/>
      <c r="M26" s="182"/>
      <c r="N26" s="182"/>
      <c r="O26" s="182"/>
      <c r="P26" s="182"/>
      <c r="Q26" s="182"/>
      <c r="R26" s="182"/>
      <c r="S26" s="182"/>
      <c r="T26" s="182"/>
      <c r="Y26" s="216"/>
    </row>
    <row r="27" spans="2:40" s="179" customFormat="1" ht="11.25" x14ac:dyDescent="0.2">
      <c r="B27" s="422">
        <f>DATE(year,9,1)</f>
        <v>42979</v>
      </c>
      <c r="C27" s="423"/>
      <c r="D27" s="423"/>
      <c r="E27" s="423"/>
      <c r="F27" s="423"/>
      <c r="G27" s="423"/>
      <c r="H27" s="423"/>
      <c r="I27" s="182"/>
      <c r="J27" s="424" t="s">
        <v>139</v>
      </c>
      <c r="K27" s="424"/>
      <c r="L27" s="182"/>
      <c r="M27" s="422">
        <f>DATE(year+1,3,1)</f>
        <v>43160</v>
      </c>
      <c r="N27" s="423"/>
      <c r="O27" s="423"/>
      <c r="P27" s="423"/>
      <c r="Q27" s="423"/>
      <c r="R27" s="423"/>
      <c r="S27" s="423"/>
      <c r="T27" s="182"/>
      <c r="U27" s="424" t="s">
        <v>140</v>
      </c>
      <c r="V27" s="424"/>
      <c r="Y27" s="212"/>
    </row>
    <row r="28" spans="2:40" s="179" customFormat="1" ht="11.25" x14ac:dyDescent="0.2">
      <c r="B28" s="184" t="str">
        <f>IF(startday=1,INDEX(weekDayNames,1),INDEX(weekDayNames,2))</f>
        <v>Su</v>
      </c>
      <c r="C28" s="185" t="str">
        <f>IF(startday=1,INDEX(weekDayNames,2),INDEX(weekDayNames,3))</f>
        <v>M</v>
      </c>
      <c r="D28" s="185" t="str">
        <f>IF(startday=1,INDEX(weekDayNames,3),INDEX(weekDayNames,4))</f>
        <v>Tu</v>
      </c>
      <c r="E28" s="185" t="str">
        <f>IF(startday=1,INDEX(weekDayNames,4),INDEX(weekDayNames,5))</f>
        <v>W</v>
      </c>
      <c r="F28" s="185" t="str">
        <f>IF(startday=1,INDEX(weekDayNames,5),INDEX(weekDayNames,6))</f>
        <v>Th</v>
      </c>
      <c r="G28" s="185" t="str">
        <f>IF(startday=1,INDEX(weekDayNames,6),INDEX(weekDayNames,7))</f>
        <v>F</v>
      </c>
      <c r="H28" s="184" t="str">
        <f>IF(startday=1,INDEX(weekDayNames,7),INDEX(weekDayNames,1))</f>
        <v>Sa</v>
      </c>
      <c r="I28" s="182"/>
      <c r="J28" s="186">
        <v>6</v>
      </c>
      <c r="K28" s="187" t="s">
        <v>126</v>
      </c>
      <c r="L28" s="182"/>
      <c r="M28" s="184" t="str">
        <f>IF(startday=1,INDEX(weekDayNames,1),INDEX(weekDayNames,2))</f>
        <v>Su</v>
      </c>
      <c r="N28" s="185" t="str">
        <f>IF(startday=1,INDEX(weekDayNames,2),INDEX(weekDayNames,3))</f>
        <v>M</v>
      </c>
      <c r="O28" s="185" t="str">
        <f>IF(startday=1,INDEX(weekDayNames,3),INDEX(weekDayNames,4))</f>
        <v>Tu</v>
      </c>
      <c r="P28" s="185" t="str">
        <f>IF(startday=1,INDEX(weekDayNames,4),INDEX(weekDayNames,5))</f>
        <v>W</v>
      </c>
      <c r="Q28" s="185" t="str">
        <f>IF(startday=1,INDEX(weekDayNames,5),INDEX(weekDayNames,6))</f>
        <v>Th</v>
      </c>
      <c r="R28" s="185" t="str">
        <f>IF(startday=1,INDEX(weekDayNames,6),INDEX(weekDayNames,7))</f>
        <v>F</v>
      </c>
      <c r="S28" s="184" t="str">
        <f>IF(startday=1,INDEX(weekDayNames,7),INDEX(weekDayNames,1))</f>
        <v>Sa</v>
      </c>
      <c r="T28" s="182"/>
      <c r="U28" s="217" t="s">
        <v>141</v>
      </c>
      <c r="V28" s="179" t="s">
        <v>142</v>
      </c>
    </row>
    <row r="29" spans="2:40" s="179" customFormat="1" ht="11.25" x14ac:dyDescent="0.2">
      <c r="B29" s="188" t="str">
        <f t="array" ref="B29:H34">IF(MONTH(B27)&lt;&gt;MONTH(DATE(YEAR(B27),MONTH(B27),1)-WEEKDAY(DATE(YEAR(B27),MONTH(B27),1),startday)+(WeekNo-1)*7+WeekDay),"",DATE(YEAR(B27),MONTH(B27),1)-WEEKDAY(DATE(YEAR(B27),MONTH(B27),1),startday)+(WeekNo-1)*7+WeekDay)</f>
        <v/>
      </c>
      <c r="C29" s="192" t="str">
        <v/>
      </c>
      <c r="D29" s="189" t="str">
        <v/>
      </c>
      <c r="E29" s="189" t="str">
        <v/>
      </c>
      <c r="F29" s="189" t="str">
        <v/>
      </c>
      <c r="G29" s="189">
        <v>42979</v>
      </c>
      <c r="H29" s="188">
        <v>42980</v>
      </c>
      <c r="I29" s="182"/>
      <c r="J29" s="195">
        <v>12</v>
      </c>
      <c r="K29" s="196" t="s">
        <v>128</v>
      </c>
      <c r="L29" s="182"/>
      <c r="M29" s="188" t="str">
        <f t="array" ref="M29:S34">IF(MONTH(M27)&lt;&gt;MONTH(DATE(YEAR(M27),MONTH(M27),1)-WEEKDAY(DATE(YEAR(M27),MONTH(M27),1),startday)+(WeekNo-1)*7+WeekDay),"",DATE(YEAR(M27),MONTH(M27),1)-WEEKDAY(DATE(YEAR(M27),MONTH(M27),1),startday)+(WeekNo-1)*7+WeekDay)</f>
        <v/>
      </c>
      <c r="N29" s="189" t="str">
        <v/>
      </c>
      <c r="O29" s="189" t="str">
        <v/>
      </c>
      <c r="P29" s="189" t="str">
        <v/>
      </c>
      <c r="Q29" s="189">
        <v>43160</v>
      </c>
      <c r="R29" s="189">
        <v>43161</v>
      </c>
      <c r="S29" s="188">
        <v>43162</v>
      </c>
      <c r="T29" s="182"/>
      <c r="U29" s="195">
        <v>13</v>
      </c>
      <c r="V29" s="196" t="s">
        <v>128</v>
      </c>
      <c r="Y29" s="212"/>
    </row>
    <row r="30" spans="2:40" s="179" customFormat="1" ht="22.5" x14ac:dyDescent="0.2">
      <c r="B30" s="188">
        <v>42981</v>
      </c>
      <c r="C30" s="189">
        <v>42982</v>
      </c>
      <c r="D30" s="189">
        <v>42983</v>
      </c>
      <c r="E30" s="194">
        <v>42984</v>
      </c>
      <c r="F30" s="189">
        <v>42985</v>
      </c>
      <c r="G30" s="189">
        <v>42986</v>
      </c>
      <c r="H30" s="188">
        <v>42987</v>
      </c>
      <c r="I30" s="182"/>
      <c r="J30" s="219" t="s">
        <v>143</v>
      </c>
      <c r="K30" s="220" t="s">
        <v>144</v>
      </c>
      <c r="L30" s="182"/>
      <c r="M30" s="188">
        <v>43163</v>
      </c>
      <c r="N30" s="189">
        <v>43164</v>
      </c>
      <c r="O30" s="189">
        <v>43165</v>
      </c>
      <c r="P30" s="189">
        <v>43166</v>
      </c>
      <c r="Q30" s="194">
        <v>43167</v>
      </c>
      <c r="R30" s="194">
        <v>43168</v>
      </c>
      <c r="S30" s="188">
        <v>43169</v>
      </c>
      <c r="T30" s="182"/>
      <c r="U30" s="221">
        <v>21</v>
      </c>
      <c r="V30" s="187" t="s">
        <v>126</v>
      </c>
      <c r="Y30" s="212"/>
    </row>
    <row r="31" spans="2:40" s="180" customFormat="1" ht="13.5" customHeight="1" x14ac:dyDescent="0.3">
      <c r="B31" s="188">
        <v>42988</v>
      </c>
      <c r="C31" s="189">
        <v>42989</v>
      </c>
      <c r="D31" s="193">
        <v>42990</v>
      </c>
      <c r="E31" s="189">
        <v>42991</v>
      </c>
      <c r="F31" s="189">
        <v>42992</v>
      </c>
      <c r="G31" s="189">
        <v>42993</v>
      </c>
      <c r="H31" s="188">
        <v>42994</v>
      </c>
      <c r="I31" s="182"/>
      <c r="J31" s="195">
        <v>26</v>
      </c>
      <c r="K31" s="196" t="s">
        <v>128</v>
      </c>
      <c r="L31" s="182"/>
      <c r="M31" s="188">
        <v>43170</v>
      </c>
      <c r="N31" s="189">
        <v>43171</v>
      </c>
      <c r="O31" s="193">
        <v>43172</v>
      </c>
      <c r="P31" s="189">
        <v>43173</v>
      </c>
      <c r="Q31" s="189">
        <v>43174</v>
      </c>
      <c r="R31" s="189">
        <v>43175</v>
      </c>
      <c r="S31" s="188">
        <v>43176</v>
      </c>
      <c r="T31" s="182"/>
      <c r="U31" s="195">
        <v>27</v>
      </c>
      <c r="V31" s="196" t="s">
        <v>128</v>
      </c>
      <c r="AA31" s="179"/>
      <c r="AB31" s="179"/>
    </row>
    <row r="32" spans="2:40" s="179" customFormat="1" ht="13.5" x14ac:dyDescent="0.3">
      <c r="B32" s="188">
        <v>42995</v>
      </c>
      <c r="C32" s="189">
        <v>42996</v>
      </c>
      <c r="D32" s="189">
        <v>42997</v>
      </c>
      <c r="E32" s="189">
        <v>42998</v>
      </c>
      <c r="F32" s="194">
        <v>42999</v>
      </c>
      <c r="G32" s="194">
        <v>43000</v>
      </c>
      <c r="H32" s="218">
        <v>43001</v>
      </c>
      <c r="I32" s="182"/>
      <c r="L32" s="182"/>
      <c r="M32" s="188">
        <v>43177</v>
      </c>
      <c r="N32" s="189">
        <v>43178</v>
      </c>
      <c r="O32" s="189">
        <v>43179</v>
      </c>
      <c r="P32" s="194">
        <v>43180</v>
      </c>
      <c r="Q32" s="189">
        <v>43181</v>
      </c>
      <c r="R32" s="189">
        <v>43182</v>
      </c>
      <c r="S32" s="188">
        <v>43183</v>
      </c>
      <c r="T32" s="200"/>
      <c r="U32" s="222" t="s">
        <v>145</v>
      </c>
      <c r="V32" s="220" t="s">
        <v>146</v>
      </c>
      <c r="AA32" s="180"/>
    </row>
    <row r="33" spans="2:28" s="179" customFormat="1" ht="11.25" x14ac:dyDescent="0.2">
      <c r="B33" s="188">
        <v>43002</v>
      </c>
      <c r="C33" s="189">
        <v>43003</v>
      </c>
      <c r="D33" s="193">
        <v>43004</v>
      </c>
      <c r="E33" s="189">
        <v>43005</v>
      </c>
      <c r="F33" s="189">
        <v>43006</v>
      </c>
      <c r="G33" s="189">
        <v>43007</v>
      </c>
      <c r="H33" s="188">
        <v>43008</v>
      </c>
      <c r="I33" s="182"/>
      <c r="J33" s="223"/>
      <c r="K33" s="224"/>
      <c r="L33" s="182"/>
      <c r="M33" s="188">
        <v>43184</v>
      </c>
      <c r="N33" s="189">
        <v>43185</v>
      </c>
      <c r="O33" s="193">
        <v>43186</v>
      </c>
      <c r="P33" s="189">
        <v>43187</v>
      </c>
      <c r="Q33" s="189">
        <v>43188</v>
      </c>
      <c r="R33" s="189">
        <v>43189</v>
      </c>
      <c r="S33" s="188">
        <v>43190</v>
      </c>
      <c r="T33" s="182"/>
    </row>
    <row r="34" spans="2:28" s="179" customFormat="1" ht="5.25" customHeight="1" x14ac:dyDescent="0.3">
      <c r="B34" s="188" t="str">
        <v/>
      </c>
      <c r="C34" s="189" t="str">
        <v/>
      </c>
      <c r="D34" s="189" t="str">
        <v/>
      </c>
      <c r="E34" s="189" t="str">
        <v/>
      </c>
      <c r="F34" s="189" t="str">
        <v/>
      </c>
      <c r="G34" s="189" t="str">
        <v/>
      </c>
      <c r="H34" s="188" t="str">
        <v/>
      </c>
      <c r="I34" s="182"/>
      <c r="J34" s="206"/>
      <c r="K34" s="200"/>
      <c r="L34" s="182"/>
      <c r="M34" s="188" t="str">
        <v/>
      </c>
      <c r="N34" s="189" t="str">
        <v/>
      </c>
      <c r="O34" s="189" t="str">
        <v/>
      </c>
      <c r="P34" s="189" t="str">
        <v/>
      </c>
      <c r="Q34" s="189" t="str">
        <v/>
      </c>
      <c r="R34" s="189" t="str">
        <v/>
      </c>
      <c r="S34" s="188" t="str">
        <v/>
      </c>
      <c r="T34" s="182"/>
      <c r="U34" s="225"/>
      <c r="V34" s="224"/>
      <c r="Y34" s="432"/>
      <c r="Z34" s="180"/>
      <c r="AB34" s="180"/>
    </row>
    <row r="35" spans="2:28" s="179" customFormat="1" ht="5.25" customHeight="1" x14ac:dyDescent="0.2">
      <c r="B35" s="182"/>
      <c r="C35" s="182"/>
      <c r="D35" s="182"/>
      <c r="E35" s="182"/>
      <c r="F35" s="182"/>
      <c r="G35" s="182"/>
      <c r="H35" s="182"/>
      <c r="I35" s="182"/>
      <c r="L35" s="182"/>
      <c r="M35" s="182"/>
      <c r="N35" s="182"/>
      <c r="O35" s="182"/>
      <c r="P35" s="182"/>
      <c r="Q35" s="182"/>
      <c r="R35" s="182"/>
      <c r="S35" s="182"/>
      <c r="T35" s="182"/>
      <c r="U35" s="182"/>
      <c r="V35" s="182"/>
      <c r="Y35" s="432"/>
    </row>
    <row r="36" spans="2:28" s="179" customFormat="1" ht="11.25" x14ac:dyDescent="0.2">
      <c r="B36" s="422">
        <f>DATE(year,10,1)</f>
        <v>43009</v>
      </c>
      <c r="C36" s="423"/>
      <c r="D36" s="423"/>
      <c r="E36" s="423"/>
      <c r="F36" s="423"/>
      <c r="G36" s="423"/>
      <c r="H36" s="423"/>
      <c r="I36" s="182"/>
      <c r="J36" s="424" t="s">
        <v>147</v>
      </c>
      <c r="K36" s="424"/>
      <c r="L36" s="182"/>
      <c r="M36" s="422">
        <f>DATE(year+1,4,1)</f>
        <v>43191</v>
      </c>
      <c r="N36" s="423"/>
      <c r="O36" s="423"/>
      <c r="P36" s="423"/>
      <c r="Q36" s="423"/>
      <c r="R36" s="423"/>
      <c r="S36" s="423"/>
      <c r="T36" s="182"/>
      <c r="U36" s="424" t="s">
        <v>148</v>
      </c>
      <c r="V36" s="424"/>
      <c r="Y36" s="432"/>
    </row>
    <row r="37" spans="2:28" s="179" customFormat="1" ht="22.5" x14ac:dyDescent="0.2">
      <c r="B37" s="184" t="str">
        <f>IF(startday=1,INDEX(weekDayNames,1),INDEX(weekDayNames,2))</f>
        <v>Su</v>
      </c>
      <c r="C37" s="185" t="str">
        <f>IF(startday=1,INDEX(weekDayNames,2),INDEX(weekDayNames,3))</f>
        <v>M</v>
      </c>
      <c r="D37" s="185" t="str">
        <f>IF(startday=1,INDEX(weekDayNames,3),INDEX(weekDayNames,4))</f>
        <v>Tu</v>
      </c>
      <c r="E37" s="185" t="str">
        <f>IF(startday=1,INDEX(weekDayNames,4),INDEX(weekDayNames,5))</f>
        <v>W</v>
      </c>
      <c r="F37" s="185" t="str">
        <f>IF(startday=1,INDEX(weekDayNames,5),INDEX(weekDayNames,6))</f>
        <v>Th</v>
      </c>
      <c r="G37" s="185" t="str">
        <f>IF(startday=1,INDEX(weekDayNames,6),INDEX(weekDayNames,7))</f>
        <v>F</v>
      </c>
      <c r="H37" s="184" t="str">
        <f>IF(startday=1,INDEX(weekDayNames,7),INDEX(weekDayNames,1))</f>
        <v>Sa</v>
      </c>
      <c r="I37" s="182"/>
      <c r="J37" s="226" t="s">
        <v>149</v>
      </c>
      <c r="K37" s="179" t="s">
        <v>150</v>
      </c>
      <c r="L37" s="182"/>
      <c r="M37" s="184" t="str">
        <f>IF(startday=1,INDEX(weekDayNames,1),INDEX(weekDayNames,2))</f>
        <v>Su</v>
      </c>
      <c r="N37" s="185" t="str">
        <f>IF(startday=1,INDEX(weekDayNames,2),INDEX(weekDayNames,3))</f>
        <v>M</v>
      </c>
      <c r="O37" s="185" t="str">
        <f>IF(startday=1,INDEX(weekDayNames,3),INDEX(weekDayNames,4))</f>
        <v>Tu</v>
      </c>
      <c r="P37" s="185" t="str">
        <f>IF(startday=1,INDEX(weekDayNames,4),INDEX(weekDayNames,5))</f>
        <v>W</v>
      </c>
      <c r="Q37" s="185" t="str">
        <f>IF(startday=1,INDEX(weekDayNames,5),INDEX(weekDayNames,6))</f>
        <v>Th</v>
      </c>
      <c r="R37" s="185" t="str">
        <f>IF(startday=1,INDEX(weekDayNames,6),INDEX(weekDayNames,7))</f>
        <v>F</v>
      </c>
      <c r="S37" s="184" t="str">
        <f>IF(startday=1,INDEX(weekDayNames,7),INDEX(weekDayNames,1))</f>
        <v>Sa</v>
      </c>
      <c r="T37" s="182"/>
      <c r="U37" s="186">
        <v>4</v>
      </c>
      <c r="V37" s="187" t="s">
        <v>126</v>
      </c>
      <c r="Y37" s="432"/>
    </row>
    <row r="38" spans="2:28" s="179" customFormat="1" ht="13.5" x14ac:dyDescent="0.3">
      <c r="B38" s="188">
        <f t="array" ref="B38:H43">IF(MONTH(B36)&lt;&gt;MONTH(DATE(YEAR(B36),MONTH(B36),1)-WEEKDAY(DATE(YEAR(B36),MONTH(B36),1),startday)+(WeekNo-1)*7+WeekDay),"",DATE(YEAR(B36),MONTH(B36),1)-WEEKDAY(DATE(YEAR(B36),MONTH(B36),1),startday)+(WeekNo-1)*7+WeekDay)</f>
        <v>43009</v>
      </c>
      <c r="C38" s="189">
        <v>43010</v>
      </c>
      <c r="D38" s="189">
        <v>43011</v>
      </c>
      <c r="E38" s="193">
        <v>43012</v>
      </c>
      <c r="F38" s="193">
        <v>43013</v>
      </c>
      <c r="G38" s="189">
        <v>43014</v>
      </c>
      <c r="H38" s="188">
        <v>43015</v>
      </c>
      <c r="I38" s="200"/>
      <c r="J38" s="186">
        <v>18</v>
      </c>
      <c r="K38" s="187" t="s">
        <v>126</v>
      </c>
      <c r="L38" s="182"/>
      <c r="M38" s="188">
        <f t="array" ref="M38:S43">IF(MONTH(M36)&lt;&gt;MONTH(DATE(YEAR(M36),MONTH(M36),1)-WEEKDAY(DATE(YEAR(M36),MONTH(M36),1),startday)+(WeekNo-1)*7+WeekDay),"",DATE(YEAR(M36),MONTH(M36),1)-WEEKDAY(DATE(YEAR(M36),MONTH(M36),1),startday)+(WeekNo-1)*7+WeekDay)</f>
        <v>43191</v>
      </c>
      <c r="N38" s="189">
        <v>43192</v>
      </c>
      <c r="O38" s="189">
        <v>43193</v>
      </c>
      <c r="P38" s="194">
        <v>43194</v>
      </c>
      <c r="Q38" s="189">
        <v>43195</v>
      </c>
      <c r="R38" s="189">
        <v>43196</v>
      </c>
      <c r="S38" s="188">
        <v>43197</v>
      </c>
      <c r="T38" s="182"/>
      <c r="U38" s="195">
        <v>10</v>
      </c>
      <c r="V38" s="196" t="s">
        <v>128</v>
      </c>
      <c r="Y38" s="432"/>
      <c r="AA38" s="180"/>
    </row>
    <row r="39" spans="2:28" s="179" customFormat="1" ht="22.5" x14ac:dyDescent="0.2">
      <c r="B39" s="188">
        <v>43016</v>
      </c>
      <c r="C39" s="189">
        <v>43017</v>
      </c>
      <c r="D39" s="189">
        <v>43018</v>
      </c>
      <c r="E39" s="189">
        <v>43019</v>
      </c>
      <c r="F39" s="189">
        <v>43020</v>
      </c>
      <c r="G39" s="189">
        <v>43021</v>
      </c>
      <c r="H39" s="188">
        <v>43022</v>
      </c>
      <c r="I39" s="200"/>
      <c r="J39" s="195">
        <v>24</v>
      </c>
      <c r="K39" s="196" t="s">
        <v>128</v>
      </c>
      <c r="L39" s="182"/>
      <c r="M39" s="188">
        <v>43198</v>
      </c>
      <c r="N39" s="189">
        <v>43199</v>
      </c>
      <c r="O39" s="193">
        <v>43200</v>
      </c>
      <c r="P39" s="189">
        <v>43201</v>
      </c>
      <c r="Q39" s="189">
        <v>43202</v>
      </c>
      <c r="R39" s="189">
        <v>43203</v>
      </c>
      <c r="S39" s="188">
        <v>43204</v>
      </c>
      <c r="T39" s="182"/>
      <c r="U39" s="221">
        <v>18</v>
      </c>
      <c r="V39" s="187" t="s">
        <v>126</v>
      </c>
      <c r="Y39" s="212"/>
    </row>
    <row r="40" spans="2:28" s="180" customFormat="1" ht="13.5" customHeight="1" x14ac:dyDescent="0.3">
      <c r="B40" s="227">
        <v>43023</v>
      </c>
      <c r="C40" s="192">
        <v>43024</v>
      </c>
      <c r="D40" s="192">
        <v>43025</v>
      </c>
      <c r="E40" s="194">
        <v>43026</v>
      </c>
      <c r="F40" s="189">
        <v>43027</v>
      </c>
      <c r="G40" s="189">
        <v>43028</v>
      </c>
      <c r="H40" s="228">
        <v>43029</v>
      </c>
      <c r="I40" s="182"/>
      <c r="J40" s="201">
        <v>31</v>
      </c>
      <c r="K40" s="203" t="s">
        <v>151</v>
      </c>
      <c r="L40" s="182"/>
      <c r="M40" s="188">
        <v>43205</v>
      </c>
      <c r="N40" s="189">
        <v>43206</v>
      </c>
      <c r="O40" s="189">
        <v>43207</v>
      </c>
      <c r="P40" s="194">
        <v>43208</v>
      </c>
      <c r="Q40" s="189">
        <v>43209</v>
      </c>
      <c r="R40" s="189">
        <v>43210</v>
      </c>
      <c r="S40" s="188">
        <v>43211</v>
      </c>
      <c r="T40" s="182"/>
      <c r="U40" s="195">
        <v>24</v>
      </c>
      <c r="V40" s="196" t="s">
        <v>128</v>
      </c>
      <c r="AA40" s="179"/>
      <c r="AB40" s="179"/>
    </row>
    <row r="41" spans="2:28" s="179" customFormat="1" ht="11.25" x14ac:dyDescent="0.2">
      <c r="B41" s="188">
        <v>43030</v>
      </c>
      <c r="C41" s="189">
        <v>43031</v>
      </c>
      <c r="D41" s="193">
        <v>43032</v>
      </c>
      <c r="E41" s="189">
        <v>43033</v>
      </c>
      <c r="F41" s="189">
        <v>43034</v>
      </c>
      <c r="G41" s="189">
        <v>43035</v>
      </c>
      <c r="H41" s="188">
        <v>43036</v>
      </c>
      <c r="I41" s="182"/>
      <c r="J41" s="220"/>
      <c r="K41" s="220"/>
      <c r="L41" s="182"/>
      <c r="M41" s="188">
        <v>43212</v>
      </c>
      <c r="N41" s="189">
        <v>43213</v>
      </c>
      <c r="O41" s="193">
        <v>43214</v>
      </c>
      <c r="P41" s="194">
        <v>43215</v>
      </c>
      <c r="Q41" s="189">
        <v>43216</v>
      </c>
      <c r="R41" s="189">
        <v>43217</v>
      </c>
      <c r="S41" s="188">
        <v>43218</v>
      </c>
      <c r="T41" s="182"/>
      <c r="U41" s="229">
        <v>30</v>
      </c>
      <c r="V41" s="203" t="s">
        <v>152</v>
      </c>
    </row>
    <row r="42" spans="2:28" s="179" customFormat="1" ht="11.25" x14ac:dyDescent="0.2">
      <c r="B42" s="188">
        <v>43037</v>
      </c>
      <c r="C42" s="189">
        <v>43038</v>
      </c>
      <c r="D42" s="191">
        <v>43039</v>
      </c>
      <c r="E42" s="189" t="str">
        <v/>
      </c>
      <c r="F42" s="189" t="str">
        <v/>
      </c>
      <c r="G42" s="190" t="str">
        <v/>
      </c>
      <c r="H42" s="188" t="str">
        <v/>
      </c>
      <c r="I42" s="182"/>
      <c r="L42" s="182"/>
      <c r="M42" s="188">
        <v>43219</v>
      </c>
      <c r="N42" s="229">
        <v>43220</v>
      </c>
      <c r="O42" s="230" t="str">
        <v/>
      </c>
      <c r="P42" s="189" t="str">
        <v/>
      </c>
      <c r="Q42" s="189" t="str">
        <v/>
      </c>
      <c r="R42" s="190" t="str">
        <v/>
      </c>
      <c r="S42" s="188" t="str">
        <v/>
      </c>
      <c r="T42" s="182"/>
      <c r="U42" s="231"/>
      <c r="V42" s="232"/>
    </row>
    <row r="43" spans="2:28" s="179" customFormat="1" ht="1.5" customHeight="1" x14ac:dyDescent="0.3">
      <c r="B43" s="227" t="str">
        <v/>
      </c>
      <c r="C43" s="189" t="str">
        <v/>
      </c>
      <c r="D43" s="189" t="str">
        <v/>
      </c>
      <c r="E43" s="189" t="str">
        <v/>
      </c>
      <c r="F43" s="189" t="str">
        <v/>
      </c>
      <c r="G43" s="189" t="str">
        <v/>
      </c>
      <c r="H43" s="188" t="str">
        <v/>
      </c>
      <c r="I43" s="182"/>
      <c r="J43" s="203"/>
      <c r="K43" s="203"/>
      <c r="L43" s="182"/>
      <c r="M43" s="188" t="str">
        <v/>
      </c>
      <c r="N43" s="189" t="str">
        <v/>
      </c>
      <c r="O43" s="189" t="str">
        <v/>
      </c>
      <c r="P43" s="189" t="str">
        <v/>
      </c>
      <c r="Q43" s="189" t="str">
        <v/>
      </c>
      <c r="R43" s="189" t="str">
        <v/>
      </c>
      <c r="S43" s="188" t="str">
        <v/>
      </c>
      <c r="T43" s="182"/>
      <c r="AB43" s="180"/>
    </row>
    <row r="44" spans="2:28" s="179" customFormat="1" ht="5.25" customHeight="1" x14ac:dyDescent="0.2">
      <c r="B44" s="182"/>
      <c r="C44" s="182"/>
      <c r="D44" s="182"/>
      <c r="E44" s="182"/>
      <c r="F44" s="182"/>
      <c r="G44" s="182"/>
      <c r="H44" s="182"/>
      <c r="I44" s="182"/>
      <c r="L44" s="182"/>
      <c r="M44" s="182"/>
      <c r="N44" s="182"/>
      <c r="O44" s="182"/>
      <c r="P44" s="182"/>
      <c r="Q44" s="182"/>
      <c r="R44" s="182"/>
      <c r="S44" s="182"/>
      <c r="T44" s="182"/>
    </row>
    <row r="45" spans="2:28" s="179" customFormat="1" ht="11.25" x14ac:dyDescent="0.2">
      <c r="B45" s="422">
        <f>DATE(year,11,1)</f>
        <v>43040</v>
      </c>
      <c r="C45" s="423"/>
      <c r="D45" s="423"/>
      <c r="E45" s="423"/>
      <c r="F45" s="423"/>
      <c r="G45" s="423"/>
      <c r="H45" s="423"/>
      <c r="I45" s="182"/>
      <c r="J45" s="424" t="s">
        <v>153</v>
      </c>
      <c r="K45" s="424"/>
      <c r="L45" s="182"/>
      <c r="M45" s="422">
        <f>DATE(year+1,5,1)</f>
        <v>43221</v>
      </c>
      <c r="N45" s="423"/>
      <c r="O45" s="423"/>
      <c r="P45" s="423"/>
      <c r="Q45" s="423"/>
      <c r="R45" s="423"/>
      <c r="S45" s="423"/>
      <c r="T45" s="182"/>
      <c r="U45" s="424" t="s">
        <v>154</v>
      </c>
      <c r="V45" s="424"/>
    </row>
    <row r="46" spans="2:28" s="179" customFormat="1" ht="11.25" x14ac:dyDescent="0.2">
      <c r="B46" s="184" t="str">
        <f>IF(startday=1,INDEX(weekDayNames,1),INDEX(weekDayNames,2))</f>
        <v>Su</v>
      </c>
      <c r="C46" s="185" t="str">
        <f>IF(startday=1,INDEX(weekDayNames,2),INDEX(weekDayNames,3))</f>
        <v>M</v>
      </c>
      <c r="D46" s="185" t="str">
        <f>IF(startday=1,INDEX(weekDayNames,3),INDEX(weekDayNames,4))</f>
        <v>Tu</v>
      </c>
      <c r="E46" s="185" t="str">
        <f>IF(startday=1,INDEX(weekDayNames,4),INDEX(weekDayNames,5))</f>
        <v>W</v>
      </c>
      <c r="F46" s="185" t="str">
        <f>IF(startday=1,INDEX(weekDayNames,5),INDEX(weekDayNames,6))</f>
        <v>Th</v>
      </c>
      <c r="G46" s="185" t="str">
        <f>IF(startday=1,INDEX(weekDayNames,6),INDEX(weekDayNames,7))</f>
        <v>F</v>
      </c>
      <c r="H46" s="184" t="str">
        <f>IF(startday=1,INDEX(weekDayNames,7),INDEX(weekDayNames,1))</f>
        <v>Sa</v>
      </c>
      <c r="I46" s="182"/>
      <c r="J46" s="233">
        <v>1</v>
      </c>
      <c r="K46" s="234" t="s">
        <v>155</v>
      </c>
      <c r="L46" s="182"/>
      <c r="M46" s="184" t="str">
        <f>IF(startday=1,INDEX(weekDayNames,1),INDEX(weekDayNames,2))</f>
        <v>Su</v>
      </c>
      <c r="N46" s="185" t="str">
        <f>IF(startday=1,INDEX(weekDayNames,2),INDEX(weekDayNames,3))</f>
        <v>M</v>
      </c>
      <c r="O46" s="185" t="str">
        <f>IF(startday=1,INDEX(weekDayNames,3),INDEX(weekDayNames,4))</f>
        <v>Tu</v>
      </c>
      <c r="P46" s="185" t="str">
        <f>IF(startday=1,INDEX(weekDayNames,4),INDEX(weekDayNames,5))</f>
        <v>W</v>
      </c>
      <c r="Q46" s="185" t="str">
        <f>IF(startday=1,INDEX(weekDayNames,5),INDEX(weekDayNames,6))</f>
        <v>Th</v>
      </c>
      <c r="R46" s="185" t="str">
        <f>IF(startday=1,INDEX(weekDayNames,6),INDEX(weekDayNames,7))</f>
        <v>F</v>
      </c>
      <c r="S46" s="184" t="str">
        <f>IF(startday=1,INDEX(weekDayNames,7),INDEX(weekDayNames,1))</f>
        <v>Sa</v>
      </c>
      <c r="T46" s="182"/>
      <c r="U46" s="235">
        <v>1</v>
      </c>
      <c r="V46" s="236" t="s">
        <v>156</v>
      </c>
    </row>
    <row r="47" spans="2:28" s="179" customFormat="1" ht="12" customHeight="1" x14ac:dyDescent="0.2">
      <c r="B47" s="188" t="str">
        <f t="array" ref="B47:H52">IF(MONTH(B45)&lt;&gt;MONTH(DATE(YEAR(B45),MONTH(B45),1)-WEEKDAY(DATE(YEAR(B45),MONTH(B45),1),startday)+(WeekNo-1)*7+WeekDay),"",DATE(YEAR(B45),MONTH(B45),1)-WEEKDAY(DATE(YEAR(B45),MONTH(B45),1),startday)+(WeekNo-1)*7+WeekDay)</f>
        <v/>
      </c>
      <c r="C47" s="189" t="str">
        <v/>
      </c>
      <c r="D47" s="237" t="str">
        <v/>
      </c>
      <c r="E47" s="193">
        <v>43040</v>
      </c>
      <c r="F47" s="189">
        <v>43041</v>
      </c>
      <c r="G47" s="189">
        <v>43042</v>
      </c>
      <c r="H47" s="188">
        <v>43043</v>
      </c>
      <c r="I47" s="182"/>
      <c r="J47" s="233">
        <v>1</v>
      </c>
      <c r="K47" s="234" t="s">
        <v>157</v>
      </c>
      <c r="L47" s="182"/>
      <c r="M47" s="188" t="str">
        <f t="array" ref="M47:S52">IF(MONTH(M45)&lt;&gt;MONTH(DATE(YEAR(M45),MONTH(M45),1)-WEEKDAY(DATE(YEAR(M45),MONTH(M45),1),startday)+(WeekNo-1)*7+WeekDay),"",DATE(YEAR(M45),MONTH(M45),1)-WEEKDAY(DATE(YEAR(M45),MONTH(M45),1),startday)+(WeekNo-1)*7+WeekDay)</f>
        <v/>
      </c>
      <c r="N47" s="230" t="str">
        <v/>
      </c>
      <c r="O47" s="193">
        <v>43221</v>
      </c>
      <c r="P47" s="194">
        <v>43222</v>
      </c>
      <c r="Q47" s="189">
        <v>43223</v>
      </c>
      <c r="R47" s="189">
        <v>43224</v>
      </c>
      <c r="S47" s="188">
        <v>43225</v>
      </c>
      <c r="T47" s="182"/>
      <c r="U47" s="211">
        <v>2</v>
      </c>
      <c r="V47" s="187" t="s">
        <v>126</v>
      </c>
    </row>
    <row r="48" spans="2:28" s="179" customFormat="1" ht="13.5" customHeight="1" x14ac:dyDescent="0.2">
      <c r="B48" s="188">
        <v>43044</v>
      </c>
      <c r="C48" s="189">
        <v>43045</v>
      </c>
      <c r="D48" s="193">
        <v>43046</v>
      </c>
      <c r="E48" s="189">
        <v>43047</v>
      </c>
      <c r="F48" s="189">
        <v>43048</v>
      </c>
      <c r="G48" s="189">
        <v>43049</v>
      </c>
      <c r="H48" s="188">
        <v>43050</v>
      </c>
      <c r="I48" s="182"/>
      <c r="J48" s="210">
        <v>1</v>
      </c>
      <c r="K48" s="187" t="s">
        <v>126</v>
      </c>
      <c r="L48" s="182"/>
      <c r="M48" s="188">
        <v>43226</v>
      </c>
      <c r="N48" s="189">
        <v>43227</v>
      </c>
      <c r="O48" s="193">
        <v>43228</v>
      </c>
      <c r="P48" s="189">
        <v>43229</v>
      </c>
      <c r="Q48" s="189">
        <v>43230</v>
      </c>
      <c r="R48" s="189">
        <v>43231</v>
      </c>
      <c r="S48" s="188">
        <v>43232</v>
      </c>
      <c r="T48" s="182"/>
      <c r="U48" s="195">
        <v>8</v>
      </c>
      <c r="V48" s="196" t="s">
        <v>128</v>
      </c>
      <c r="Y48" s="216"/>
    </row>
    <row r="49" spans="2:28" s="180" customFormat="1" ht="22.5" x14ac:dyDescent="0.3">
      <c r="B49" s="188">
        <v>43051</v>
      </c>
      <c r="C49" s="189">
        <v>43052</v>
      </c>
      <c r="D49" s="189">
        <v>43053</v>
      </c>
      <c r="E49" s="194">
        <v>43054</v>
      </c>
      <c r="F49" s="189">
        <v>43055</v>
      </c>
      <c r="G49" s="189">
        <v>43056</v>
      </c>
      <c r="H49" s="188">
        <v>43057</v>
      </c>
      <c r="I49" s="182"/>
      <c r="J49" s="195">
        <v>7</v>
      </c>
      <c r="K49" s="196" t="s">
        <v>128</v>
      </c>
      <c r="L49" s="182"/>
      <c r="M49" s="188">
        <v>43233</v>
      </c>
      <c r="N49" s="189">
        <v>43234</v>
      </c>
      <c r="O49" s="189">
        <v>43235</v>
      </c>
      <c r="P49" s="194">
        <v>43236</v>
      </c>
      <c r="Q49" s="189">
        <v>43237</v>
      </c>
      <c r="R49" s="189">
        <v>43238</v>
      </c>
      <c r="S49" s="188">
        <v>43239</v>
      </c>
      <c r="T49" s="182"/>
      <c r="U49" s="211">
        <v>16</v>
      </c>
      <c r="V49" s="187" t="s">
        <v>126</v>
      </c>
      <c r="Y49" s="212"/>
      <c r="Z49" s="179"/>
      <c r="AA49" s="179"/>
      <c r="AB49" s="179"/>
    </row>
    <row r="50" spans="2:28" s="179" customFormat="1" ht="13.5" x14ac:dyDescent="0.3">
      <c r="B50" s="188">
        <v>43058</v>
      </c>
      <c r="C50" s="189">
        <v>43059</v>
      </c>
      <c r="D50" s="193">
        <v>43060</v>
      </c>
      <c r="E50" s="189">
        <v>43061</v>
      </c>
      <c r="F50" s="189">
        <v>43062</v>
      </c>
      <c r="G50" s="189">
        <v>43063</v>
      </c>
      <c r="H50" s="188">
        <v>43064</v>
      </c>
      <c r="I50" s="182"/>
      <c r="J50" s="186">
        <v>15</v>
      </c>
      <c r="K50" s="187" t="s">
        <v>126</v>
      </c>
      <c r="L50" s="182"/>
      <c r="M50" s="188">
        <v>43240</v>
      </c>
      <c r="N50" s="189">
        <v>43241</v>
      </c>
      <c r="O50" s="193">
        <v>43242</v>
      </c>
      <c r="P50" s="189">
        <v>43243</v>
      </c>
      <c r="Q50" s="189">
        <v>43244</v>
      </c>
      <c r="R50" s="189">
        <v>43245</v>
      </c>
      <c r="S50" s="188">
        <v>43246</v>
      </c>
      <c r="T50" s="182"/>
      <c r="U50" s="195">
        <v>22</v>
      </c>
      <c r="V50" s="196" t="s">
        <v>128</v>
      </c>
      <c r="Y50" s="212"/>
      <c r="AA50" s="180"/>
    </row>
    <row r="51" spans="2:28" s="179" customFormat="1" ht="22.5" x14ac:dyDescent="0.2">
      <c r="B51" s="188">
        <v>43065</v>
      </c>
      <c r="C51" s="189">
        <v>43066</v>
      </c>
      <c r="D51" s="189">
        <v>43067</v>
      </c>
      <c r="E51" s="189">
        <v>43068</v>
      </c>
      <c r="F51" s="189">
        <v>43069</v>
      </c>
      <c r="G51" s="189" t="str">
        <v/>
      </c>
      <c r="H51" s="188" t="str">
        <v/>
      </c>
      <c r="I51" s="182"/>
      <c r="J51" s="195">
        <v>21</v>
      </c>
      <c r="K51" s="196" t="s">
        <v>128</v>
      </c>
      <c r="L51" s="182"/>
      <c r="M51" s="188">
        <v>43247</v>
      </c>
      <c r="N51" s="189">
        <v>43248</v>
      </c>
      <c r="O51" s="189">
        <v>43249</v>
      </c>
      <c r="P51" s="194">
        <v>43250</v>
      </c>
      <c r="Q51" s="189">
        <v>43251</v>
      </c>
      <c r="R51" s="189" t="str">
        <v/>
      </c>
      <c r="S51" s="188" t="str">
        <v/>
      </c>
      <c r="T51" s="182"/>
      <c r="U51" s="211">
        <v>30</v>
      </c>
      <c r="V51" s="187" t="s">
        <v>126</v>
      </c>
      <c r="Y51" s="212"/>
    </row>
    <row r="52" spans="2:28" s="179" customFormat="1" ht="13.5" x14ac:dyDescent="0.3">
      <c r="B52" s="188" t="str">
        <v/>
      </c>
      <c r="C52" s="189" t="str">
        <v/>
      </c>
      <c r="D52" s="189" t="str">
        <v/>
      </c>
      <c r="E52" s="189" t="str">
        <v/>
      </c>
      <c r="F52" s="189" t="str">
        <v/>
      </c>
      <c r="G52" s="189" t="str">
        <v/>
      </c>
      <c r="H52" s="188" t="str">
        <v/>
      </c>
      <c r="I52" s="182"/>
      <c r="J52" s="238"/>
      <c r="K52" s="198"/>
      <c r="L52" s="182"/>
      <c r="M52" s="188" t="str">
        <v/>
      </c>
      <c r="N52" s="189" t="str">
        <v/>
      </c>
      <c r="O52" s="189" t="str">
        <v/>
      </c>
      <c r="P52" s="189" t="str">
        <v/>
      </c>
      <c r="Q52" s="189" t="str">
        <v/>
      </c>
      <c r="R52" s="189" t="str">
        <v/>
      </c>
      <c r="S52" s="188" t="str">
        <v/>
      </c>
      <c r="T52" s="182"/>
      <c r="U52" s="239"/>
      <c r="V52" s="182"/>
      <c r="Y52" s="240"/>
      <c r="Z52" s="180"/>
      <c r="AB52" s="180"/>
    </row>
    <row r="53" spans="2:28" s="179" customFormat="1" ht="5.25" customHeight="1" x14ac:dyDescent="0.3">
      <c r="B53" s="182"/>
      <c r="C53" s="182"/>
      <c r="D53" s="182"/>
      <c r="E53" s="182"/>
      <c r="F53" s="182"/>
      <c r="G53" s="182"/>
      <c r="H53" s="182"/>
      <c r="I53" s="182"/>
      <c r="L53" s="182"/>
      <c r="M53" s="180"/>
      <c r="N53" s="180"/>
      <c r="O53" s="180"/>
      <c r="P53" s="180"/>
      <c r="Q53" s="180"/>
      <c r="R53" s="180"/>
      <c r="S53" s="180"/>
      <c r="T53" s="182"/>
      <c r="U53" s="180"/>
      <c r="V53" s="180"/>
      <c r="Y53" s="212"/>
    </row>
    <row r="54" spans="2:28" s="179" customFormat="1" ht="11.25" x14ac:dyDescent="0.2">
      <c r="B54" s="422">
        <f>DATE(year,12,1)</f>
        <v>43070</v>
      </c>
      <c r="C54" s="423"/>
      <c r="D54" s="423"/>
      <c r="E54" s="423"/>
      <c r="F54" s="423"/>
      <c r="G54" s="423"/>
      <c r="H54" s="423"/>
      <c r="I54" s="182"/>
      <c r="J54" s="424" t="s">
        <v>158</v>
      </c>
      <c r="K54" s="424"/>
      <c r="L54" s="182"/>
      <c r="M54" s="422">
        <f>DATE(year+1,6,1)</f>
        <v>43252</v>
      </c>
      <c r="N54" s="423"/>
      <c r="O54" s="423"/>
      <c r="P54" s="423"/>
      <c r="Q54" s="423"/>
      <c r="R54" s="423"/>
      <c r="S54" s="423"/>
      <c r="T54" s="182"/>
      <c r="U54" s="424" t="s">
        <v>159</v>
      </c>
      <c r="V54" s="424"/>
    </row>
    <row r="55" spans="2:28" s="179" customFormat="1" ht="11.25" x14ac:dyDescent="0.2">
      <c r="B55" s="184" t="str">
        <f>IF(startday=1,INDEX(weekDayNames,1),INDEX(weekDayNames,2))</f>
        <v>Su</v>
      </c>
      <c r="C55" s="185" t="str">
        <f>IF(startday=1,INDEX(weekDayNames,2),INDEX(weekDayNames,3))</f>
        <v>M</v>
      </c>
      <c r="D55" s="185" t="str">
        <f>IF(startday=1,INDEX(weekDayNames,3),INDEX(weekDayNames,4))</f>
        <v>Tu</v>
      </c>
      <c r="E55" s="185" t="str">
        <f>IF(startday=1,INDEX(weekDayNames,4),INDEX(weekDayNames,5))</f>
        <v>W</v>
      </c>
      <c r="F55" s="185" t="str">
        <f>IF(startday=1,INDEX(weekDayNames,5),INDEX(weekDayNames,6))</f>
        <v>Th</v>
      </c>
      <c r="G55" s="185" t="str">
        <f>IF(startday=1,INDEX(weekDayNames,6),INDEX(weekDayNames,7))</f>
        <v>F</v>
      </c>
      <c r="H55" s="184" t="str">
        <f>IF(startday=1,INDEX(weekDayNames,7),INDEX(weekDayNames,1))</f>
        <v>Sa</v>
      </c>
      <c r="I55" s="182"/>
      <c r="J55" s="195">
        <v>5</v>
      </c>
      <c r="K55" s="196" t="s">
        <v>128</v>
      </c>
      <c r="L55" s="182"/>
      <c r="M55" s="184" t="str">
        <f>IF(startday=1,INDEX(weekDayNames,1),INDEX(weekDayNames,2))</f>
        <v>Su</v>
      </c>
      <c r="N55" s="185" t="str">
        <f>IF(startday=1,INDEX(weekDayNames,2),INDEX(weekDayNames,3))</f>
        <v>M</v>
      </c>
      <c r="O55" s="185" t="str">
        <f>IF(startday=1,INDEX(weekDayNames,3),INDEX(weekDayNames,4))</f>
        <v>Tu</v>
      </c>
      <c r="P55" s="185" t="str">
        <f>IF(startday=1,INDEX(weekDayNames,4),INDEX(weekDayNames,5))</f>
        <v>W</v>
      </c>
      <c r="Q55" s="185" t="str">
        <f>IF(startday=1,INDEX(weekDayNames,5),INDEX(weekDayNames,6))</f>
        <v>Th</v>
      </c>
      <c r="R55" s="185" t="str">
        <f>IF(startday=1,INDEX(weekDayNames,6),INDEX(weekDayNames,7))</f>
        <v>F</v>
      </c>
      <c r="S55" s="184" t="str">
        <f>IF(startday=1,INDEX(weekDayNames,7),INDEX(weekDayNames,1))</f>
        <v>Sa</v>
      </c>
      <c r="T55" s="182"/>
      <c r="U55" s="195">
        <v>5</v>
      </c>
      <c r="V55" s="196" t="s">
        <v>128</v>
      </c>
    </row>
    <row r="56" spans="2:28" s="179" customFormat="1" ht="22.5" x14ac:dyDescent="0.2">
      <c r="B56" s="188" t="str">
        <f t="array" ref="B56:H61">IF(MONTH(B54)&lt;&gt;MONTH(DATE(YEAR(B54),MONTH(B54),1)-WEEKDAY(DATE(YEAR(B54),MONTH(B54),1),startday)+(WeekNo-1)*7+WeekDay),"",DATE(YEAR(B54),MONTH(B54),1)-WEEKDAY(DATE(YEAR(B54),MONTH(B54),1),startday)+(WeekNo-1)*7+WeekDay)</f>
        <v/>
      </c>
      <c r="C56" s="189" t="str">
        <v/>
      </c>
      <c r="D56" s="189" t="str">
        <v/>
      </c>
      <c r="E56" s="189" t="str">
        <v/>
      </c>
      <c r="F56" s="190" t="str">
        <v/>
      </c>
      <c r="G56" s="189">
        <v>43070</v>
      </c>
      <c r="H56" s="188">
        <v>43071</v>
      </c>
      <c r="I56" s="182"/>
      <c r="J56" s="186">
        <v>13</v>
      </c>
      <c r="K56" s="187" t="s">
        <v>126</v>
      </c>
      <c r="L56" s="182"/>
      <c r="M56" s="188" t="str">
        <f t="array" ref="M56:S61">IF(MONTH(M54)&lt;&gt;MONTH(DATE(YEAR(M54),MONTH(M54),1)-WEEKDAY(DATE(YEAR(M54),MONTH(M54),1),startday)+(WeekNo-1)*7+WeekDay),"",DATE(YEAR(M54),MONTH(M54),1)-WEEKDAY(DATE(YEAR(M54),MONTH(M54),1),startday)+(WeekNo-1)*7+WeekDay)</f>
        <v/>
      </c>
      <c r="N56" s="189" t="str">
        <v/>
      </c>
      <c r="O56" s="189" t="str">
        <v/>
      </c>
      <c r="P56" s="189" t="str">
        <v/>
      </c>
      <c r="Q56" s="189" t="str">
        <v/>
      </c>
      <c r="R56" s="189">
        <v>43252</v>
      </c>
      <c r="S56" s="188">
        <v>43253</v>
      </c>
      <c r="T56" s="182"/>
      <c r="U56" s="211">
        <v>13</v>
      </c>
      <c r="V56" s="187" t="s">
        <v>126</v>
      </c>
    </row>
    <row r="57" spans="2:28" s="179" customFormat="1" ht="11.25" x14ac:dyDescent="0.2">
      <c r="B57" s="188">
        <v>43072</v>
      </c>
      <c r="C57" s="189">
        <v>43073</v>
      </c>
      <c r="D57" s="193">
        <v>43074</v>
      </c>
      <c r="E57" s="189">
        <v>43075</v>
      </c>
      <c r="F57" s="189">
        <v>43076</v>
      </c>
      <c r="G57" s="189">
        <v>43077</v>
      </c>
      <c r="H57" s="188">
        <v>43078</v>
      </c>
      <c r="I57" s="182"/>
      <c r="J57" s="195">
        <v>19</v>
      </c>
      <c r="K57" s="196" t="s">
        <v>128</v>
      </c>
      <c r="L57" s="182"/>
      <c r="M57" s="188">
        <v>43254</v>
      </c>
      <c r="N57" s="189">
        <v>43255</v>
      </c>
      <c r="O57" s="193">
        <v>43256</v>
      </c>
      <c r="P57" s="189">
        <v>43257</v>
      </c>
      <c r="Q57" s="189">
        <v>43258</v>
      </c>
      <c r="R57" s="189">
        <v>43259</v>
      </c>
      <c r="S57" s="188">
        <v>43260</v>
      </c>
      <c r="T57" s="182"/>
      <c r="U57" s="195">
        <v>19</v>
      </c>
      <c r="V57" s="196" t="s">
        <v>128</v>
      </c>
    </row>
    <row r="58" spans="2:28" s="179" customFormat="1" ht="12" customHeight="1" x14ac:dyDescent="0.2">
      <c r="B58" s="188">
        <v>43079</v>
      </c>
      <c r="C58" s="189">
        <v>43080</v>
      </c>
      <c r="D58" s="189">
        <v>43081</v>
      </c>
      <c r="E58" s="194">
        <v>43082</v>
      </c>
      <c r="F58" s="189">
        <v>43083</v>
      </c>
      <c r="G58" s="189">
        <v>43084</v>
      </c>
      <c r="H58" s="188">
        <v>43085</v>
      </c>
      <c r="I58" s="182"/>
      <c r="J58" s="210">
        <v>27</v>
      </c>
      <c r="K58" s="187" t="s">
        <v>126</v>
      </c>
      <c r="L58" s="182"/>
      <c r="M58" s="188">
        <v>43261</v>
      </c>
      <c r="N58" s="189">
        <v>43262</v>
      </c>
      <c r="O58" s="189">
        <v>43263</v>
      </c>
      <c r="P58" s="194">
        <v>43264</v>
      </c>
      <c r="Q58" s="189">
        <v>43265</v>
      </c>
      <c r="R58" s="189">
        <v>43266</v>
      </c>
      <c r="S58" s="188">
        <v>43267</v>
      </c>
      <c r="T58" s="182"/>
      <c r="U58" s="211">
        <v>27</v>
      </c>
      <c r="V58" s="187" t="s">
        <v>126</v>
      </c>
    </row>
    <row r="59" spans="2:28" s="180" customFormat="1" ht="12" customHeight="1" x14ac:dyDescent="0.3">
      <c r="B59" s="188">
        <v>43086</v>
      </c>
      <c r="C59" s="189">
        <v>43087</v>
      </c>
      <c r="D59" s="193">
        <v>43088</v>
      </c>
      <c r="E59" s="189">
        <v>43089</v>
      </c>
      <c r="F59" s="189">
        <v>43090</v>
      </c>
      <c r="G59" s="189">
        <v>43091</v>
      </c>
      <c r="H59" s="188">
        <v>43092</v>
      </c>
      <c r="I59" s="182"/>
      <c r="J59" s="204">
        <v>30</v>
      </c>
      <c r="K59" s="241" t="s">
        <v>160</v>
      </c>
      <c r="L59" s="182"/>
      <c r="M59" s="188">
        <v>43268</v>
      </c>
      <c r="N59" s="189">
        <v>43269</v>
      </c>
      <c r="O59" s="193">
        <v>43270</v>
      </c>
      <c r="P59" s="189">
        <v>43271</v>
      </c>
      <c r="Q59" s="189">
        <v>43272</v>
      </c>
      <c r="R59" s="189">
        <v>43273</v>
      </c>
      <c r="S59" s="188">
        <v>43274</v>
      </c>
      <c r="T59" s="182"/>
      <c r="U59" s="242">
        <v>30</v>
      </c>
      <c r="V59" s="200" t="s">
        <v>161</v>
      </c>
      <c r="Y59" s="179"/>
      <c r="Z59" s="179"/>
      <c r="AA59" s="179"/>
      <c r="AB59" s="179"/>
    </row>
    <row r="60" spans="2:28" s="179" customFormat="1" ht="11.25" customHeight="1" x14ac:dyDescent="0.3">
      <c r="B60" s="188">
        <v>43093</v>
      </c>
      <c r="C60" s="189">
        <v>43094</v>
      </c>
      <c r="D60" s="189">
        <v>43095</v>
      </c>
      <c r="E60" s="194">
        <v>43096</v>
      </c>
      <c r="F60" s="189">
        <v>43097</v>
      </c>
      <c r="G60" s="193">
        <v>43098</v>
      </c>
      <c r="H60" s="188">
        <v>43099</v>
      </c>
      <c r="I60" s="182"/>
      <c r="L60" s="182"/>
      <c r="M60" s="188">
        <v>43275</v>
      </c>
      <c r="N60" s="189">
        <v>43276</v>
      </c>
      <c r="O60" s="189">
        <v>43277</v>
      </c>
      <c r="P60" s="194">
        <v>43278</v>
      </c>
      <c r="Q60" s="189">
        <v>43279</v>
      </c>
      <c r="R60" s="191">
        <v>43280</v>
      </c>
      <c r="S60" s="188">
        <v>43281</v>
      </c>
      <c r="T60" s="182"/>
      <c r="U60" s="207"/>
      <c r="V60" s="182"/>
      <c r="AA60" s="180"/>
    </row>
    <row r="61" spans="2:28" s="179" customFormat="1" ht="11.25" x14ac:dyDescent="0.2">
      <c r="B61" s="188">
        <v>43100</v>
      </c>
      <c r="C61" s="189" t="str">
        <v/>
      </c>
      <c r="D61" s="189" t="str">
        <v/>
      </c>
      <c r="E61" s="189" t="str">
        <v/>
      </c>
      <c r="F61" s="189" t="str">
        <v/>
      </c>
      <c r="G61" s="189" t="str">
        <v/>
      </c>
      <c r="H61" s="188" t="str">
        <v/>
      </c>
      <c r="I61" s="182"/>
      <c r="L61" s="182"/>
      <c r="M61" s="188" t="str">
        <v/>
      </c>
      <c r="N61" s="189" t="str">
        <v/>
      </c>
      <c r="O61" s="189" t="str">
        <v/>
      </c>
      <c r="P61" s="194" t="str">
        <v/>
      </c>
      <c r="Q61" s="189" t="str">
        <v/>
      </c>
      <c r="R61" s="189" t="str">
        <v/>
      </c>
      <c r="S61" s="188" t="str">
        <v/>
      </c>
      <c r="T61" s="182"/>
      <c r="U61" s="207"/>
      <c r="V61" s="182"/>
    </row>
    <row r="62" spans="2:28" s="179" customFormat="1" ht="14.25" x14ac:dyDescent="0.3">
      <c r="B62" s="182"/>
      <c r="C62" s="182"/>
      <c r="D62" s="182"/>
      <c r="E62" s="182"/>
      <c r="F62" s="182"/>
      <c r="G62" s="182"/>
      <c r="H62" s="182"/>
      <c r="I62" s="182"/>
      <c r="J62" s="206"/>
      <c r="K62" s="182"/>
      <c r="L62" s="182"/>
      <c r="M62" s="163"/>
      <c r="N62" s="163"/>
      <c r="O62" s="163"/>
      <c r="P62" s="163"/>
      <c r="Q62" s="163"/>
      <c r="R62" s="163"/>
      <c r="S62" s="163"/>
      <c r="T62" s="182"/>
      <c r="U62" s="207"/>
      <c r="V62" s="182"/>
      <c r="Y62" s="180"/>
      <c r="Z62" s="180"/>
      <c r="AB62" s="180"/>
    </row>
    <row r="63" spans="2:28" s="179" customFormat="1" x14ac:dyDescent="0.2">
      <c r="B63" s="163"/>
      <c r="C63" s="163"/>
      <c r="D63" s="163"/>
      <c r="E63" s="163"/>
      <c r="F63" s="163"/>
      <c r="G63" s="163"/>
      <c r="H63" s="163"/>
      <c r="I63" s="182"/>
      <c r="J63" s="206"/>
      <c r="K63" s="182"/>
      <c r="L63" s="182"/>
      <c r="M63" s="163"/>
      <c r="N63" s="163"/>
      <c r="O63" s="163"/>
      <c r="P63" s="163"/>
      <c r="Q63" s="163"/>
      <c r="R63" s="163"/>
      <c r="S63" s="163"/>
      <c r="T63" s="182"/>
      <c r="U63" s="182"/>
      <c r="V63" s="182"/>
    </row>
    <row r="64" spans="2:28" s="179" customFormat="1" x14ac:dyDescent="0.2">
      <c r="B64" s="163"/>
      <c r="C64" s="163"/>
      <c r="D64" s="163"/>
      <c r="E64" s="163"/>
      <c r="F64" s="163"/>
      <c r="G64" s="163"/>
      <c r="H64" s="163"/>
      <c r="I64" s="163"/>
      <c r="J64" s="164"/>
      <c r="K64" s="163"/>
      <c r="L64" s="163"/>
      <c r="M64" s="163"/>
      <c r="N64" s="163"/>
      <c r="O64" s="163"/>
      <c r="P64" s="163"/>
      <c r="Q64" s="163"/>
      <c r="R64" s="163"/>
      <c r="S64" s="163"/>
      <c r="T64" s="163"/>
      <c r="U64" s="163"/>
      <c r="V64" s="163"/>
    </row>
    <row r="65" spans="2:28" s="179" customFormat="1" x14ac:dyDescent="0.2">
      <c r="B65" s="163"/>
      <c r="C65" s="163"/>
      <c r="D65" s="163"/>
      <c r="E65" s="163"/>
      <c r="F65" s="163"/>
      <c r="G65" s="163"/>
      <c r="H65" s="163"/>
      <c r="I65" s="163"/>
      <c r="J65" s="164"/>
      <c r="K65" s="163"/>
      <c r="L65" s="163"/>
      <c r="M65" s="163"/>
      <c r="N65" s="163"/>
      <c r="O65" s="163"/>
      <c r="P65" s="163"/>
      <c r="Q65" s="163"/>
      <c r="R65" s="163"/>
      <c r="S65" s="163"/>
      <c r="T65" s="163"/>
      <c r="U65" s="163"/>
      <c r="V65" s="163"/>
    </row>
    <row r="66" spans="2:28" s="179" customFormat="1" ht="11.25" customHeight="1" x14ac:dyDescent="0.2">
      <c r="B66" s="163"/>
      <c r="C66" s="163"/>
      <c r="D66" s="163"/>
      <c r="E66" s="163"/>
      <c r="F66" s="163"/>
      <c r="G66" s="163"/>
      <c r="H66" s="163"/>
      <c r="I66" s="163"/>
      <c r="J66" s="164"/>
      <c r="K66" s="163"/>
      <c r="L66" s="163"/>
      <c r="M66" s="163"/>
      <c r="N66" s="163"/>
      <c r="O66" s="163"/>
      <c r="P66" s="163"/>
      <c r="Q66" s="163"/>
      <c r="R66" s="163"/>
      <c r="S66" s="163"/>
      <c r="T66" s="163"/>
      <c r="U66" s="163"/>
      <c r="V66" s="163"/>
    </row>
    <row r="67" spans="2:28" s="179" customFormat="1" ht="4.5" customHeight="1" x14ac:dyDescent="0.2">
      <c r="B67" s="163"/>
      <c r="C67" s="163"/>
      <c r="D67" s="163"/>
      <c r="E67" s="163"/>
      <c r="F67" s="163"/>
      <c r="G67" s="163"/>
      <c r="H67" s="163"/>
      <c r="I67" s="163"/>
      <c r="J67" s="164"/>
      <c r="K67" s="163"/>
      <c r="L67" s="163"/>
      <c r="M67" s="163"/>
      <c r="N67" s="163"/>
      <c r="O67" s="163"/>
      <c r="P67" s="163"/>
      <c r="Q67" s="163"/>
      <c r="R67" s="163"/>
      <c r="S67" s="163"/>
      <c r="T67" s="163"/>
      <c r="U67" s="163"/>
      <c r="V67" s="163"/>
    </row>
    <row r="68" spans="2:28" x14ac:dyDescent="0.2">
      <c r="Y68" s="179"/>
      <c r="Z68" s="179"/>
      <c r="AA68" s="179"/>
      <c r="AB68" s="179"/>
    </row>
    <row r="69" spans="2:28" x14ac:dyDescent="0.2">
      <c r="M69" s="179"/>
      <c r="Y69" s="179"/>
      <c r="Z69" s="179"/>
      <c r="AB69" s="179"/>
    </row>
    <row r="70" spans="2:28" x14ac:dyDescent="0.2">
      <c r="M70" s="179"/>
      <c r="Y70" s="179"/>
      <c r="Z70" s="179"/>
      <c r="AB70" s="179"/>
    </row>
    <row r="71" spans="2:28" x14ac:dyDescent="0.2">
      <c r="L71" s="179"/>
      <c r="M71" s="179"/>
    </row>
    <row r="72" spans="2:28" ht="14.25" x14ac:dyDescent="0.3">
      <c r="L72" s="179"/>
      <c r="M72" s="180"/>
      <c r="R72" s="243"/>
      <c r="S72" s="175"/>
    </row>
    <row r="73" spans="2:28" x14ac:dyDescent="0.2">
      <c r="M73" s="179"/>
    </row>
    <row r="74" spans="2:28" x14ac:dyDescent="0.2">
      <c r="K74" s="216"/>
      <c r="M74" s="179"/>
    </row>
    <row r="75" spans="2:28" x14ac:dyDescent="0.2">
      <c r="K75" s="216"/>
      <c r="M75" s="179"/>
    </row>
    <row r="76" spans="2:28" x14ac:dyDescent="0.2">
      <c r="K76" s="175"/>
      <c r="M76" s="179"/>
    </row>
  </sheetData>
  <customSheetViews>
    <customSheetView guid="{08C97B7F-67EE-4463-AA3D-5024C5CFCC42}" scale="85" showGridLines="0" fitToPage="1" topLeftCell="A16">
      <selection activeCell="V4" sqref="V4"/>
      <pageMargins left="0.25" right="0.25" top="0.25" bottom="0.35" header="0.25" footer="0.2"/>
      <printOptions horizontalCentered="1"/>
      <pageSetup scale="93" orientation="landscape" r:id="rId1"/>
      <headerFooter alignWithMargins="0">
        <oddFooter>&amp;L&amp;8&amp;K00-049Calendar Templates by Vertex42.com&amp;R&amp;8&amp;K00-049http://www.vertex42.com/calendars/</oddFooter>
      </headerFooter>
    </customSheetView>
    <customSheetView guid="{2E2FAD43-F494-46C6-B6DE-888600DCD678}" scale="85" showGridLines="0" fitToPage="1" topLeftCell="A16">
      <selection activeCell="V4" sqref="V4"/>
      <pageMargins left="0.25" right="0.25" top="0.25" bottom="0.35" header="0.25" footer="0.2"/>
      <printOptions horizontalCentered="1"/>
      <pageSetup scale="93" orientation="landscape" r:id="rId2"/>
      <headerFooter alignWithMargins="0">
        <oddFooter>&amp;L&amp;8&amp;K00-049Calendar Templates by Vertex42.com&amp;R&amp;8&amp;K00-049http://www.vertex42.com/calendars/</oddFooter>
      </headerFooter>
    </customSheetView>
    <customSheetView guid="{E6EFA4C7-DFFB-4941-B345-FBDAD15E74E5}" scale="85" showGridLines="0" fitToPage="1" topLeftCell="A16">
      <selection activeCell="V4" sqref="V4"/>
      <pageMargins left="0.25" right="0.25" top="0.25" bottom="0.35" header="0.25" footer="0.2"/>
      <printOptions horizontalCentered="1"/>
      <pageSetup scale="93" orientation="landscape" r:id="rId3"/>
      <headerFooter alignWithMargins="0">
        <oddFooter>&amp;L&amp;8&amp;K00-049Calendar Templates by Vertex42.com&amp;R&amp;8&amp;K00-049http://www.vertex42.com/calendars/</oddFooter>
      </headerFooter>
    </customSheetView>
    <customSheetView guid="{863D4983-E574-4116-8AEE-5628A2729420}" scale="85" showGridLines="0" fitToPage="1" topLeftCell="A16">
      <selection activeCell="V4" sqref="V4"/>
      <pageMargins left="0.25" right="0.25" top="0.25" bottom="0.35" header="0.25" footer="0.2"/>
      <printOptions horizontalCentered="1"/>
      <pageSetup scale="93" orientation="landscape" r:id="rId4"/>
      <headerFooter alignWithMargins="0">
        <oddFooter>&amp;L&amp;8&amp;K00-049Calendar Templates by Vertex42.com&amp;R&amp;8&amp;K00-049http://www.vertex42.com/calendars/</oddFooter>
      </headerFooter>
    </customSheetView>
    <customSheetView guid="{E81C4F55-9D7D-424D-B71A-E13A7EC29278}" scale="85" showGridLines="0" fitToPage="1" topLeftCell="A16">
      <selection activeCell="V4" sqref="V4"/>
      <pageMargins left="0.25" right="0.25" top="0.25" bottom="0.35" header="0.25" footer="0.2"/>
      <printOptions horizontalCentered="1"/>
      <pageSetup scale="93" orientation="landscape" r:id="rId5"/>
      <headerFooter alignWithMargins="0">
        <oddFooter>&amp;L&amp;8&amp;K00-049Calendar Templates by Vertex42.com&amp;R&amp;8&amp;K00-049http://www.vertex42.com/calendars/</oddFooter>
      </headerFooter>
    </customSheetView>
  </customSheetViews>
  <mergeCells count="37">
    <mergeCell ref="J45:K45"/>
    <mergeCell ref="M45:S45"/>
    <mergeCell ref="U45:V45"/>
    <mergeCell ref="B54:H54"/>
    <mergeCell ref="J54:K54"/>
    <mergeCell ref="M54:S54"/>
    <mergeCell ref="U54:V54"/>
    <mergeCell ref="B45:H45"/>
    <mergeCell ref="B27:H27"/>
    <mergeCell ref="J27:K27"/>
    <mergeCell ref="M27:S27"/>
    <mergeCell ref="U27:V27"/>
    <mergeCell ref="Y7:Y11"/>
    <mergeCell ref="Y34:Y38"/>
    <mergeCell ref="B36:H36"/>
    <mergeCell ref="J36:K36"/>
    <mergeCell ref="M36:S36"/>
    <mergeCell ref="U36:V36"/>
    <mergeCell ref="A1:K1"/>
    <mergeCell ref="A2:K2"/>
    <mergeCell ref="D4:E4"/>
    <mergeCell ref="F4:H4"/>
    <mergeCell ref="K4:L4"/>
    <mergeCell ref="O4:S4"/>
    <mergeCell ref="B7:V7"/>
    <mergeCell ref="M4:N4"/>
    <mergeCell ref="J12:K12"/>
    <mergeCell ref="B18:H18"/>
    <mergeCell ref="J18:K18"/>
    <mergeCell ref="M18:S18"/>
    <mergeCell ref="B9:H9"/>
    <mergeCell ref="J9:K9"/>
    <mergeCell ref="M9:S9"/>
    <mergeCell ref="U9:V9"/>
    <mergeCell ref="U18:V18"/>
    <mergeCell ref="J10:K10"/>
    <mergeCell ref="J11:K11"/>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6" xr:uid="{00000000-0004-0000-0600-000000000000}"/>
  </hyperlinks>
  <printOptions horizontalCentered="1"/>
  <pageMargins left="0.25" right="0.25" top="0.25" bottom="0.35" header="0.25" footer="0.2"/>
  <pageSetup scale="93" orientation="landscape" r:id="rId7"/>
  <headerFooter alignWithMargins="0">
    <oddFooter>&amp;L&amp;8&amp;K00-049Calendar Templates by Vertex42.com&amp;R&amp;8&amp;K00-049http://www.vertex42.com/calendars/</oddFooter>
  </headerFooter>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heetViews>
  <sheetFormatPr defaultRowHeight="15" x14ac:dyDescent="0.25"/>
  <sheetData>
    <row r="2" spans="1:25" ht="15.75" customHeight="1" x14ac:dyDescent="0.25">
      <c r="A2" s="433" t="s">
        <v>92</v>
      </c>
      <c r="B2" s="433"/>
      <c r="C2" s="433"/>
      <c r="D2" s="433"/>
      <c r="E2" s="433"/>
      <c r="F2" s="433"/>
      <c r="G2" s="433"/>
      <c r="H2" s="433"/>
      <c r="I2" s="433"/>
      <c r="J2" s="433"/>
      <c r="K2" s="433"/>
      <c r="L2" s="433"/>
      <c r="M2" s="433"/>
      <c r="N2" s="433"/>
      <c r="O2" s="433"/>
      <c r="P2" s="433"/>
      <c r="Q2" s="433"/>
      <c r="R2" s="433"/>
      <c r="S2" s="433"/>
      <c r="T2" s="433"/>
      <c r="U2" s="433"/>
      <c r="V2" s="433"/>
      <c r="W2" s="433"/>
      <c r="X2" s="433"/>
      <c r="Y2" s="433"/>
    </row>
    <row r="3" spans="1:25" x14ac:dyDescent="0.25">
      <c r="A3" s="433"/>
      <c r="B3" s="433"/>
      <c r="C3" s="433"/>
      <c r="D3" s="433"/>
      <c r="E3" s="433"/>
      <c r="F3" s="433"/>
      <c r="G3" s="433"/>
      <c r="H3" s="433"/>
      <c r="I3" s="433"/>
      <c r="J3" s="433"/>
      <c r="K3" s="433"/>
      <c r="L3" s="433"/>
      <c r="M3" s="433"/>
      <c r="N3" s="433"/>
      <c r="O3" s="433"/>
      <c r="P3" s="433"/>
      <c r="Q3" s="433"/>
      <c r="R3" s="433"/>
      <c r="S3" s="433"/>
      <c r="T3" s="433"/>
      <c r="U3" s="433"/>
      <c r="V3" s="433"/>
      <c r="W3" s="433"/>
      <c r="X3" s="433"/>
      <c r="Y3" s="433"/>
    </row>
    <row r="4" spans="1:25" x14ac:dyDescent="0.25">
      <c r="A4" s="433"/>
      <c r="B4" s="433"/>
      <c r="C4" s="433"/>
      <c r="D4" s="433"/>
      <c r="E4" s="433"/>
      <c r="F4" s="433"/>
      <c r="G4" s="433"/>
      <c r="H4" s="433"/>
      <c r="I4" s="433"/>
      <c r="J4" s="433"/>
      <c r="K4" s="433"/>
      <c r="L4" s="433"/>
      <c r="M4" s="433"/>
      <c r="N4" s="433"/>
      <c r="O4" s="433"/>
      <c r="P4" s="433"/>
      <c r="Q4" s="433"/>
      <c r="R4" s="433"/>
      <c r="S4" s="433"/>
      <c r="T4" s="433"/>
      <c r="U4" s="433"/>
      <c r="V4" s="433"/>
      <c r="W4" s="433"/>
      <c r="X4" s="433"/>
      <c r="Y4" s="433"/>
    </row>
    <row r="5" spans="1:25" x14ac:dyDescent="0.25">
      <c r="A5" s="433"/>
      <c r="B5" s="433"/>
      <c r="C5" s="433"/>
      <c r="D5" s="433"/>
      <c r="E5" s="433"/>
      <c r="F5" s="433"/>
      <c r="G5" s="433"/>
      <c r="H5" s="433"/>
      <c r="I5" s="433"/>
      <c r="J5" s="433"/>
      <c r="K5" s="433"/>
      <c r="L5" s="433"/>
      <c r="M5" s="433"/>
      <c r="N5" s="433"/>
      <c r="O5" s="433"/>
      <c r="P5" s="433"/>
      <c r="Q5" s="433"/>
      <c r="R5" s="433"/>
      <c r="S5" s="433"/>
      <c r="T5" s="433"/>
      <c r="U5" s="433"/>
      <c r="V5" s="433"/>
      <c r="W5" s="433"/>
      <c r="X5" s="433"/>
      <c r="Y5" s="433"/>
    </row>
    <row r="6" spans="1:25" x14ac:dyDescent="0.25">
      <c r="A6" s="433"/>
      <c r="B6" s="433"/>
      <c r="C6" s="433"/>
      <c r="D6" s="433"/>
      <c r="E6" s="433"/>
      <c r="F6" s="433"/>
      <c r="G6" s="433"/>
      <c r="H6" s="433"/>
      <c r="I6" s="433"/>
      <c r="J6" s="433"/>
      <c r="K6" s="433"/>
      <c r="L6" s="433"/>
      <c r="M6" s="433"/>
      <c r="N6" s="433"/>
      <c r="O6" s="433"/>
      <c r="P6" s="433"/>
      <c r="Q6" s="433"/>
      <c r="R6" s="433"/>
      <c r="S6" s="433"/>
      <c r="T6" s="433"/>
      <c r="U6" s="433"/>
      <c r="V6" s="433"/>
      <c r="W6" s="433"/>
      <c r="X6" s="433"/>
      <c r="Y6" s="433"/>
    </row>
    <row r="7" spans="1:25" x14ac:dyDescent="0.25">
      <c r="A7" s="433"/>
      <c r="B7" s="433"/>
      <c r="C7" s="433"/>
      <c r="D7" s="433"/>
      <c r="E7" s="433"/>
      <c r="F7" s="433"/>
      <c r="G7" s="433"/>
      <c r="H7" s="433"/>
      <c r="I7" s="433"/>
      <c r="J7" s="433"/>
      <c r="K7" s="433"/>
      <c r="L7" s="433"/>
      <c r="M7" s="433"/>
      <c r="N7" s="433"/>
      <c r="O7" s="433"/>
      <c r="P7" s="433"/>
      <c r="Q7" s="433"/>
      <c r="R7" s="433"/>
      <c r="S7" s="433"/>
      <c r="T7" s="433"/>
      <c r="U7" s="433"/>
      <c r="V7" s="433"/>
      <c r="W7" s="433"/>
      <c r="X7" s="433"/>
      <c r="Y7" s="433"/>
    </row>
    <row r="8" spans="1:25" x14ac:dyDescent="0.25">
      <c r="A8" s="433"/>
      <c r="B8" s="433"/>
      <c r="C8" s="433"/>
      <c r="D8" s="433"/>
      <c r="E8" s="433"/>
      <c r="F8" s="433"/>
      <c r="G8" s="433"/>
      <c r="H8" s="433"/>
      <c r="I8" s="433"/>
      <c r="J8" s="433"/>
      <c r="K8" s="433"/>
      <c r="L8" s="433"/>
      <c r="M8" s="433"/>
      <c r="N8" s="433"/>
      <c r="O8" s="433"/>
      <c r="P8" s="433"/>
      <c r="Q8" s="433"/>
      <c r="R8" s="433"/>
      <c r="S8" s="433"/>
      <c r="T8" s="433"/>
      <c r="U8" s="433"/>
      <c r="V8" s="433"/>
      <c r="W8" s="433"/>
      <c r="X8" s="433"/>
      <c r="Y8" s="433"/>
    </row>
    <row r="9" spans="1:25" x14ac:dyDescent="0.25">
      <c r="A9" s="433"/>
      <c r="B9" s="433"/>
      <c r="C9" s="433"/>
      <c r="D9" s="433"/>
      <c r="E9" s="433"/>
      <c r="F9" s="433"/>
      <c r="G9" s="433"/>
      <c r="H9" s="433"/>
      <c r="I9" s="433"/>
      <c r="J9" s="433"/>
      <c r="K9" s="433"/>
      <c r="L9" s="433"/>
      <c r="M9" s="433"/>
      <c r="N9" s="433"/>
      <c r="O9" s="433"/>
      <c r="P9" s="433"/>
      <c r="Q9" s="433"/>
      <c r="R9" s="433"/>
      <c r="S9" s="433"/>
      <c r="T9" s="433"/>
      <c r="U9" s="433"/>
      <c r="V9" s="433"/>
      <c r="W9" s="433"/>
      <c r="X9" s="433"/>
      <c r="Y9" s="433"/>
    </row>
    <row r="10" spans="1:25" x14ac:dyDescent="0.25">
      <c r="A10" s="433"/>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row>
    <row r="11" spans="1:25" x14ac:dyDescent="0.25">
      <c r="A11" s="433"/>
      <c r="B11" s="433"/>
      <c r="C11" s="433"/>
      <c r="D11" s="433"/>
      <c r="E11" s="433"/>
      <c r="F11" s="433"/>
      <c r="G11" s="433"/>
      <c r="H11" s="433"/>
      <c r="I11" s="433"/>
      <c r="J11" s="433"/>
      <c r="K11" s="433"/>
      <c r="L11" s="433"/>
      <c r="M11" s="433"/>
      <c r="N11" s="433"/>
      <c r="O11" s="433"/>
      <c r="P11" s="433"/>
      <c r="Q11" s="433"/>
      <c r="R11" s="433"/>
      <c r="S11" s="433"/>
      <c r="T11" s="433"/>
      <c r="U11" s="433"/>
      <c r="V11" s="433"/>
      <c r="W11" s="433"/>
      <c r="X11" s="433"/>
      <c r="Y11" s="433"/>
    </row>
    <row r="12" spans="1:25" x14ac:dyDescent="0.25">
      <c r="A12" s="433"/>
      <c r="B12" s="433"/>
      <c r="C12" s="433"/>
      <c r="D12" s="433"/>
      <c r="E12" s="433"/>
      <c r="F12" s="433"/>
      <c r="G12" s="433"/>
      <c r="H12" s="433"/>
      <c r="I12" s="433"/>
      <c r="J12" s="433"/>
      <c r="K12" s="433"/>
      <c r="L12" s="433"/>
      <c r="M12" s="433"/>
      <c r="N12" s="433"/>
      <c r="O12" s="433"/>
      <c r="P12" s="433"/>
      <c r="Q12" s="433"/>
      <c r="R12" s="433"/>
      <c r="S12" s="433"/>
      <c r="T12" s="433"/>
      <c r="U12" s="433"/>
      <c r="V12" s="433"/>
      <c r="W12" s="433"/>
      <c r="X12" s="433"/>
      <c r="Y12" s="433"/>
    </row>
    <row r="13" spans="1:25" x14ac:dyDescent="0.25">
      <c r="A13" s="433"/>
      <c r="B13" s="433"/>
      <c r="C13" s="433"/>
      <c r="D13" s="433"/>
      <c r="E13" s="433"/>
      <c r="F13" s="433"/>
      <c r="G13" s="433"/>
      <c r="H13" s="433"/>
      <c r="I13" s="433"/>
      <c r="J13" s="433"/>
      <c r="K13" s="433"/>
      <c r="L13" s="433"/>
      <c r="M13" s="433"/>
      <c r="N13" s="433"/>
      <c r="O13" s="433"/>
      <c r="P13" s="433"/>
      <c r="Q13" s="433"/>
      <c r="R13" s="433"/>
      <c r="S13" s="433"/>
      <c r="T13" s="433"/>
      <c r="U13" s="433"/>
      <c r="V13" s="433"/>
      <c r="W13" s="433"/>
      <c r="X13" s="433"/>
      <c r="Y13" s="433"/>
    </row>
    <row r="14" spans="1:25" x14ac:dyDescent="0.25">
      <c r="A14" s="433"/>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row>
    <row r="15" spans="1:25" x14ac:dyDescent="0.25">
      <c r="A15" s="433"/>
      <c r="B15" s="433"/>
      <c r="C15" s="433"/>
      <c r="D15" s="433"/>
      <c r="E15" s="433"/>
      <c r="F15" s="433"/>
      <c r="G15" s="433"/>
      <c r="H15" s="433"/>
      <c r="I15" s="433"/>
      <c r="J15" s="433"/>
      <c r="K15" s="433"/>
      <c r="L15" s="433"/>
      <c r="M15" s="433"/>
      <c r="N15" s="433"/>
      <c r="O15" s="433"/>
      <c r="P15" s="433"/>
      <c r="Q15" s="433"/>
      <c r="R15" s="433"/>
      <c r="S15" s="433"/>
      <c r="T15" s="433"/>
      <c r="U15" s="433"/>
      <c r="V15" s="433"/>
      <c r="W15" s="433"/>
      <c r="X15" s="433"/>
      <c r="Y15" s="433"/>
    </row>
    <row r="16" spans="1:25" x14ac:dyDescent="0.25">
      <c r="A16" s="433"/>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row>
    <row r="17" spans="1:25" x14ac:dyDescent="0.25">
      <c r="A17" s="433"/>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row>
    <row r="18" spans="1:25" x14ac:dyDescent="0.25">
      <c r="A18" s="433"/>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3"/>
    </row>
    <row r="19" spans="1:25" x14ac:dyDescent="0.25">
      <c r="A19" s="433"/>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row>
    <row r="20" spans="1:25" x14ac:dyDescent="0.25">
      <c r="A20" s="433"/>
      <c r="B20" s="433"/>
      <c r="C20" s="433"/>
      <c r="D20" s="433"/>
      <c r="E20" s="433"/>
      <c r="F20" s="433"/>
      <c r="G20" s="433"/>
      <c r="H20" s="433"/>
      <c r="I20" s="433"/>
      <c r="J20" s="433"/>
      <c r="K20" s="433"/>
      <c r="L20" s="433"/>
      <c r="M20" s="433"/>
      <c r="N20" s="433"/>
      <c r="O20" s="433"/>
      <c r="P20" s="433"/>
      <c r="Q20" s="433"/>
      <c r="R20" s="433"/>
      <c r="S20" s="433"/>
      <c r="T20" s="433"/>
      <c r="U20" s="433"/>
      <c r="V20" s="433"/>
      <c r="W20" s="433"/>
      <c r="X20" s="433"/>
      <c r="Y20" s="433"/>
    </row>
    <row r="21" spans="1:25" x14ac:dyDescent="0.25">
      <c r="A21" s="433"/>
      <c r="B21" s="433"/>
      <c r="C21" s="433"/>
      <c r="D21" s="433"/>
      <c r="E21" s="433"/>
      <c r="F21" s="433"/>
      <c r="G21" s="433"/>
      <c r="H21" s="433"/>
      <c r="I21" s="433"/>
      <c r="J21" s="433"/>
      <c r="K21" s="433"/>
      <c r="L21" s="433"/>
      <c r="M21" s="433"/>
      <c r="N21" s="433"/>
      <c r="O21" s="433"/>
      <c r="P21" s="433"/>
      <c r="Q21" s="433"/>
      <c r="R21" s="433"/>
      <c r="S21" s="433"/>
      <c r="T21" s="433"/>
      <c r="U21" s="433"/>
      <c r="V21" s="433"/>
      <c r="W21" s="433"/>
      <c r="X21" s="433"/>
      <c r="Y21" s="433"/>
    </row>
    <row r="22" spans="1:25" x14ac:dyDescent="0.25">
      <c r="A22" s="433"/>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3"/>
    </row>
    <row r="23" spans="1:25" x14ac:dyDescent="0.25">
      <c r="A23" s="433"/>
      <c r="B23" s="433"/>
      <c r="C23" s="433"/>
      <c r="D23" s="433"/>
      <c r="E23" s="433"/>
      <c r="F23" s="433"/>
      <c r="G23" s="433"/>
      <c r="H23" s="433"/>
      <c r="I23" s="433"/>
      <c r="J23" s="433"/>
      <c r="K23" s="433"/>
      <c r="L23" s="433"/>
      <c r="M23" s="433"/>
      <c r="N23" s="433"/>
      <c r="O23" s="433"/>
      <c r="P23" s="433"/>
      <c r="Q23" s="433"/>
      <c r="R23" s="433"/>
      <c r="S23" s="433"/>
      <c r="T23" s="433"/>
      <c r="U23" s="433"/>
      <c r="V23" s="433"/>
      <c r="W23" s="433"/>
      <c r="X23" s="433"/>
      <c r="Y23" s="433"/>
    </row>
    <row r="24" spans="1:25" x14ac:dyDescent="0.25">
      <c r="A24" s="433"/>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3"/>
    </row>
    <row r="25" spans="1:25" x14ac:dyDescent="0.25">
      <c r="A25" s="433"/>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row>
    <row r="26" spans="1:25" x14ac:dyDescent="0.25">
      <c r="A26" s="433"/>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row>
  </sheetData>
  <sheetProtection algorithmName="SHA-512" hashValue="SYSjHhXHeBReUQ6GeBm1cMKLnxnJ8YzqBD1D7X3XmKd8aTp5BdmDRJJ54i8DS5TWhXmr8kO3M6z6T+X7alN2Rg==" saltValue="MTFdSRPDTRCBagpd0D366w==" spinCount="100000" sheet="1" objects="1" scenarios="1"/>
  <customSheetViews>
    <customSheetView guid="{08C97B7F-67EE-4463-AA3D-5024C5CFCC42}">
      <pageMargins left="0.7" right="0.7" top="0.75" bottom="0.75" header="0.3" footer="0.3"/>
      <pageSetup orientation="portrait" verticalDpi="0" r:id="rId1"/>
    </customSheetView>
    <customSheetView guid="{2E2FAD43-F494-46C6-B6DE-888600DCD678}">
      <selection activeCell="M31" sqref="M31"/>
      <pageMargins left="0.7" right="0.7" top="0.75" bottom="0.75" header="0.3" footer="0.3"/>
      <pageSetup orientation="portrait" verticalDpi="0" r:id="rId2"/>
    </customSheetView>
    <customSheetView guid="{E6EFA4C7-DFFB-4941-B345-FBDAD15E74E5}">
      <selection activeCell="M31" sqref="M31"/>
      <pageMargins left="0.7" right="0.7" top="0.75" bottom="0.75" header="0.3" footer="0.3"/>
      <pageSetup orientation="portrait" verticalDpi="0" r:id="rId3"/>
    </customSheetView>
    <customSheetView guid="{863D4983-E574-4116-8AEE-5628A2729420}">
      <pageMargins left="0.7" right="0.7" top="0.75" bottom="0.75" header="0.3" footer="0.3"/>
      <pageSetup orientation="portrait" verticalDpi="0" r:id="rId4"/>
    </customSheetView>
    <customSheetView guid="{E81C4F55-9D7D-424D-B71A-E13A7EC29278}">
      <pageMargins left="0.7" right="0.7" top="0.75" bottom="0.75" header="0.3" footer="0.3"/>
      <pageSetup orientation="portrait" verticalDpi="0" r:id="rId5"/>
    </customSheetView>
  </customSheetViews>
  <mergeCells count="1">
    <mergeCell ref="A2:Y26"/>
  </mergeCells>
  <pageMargins left="0.7" right="0.7" top="0.75" bottom="0.75" header="0.3" footer="0.3"/>
  <pageSetup orientation="portrait" verticalDpi="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2"/>
  <sheetViews>
    <sheetView workbookViewId="0">
      <selection activeCell="F1" sqref="F1:F2"/>
    </sheetView>
  </sheetViews>
  <sheetFormatPr defaultRowHeight="15" x14ac:dyDescent="0.25"/>
  <cols>
    <col min="3" max="3" width="18" bestFit="1" customWidth="1"/>
    <col min="4" max="4" width="22.85546875" bestFit="1" customWidth="1"/>
    <col min="5" max="5" width="19" bestFit="1" customWidth="1"/>
    <col min="6" max="6" width="25.42578125" bestFit="1" customWidth="1"/>
  </cols>
  <sheetData>
    <row r="1" spans="1:7" x14ac:dyDescent="0.25">
      <c r="A1" t="s">
        <v>29</v>
      </c>
      <c r="B1" t="s">
        <v>53</v>
      </c>
      <c r="C1" t="s">
        <v>1</v>
      </c>
      <c r="D1" t="s">
        <v>8</v>
      </c>
      <c r="E1" t="s">
        <v>14</v>
      </c>
      <c r="F1" t="s">
        <v>15</v>
      </c>
      <c r="G1" t="s">
        <v>53</v>
      </c>
    </row>
    <row r="2" spans="1:7" x14ac:dyDescent="0.25">
      <c r="A2" t="s">
        <v>30</v>
      </c>
      <c r="B2" t="s">
        <v>54</v>
      </c>
      <c r="C2" t="s">
        <v>3</v>
      </c>
      <c r="D2" t="s">
        <v>10</v>
      </c>
      <c r="E2" t="s">
        <v>12</v>
      </c>
      <c r="G2" t="s">
        <v>54</v>
      </c>
    </row>
    <row r="3" spans="1:7" x14ac:dyDescent="0.25">
      <c r="B3" t="s">
        <v>55</v>
      </c>
      <c r="G3" t="s">
        <v>55</v>
      </c>
    </row>
    <row r="4" spans="1:7" x14ac:dyDescent="0.25">
      <c r="B4" t="s">
        <v>56</v>
      </c>
      <c r="G4" t="s">
        <v>56</v>
      </c>
    </row>
    <row r="5" spans="1:7" x14ac:dyDescent="0.25">
      <c r="G5" t="s">
        <v>57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 guid="{2E2FAD43-F494-46C6-B6DE-888600DCD678}" state="hidden">
      <selection activeCell="D24" sqref="D24"/>
      <pageMargins left="0.7" right="0.7" top="0.75" bottom="0.75" header="0.3" footer="0.3"/>
    </customSheetView>
    <customSheetView guid="{E6EFA4C7-DFFB-4941-B345-FBDAD15E74E5}" state="hidden">
      <selection activeCell="D24" sqref="D24"/>
      <pageMargins left="0.7" right="0.7" top="0.75" bottom="0.75" header="0.3" footer="0.3"/>
    </customSheetView>
    <customSheetView guid="{863D4983-E574-4116-8AEE-5628A2729420}" state="hidden">
      <selection activeCell="D24" sqref="D24"/>
      <pageMargins left="0.7" right="0.7" top="0.75" bottom="0.75" header="0.3" footer="0.3"/>
    </customSheetView>
    <customSheetView guid="{E81C4F55-9D7D-424D-B71A-E13A7EC29278}" state="hidden">
      <selection activeCell="D24" sqref="D2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Contact Information</vt:lpstr>
      <vt:lpstr>Narrative</vt:lpstr>
      <vt:lpstr>GFC MSU DE &amp; Pathway Schools</vt:lpstr>
      <vt:lpstr>DE Courses &amp; Pathways</vt:lpstr>
      <vt:lpstr>Budget Detail &amp; Amendments</vt:lpstr>
      <vt:lpstr>Budget Roll-Up</vt:lpstr>
      <vt:lpstr>17-18 Calendar</vt:lpstr>
      <vt:lpstr>Program Assurances</vt:lpstr>
      <vt:lpstr>Do Not Edit</vt:lpstr>
      <vt:lpstr>Contracted</vt:lpstr>
      <vt:lpstr>ContractedServices</vt:lpstr>
      <vt:lpstr>Other</vt:lpstr>
      <vt:lpstr>Personnel</vt:lpstr>
      <vt:lpstr>'17-18 Calendar'!Print_Area</vt:lpstr>
      <vt:lpstr>Quarter_1</vt:lpstr>
      <vt:lpstr>Quarter1</vt:lpstr>
      <vt:lpstr>Salary</vt:lpstr>
      <vt:lpstr>'17-18 Calendar'!startday</vt:lpstr>
      <vt:lpstr>Supplies</vt:lpstr>
      <vt:lpstr>Telephone</vt:lpstr>
      <vt:lpstr>Travel</vt:lpstr>
      <vt:lpstr>'17-18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Treaster, Jacque</cp:lastModifiedBy>
  <cp:lastPrinted>2017-05-30T20:25:49Z</cp:lastPrinted>
  <dcterms:created xsi:type="dcterms:W3CDTF">2017-02-07T21:45:49Z</dcterms:created>
  <dcterms:modified xsi:type="dcterms:W3CDTF">2018-02-09T19:04:08Z</dcterms:modified>
</cp:coreProperties>
</file>