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defaultThemeVersion="166925"/>
  <mc:AlternateContent xmlns:mc="http://schemas.openxmlformats.org/markup-compatibility/2006">
    <mc:Choice Requires="x15">
      <x15ac:absPath xmlns:x15ac="http://schemas.microsoft.com/office/spreadsheetml/2010/11/ac" url="C:\Users\b97x863\Desktop\SMCP 17-18\MCP Final Grants 17-18\Ammended grants\"/>
    </mc:Choice>
  </mc:AlternateContent>
  <bookViews>
    <workbookView xWindow="0" yWindow="0" windowWidth="19200" windowHeight="6980" tabRatio="839" activeTab="2" xr2:uid="{00000000-000D-0000-FFFF-FFFF00000000}"/>
  </bookViews>
  <sheets>
    <sheet name="Contact Information" sheetId="1" r:id="rId1"/>
    <sheet name="Narrative" sheetId="2" r:id="rId2"/>
    <sheet name="Budget Detail &amp; Amendments" sheetId="6" r:id="rId3"/>
    <sheet name="Budget Roll-Up" sheetId="18" r:id="rId4"/>
    <sheet name="17-18 Calendar" sheetId="25" r:id="rId5"/>
    <sheet name="Program Assurances" sheetId="21" r:id="rId6"/>
    <sheet name="Do Not Edit" sheetId="12" state="hidden" r:id="rId7"/>
    <sheet name="Sheet1" sheetId="26" r:id="rId8"/>
  </sheets>
  <externalReferences>
    <externalReference r:id="rId9"/>
  </externalReferences>
  <definedNames>
    <definedName name="Contracted">'Do Not Edit'!$D$1:$D$2</definedName>
    <definedName name="ContractedServices" localSheetId="4">'[1]Do Not Edit'!$D$1:$D$2</definedName>
    <definedName name="ContractedServices">'Do Not Edit'!$D$1:$D$2</definedName>
    <definedName name="d">{1,2,3,4,5,6,7}</definedName>
    <definedName name="df">#REF!</definedName>
    <definedName name="monthNames" localSheetId="4">{"January","February","March","April","May","June","July","August","September","October","November","December"}</definedName>
    <definedName name="monthNames">{"January","February","March","April","May","June","July","August","September","October","November","December"}</definedName>
    <definedName name="Other" localSheetId="4">'[1]Do Not Edit'!$D$10:$D$12</definedName>
    <definedName name="Other">'Do Not Edit'!$D$10:$D$12</definedName>
    <definedName name="Personnel">'Budget Detail &amp; Amendments'!$L$5:$L$7</definedName>
    <definedName name="_xlnm.Print_Area" localSheetId="4">'17-18 Calendar'!$B$7:$V$63</definedName>
    <definedName name="Quarter">Narrative!#REF!</definedName>
    <definedName name="Quarter_1">'Do Not Edit'!$B$1:$B$5</definedName>
    <definedName name="Quarter1" localSheetId="4">'[1]Do Not Edit'!$B$1:$B$4</definedName>
    <definedName name="Quarter1">'Do Not Edit'!$B$1:$B$4</definedName>
    <definedName name="Quarters" localSheetId="4">#REF!</definedName>
    <definedName name="Quarters">#REF!</definedName>
    <definedName name="Salaries" localSheetId="4">#REF!</definedName>
    <definedName name="Salaries">#REF!</definedName>
    <definedName name="Salary" localSheetId="4">'[1]Do Not Edit'!$C$1:$C$2</definedName>
    <definedName name="Salary">'Do Not Edit'!$C$1:$C$2</definedName>
    <definedName name="sdfsd">{1,2,3,4,5,6,7}</definedName>
    <definedName name="start">#REF!</definedName>
    <definedName name="startday" localSheetId="4">'17-18 Calendar'!$M$4</definedName>
    <definedName name="startday">#REF!</definedName>
    <definedName name="Supplies" localSheetId="4">'[1]Do Not Edit'!$A$10:$A$11</definedName>
    <definedName name="Supplies">'Do Not Edit'!$A$10:$A$11</definedName>
    <definedName name="Telephone" localSheetId="4">'[1]Do Not Edit'!$E$1:$E$2</definedName>
    <definedName name="Telephone">'Do Not Edit'!$E$1:$E$2</definedName>
    <definedName name="Travel">'Do Not Edit'!$F$1:$F$1</definedName>
    <definedName name="v">{"Su";"M";"Tu";"W";"Th";"F";"Sa"}</definedName>
    <definedName name="valuevx">42.314159</definedName>
    <definedName name="WeekDay" localSheetId="4">{1,2,3,4,5,6,7}</definedName>
    <definedName name="WeekDay">{1,2,3,4,5,6,7}</definedName>
    <definedName name="weekDayNames" localSheetId="4">{"Su";"M";"Tu";"W";"Th";"F";"Sa"}</definedName>
    <definedName name="weekDayNames">{"Su";"M";"Tu";"W";"Th";"F";"Sa"}</definedName>
    <definedName name="weekdays" localSheetId="4">{"Sunday";"Monday";"Tuesday";"Wednesday";"Thursday";"Friday";"Saturday"}</definedName>
    <definedName name="weekdays">{"Sunday";"Monday";"Tuesday";"Wednesday";"Thursday";"Friday";"Saturday"}</definedName>
    <definedName name="WeekNo" localSheetId="4">{1;2;3;4;5;6}</definedName>
    <definedName name="WeekNo">{1;2;3;4;5;6}</definedName>
    <definedName name="year" localSheetId="4">'17-18 Calendar'!$F$4</definedName>
    <definedName name="year">#REF!</definedName>
    <definedName name="Yes">'Budget Detail &amp; Amendments'!$N$5:$N$6</definedName>
    <definedName name="YesNo" localSheetId="4">'[1]Do Not Edit'!$A$1:$A$2</definedName>
    <definedName name="YesNo">'Do Not Edit'!$A$1:$A$2</definedName>
  </definedNames>
  <calcPr calcId="17102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 i="6" l="1"/>
  <c r="P23" i="6"/>
  <c r="O123" i="6" l="1"/>
  <c r="D6" i="26"/>
  <c r="D5" i="26"/>
  <c r="O39" i="6"/>
  <c r="O48" i="6" s="1"/>
  <c r="C7" i="18" s="1"/>
  <c r="O23" i="6"/>
  <c r="C5" i="18" s="1"/>
  <c r="B9" i="25"/>
  <c r="M9" i="25"/>
  <c r="M11" i="25" s="1" a="1"/>
  <c r="S12" i="25" s="1"/>
  <c r="B10" i="25"/>
  <c r="C10" i="25"/>
  <c r="D10" i="25"/>
  <c r="E10" i="25"/>
  <c r="F10" i="25"/>
  <c r="G10" i="25"/>
  <c r="H10" i="25"/>
  <c r="M10" i="25"/>
  <c r="N10" i="25"/>
  <c r="O10" i="25"/>
  <c r="P10" i="25"/>
  <c r="Q10" i="25"/>
  <c r="R10" i="25"/>
  <c r="S10" i="25"/>
  <c r="B11" i="25" a="1"/>
  <c r="B16" i="25" s="1"/>
  <c r="B11" i="25"/>
  <c r="F12" i="25"/>
  <c r="B18" i="25"/>
  <c r="M18" i="25"/>
  <c r="B19" i="25"/>
  <c r="C19" i="25"/>
  <c r="D19" i="25"/>
  <c r="E19" i="25"/>
  <c r="F19" i="25"/>
  <c r="G19" i="25"/>
  <c r="H19" i="25"/>
  <c r="M19" i="25"/>
  <c r="N19" i="25"/>
  <c r="O19" i="25"/>
  <c r="P19" i="25"/>
  <c r="Q19" i="25"/>
  <c r="R19" i="25"/>
  <c r="S19" i="25"/>
  <c r="B20" i="25" a="1"/>
  <c r="G20" i="25" s="1"/>
  <c r="M20" i="25" a="1"/>
  <c r="R25" i="25" s="1"/>
  <c r="R22" i="25"/>
  <c r="B25" i="25"/>
  <c r="B27" i="25"/>
  <c r="M27" i="25"/>
  <c r="B28" i="25"/>
  <c r="C28" i="25"/>
  <c r="D28" i="25"/>
  <c r="E28" i="25"/>
  <c r="F28" i="25"/>
  <c r="G28" i="25"/>
  <c r="H28" i="25"/>
  <c r="M28" i="25"/>
  <c r="N28" i="25"/>
  <c r="O28" i="25"/>
  <c r="P28" i="25"/>
  <c r="Q28" i="25"/>
  <c r="R28" i="25"/>
  <c r="S28" i="25"/>
  <c r="B29" i="25" a="1"/>
  <c r="M29" i="25" a="1"/>
  <c r="R30" i="25" s="1"/>
  <c r="B36" i="25"/>
  <c r="M36" i="25"/>
  <c r="M38" i="25" s="1" a="1"/>
  <c r="M43" i="25" s="1"/>
  <c r="B37" i="25"/>
  <c r="C37" i="25"/>
  <c r="D37" i="25"/>
  <c r="E37" i="25"/>
  <c r="F37" i="25"/>
  <c r="G37" i="25"/>
  <c r="H37" i="25"/>
  <c r="M37" i="25"/>
  <c r="N37" i="25"/>
  <c r="O37" i="25"/>
  <c r="P37" i="25"/>
  <c r="Q37" i="25"/>
  <c r="R37" i="25"/>
  <c r="S37" i="25"/>
  <c r="B38" i="25" a="1"/>
  <c r="B43" i="25" s="1"/>
  <c r="B45" i="25"/>
  <c r="B47" i="25" a="1"/>
  <c r="D50" i="25" s="1"/>
  <c r="M45" i="25"/>
  <c r="M47" i="25" s="1" a="1"/>
  <c r="S49" i="25" s="1"/>
  <c r="B46" i="25"/>
  <c r="C46" i="25"/>
  <c r="D46" i="25"/>
  <c r="E46" i="25"/>
  <c r="F46" i="25"/>
  <c r="G46" i="25"/>
  <c r="H46" i="25"/>
  <c r="M46" i="25"/>
  <c r="N46" i="25"/>
  <c r="O46" i="25"/>
  <c r="P46" i="25"/>
  <c r="Q46" i="25"/>
  <c r="R46" i="25"/>
  <c r="S46" i="25"/>
  <c r="D52" i="25"/>
  <c r="B54" i="25"/>
  <c r="B56" i="25" s="1" a="1"/>
  <c r="D56" i="25" s="1"/>
  <c r="M54" i="25"/>
  <c r="M56" i="25" a="1"/>
  <c r="R58" i="25" s="1"/>
  <c r="B55" i="25"/>
  <c r="C55" i="25"/>
  <c r="D55" i="25"/>
  <c r="E55" i="25"/>
  <c r="F55" i="25"/>
  <c r="G55" i="25"/>
  <c r="H55" i="25"/>
  <c r="M55" i="25"/>
  <c r="N55" i="25"/>
  <c r="O55" i="25"/>
  <c r="P55" i="25"/>
  <c r="Q55" i="25"/>
  <c r="R55" i="25"/>
  <c r="S55" i="25"/>
  <c r="N40" i="25"/>
  <c r="B22" i="25"/>
  <c r="E20" i="25"/>
  <c r="D25" i="25"/>
  <c r="B21" i="25"/>
  <c r="H15" i="25"/>
  <c r="E11" i="25"/>
  <c r="M41" i="25"/>
  <c r="Q41" i="25"/>
  <c r="S61" i="25"/>
  <c r="R42" i="25"/>
  <c r="R43" i="25"/>
  <c r="S30" i="25"/>
  <c r="S29" i="25"/>
  <c r="S33" i="25"/>
  <c r="G32" i="25"/>
  <c r="M60" i="25"/>
  <c r="O38" i="25"/>
  <c r="S38" i="25"/>
  <c r="M39" i="25"/>
  <c r="O39" i="25"/>
  <c r="S39" i="25"/>
  <c r="Q40" i="25"/>
  <c r="S41" i="25"/>
  <c r="Q42" i="25"/>
  <c r="O43" i="25"/>
  <c r="G39" i="25"/>
  <c r="R29" i="25"/>
  <c r="E24" i="25"/>
  <c r="G23" i="25"/>
  <c r="E22" i="25"/>
  <c r="C21" i="25"/>
  <c r="B20" i="25"/>
  <c r="E16" i="25"/>
  <c r="G15" i="25"/>
  <c r="C15" i="25"/>
  <c r="E14" i="25"/>
  <c r="G13" i="25"/>
  <c r="C13" i="25"/>
  <c r="E12" i="25"/>
  <c r="H11" i="25"/>
  <c r="D11" i="25"/>
  <c r="H16" i="25"/>
  <c r="D16" i="25"/>
  <c r="F15" i="25"/>
  <c r="B15" i="25"/>
  <c r="H14" i="25"/>
  <c r="D14" i="25"/>
  <c r="F13" i="25"/>
  <c r="B13" i="25"/>
  <c r="H12" i="25"/>
  <c r="D12" i="25"/>
  <c r="G11" i="25"/>
  <c r="C11" i="25"/>
  <c r="C24" i="25"/>
  <c r="E23" i="25"/>
  <c r="G22" i="25"/>
  <c r="H20" i="25"/>
  <c r="G16" i="25"/>
  <c r="C16" i="25"/>
  <c r="E15" i="25"/>
  <c r="G14" i="25"/>
  <c r="C14" i="25"/>
  <c r="E13" i="25"/>
  <c r="G12" i="25"/>
  <c r="C12" i="25"/>
  <c r="F11" i="25"/>
  <c r="O24" i="18"/>
  <c r="O23" i="18"/>
  <c r="K23" i="18"/>
  <c r="O22" i="18"/>
  <c r="O17" i="18"/>
  <c r="O16" i="18"/>
  <c r="O15" i="18"/>
  <c r="O14" i="18"/>
  <c r="O13" i="18"/>
  <c r="O25" i="18" s="1"/>
  <c r="O11" i="18"/>
  <c r="O6" i="18"/>
  <c r="O5" i="18"/>
  <c r="K24" i="18"/>
  <c r="K22" i="18"/>
  <c r="K17" i="18"/>
  <c r="K16" i="18"/>
  <c r="K15" i="18"/>
  <c r="K14" i="18"/>
  <c r="K13" i="18"/>
  <c r="K11" i="18"/>
  <c r="K6" i="18"/>
  <c r="K5" i="18"/>
  <c r="G27" i="18"/>
  <c r="G24" i="18"/>
  <c r="G23" i="18"/>
  <c r="G22" i="18"/>
  <c r="G17" i="18"/>
  <c r="G16" i="18"/>
  <c r="G15" i="18"/>
  <c r="G14" i="18"/>
  <c r="G13" i="18"/>
  <c r="G11" i="18"/>
  <c r="G6" i="18"/>
  <c r="G5" i="18"/>
  <c r="C24" i="18"/>
  <c r="C23" i="18"/>
  <c r="C22" i="18"/>
  <c r="C17" i="18"/>
  <c r="C16" i="18"/>
  <c r="C15" i="18"/>
  <c r="C14" i="18"/>
  <c r="C13" i="18"/>
  <c r="C11" i="18"/>
  <c r="C6" i="18"/>
  <c r="K27" i="18"/>
  <c r="O27" i="18"/>
  <c r="P136" i="6"/>
  <c r="R136" i="6"/>
  <c r="T136" i="6"/>
  <c r="O136" i="6"/>
  <c r="P90" i="6"/>
  <c r="R90" i="6"/>
  <c r="T90" i="6"/>
  <c r="O90" i="6"/>
  <c r="T58" i="6"/>
  <c r="R58" i="6"/>
  <c r="P58" i="6"/>
  <c r="O58" i="6"/>
  <c r="T48" i="6"/>
  <c r="O7" i="18" s="1"/>
  <c r="R48" i="6"/>
  <c r="K7" i="18" s="1"/>
  <c r="P48" i="6"/>
  <c r="G7" i="18" s="1"/>
  <c r="T155" i="6"/>
  <c r="O29" i="18"/>
  <c r="R155" i="6"/>
  <c r="K29" i="18" s="1"/>
  <c r="T123" i="6"/>
  <c r="O18" i="18"/>
  <c r="R123" i="6"/>
  <c r="K18" i="18" s="1"/>
  <c r="T105" i="6"/>
  <c r="R105" i="6"/>
  <c r="T73" i="6"/>
  <c r="R73" i="6"/>
  <c r="T34" i="6"/>
  <c r="R34" i="6"/>
  <c r="P155" i="6"/>
  <c r="G29" i="18" s="1"/>
  <c r="O155" i="6"/>
  <c r="P123" i="6"/>
  <c r="G18" i="18" s="1"/>
  <c r="C18" i="18"/>
  <c r="P105" i="6"/>
  <c r="O105" i="6"/>
  <c r="P73" i="6"/>
  <c r="O73" i="6"/>
  <c r="P34" i="6"/>
  <c r="R14" i="25"/>
  <c r="S14" i="25"/>
  <c r="N13" i="25"/>
  <c r="M12" i="25"/>
  <c r="M16" i="25"/>
  <c r="N12" i="25"/>
  <c r="M11" i="25"/>
  <c r="M15" i="25"/>
  <c r="R13" i="25"/>
  <c r="Q12" i="25"/>
  <c r="Q16" i="25"/>
  <c r="P20" i="25"/>
  <c r="P15" i="25"/>
  <c r="R24" i="25"/>
  <c r="O13" i="25"/>
  <c r="Q15" i="25"/>
  <c r="Q22" i="25"/>
  <c r="S24" i="25"/>
  <c r="S20" i="25"/>
  <c r="C47" i="25"/>
  <c r="G48" i="25"/>
  <c r="H51" i="25"/>
  <c r="F49" i="25"/>
  <c r="E50" i="25"/>
  <c r="B52" i="25"/>
  <c r="P30" i="25"/>
  <c r="O32" i="25"/>
  <c r="N16" i="25"/>
  <c r="P24" i="25"/>
  <c r="N14" i="25"/>
  <c r="P23" i="25"/>
  <c r="S13" i="25"/>
  <c r="O16" i="25"/>
  <c r="M25" i="25"/>
  <c r="M21" i="25"/>
  <c r="R21" i="25"/>
  <c r="R16" i="25"/>
  <c r="S11" i="25"/>
  <c r="O14" i="25"/>
  <c r="O25" i="25"/>
  <c r="M23" i="25"/>
  <c r="S58" i="25"/>
  <c r="O56" i="25"/>
  <c r="Q60" i="25"/>
  <c r="O58" i="25"/>
  <c r="Q56" i="25"/>
  <c r="F50" i="25"/>
  <c r="Q39" i="25"/>
  <c r="N41" i="25"/>
  <c r="N39" i="25"/>
  <c r="R39" i="25"/>
  <c r="S40" i="25"/>
  <c r="P38" i="25"/>
  <c r="N42" i="25"/>
  <c r="N43" i="25"/>
  <c r="N20" i="25"/>
  <c r="N21" i="25"/>
  <c r="P21" i="25"/>
  <c r="Q21" i="25"/>
  <c r="Q25" i="25"/>
  <c r="S21" i="25"/>
  <c r="S23" i="25"/>
  <c r="P25" i="25"/>
  <c r="O20" i="25"/>
  <c r="O22" i="25"/>
  <c r="M20" i="25"/>
  <c r="M22" i="25"/>
  <c r="M24" i="25"/>
  <c r="N23" i="25"/>
  <c r="N22" i="25"/>
  <c r="O15" i="25"/>
  <c r="R11" i="25"/>
  <c r="Q24" i="25"/>
  <c r="Q20" i="25"/>
  <c r="S22" i="25"/>
  <c r="E56" i="25"/>
  <c r="C56" i="25"/>
  <c r="B47" i="25"/>
  <c r="S47" i="25"/>
  <c r="N49" i="25"/>
  <c r="R23" i="25"/>
  <c r="H39" i="25"/>
  <c r="D40" i="25"/>
  <c r="H24" i="25"/>
  <c r="B23" i="25"/>
  <c r="F21" i="25"/>
  <c r="D15" i="25"/>
  <c r="H13" i="25"/>
  <c r="H42" i="25"/>
  <c r="C27" i="18"/>
  <c r="Q49" i="25" l="1"/>
  <c r="P29" i="25"/>
  <c r="K25" i="18"/>
  <c r="Q32" i="25"/>
  <c r="G59" i="25"/>
  <c r="P34" i="25"/>
  <c r="P32" i="25"/>
  <c r="D60" i="25"/>
  <c r="O29" i="25"/>
  <c r="R34" i="25"/>
  <c r="G58" i="25"/>
  <c r="Q47" i="25"/>
  <c r="B51" i="25"/>
  <c r="R33" i="25"/>
  <c r="P60" i="25"/>
  <c r="S31" i="25"/>
  <c r="S34" i="25"/>
  <c r="O60" i="25"/>
  <c r="B59" i="25"/>
  <c r="M49" i="25"/>
  <c r="F58" i="25"/>
  <c r="M34" i="25"/>
  <c r="K8" i="18"/>
  <c r="M47" i="25"/>
  <c r="B50" i="25"/>
  <c r="G56" i="25"/>
  <c r="M30" i="25"/>
  <c r="P33" i="25"/>
  <c r="N29" i="25"/>
  <c r="G49" i="25"/>
  <c r="M50" i="25"/>
  <c r="E58" i="25"/>
  <c r="C60" i="25"/>
  <c r="P42" i="25"/>
  <c r="S42" i="25"/>
  <c r="F47" i="25"/>
  <c r="S60" i="25"/>
  <c r="O34" i="25"/>
  <c r="Q31" i="25"/>
  <c r="D51" i="25"/>
  <c r="E47" i="25"/>
  <c r="R61" i="6"/>
  <c r="E21" i="25"/>
  <c r="E25" i="25"/>
  <c r="G21" i="25"/>
  <c r="C25" i="25"/>
  <c r="O41" i="25"/>
  <c r="Q38" i="25"/>
  <c r="H58" i="25"/>
  <c r="F61" i="25"/>
  <c r="Q34" i="25"/>
  <c r="O31" i="25"/>
  <c r="S32" i="25"/>
  <c r="O57" i="25"/>
  <c r="H61" i="25"/>
  <c r="N34" i="25"/>
  <c r="R40" i="25"/>
  <c r="D22" i="25"/>
  <c r="P61" i="6"/>
  <c r="T61" i="6"/>
  <c r="R139" i="6"/>
  <c r="R162" i="6" s="1"/>
  <c r="C25" i="18"/>
  <c r="Q52" i="25"/>
  <c r="O50" i="25"/>
  <c r="R51" i="25"/>
  <c r="P49" i="25"/>
  <c r="O52" i="25"/>
  <c r="N47" i="25"/>
  <c r="N48" i="25"/>
  <c r="M51" i="25"/>
  <c r="M48" i="25"/>
  <c r="P51" i="25"/>
  <c r="P48" i="25"/>
  <c r="Q48" i="25"/>
  <c r="N52" i="25"/>
  <c r="R49" i="25"/>
  <c r="P52" i="25"/>
  <c r="R48" i="25"/>
  <c r="N51" i="25"/>
  <c r="R50" i="25"/>
  <c r="O48" i="25"/>
  <c r="G47" i="25"/>
  <c r="G50" i="25"/>
  <c r="D49" i="25"/>
  <c r="E48" i="25"/>
  <c r="E49" i="25"/>
  <c r="F52" i="25"/>
  <c r="C48" i="25"/>
  <c r="C51" i="25"/>
  <c r="B49" i="25"/>
  <c r="C49" i="25"/>
  <c r="F51" i="25"/>
  <c r="H50" i="25"/>
  <c r="C29" i="25"/>
  <c r="B32" i="25"/>
  <c r="B29" i="25"/>
  <c r="C34" i="25"/>
  <c r="C33" i="25"/>
  <c r="G29" i="25"/>
  <c r="D30" i="25"/>
  <c r="C30" i="25"/>
  <c r="D29" i="25"/>
  <c r="E34" i="25"/>
  <c r="B33" i="25"/>
  <c r="E31" i="25"/>
  <c r="E30" i="25"/>
  <c r="H30" i="25"/>
  <c r="C40" i="25"/>
  <c r="Q51" i="25"/>
  <c r="M52" i="25"/>
  <c r="R47" i="25"/>
  <c r="S51" i="25"/>
  <c r="F48" i="25"/>
  <c r="C52" i="25"/>
  <c r="G52" i="25"/>
  <c r="H48" i="25"/>
  <c r="G51" i="25"/>
  <c r="B48" i="25"/>
  <c r="K31" i="18"/>
  <c r="Q50" i="25"/>
  <c r="G31" i="25"/>
  <c r="F39" i="25"/>
  <c r="D38" i="25"/>
  <c r="C41" i="25"/>
  <c r="G42" i="25"/>
  <c r="E39" i="25"/>
  <c r="E42" i="25"/>
  <c r="D39" i="25"/>
  <c r="B40" i="25"/>
  <c r="E41" i="25"/>
  <c r="F38" i="25"/>
  <c r="G43" i="25"/>
  <c r="C8" i="18"/>
  <c r="G8" i="18"/>
  <c r="H56" i="25"/>
  <c r="N24" i="25"/>
  <c r="R20" i="25"/>
  <c r="O24" i="25"/>
  <c r="S25" i="25"/>
  <c r="Q23" i="25"/>
  <c r="N25" i="25"/>
  <c r="R41" i="25"/>
  <c r="S43" i="25"/>
  <c r="O42" i="25"/>
  <c r="P61" i="25"/>
  <c r="P59" i="25"/>
  <c r="O21" i="25"/>
  <c r="O23" i="25"/>
  <c r="M32" i="25"/>
  <c r="O30" i="25"/>
  <c r="Q29" i="25"/>
  <c r="P22" i="25"/>
  <c r="T139" i="6"/>
  <c r="T162" i="6" s="1"/>
  <c r="C22" i="25"/>
  <c r="G24" i="25"/>
  <c r="F20" i="25"/>
  <c r="C23" i="25"/>
  <c r="G25" i="25"/>
  <c r="N31" i="25"/>
  <c r="M42" i="25"/>
  <c r="M40" i="25"/>
  <c r="M38" i="25"/>
  <c r="F57" i="25"/>
  <c r="N59" i="25"/>
  <c r="R61" i="25"/>
  <c r="O33" i="25"/>
  <c r="Q30" i="25"/>
  <c r="Q33" i="25"/>
  <c r="N33" i="25"/>
  <c r="N56" i="25"/>
  <c r="F23" i="25"/>
  <c r="F24" i="25"/>
  <c r="D23" i="25"/>
  <c r="R57" i="25"/>
  <c r="S57" i="25"/>
  <c r="G25" i="18"/>
  <c r="O8" i="18"/>
  <c r="O31" i="18" s="1"/>
  <c r="P56" i="25"/>
  <c r="M61" i="25"/>
  <c r="S56" i="25"/>
  <c r="R56" i="25"/>
  <c r="G60" i="25"/>
  <c r="E59" i="25"/>
  <c r="C58" i="25"/>
  <c r="D61" i="25"/>
  <c r="D59" i="25"/>
  <c r="B58" i="25"/>
  <c r="G61" i="25"/>
  <c r="C59" i="25"/>
  <c r="G57" i="25"/>
  <c r="B56" i="25"/>
  <c r="C38" i="25"/>
  <c r="B39" i="25"/>
  <c r="G40" i="25"/>
  <c r="F42" i="25"/>
  <c r="D43" i="25"/>
  <c r="H40" i="25"/>
  <c r="D42" i="25"/>
  <c r="E29" i="25"/>
  <c r="B30" i="25"/>
  <c r="D31" i="25"/>
  <c r="H32" i="25"/>
  <c r="B34" i="25"/>
  <c r="H33" i="25"/>
  <c r="F34" i="25"/>
  <c r="H31" i="25"/>
  <c r="F30" i="25"/>
  <c r="F41" i="25"/>
  <c r="H43" i="25"/>
  <c r="H41" i="25"/>
  <c r="E38" i="25"/>
  <c r="B42" i="25"/>
  <c r="C42" i="25"/>
  <c r="B41" i="25"/>
  <c r="E60" i="25"/>
  <c r="D57" i="25"/>
  <c r="H59" i="25"/>
  <c r="C57" i="25"/>
  <c r="H57" i="25"/>
  <c r="E61" i="25"/>
  <c r="Q13" i="25"/>
  <c r="O11" i="25"/>
  <c r="O61" i="25"/>
  <c r="N60" i="25"/>
  <c r="M57" i="25"/>
  <c r="Q59" i="25"/>
  <c r="M58" i="25"/>
  <c r="N58" i="25"/>
  <c r="R60" i="25"/>
  <c r="Q57" i="25"/>
  <c r="P12" i="25"/>
  <c r="S15" i="25"/>
  <c r="O12" i="25"/>
  <c r="N15" i="25"/>
  <c r="Q11" i="25"/>
  <c r="P14" i="25"/>
  <c r="P13" i="25"/>
  <c r="Q14" i="25"/>
  <c r="P16" i="25"/>
  <c r="N11" i="25"/>
  <c r="M13" i="25"/>
  <c r="R12" i="25"/>
  <c r="P11" i="25"/>
  <c r="M14" i="25"/>
  <c r="R15" i="25"/>
  <c r="S16" i="25"/>
  <c r="P139" i="6"/>
  <c r="P162" i="6" s="1"/>
  <c r="O34" i="6"/>
  <c r="O61" i="6" s="1"/>
  <c r="O139" i="6" s="1"/>
  <c r="O162" i="6" s="1"/>
  <c r="C29" i="18"/>
  <c r="B31" i="25"/>
  <c r="D32" i="25"/>
  <c r="F33" i="25"/>
  <c r="H34" i="25"/>
  <c r="C43" i="25"/>
  <c r="G41" i="25"/>
  <c r="E40" i="25"/>
  <c r="C39" i="25"/>
  <c r="B38" i="25"/>
  <c r="H38" i="25"/>
  <c r="B57" i="25"/>
  <c r="N57" i="25"/>
  <c r="D58" i="25"/>
  <c r="P58" i="25"/>
  <c r="F59" i="25"/>
  <c r="R59" i="25"/>
  <c r="H60" i="25"/>
  <c r="B61" i="25"/>
  <c r="N61" i="25"/>
  <c r="F56" i="25"/>
  <c r="Q58" i="25"/>
  <c r="S59" i="25"/>
  <c r="C61" i="25"/>
  <c r="G33" i="25"/>
  <c r="E32" i="25"/>
  <c r="C31" i="25"/>
  <c r="H29" i="25"/>
  <c r="G34" i="25"/>
  <c r="E33" i="25"/>
  <c r="C32" i="25"/>
  <c r="G30" i="25"/>
  <c r="F29" i="25"/>
  <c r="M56" i="25"/>
  <c r="O59" i="25"/>
  <c r="D33" i="25"/>
  <c r="F40" i="25"/>
  <c r="F43" i="25"/>
  <c r="P57" i="25"/>
  <c r="B60" i="25"/>
  <c r="E57" i="25"/>
  <c r="M59" i="25"/>
  <c r="Q61" i="25"/>
  <c r="F32" i="25"/>
  <c r="F60" i="25"/>
  <c r="O47" i="25"/>
  <c r="O49" i="25"/>
  <c r="O51" i="25"/>
  <c r="P47" i="25"/>
  <c r="N50" i="25"/>
  <c r="R52" i="25"/>
  <c r="S48" i="25"/>
  <c r="S50" i="25"/>
  <c r="S52" i="25"/>
  <c r="P50" i="25"/>
  <c r="D47" i="25"/>
  <c r="D48" i="25"/>
  <c r="H49" i="25"/>
  <c r="E51" i="25"/>
  <c r="H52" i="25"/>
  <c r="E52" i="25"/>
  <c r="C50" i="25"/>
  <c r="H47" i="25"/>
  <c r="E43" i="25"/>
  <c r="D41" i="25"/>
  <c r="G38" i="25"/>
  <c r="P39" i="25"/>
  <c r="N38" i="25"/>
  <c r="Q43" i="25"/>
  <c r="P40" i="25"/>
  <c r="P43" i="25"/>
  <c r="O40" i="25"/>
  <c r="R38" i="25"/>
  <c r="P41" i="25"/>
  <c r="D34" i="25"/>
  <c r="F31" i="25"/>
  <c r="N30" i="25"/>
  <c r="P31" i="25"/>
  <c r="R32" i="25"/>
  <c r="N32" i="25"/>
  <c r="R31" i="25"/>
  <c r="M29" i="25"/>
  <c r="M31" i="25"/>
  <c r="M33" i="25"/>
  <c r="D20" i="25"/>
  <c r="H21" i="25"/>
  <c r="F22" i="25"/>
  <c r="B24" i="25"/>
  <c r="H25" i="25"/>
  <c r="F25" i="25"/>
  <c r="H23" i="25"/>
  <c r="D21" i="25"/>
  <c r="D24" i="25"/>
  <c r="H22" i="25"/>
  <c r="C20" i="25"/>
  <c r="D13" i="25"/>
  <c r="B12" i="25"/>
  <c r="F14" i="25"/>
  <c r="F16" i="25"/>
  <c r="B14" i="25"/>
  <c r="C31" i="18" l="1"/>
  <c r="G31" i="18"/>
  <c r="E1" i="6"/>
</calcChain>
</file>

<file path=xl/sharedStrings.xml><?xml version="1.0" encoding="utf-8"?>
<sst xmlns="http://schemas.openxmlformats.org/spreadsheetml/2006/main" count="619" uniqueCount="240">
  <si>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</si>
  <si>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</si>
  <si>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</si>
  <si>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</si>
  <si>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</si>
  <si>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</si>
  <si>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</si>
  <si>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</si>
  <si>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</si>
  <si>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</si>
  <si>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</si>
  <si>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</si>
  <si>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</si>
  <si>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</si>
  <si>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</si>
  <si>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</si>
  <si>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</si>
  <si>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</si>
  <si>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</si>
  <si>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</si>
  <si>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</si>
  <si>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</si>
  <si>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</si>
  <si>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</si>
  <si>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</si>
  <si>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</si>
  <si>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</si>
  <si>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</si>
  <si>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</si>
  <si>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</si>
  <si>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</si>
  <si>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</si>
  <si>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</si>
  <si>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</si>
  <si>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</si>
  <si>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</si>
  <si>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</si>
  <si>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</si>
  <si>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</si>
  <si>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</si>
  <si>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</si>
  <si>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</si>
  <si>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</si>
  <si>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</si>
  <si>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</si>
  <si>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</si>
  <si>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</si>
  <si>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</si>
  <si>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</si>
  <si>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</si>
  <si>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</si>
  <si>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</si>
  <si>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</si>
  <si>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</si>
  <si>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</si>
  <si>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</si>
  <si>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</si>
  <si>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</si>
  <si>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</si>
  <si>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</si>
  <si>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</si>
  <si>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</si>
  <si>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</si>
  <si>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</si>
  <si>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</si>
  <si>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</si>
  <si>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</si>
  <si>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</si>
  <si>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</si>
  <si>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</si>
  <si>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Comments/Description of Changes:</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</si>
  <si>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</si>
  <si>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</si>
  <si>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</si>
  <si>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</si>
  <si>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</si>
  <si>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</si>
  <si>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</si>
  <si>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</si>
  <si>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</si>
  <si>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</si>
  <si>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</si>
  <si>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</si>
  <si>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</si>
  <si>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</si>
  <si>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</si>
  <si>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</si>
  <si>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</si>
  <si>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</si>
  <si>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</si>
  <si>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</si>
  <si>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</si>
  <si>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</si>
  <si>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</si>
  <si>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</si>
  <si>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</si>
  <si>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r>
      <rPr>
        <b/>
        <sz val="11"/>
        <color theme="1"/>
        <rFont val="Calibri"/>
        <family val="2"/>
        <scheme val="minor"/>
      </rPr>
      <t>Program:</t>
    </r>
    <r>
      <rPr>
        <sz val="11"/>
        <color theme="1"/>
        <rFont val="Calibri"/>
        <family val="2"/>
        <scheme val="minor"/>
      </rPr>
      <t xml:space="preserve"> Reserve Fund: Sub-grant of Carl D. Perkins Vocational and Technical Education Act of 2006, Title I.</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</si>
  <si>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</si>
  <si>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</si>
  <si>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</si>
  <si>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Additional Perkins Contact (if applicable):</t>
  </si>
  <si>
    <t>Requested Award Amount</t>
  </si>
  <si>
    <t xml:space="preserve">Q1 Activities: What specific activities will be conducted to support Montana Career Pathways?  </t>
  </si>
  <si>
    <t xml:space="preserve">Pathway Coordinator: (required staff for grant recipients) </t>
  </si>
  <si>
    <t>What Montana Career Pathways will your grant address (minimum of three from list provided in the RFP)?</t>
  </si>
  <si>
    <t>What dual enrollment courses will be targeted for growth and how do they support Montana Career Pathways? (please identify with course name and number, i.e. College Writing I, WRIT 101)</t>
  </si>
  <si>
    <t xml:space="preserve">In what way(s) will you work to expand DE (grow existing, add new schools, add new courses, building high-value packages of credit, etc.)? </t>
  </si>
  <si>
    <t>What campus staff will work on this project and in what capacity?</t>
  </si>
  <si>
    <t xml:space="preserve">How does your proposed work increase access to dual enrollment for Montana’s small and rural schools?  </t>
  </si>
  <si>
    <t xml:space="preserve">Q2 Activities: What specific activities will be conducted to support Montana Career Pathways?  </t>
  </si>
  <si>
    <t xml:space="preserve">Q3 Activities: What specific activities will be conducted to support Montana Career Pathways?  </t>
  </si>
  <si>
    <t xml:space="preserve">Q4 Activities: What specific activities will be conducted to support Montana Career Pathways?  </t>
  </si>
  <si>
    <t xml:space="preserve">Does your campus have previous experience working in CTE dual enrollment, and or career pathways? If yes, explain. </t>
  </si>
  <si>
    <t xml:space="preserve">What professional development will program staff attend to support their implementation of the grant objectives? </t>
  </si>
  <si>
    <t xml:space="preserve">Are there any other expenditures proposed that have not already been accounted for in the previous questions? If yes, explain their role in meeting the grant objective.  </t>
  </si>
  <si>
    <t>Date:</t>
  </si>
  <si>
    <t>Amendment Date:</t>
  </si>
  <si>
    <r>
      <rPr>
        <b/>
        <sz val="11"/>
        <color rgb="FFFF0000"/>
        <rFont val="Calibri"/>
        <family val="2"/>
        <scheme val="minor"/>
      </rPr>
      <t>Application Due Date:</t>
    </r>
    <r>
      <rPr>
        <sz val="11"/>
        <color rgb="FFFF0000"/>
        <rFont val="Calibri"/>
        <family val="2"/>
        <scheme val="minor"/>
      </rPr>
      <t xml:space="preserve"> May 22, 2017 at 5pm via email only</t>
    </r>
  </si>
  <si>
    <t>Perkins/Pathways Calendar FY 2017 - 2018</t>
  </si>
  <si>
    <t>http://www.vertex42.com/calendars/school-calendar.html</t>
  </si>
  <si>
    <t>© 2013 Vertex42 LLC</t>
  </si>
  <si>
    <t>Fall</t>
  </si>
  <si>
    <t>Start Day:</t>
  </si>
  <si>
    <t>"Perkins/Pathways Calendar"</t>
  </si>
  <si>
    <t>July</t>
  </si>
  <si>
    <t>January</t>
  </si>
  <si>
    <t>PERKINS DATES</t>
  </si>
  <si>
    <t>Pathways &amp; DE Coordinators Call 1:30 pm</t>
  </si>
  <si>
    <t>Pathways DATES</t>
  </si>
  <si>
    <t>Perkins Coordinators Call 9:00 am</t>
  </si>
  <si>
    <t>PERKINS &amp; Pathways DATES</t>
  </si>
  <si>
    <t>Perkins Fiscal Year 2017 Begins</t>
  </si>
  <si>
    <t>Perkins &amp; Pathways Quarter 2 Reports Due</t>
  </si>
  <si>
    <t xml:space="preserve">Perkins Accountability Data Submitted to </t>
  </si>
  <si>
    <t xml:space="preserve">Data Specialist </t>
  </si>
  <si>
    <t>August</t>
  </si>
  <si>
    <t>February</t>
  </si>
  <si>
    <t xml:space="preserve">Final Fiscal report and Final Narrative due </t>
  </si>
  <si>
    <t>PERKINS and Pathways RFP Released</t>
  </si>
  <si>
    <t>2016-2017</t>
  </si>
  <si>
    <t>September</t>
  </si>
  <si>
    <t>March</t>
  </si>
  <si>
    <t>8-9</t>
  </si>
  <si>
    <t>Pathways Coordinator Training - Tentative</t>
  </si>
  <si>
    <t>21-22</t>
  </si>
  <si>
    <t>Pathways Coordinator Training - Helena</t>
  </si>
  <si>
    <t>TBA</t>
  </si>
  <si>
    <t>Peer Writing Workshops</t>
  </si>
  <si>
    <t>October</t>
  </si>
  <si>
    <t>April</t>
  </si>
  <si>
    <t>4-5</t>
  </si>
  <si>
    <t>Perkins Training - Helena (date may change)</t>
  </si>
  <si>
    <t>Perkins &amp; Pathways Quarter 1 Reports Due</t>
  </si>
  <si>
    <t>Perkins &amp; Pathways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</si>
  <si>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</si>
  <si>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</si>
  <si>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</si>
  <si>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</si>
  <si>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</si>
  <si>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</si>
  <si>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</si>
  <si>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</si>
  <si>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</si>
  <si>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Requested/Approved Funding</t>
  </si>
  <si>
    <t xml:space="preserve">Are there other funds and/or initiatives that will support this work?  Is all proposed work dependent on an award? </t>
  </si>
  <si>
    <t>Abstract: Proposed Scope of Work (250 word summary of the work proposed in the grant application narrative questions below)</t>
  </si>
  <si>
    <t>Other comments (optional)</t>
  </si>
  <si>
    <t xml:space="preserve">List any activities not already accounted for that your program will implement (or continue to support) to further enhance Montana Career Pathways. </t>
  </si>
  <si>
    <t xml:space="preserve">What is the timeline for your proposed work? Please summarize here and break down activities by quarter in the space provided below. </t>
  </si>
  <si>
    <t>Strengthening Montana Career Pathways 2017-2018 Application</t>
  </si>
  <si>
    <t>Fringe for Dennis LaBonty, Part-time employee, frince calculated at 10% of salary (no health benefits)</t>
  </si>
  <si>
    <t>NACEP membership</t>
  </si>
  <si>
    <t>Travel for Dennis LaBonty to attend MACTE, Oct 19 &amp; 20, 2017. Mileage 340 RT *.26 = $88.40; Meals $23 * 3 days (BLD) = 69; Loding $91 + tax * 3 nights = $300.</t>
  </si>
  <si>
    <t>Class 8 Licenses  5 * $100 (includes fingerprinting, application costs)</t>
  </si>
  <si>
    <t>Travel for Dennis LaBonty to attend spring coordinator's training, Helena. Mileage = 350*.26 = $91; Hotel $91 = tax * 1 night = 100; Per Diem = $23/day (BLD) * 2 days = $46</t>
  </si>
  <si>
    <t xml:space="preserve">Salish Kootenai College has worked with CTE dual enrollment since 2012, when the first Big Sky Pathway was initiated between SKC and Polson High School in Business Administration. Since that time, SKC has established approximately 15 pathways between the College and area high schools, including pathways in Business Administration, Dental Assisting, Medical Assisting, Information Technology, and Early Childhood Education. The majority of these pathways involved articulating existing high school classes into college credit. Additionally, in 2015-2016 SKC began accepting dual enrollment students on campus in courses including general education mathematics, English, Sociology, and Native American Studies.  To accelerate this work, in 2016-2017 SKC moved toward having increasing numbers of faculty certified with Class 8 Licenses. </t>
  </si>
  <si>
    <t>Education Supplies for the Allied Health, Information Technology, Media Design, Wildife &amp;  Fisheries, Forestry, &amp; Hydrology programs to purchase supplies for the Career Exploration Days, estimated at $300/Department = $1800</t>
  </si>
  <si>
    <t>Stipends for SKC faculty providing Career Exploration Day:  4 * 400/day</t>
  </si>
  <si>
    <t>Fringe for Faculty Stipends = .34 * stipend amount = $544</t>
  </si>
  <si>
    <t>Travel for additional SKC Staff to attend coordinator's meeting, Fairmont Hot Springs. Mileage = 350*.26 = $91; Hotel $91 = tax * 1 night = 100; Per Diem = $23/day (BLD) * 2 days = $46</t>
  </si>
  <si>
    <t>SKC is increasing the institutional focus on dual enrollment as the College implements a STEM Academy in fall 2017. The STEM Academy is funded by a grant from the National Institutes of Health (NIH) and will provide dual enrollment credits for up to 15 high school students the first year; these numbers will double to 30 students by fall 2018. High school juniors and seniors will come to the SKC cmapus in the afternoons to earn DE credits for coursework including college biology, mathematics, chemistry, information technology, and/or other classes as well as a defined research sequence.  As 2017-2018 is a pilot year, the Academy director is not sure of exactly which courses will be chosen by the Academy students.  Additionally, SKC is receiving additional requests from American Indian students who wish to enroll in language, native arts, or native history courses; SKC will pursue such options for these students even if not funded for the Montana Career Pathways grant.</t>
  </si>
  <si>
    <t>Salish Kootenai College</t>
  </si>
  <si>
    <t>2017-2018</t>
  </si>
  <si>
    <t>Sherwin</t>
  </si>
  <si>
    <t>Stacey</t>
  </si>
  <si>
    <t xml:space="preserve">PO Box 70  </t>
  </si>
  <si>
    <t>Pablo</t>
  </si>
  <si>
    <t>MT</t>
  </si>
  <si>
    <t>(406) 275-4931</t>
  </si>
  <si>
    <t>stacey_sherwin@skc.edu</t>
  </si>
  <si>
    <t>LaBonty</t>
  </si>
  <si>
    <t>Dennis</t>
  </si>
  <si>
    <t>PO Box 70</t>
  </si>
  <si>
    <t>(406) 275-4936</t>
  </si>
  <si>
    <t>dennis_labonty@skc.edu</t>
  </si>
  <si>
    <t>Gould</t>
  </si>
  <si>
    <t>Greg</t>
  </si>
  <si>
    <t>(406) 275-4991</t>
  </si>
  <si>
    <t>greg_gould@skc.edu</t>
  </si>
  <si>
    <t>MACTE registration for Dennis LaBonty</t>
  </si>
  <si>
    <t xml:space="preserve">Administrative costs include grant management , use of facilities for Career Exploration Day and the SKC Career Fair attended by high school students, </t>
  </si>
  <si>
    <t>SKC bus for driving students on Career Exploration Day from STEM facilities to Cafeteria (SKC to provide lunches)</t>
  </si>
  <si>
    <t>Postage for mailing materials about the Career Exploration Day and Career Fair to high schools</t>
  </si>
  <si>
    <t>PLEASE NOTE:  SKC calculates fringe for full time employees as .34 * percentage of effort; this is for health benefits AND other benefits.</t>
  </si>
  <si>
    <t>Salish Kootenai College will focus on the following Montana Career Pathways: Allied Health (Dental Assisting and Medical Assisting),  Business (Information Technology AND Management);  and STEM. For the first time, SKC will explore and expand offerings in STEM areas that focus on natural resources management, an area with numerous employment opportunities in western Montana. SKC will also continue to explore options for DE in courses in the Highway Construction Training program, e.g. flagging (Technical Trades/Transportation).</t>
  </si>
  <si>
    <t xml:space="preserve"> 1.  SKC will host a High School Perkins/CTE workshop for Pathway administrators, counselors, teachers, and Perkins coordinators for seven reservation high schools.  The  OPI/CTE state specialist will be invited as a speaker.  Topics would range from state and high school funding, CTSO (Career and Technical Student Organizations) opportunities, state recording and reporting of Perkins information and new directions and challenges.  The workshop would be arranged to provide CEU renewal credits.</t>
  </si>
  <si>
    <t xml:space="preserve">1. SKC will conduct ongoing evaluation of the effectiveness of the dual enrollment courses including online, on-campus, as well as courses taught at the high schools, looking at participation rates, pass rates, and course evaluations. </t>
  </si>
  <si>
    <t>Salaries for Dennis LaBonty, SKC Montana Career Pathway Coordinator,  .5 FTE x $67,953.60 = $33927.  Dr. LaBonty will assume responsibility for all project activities, ongoing communication with Dr. Sherwin, communication and development with area high schools described above, development of the SKC DE website and printed materials, assisting faculty with Class 8 licenses, attending project meetings and trainings as stated.</t>
  </si>
  <si>
    <t>Registration for Dennis LaBonty to attend NACEP Oct 8-10</t>
  </si>
  <si>
    <t>Dennis LaBonty will attend MACTE and NACEP. Another staff member, such as the SKC Transfer Specialist, will also attend MACTE. Dr. LaBonty will also attend NACEP in Washington DC, October 8-10 2017. Additionally, in summer 2017 SKC will host a Career Pathways state-wide training; additional SKC staff will seek permission to attend the training.</t>
  </si>
  <si>
    <t>Mileage for Dennis LaBonty to travel to Flathead Reservatio and Missoula/Kalispell High Schools calculated at 500 total miles * .26/mile (Arlee 70 mi RT, St. Ignatius 40 RT, Charlo 30 RT, Hot Springs 110 RT, Ronan 12 RT, Polson 12 RT, Flathead HS, 112 RT, Big Sky HS 126 RT)</t>
  </si>
  <si>
    <t xml:space="preserve">Mileage for Dental Assisting Faculty to travel to Big Sky High School 1 time per quarter to meet with DE students in Dental Assisting pathway, 120 mi RT * 3 trips * .26/mile = </t>
  </si>
  <si>
    <t>Campus staff working on the Montana Career Pathways project will include 1) Dennis LaBonty, project coordinator  (See below for further detail), 2) Stacey Sherwin, Grant Manager, budget coordination and reporting oversight as well as administrative liaison; 3) Debbie Bell, SKC Transfer Specialist, will work with dual enrollment students as well as instructors who need to get Class 8 licenses; 4) 6 SKC faculty members from STEM, Allied Health, and IT areas who work on dual enrollment; 5) Dean Nicolai, SKC Head of Native American Studies, who will direct efforts to create dual enrollment Native American studies courses; Dan Durglo, Vice PResident for Academic Affairs, will also provide consultation regarding these issues.</t>
  </si>
  <si>
    <t>Salish Kootenai College will expand the number of dual enrollment courses and aligned Career Pathways offered to high school students, focusing on B and C schools on the Flathead Indian Reservation. The efforts will build on the institution’s previous successes in establishing multiple Big Sky Pathways over the preceding five years. The Career Pathways will include Business, Information Technology, Allied Health (Dental Assisting and Medical Assisting), and STEM (focusing on Natural Resources STEM programs). The College will also pilot offering a course in the Technical Trades/Transportation Career Pathway. Additional project activities focus on providing career exploration activities for high school students, increasing teacher/counselor understanding of dual enrollment and career pathways options, and enhancing student/family understanding of career pathways. In response to Montana Career Pathways project objectives, SKC will pilot offering courses in an online format, add GenEd courses required for specified pathways, and increase the number of courses offered as dual enrollment. SKC has offered online coursework for over 20 years, but to date has not offered online coursework as a DE offering; SKC will look at offering a DAT course and a NASD course required for ALL CTE programs at the College, including IT, Dental and Medical Assisting, and Natural Resources programs.  SKC will also expand other general education coursework that is required for ALL CTE programs including those for existing or planned DE pathways. The proposed activities are also designed to address one challenge noted in the past several years: as the Flathead Reservation is a rural area with no public transportation, transportation to the SKC campus is difficult for many students, particularly those from schools such as St. Ignatius or Hot Springs which are further away from the SKC Campus; schools such as Two Eagle River School (which is adjacent to the SKC campus) and Ronan High School have less difficulties with the transportation issue.  However, SKC plans to offer pilots of selected online courses to determine whether this method of concurrent course delivery is appropriate for local students and meets the College's requirements for courses.</t>
  </si>
  <si>
    <t xml:space="preserve">1. Convene an Advisory Group for developing Natural Resources Career Pathways. Group will consist of SKC faculty, the SKC VP of Academic Affairs, Dennis LaBonty, as well as teachers/counselors from area high schools. 
2. Develop Native American Studies courses (NASD 101, 2 selected Native Arts classes) as dual enrollment courses (online courses). 3.  Site visit between SKC IT faculty and Ronan HS instructor for check-in re: new concurrent enrollment course.  4. Review student successes/issues with online History of Indians course. 
</t>
  </si>
  <si>
    <t>SKC's activities will primarily commence in Quarter 2, when faculty and staff are back on campus. Activities for fall primarily include planning and establishing/renewing conact for the year. Winter and spring quarters will include activities to increase student and family awareness of Montana Career Pathways, dual enrollment options, and particular career pathways.   Fall Quarter:  1. Visit reservation high schools to meet with counselors and affirm courses and pathways to be offered in 2017-2018 including IT coursework at Ronan for the new Pathway signed in 2016-2017. Also conduct continuing discussion related to a Natural Resources STEM pathway and Medical Assisting at Ronan High School and HCT at Two Eagle River School. 2.  Visit Big Sky High School to enroll students for the Dental Assisting Pathway and continue contact with Glacier High School.  3. Develop a website for SKC's dual enrollment pathways to clarify information for students r/t enrollment, pathways, and course offerings.  4.  Refine existing materials for dual enrollment students including a brief "Dual Enrollment Handbook."  Winter Quarter: Continue with Dental assisting, IT, Business courses as noted above.    Spring Quarter:  1.  Offer Flagging course on the SKC campus, which is only offered in spring quarter; continue IT, Dental Assisting (offered as distance enrollment and on campus), Business courses.</t>
  </si>
  <si>
    <t>Printing handouts and materials for Career Exploration Day (estimated at $72:  90 handouts, 10 pages each,  *.08/page ) ; Printing costs for Career Fair estimated at $16 (200* .08 cents ea.);  printing costs for Dennis LaBonty ( handouts for schools on Dual Enrollment (NOT recruitment), estimated at $188:  220 copies * .08/ea * )</t>
  </si>
  <si>
    <t>Office Supplies for Dennis LaBonty for materials for Career Exploration Day (nametags, envelopes, etc) and for working with school districts (e.g. folders, nametags)</t>
  </si>
  <si>
    <t xml:space="preserve">1. Conduct Career Exploration Days for area Juniors andSeniors in  Allied Health, Computer Sciences, Natural Resources tracks. SKC piloted the Career Exploration Days in early spring quarter, 2017, when students from four high schools spent the day at SKC exploring careers, meeting with employers, reviewing options for financial aid, and experiencing hands-on activities in their chosen career path; these offerings were Health Career Day and Computer Careers Day. SKC would like to expand this offering to include the Natural Resources (STEM) areas.  SKC Instructors develop course materials, teach specific hands-on activities so students can explore related careers, and assist with development and organization of the day; since this is outside normal duties, SKC will continue to pay a stipend as it did last year for faculty developing and delivering the day.   The activity was very positively received by students who attended in spring 2017; students stated the day helped them gain further understanding of career options and academic programs in their CTE area of interest.                                   2. Local high school students will again be invited to attend the annual SKC Career Fair.  
3.  Conduct training for area high school counselors, principals, and interested teachers/staff regarding career pathways, including new pathways developed over 2017-2018 (specifically Natural Resources Pathway).
4. SKC will provide a presentation on STEM Careers and Career Pathways at the Ronan Middle School STEM night, providing brochure and career information.
</t>
  </si>
  <si>
    <t xml:space="preserve">Quarter 1: June 30 to Sept 30.  1. Dennis LaBonty will begin contacting partner schools, particularly school counselorsContact High Schools
2. Obtain Class 8 Licenses for  remaining SKC CTE faculty who do will need Class 8 licenses for the year, as well as several SKC faculty members teaching support coursework offered as DE to support CTE pathways, e.g. faculty teaching History of Indians in the U.S., a required course for ALL SKC CTE programs. 3. Coordinate with STEM  Academy Director to facilitate Class 8 licenses and training for SKC faculty teaching dual enrollment coursework. 4. Build web page for dual enrollment admissions, available courses, and other information that links from SKC homepage. 5. Continue to work with Angela McLean to ensure transferrability of SKC courses AND to problem-solve Class 7 or other licensing for cultural arts instructors. 5. Visit reservation high schools to meet with counselors and affirm courses and pathways to be offered in 2017-2018 including IT coursework at Ronan for the new Pathway signed in 2016-2017. Also conduct continuing discussion related to a Natural Resources STEM pathway and Medical Assisting at Ronan High School and HCT at Two Eagle River School. 6.  Visit Big Sky High School to enroll students for the Dental Assisting Pathway and continue contact with Glacier High School. 6.  SKC Transfer Specialist will work with DE students to understand enrollment/registration processes, how to get started with online classes, ordering textbooks or other supplies, etc.
</t>
  </si>
  <si>
    <t xml:space="preserve">What high schools or programs will you work with? Are these existing or new partnerships? </t>
  </si>
  <si>
    <t>Travel costs for Dennis LaBonty to attend NACEP. Estimated at airfare ($800), conference hotel ($235/night incl. tax), taxi ($40), airport parking ($36), mileage Pablo to Missoula RT = 120 * .26 = $31.20, per diem $46/day * 4 days = $184.</t>
  </si>
  <si>
    <t>SKC's partnerships with area high schools to provide dual enrollment courses as well as increase student understanding of dual enrollment and career pathways, listed above, focus on small and rural school districts on the Flathead Indian Reservation. SKC is working to expand dual enrollment in two ways:  1) working to increase the awareness of and participation by reservation HS students, and 2) working to expand the offerings available as DE credits, for example by offering the flagging and computer literacy for HCT courses as entry into the Highway Construction Training/Transportation pathway.</t>
  </si>
  <si>
    <r>
      <t>Salish Kootenai College will expand dual enrollment in the following ways:  1.  Add dual enrollment options in Native American Studies courses:  SKC will explore offering courses in Native American Studies (including NASD 101 History of the Indians in the U.S. and 1-2 required Native American Studies electives, required for ALL 2-year CTE programs at SKC including Buiness, Medical Assisting, and IT).  2) SKC has not previously had DE students in online courses, and will need to develop guidelines, online orientation, and other methods to promote student success in any online DE coursework that is developed, such as NASD 101.   Expanding this type of offering, and specifically in Native American Studies courses required for ALL existing pathways, will add to the ability of students in existingt pathways to complete required coursework before coming to the SKC campus. Of note, this course is also transferrable to the University system as a general education course, e.g. Global Issues at Flathead Va</t>
    </r>
    <r>
      <rPr>
        <sz val="12"/>
        <rFont val="Calibri"/>
        <family val="2"/>
        <scheme val="minor"/>
      </rPr>
      <t xml:space="preserve">lley and a Diversity requirement at Great Falls College.                                                                                                                                                                                                                                                                                                                                                                                 Also, the Allied Health cluster, that includes the Dental Assisting Technology Pathway, has four courses targeted for dual enrollment growth.  These courses are DATD 112.2, Introduction to Dental Assisting; DATD 122.1, Chairside Related Theory I, and DATD 122.2, Chairside Related Theory II, and DATE 118, Dental Anatomy.  
Other courses targeted for DE growth are CAPP 101, Computer Literacy for HCT; HPED 125, First Aid and CPR; and FLAG 101, Flagger Training for HCT.  These courses are in the Technical Trades cluster in the Highway Construction Technology (HCT) Pathway. The Computer Literacy course will be taught at the high school (specifically Ronan High School and Two Eagle River School); the Flagging course will be taught on the SKC campus in spring quarter to students from Two Eagle River School and possibly Ronan High School. </t>
    </r>
  </si>
  <si>
    <r>
      <t>SKC has worked with Big Sky Pathways for the last five years.  SKC created its first Big Sky Pathway with Polson High School in 2012 in the Business Technology A.A.S. degree program. Since that time, SKC Pathways have been a tool promote career opportunities for students in the seven reservation high schools. Salish Kootenai College will continue its efforts to partner with school districts on the Flathead Indian Reservation, including Polson High School, Ronan High School, St. Ignatius High School, Charlo High School, Arlee High School, Hot Springs Schools, and Two Eagle River School; SKC has existing partnerships with these schools which are Class B or C schools. SKC will also continue its partnership with Big Sky High School, which has students enrolled in a Dental Assisting Career Pathway.  Flathead High School (Kalispell) has also voiced interest in the Dental Assisting Pathway; therefore the Dental Assisting Pathway will be one targeted for expansion.    Currently SKC has fourteen Pathways with at least one in each reservation high school.  Only one high school in the area is a class</t>
    </r>
    <r>
      <rPr>
        <sz val="12"/>
        <rFont val="Calibri"/>
        <family val="2"/>
        <scheme val="minor"/>
      </rPr>
      <t xml:space="preserve"> A school, the rest are B and C schools.</t>
    </r>
    <r>
      <rPr>
        <b/>
        <sz val="12"/>
        <rFont val="Calibri"/>
        <family val="2"/>
        <scheme val="minor"/>
      </rPr>
      <t xml:space="preserve">  Big Sky HS: </t>
    </r>
    <r>
      <rPr>
        <sz val="12"/>
        <rFont val="Calibri"/>
        <family val="2"/>
        <scheme val="minor"/>
      </rPr>
      <t xml:space="preserve">DATD 112.2, Introduction to Dental Assisting; DATD 122.1, Chairside Related Theory I, and DATD 122.2, Chairside Related Theory II, and DATE 118, Dental Anatomy; </t>
    </r>
    <r>
      <rPr>
        <b/>
        <sz val="12"/>
        <rFont val="Calibri"/>
        <family val="2"/>
        <scheme val="minor"/>
      </rPr>
      <t xml:space="preserve"> Ronan HS: </t>
    </r>
    <r>
      <rPr>
        <sz val="12"/>
        <rFont val="Calibri"/>
        <family val="2"/>
        <scheme val="minor"/>
      </rPr>
      <t xml:space="preserve">ITCE 100, IT Fundamentals; </t>
    </r>
    <r>
      <rPr>
        <b/>
        <sz val="12"/>
        <rFont val="Calibri"/>
        <family val="2"/>
        <scheme val="minor"/>
      </rPr>
      <t xml:space="preserve">Polson HS, Charlo HS, and Two Eagle River HS: CAPP 101, Computer Literacy. Polson HS, Ronan HS, Two Eagle River School: </t>
    </r>
    <r>
      <rPr>
        <sz val="12"/>
        <rFont val="Calibri"/>
        <family val="2"/>
        <scheme val="minor"/>
      </rPr>
      <t xml:space="preserve"> CAPP 101, Computer Literacy for HCT and FLAG 101, Flagger Training for HCT. </t>
    </r>
  </si>
  <si>
    <t xml:space="preserve">Courses targeted for growth include courses in the Allied Health cluster including the Dental Assisting Technology Pathway which has four courses targeted for dual enrollment growth.  These courses are DATD 112.2, Introduction to Dental Assisting; DATD 122.1, Chairside Related Theory I, and DATD 122.2, Chairside Related Theory II, and DATE 118, Dental Anatomy.  Other courses targeted for DE growth are CAPP 101, Computer Literacy for HCT; HPED 125, First Aid and CPR; and FLAG 101, Flagger Training for HCT.  These courses are in the Technical Trades cluster in the Highway Construction Technology (HCT) Pathway. The Computer Literacy course will be taught at the high school (specifically Ronan High School and Two Eagle River School); the Flagging course will be taught on the SKC campus in spring quarter to students from Two Eagle River School and possibly Ronan High School. In  AY 2017-2018, SKC will target a set of courses correlated with its work in expanding student access to the four career pathways listed. SKC will pilot offering NASD 101, History of Indians in the U.S., and at least one other NAS arts or language course will be piloted as DE courses; this course is required in the currently approved Business clusters (Management and IT) as wellas Dental Asissting.  These courses will be offered to students from high schools on the Flathead Reservation that are current partners (Ronan, Polson, Charlo, Two Eagle) as well as in Missoula, and in Great Falls, allowing these students to gain DE credit for another required course in the academic major as an additional benefit.   NASD 101 is required in the Business cluster (Management and IT Pathways).  NASD 101 is a required coursefor ALL CTE programs including Dental Assisting Technology, Information Technology, Business, and Early Childhood Education.    BIOS 101, General Biology and BIOS 104, General Biology Lab are targeted and in the STEM cluster; this introductory biology course will be a component of the planned pathway into Natural Resources; SKC will work with Ronan High School as a pilot for this couse which will be taught at Ronan High School, which is involved in working toward a Medical Assisting Pathway and the Natural Resources Pathway. 
</t>
  </si>
  <si>
    <t>The Mt Career Pathways meeting was combined with MACTE so this funding was not needed.</t>
  </si>
  <si>
    <t>Amended to Hotel, 2 nights for $203.16 total; Mileage 340 RT*.26/mi = $88.40;  Meals 2 days *23/day = $46.  Total = $337.56</t>
  </si>
  <si>
    <t>SKC Career Counselor attended MACTE with Perkins funding</t>
  </si>
  <si>
    <t>Annual NACEP membership</t>
  </si>
  <si>
    <t>MACTE registration for LaBonty</t>
  </si>
  <si>
    <t>Travel for Dennis LaBonty to attend coordinator's meeting,  held with MACTE) Fairmont Hot Springs. Mileage = 350*.26 = $91; Hotel $91 = tax * 1 night = 100; Per Diem = $23/day (BLD) * 2 days = $46</t>
  </si>
  <si>
    <t>Expanded number of faculty members to receive stipend as expanded career exploration day toinclude Natural Resources faculty.  7 faculty * 300 ea.</t>
  </si>
  <si>
    <t>NACEP registration - LaBonty</t>
  </si>
  <si>
    <t>Final costs to attend NACEP:  airfare $696;  meals @ 161 (state rates),; taxi @ 40; hotel @ 807.24; mileage $31.20</t>
  </si>
  <si>
    <t>Education supplies as stated for 6 depts @ $250/dept</t>
  </si>
  <si>
    <t>Fringe for faculty stipends; $34*2100</t>
  </si>
  <si>
    <t>Class 8 licenses for 6 natural resources faculty = 6*$80/faculty</t>
  </si>
  <si>
    <t>Balancing budget by increasing office supply budget at this time.</t>
  </si>
  <si>
    <t>Date:  11/3/17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</si>
</sst>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sz val="10"/>
      <name val="Verdana"/>
      <family val="2"/>
    </font>
    <font>
      <sz val="11"/>
      <color rgb="FFFF0000"/>
      <name val="Calibri"/>
      <family val="2"/>
      <scheme val="minor"/>
    </font>
    <font>
      <b/>
      <sz val="11"/>
      <color rgb="FFFF0000"/>
      <name val="Calibri"/>
      <family val="2"/>
      <scheme val="minor"/>
    </font>
    <font>
      <b/>
      <sz val="14"/>
      <name val="Arial"/>
      <family val="2"/>
    </font>
    <font>
      <b/>
      <sz val="10"/>
      <color indexed="16"/>
      <name val="Arial"/>
      <family val="2"/>
    </font>
    <font>
      <u/>
      <sz val="10"/>
      <color indexed="12"/>
      <name val="Verdana"/>
      <family val="2"/>
    </font>
    <font>
      <u/>
      <sz val="8"/>
      <color indexed="12"/>
      <name val="Arial"/>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2"/>
      <color theme="1" tint="4.9989318521683403E-2"/>
      <name val="Calibri"/>
      <family val="2"/>
      <scheme val="minor"/>
    </font>
    <font>
      <sz val="11"/>
      <name val="Calibri"/>
      <family val="2"/>
      <scheme val="minor"/>
    </font>
    <font>
      <sz val="12"/>
      <name val="Calibri"/>
      <family val="2"/>
      <scheme val="minor"/>
    </font>
    <font>
      <b/>
      <sz val="12"/>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rgb="FFED6F93"/>
        <bgColor indexed="64"/>
      </patternFill>
    </fill>
    <fill>
      <patternFill patternType="solid">
        <fgColor rgb="FFADF5F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10" fillId="0" borderId="0"/>
    <xf numFmtId="43" fontId="11" fillId="0" borderId="0" applyFont="0" applyFill="0" applyBorder="0" applyAlignment="0" applyProtection="0"/>
    <xf numFmtId="0" fontId="16" fillId="0" borderId="0" applyNumberFormat="0" applyFill="0" applyBorder="0" applyAlignment="0" applyProtection="0">
      <alignment vertical="top"/>
      <protection locked="0"/>
    </xf>
  </cellStyleXfs>
  <cellXfs count="393">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3" borderId="0" xfId="0" applyFill="1"/>
    <xf numFmtId="0" fontId="0" fillId="0" borderId="0" xfId="0" applyBorder="1" applyAlignment="1">
      <alignment wrapText="1"/>
    </xf>
    <xf numFmtId="0" fontId="0" fillId="0" borderId="0" xfId="0" applyBorder="1"/>
    <xf numFmtId="0" fontId="1" fillId="0" borderId="0" xfId="0" applyFont="1" applyAlignment="1"/>
    <xf numFmtId="0" fontId="0" fillId="0" borderId="0" xfId="0" applyBorder="1" applyAlignment="1">
      <alignment horizontal="left"/>
    </xf>
    <xf numFmtId="0" fontId="0" fillId="0" borderId="0" xfId="0" applyBorder="1" applyAlignment="1"/>
    <xf numFmtId="0" fontId="1" fillId="0" borderId="0" xfId="0" applyFont="1" applyBorder="1" applyAlignment="1"/>
    <xf numFmtId="0" fontId="0" fillId="0" borderId="6" xfId="0" applyBorder="1" applyAlignment="1">
      <alignment horizontal="left"/>
    </xf>
    <xf numFmtId="0" fontId="1" fillId="0" borderId="0" xfId="0" applyFont="1" applyBorder="1" applyAlignment="1">
      <alignment horizontal="center"/>
    </xf>
    <xf numFmtId="0" fontId="1" fillId="0" borderId="1" xfId="0" applyFont="1" applyBorder="1" applyAlignment="1">
      <alignment horizontal="left"/>
    </xf>
    <xf numFmtId="0" fontId="0" fillId="0" borderId="0" xfId="0"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24" xfId="0" applyFont="1" applyBorder="1"/>
    <xf numFmtId="0" fontId="5"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164" fontId="1" fillId="0" borderId="23" xfId="0" applyNumberFormat="1" applyFont="1" applyBorder="1" applyAlignment="1"/>
    <xf numFmtId="164" fontId="1" fillId="0" borderId="0" xfId="0" applyNumberFormat="1" applyFont="1"/>
    <xf numFmtId="164" fontId="1" fillId="0" borderId="0" xfId="0" applyNumberFormat="1" applyFont="1" applyAlignment="1">
      <alignment horizontal="center"/>
    </xf>
    <xf numFmtId="0" fontId="1" fillId="0" borderId="23" xfId="0" applyFont="1" applyBorder="1" applyAlignment="1">
      <alignment horizontal="center" wrapText="1"/>
    </xf>
    <xf numFmtId="164" fontId="1" fillId="0" borderId="0" xfId="0" applyNumberFormat="1" applyFont="1" applyBorder="1" applyAlignment="1"/>
    <xf numFmtId="0" fontId="1" fillId="0" borderId="23" xfId="0" applyFont="1" applyBorder="1"/>
    <xf numFmtId="164" fontId="1" fillId="0" borderId="23" xfId="0" applyNumberFormat="1" applyFont="1" applyBorder="1"/>
    <xf numFmtId="0" fontId="8" fillId="0" borderId="0" xfId="0" applyFont="1" applyFill="1" applyAlignment="1"/>
    <xf numFmtId="0" fontId="1" fillId="0" borderId="0" xfId="0" applyFont="1" applyFill="1"/>
    <xf numFmtId="0" fontId="4" fillId="0" borderId="0" xfId="0" applyFont="1" applyFill="1" applyAlignment="1">
      <alignment horizontal="center"/>
    </xf>
    <xf numFmtId="164" fontId="1" fillId="0" borderId="0" xfId="0" applyNumberFormat="1" applyFont="1" applyFill="1"/>
    <xf numFmtId="164" fontId="3" fillId="0" borderId="0" xfId="0" applyNumberFormat="1" applyFont="1"/>
    <xf numFmtId="0" fontId="9" fillId="0" borderId="0" xfId="0" applyFont="1"/>
    <xf numFmtId="0" fontId="9" fillId="0" borderId="0" xfId="0" applyFont="1" applyAlignment="1">
      <alignment horizontal="center" wrapText="1"/>
    </xf>
    <xf numFmtId="164" fontId="9" fillId="0" borderId="0" xfId="0" applyNumberFormat="1" applyFont="1"/>
    <xf numFmtId="0" fontId="4" fillId="0" borderId="0" xfId="0" applyFont="1" applyAlignment="1"/>
    <xf numFmtId="0" fontId="0" fillId="0" borderId="0" xfId="0" applyAlignment="1">
      <alignment horizontal="left"/>
    </xf>
    <xf numFmtId="0" fontId="1" fillId="0" borderId="0" xfId="0" applyFont="1" applyAlignment="1">
      <alignment horizontal="left"/>
    </xf>
    <xf numFmtId="0" fontId="2" fillId="0" borderId="23" xfId="0" applyFont="1" applyBorder="1" applyAlignment="1">
      <alignment horizontal="right"/>
    </xf>
    <xf numFmtId="0" fontId="1" fillId="0" borderId="23" xfId="0" applyFont="1" applyBorder="1" applyAlignment="1">
      <alignment horizontal="right"/>
    </xf>
    <xf numFmtId="0" fontId="0" fillId="0" borderId="0" xfId="0" applyAlignment="1">
      <alignment horizontal="left" wrapText="1"/>
    </xf>
    <xf numFmtId="0" fontId="0" fillId="0" borderId="13" xfId="0" applyBorder="1" applyAlignment="1">
      <alignment horizontal="left"/>
    </xf>
    <xf numFmtId="0" fontId="3" fillId="3" borderId="0" xfId="0" applyFont="1" applyFill="1" applyAlignment="1">
      <alignment horizontal="left"/>
    </xf>
    <xf numFmtId="0" fontId="0" fillId="0" borderId="0" xfId="0" applyAlignment="1">
      <alignment horizontal="center" wrapText="1"/>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19" xfId="0" applyFont="1" applyBorder="1" applyAlignment="1">
      <alignment horizontal="left"/>
    </xf>
    <xf numFmtId="0" fontId="1" fillId="0" borderId="0" xfId="0" applyFont="1" applyBorder="1" applyAlignment="1">
      <alignment horizontal="left"/>
    </xf>
    <xf numFmtId="0" fontId="0" fillId="0" borderId="0" xfId="0" applyAlignment="1"/>
    <xf numFmtId="0" fontId="1" fillId="0" borderId="20" xfId="0" applyFont="1" applyBorder="1" applyAlignment="1"/>
    <xf numFmtId="0" fontId="1"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1" fillId="0" borderId="0" xfId="0" applyFont="1" applyFill="1" applyBorder="1" applyAlignment="1">
      <alignment horizontal="center"/>
    </xf>
    <xf numFmtId="44" fontId="0" fillId="0" borderId="1" xfId="0" applyNumberFormat="1" applyBorder="1"/>
    <xf numFmtId="44" fontId="1" fillId="0" borderId="1" xfId="0" applyNumberFormat="1" applyFont="1" applyBorder="1"/>
    <xf numFmtId="44" fontId="0" fillId="0" borderId="0" xfId="0" applyNumberFormat="1"/>
    <xf numFmtId="0" fontId="0" fillId="3" borderId="0" xfId="0" applyFill="1" applyAlignment="1">
      <alignment horizontal="center"/>
    </xf>
    <xf numFmtId="164" fontId="1" fillId="0" borderId="23" xfId="0" applyNumberFormat="1" applyFont="1" applyBorder="1" applyAlignment="1">
      <alignment horizontal="center"/>
    </xf>
    <xf numFmtId="164" fontId="1" fillId="0" borderId="0" xfId="0" applyNumberFormat="1" applyFont="1" applyBorder="1" applyAlignment="1">
      <alignment horizontal="center"/>
    </xf>
    <xf numFmtId="0" fontId="1" fillId="0" borderId="2" xfId="0" applyFont="1" applyBorder="1" applyAlignment="1">
      <alignment horizontal="center"/>
    </xf>
    <xf numFmtId="164" fontId="3" fillId="0" borderId="0" xfId="0" applyNumberFormat="1" applyFont="1" applyAlignment="1">
      <alignment horizontal="center"/>
    </xf>
    <xf numFmtId="164" fontId="1" fillId="0" borderId="0" xfId="0" applyNumberFormat="1" applyFont="1" applyFill="1" applyAlignment="1">
      <alignment horizontal="center"/>
    </xf>
    <xf numFmtId="164" fontId="9"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1" fillId="0" borderId="1" xfId="0" applyFont="1" applyFill="1" applyBorder="1" applyAlignment="1" applyProtection="1">
      <alignment horizontal="center" wrapText="1"/>
      <protection locked="0"/>
    </xf>
    <xf numFmtId="164" fontId="1" fillId="0" borderId="0" xfId="0" applyNumberFormat="1" applyFont="1" applyBorder="1" applyProtection="1">
      <protection locked="0"/>
    </xf>
    <xf numFmtId="164" fontId="1" fillId="0" borderId="0" xfId="0" applyNumberFormat="1" applyFont="1" applyBorder="1" applyAlignment="1" applyProtection="1">
      <alignment horizontal="center"/>
      <protection locked="0"/>
    </xf>
    <xf numFmtId="0" fontId="0" fillId="0" borderId="0" xfId="0" applyAlignment="1">
      <alignment vertical="center"/>
    </xf>
    <xf numFmtId="0" fontId="3" fillId="4" borderId="2" xfId="0" applyFont="1" applyFill="1" applyBorder="1" applyAlignment="1">
      <alignment horizontal="left" vertical="center"/>
    </xf>
    <xf numFmtId="0" fontId="4" fillId="4" borderId="18" xfId="0" applyFont="1" applyFill="1" applyBorder="1" applyAlignment="1">
      <alignment horizontal="left" vertical="center"/>
    </xf>
    <xf numFmtId="0" fontId="0" fillId="4" borderId="3" xfId="0" applyFill="1" applyBorder="1" applyAlignment="1">
      <alignment vertical="center"/>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3" xfId="0" applyFill="1" applyBorder="1" applyAlignment="1">
      <alignment horizontal="left" vertical="center"/>
    </xf>
    <xf numFmtId="0" fontId="1"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0" borderId="0" xfId="0" applyAlignment="1">
      <alignment horizontal="left" vertical="center"/>
    </xf>
    <xf numFmtId="0" fontId="3" fillId="5" borderId="2" xfId="0" applyFont="1" applyFill="1" applyBorder="1" applyAlignment="1">
      <alignment horizontal="left" vertical="center"/>
    </xf>
    <xf numFmtId="0" fontId="3" fillId="5" borderId="18" xfId="0" applyFont="1" applyFill="1" applyBorder="1" applyAlignment="1">
      <alignment horizontal="left" vertical="center"/>
    </xf>
    <xf numFmtId="0" fontId="3" fillId="5" borderId="1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2" xfId="0" applyFont="1" applyFill="1" applyBorder="1" applyAlignment="1">
      <alignment horizontal="left" vertical="center"/>
    </xf>
    <xf numFmtId="0" fontId="3" fillId="10" borderId="18" xfId="0" applyFont="1" applyFill="1" applyBorder="1" applyAlignment="1">
      <alignment horizontal="left" vertical="center"/>
    </xf>
    <xf numFmtId="0" fontId="3" fillId="10" borderId="18"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10" borderId="0" xfId="0" applyFill="1" applyAlignment="1">
      <alignment vertical="center"/>
    </xf>
    <xf numFmtId="0" fontId="3" fillId="6" borderId="2" xfId="0" applyFont="1" applyFill="1" applyBorder="1" applyAlignment="1">
      <alignment vertical="center"/>
    </xf>
    <xf numFmtId="0" fontId="2" fillId="6" borderId="18" xfId="0" applyFont="1" applyFill="1" applyBorder="1" applyAlignment="1">
      <alignment vertical="center"/>
    </xf>
    <xf numFmtId="0" fontId="2" fillId="6" borderId="3" xfId="0" applyFont="1" applyFill="1" applyBorder="1" applyAlignment="1">
      <alignment vertical="center"/>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2" xfId="0" applyFont="1" applyFill="1" applyBorder="1" applyAlignment="1">
      <alignment vertical="center"/>
    </xf>
    <xf numFmtId="0" fontId="2" fillId="7" borderId="18" xfId="0" applyFont="1" applyFill="1" applyBorder="1" applyAlignment="1">
      <alignment vertical="center"/>
    </xf>
    <xf numFmtId="0" fontId="2" fillId="7" borderId="3" xfId="0" applyFont="1" applyFill="1" applyBorder="1" applyAlignment="1">
      <alignment vertical="center"/>
    </xf>
    <xf numFmtId="0" fontId="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1"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18" xfId="0" applyFont="1" applyFill="1" applyBorder="1" applyAlignment="1">
      <alignment horizontal="left" vertical="center"/>
    </xf>
    <xf numFmtId="0" fontId="2" fillId="8" borderId="18" xfId="0" applyFont="1" applyFill="1" applyBorder="1" applyAlignment="1">
      <alignment horizontal="left" vertical="center"/>
    </xf>
    <xf numFmtId="0" fontId="0" fillId="8" borderId="18" xfId="0" applyFill="1" applyBorder="1" applyAlignment="1">
      <alignment vertical="center"/>
    </xf>
    <xf numFmtId="0" fontId="0" fillId="8" borderId="3" xfId="0"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0" borderId="0" xfId="0" applyFont="1"/>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44" fontId="0" fillId="0" borderId="0" xfId="0" applyNumberFormat="1" applyBorder="1"/>
    <xf numFmtId="44" fontId="1" fillId="0" borderId="0" xfId="0" applyNumberFormat="1" applyFont="1" applyBorder="1"/>
    <xf numFmtId="0" fontId="3" fillId="12" borderId="0" xfId="0" applyFont="1" applyFill="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1" fillId="0" borderId="3" xfId="0" applyFont="1" applyFill="1" applyBorder="1" applyAlignment="1">
      <alignment horizontal="center"/>
    </xf>
    <xf numFmtId="0" fontId="3" fillId="0" borderId="0" xfId="0" applyFont="1" applyFill="1" applyAlignment="1">
      <alignment horizontal="center"/>
    </xf>
    <xf numFmtId="0" fontId="13" fillId="16" borderId="0" xfId="0" applyFont="1" applyFill="1"/>
    <xf numFmtId="0" fontId="0" fillId="0" borderId="0" xfId="0" applyAlignment="1">
      <alignment horizontal="right"/>
    </xf>
    <xf numFmtId="0" fontId="0" fillId="16" borderId="6" xfId="0" applyFill="1" applyBorder="1"/>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15" fillId="17" borderId="0" xfId="1" applyFont="1" applyFill="1" applyAlignment="1">
      <alignment vertical="center"/>
    </xf>
    <xf numFmtId="0" fontId="10" fillId="17" borderId="0" xfId="1" applyFill="1"/>
    <xf numFmtId="0" fontId="10" fillId="0" borderId="0" xfId="1"/>
    <xf numFmtId="1" fontId="10" fillId="0" borderId="0" xfId="1" applyNumberFormat="1"/>
    <xf numFmtId="0" fontId="10" fillId="17" borderId="0" xfId="1" applyFont="1" applyFill="1"/>
    <xf numFmtId="0" fontId="17" fillId="17" borderId="0" xfId="3" applyFont="1" applyFill="1" applyAlignment="1" applyProtection="1"/>
    <xf numFmtId="0" fontId="18" fillId="17" borderId="0" xfId="2" applyNumberFormat="1" applyFont="1" applyFill="1" applyAlignment="1">
      <alignment horizontal="right" vertical="center"/>
    </xf>
    <xf numFmtId="1" fontId="19" fillId="0" borderId="0" xfId="1" applyNumberFormat="1" applyFont="1" applyAlignment="1">
      <alignment vertical="center"/>
    </xf>
    <xf numFmtId="0" fontId="18" fillId="17" borderId="0" xfId="1" applyFont="1" applyFill="1" applyBorder="1" applyAlignment="1">
      <alignment horizontal="center"/>
    </xf>
    <xf numFmtId="0" fontId="18" fillId="17" borderId="0" xfId="1" applyFont="1" applyFill="1"/>
    <xf numFmtId="1" fontId="10" fillId="17" borderId="0" xfId="1" applyNumberFormat="1" applyFont="1" applyFill="1"/>
    <xf numFmtId="0" fontId="17" fillId="17" borderId="0" xfId="3" applyFont="1" applyFill="1" applyAlignment="1" applyProtection="1">
      <alignment horizontal="right"/>
    </xf>
    <xf numFmtId="1" fontId="21" fillId="0" borderId="0" xfId="1" applyNumberFormat="1" applyFont="1" applyAlignment="1">
      <alignment vertical="top" wrapText="1"/>
    </xf>
    <xf numFmtId="1" fontId="21" fillId="0" borderId="0" xfId="1" applyNumberFormat="1" applyFont="1" applyAlignment="1">
      <alignment horizontal="left" vertical="top" wrapText="1"/>
    </xf>
    <xf numFmtId="0" fontId="10" fillId="0" borderId="0" xfId="1" applyBorder="1"/>
    <xf numFmtId="0" fontId="18" fillId="0" borderId="0" xfId="1" applyFont="1" applyBorder="1"/>
    <xf numFmtId="0" fontId="23" fillId="0" borderId="0" xfId="1" applyFont="1" applyFill="1" applyBorder="1" applyAlignment="1">
      <alignment horizontal="center" vertical="center"/>
    </xf>
    <xf numFmtId="1" fontId="23" fillId="0" borderId="0" xfId="1" applyNumberFormat="1" applyFont="1" applyFill="1" applyBorder="1" applyAlignment="1">
      <alignment horizontal="center" vertical="center"/>
    </xf>
    <xf numFmtId="0" fontId="18" fillId="0" borderId="0" xfId="1" applyFont="1"/>
    <xf numFmtId="0" fontId="24" fillId="0" borderId="0" xfId="1" applyFont="1"/>
    <xf numFmtId="0" fontId="18" fillId="0" borderId="0" xfId="1" applyFont="1" applyBorder="1" applyAlignment="1">
      <alignment vertical="center"/>
    </xf>
    <xf numFmtId="0" fontId="18" fillId="0" borderId="0" xfId="1" applyFont="1" applyAlignment="1">
      <alignment vertical="center"/>
    </xf>
    <xf numFmtId="0" fontId="27" fillId="0" borderId="0" xfId="1" applyFont="1"/>
    <xf numFmtId="0" fontId="18" fillId="17" borderId="0" xfId="1" applyFont="1" applyFill="1" applyBorder="1" applyAlignment="1">
      <alignment horizontal="center" vertical="center"/>
    </xf>
    <xf numFmtId="0" fontId="26" fillId="17" borderId="0" xfId="1" applyFont="1" applyFill="1" applyBorder="1" applyAlignment="1">
      <alignment horizontal="center" vertical="center"/>
    </xf>
    <xf numFmtId="0" fontId="26" fillId="19" borderId="0" xfId="1" applyFont="1" applyFill="1" applyAlignment="1">
      <alignment horizontal="left"/>
    </xf>
    <xf numFmtId="0" fontId="18" fillId="12" borderId="0" xfId="1" applyFont="1" applyFill="1" applyAlignment="1">
      <alignment vertical="center" wrapText="1"/>
    </xf>
    <xf numFmtId="167" fontId="18" fillId="0" borderId="30" xfId="1" applyNumberFormat="1" applyFont="1" applyFill="1" applyBorder="1" applyAlignment="1">
      <alignment horizontal="center" vertical="center"/>
    </xf>
    <xf numFmtId="167" fontId="26" fillId="0" borderId="30" xfId="1" applyNumberFormat="1" applyFont="1" applyFill="1" applyBorder="1" applyAlignment="1">
      <alignment horizontal="center" vertical="center"/>
    </xf>
    <xf numFmtId="167" fontId="26" fillId="9" borderId="30" xfId="1" applyNumberFormat="1" applyFont="1" applyFill="1" applyBorder="1" applyAlignment="1">
      <alignment horizontal="center" vertical="center"/>
    </xf>
    <xf numFmtId="167" fontId="26" fillId="20" borderId="30" xfId="1" applyNumberFormat="1" applyFont="1" applyFill="1" applyBorder="1" applyAlignment="1">
      <alignment horizontal="center" vertical="center"/>
    </xf>
    <xf numFmtId="167" fontId="26" fillId="12" borderId="30" xfId="1" applyNumberFormat="1" applyFont="1" applyFill="1" applyBorder="1" applyAlignment="1">
      <alignment horizontal="center" vertical="center"/>
    </xf>
    <xf numFmtId="167" fontId="26" fillId="13" borderId="30" xfId="1" applyNumberFormat="1" applyFont="1" applyFill="1" applyBorder="1" applyAlignment="1">
      <alignment horizontal="center" vertical="center"/>
    </xf>
    <xf numFmtId="167" fontId="26" fillId="19" borderId="30" xfId="1" applyNumberFormat="1" applyFont="1" applyFill="1" applyBorder="1" applyAlignment="1">
      <alignment horizontal="center" vertical="center"/>
    </xf>
    <xf numFmtId="0" fontId="26" fillId="13" borderId="0" xfId="1" applyFont="1" applyFill="1" applyAlignment="1">
      <alignment horizontal="left"/>
    </xf>
    <xf numFmtId="0" fontId="18" fillId="0" borderId="0" xfId="1" applyFont="1" applyAlignment="1">
      <alignment wrapText="1"/>
    </xf>
    <xf numFmtId="1" fontId="18" fillId="12" borderId="0" xfId="1" applyNumberFormat="1" applyFont="1" applyFill="1"/>
    <xf numFmtId="0" fontId="18" fillId="12" borderId="0" xfId="1" applyFont="1" applyFill="1"/>
    <xf numFmtId="1" fontId="18" fillId="12" borderId="0" xfId="1" applyNumberFormat="1" applyFont="1" applyFill="1" applyAlignment="1">
      <alignment horizontal="left" vertical="center"/>
    </xf>
    <xf numFmtId="0" fontId="18" fillId="12" borderId="0" xfId="1" applyFont="1" applyFill="1" applyAlignment="1">
      <alignment vertical="center"/>
    </xf>
    <xf numFmtId="1" fontId="26" fillId="20" borderId="0" xfId="1" applyNumberFormat="1" applyFont="1" applyFill="1" applyAlignment="1">
      <alignment horizontal="left" vertical="center"/>
    </xf>
    <xf numFmtId="167" fontId="26" fillId="20" borderId="0" xfId="1" applyNumberFormat="1" applyFont="1" applyFill="1" applyAlignment="1">
      <alignment horizontal="left" vertical="center"/>
    </xf>
    <xf numFmtId="0" fontId="29" fillId="12" borderId="0" xfId="1" applyFont="1" applyFill="1" applyAlignment="1">
      <alignment vertical="center"/>
    </xf>
    <xf numFmtId="1" fontId="26" fillId="13" borderId="0" xfId="1" applyNumberFormat="1" applyFont="1" applyFill="1" applyAlignment="1">
      <alignment horizontal="left" vertical="center"/>
    </xf>
    <xf numFmtId="0" fontId="18" fillId="0" borderId="0" xfId="1" applyFont="1" applyFill="1" applyAlignment="1">
      <alignment horizontal="left"/>
    </xf>
    <xf numFmtId="1" fontId="18" fillId="0" borderId="0" xfId="1" applyNumberFormat="1" applyFont="1" applyAlignment="1">
      <alignment horizontal="left" vertical="center"/>
    </xf>
    <xf numFmtId="0" fontId="18" fillId="0" borderId="0" xfId="1" applyFont="1" applyAlignment="1">
      <alignment horizontal="left" vertical="center"/>
    </xf>
    <xf numFmtId="0" fontId="24" fillId="12" borderId="0" xfId="1" applyFont="1" applyFill="1"/>
    <xf numFmtId="0" fontId="30" fillId="0" borderId="0" xfId="1" applyFont="1"/>
    <xf numFmtId="1" fontId="26" fillId="19" borderId="0" xfId="1" applyNumberFormat="1" applyFont="1" applyFill="1" applyAlignment="1">
      <alignment horizontal="left" vertical="center"/>
    </xf>
    <xf numFmtId="167" fontId="26" fillId="19" borderId="0" xfId="1" applyNumberFormat="1" applyFont="1" applyFill="1" applyAlignment="1">
      <alignment horizontal="left" vertical="center"/>
    </xf>
    <xf numFmtId="1" fontId="18" fillId="0" borderId="0" xfId="1" applyNumberFormat="1" applyFont="1"/>
    <xf numFmtId="0" fontId="18" fillId="0" borderId="0" xfId="1" applyFont="1" applyAlignment="1">
      <alignment horizontal="left" vertical="center" wrapText="1"/>
    </xf>
    <xf numFmtId="0" fontId="29" fillId="0" borderId="0" xfId="1" applyFont="1" applyAlignment="1">
      <alignment vertical="center"/>
    </xf>
    <xf numFmtId="0" fontId="26" fillId="20" borderId="0" xfId="1" applyFont="1" applyFill="1" applyAlignment="1">
      <alignment vertical="center"/>
    </xf>
    <xf numFmtId="1" fontId="19" fillId="0" borderId="0" xfId="1" applyNumberFormat="1" applyFont="1" applyAlignment="1">
      <alignment horizontal="left" vertical="top" wrapText="1"/>
    </xf>
    <xf numFmtId="49" fontId="26" fillId="19" borderId="0" xfId="1" applyNumberFormat="1" applyFont="1" applyFill="1"/>
    <xf numFmtId="167" fontId="18" fillId="19" borderId="30" xfId="1" applyNumberFormat="1" applyFont="1" applyFill="1" applyBorder="1" applyAlignment="1">
      <alignment horizontal="center" vertical="center"/>
    </xf>
    <xf numFmtId="0" fontId="26" fillId="19" borderId="0" xfId="1" applyFont="1" applyFill="1"/>
    <xf numFmtId="0" fontId="18" fillId="0" borderId="0" xfId="1" applyFont="1" applyFill="1"/>
    <xf numFmtId="0" fontId="26" fillId="19" borderId="0" xfId="1" applyFont="1" applyFill="1" applyAlignment="1">
      <alignment horizontal="left" vertical="center"/>
    </xf>
    <xf numFmtId="0" fontId="26" fillId="20" borderId="0" xfId="1" applyFont="1" applyFill="1" applyAlignment="1">
      <alignment horizontal="left"/>
    </xf>
    <xf numFmtId="1" fontId="18" fillId="0" borderId="0" xfId="1" applyNumberFormat="1" applyFont="1" applyFill="1" applyAlignment="1">
      <alignment horizontal="left" vertical="center"/>
    </xf>
    <xf numFmtId="0" fontId="18" fillId="0" borderId="0" xfId="1" applyFont="1" applyFill="1" applyAlignment="1">
      <alignment vertical="center"/>
    </xf>
    <xf numFmtId="0" fontId="18" fillId="0" borderId="0" xfId="1" applyFont="1" applyFill="1" applyAlignment="1">
      <alignment horizontal="left" vertical="center"/>
    </xf>
    <xf numFmtId="49" fontId="26" fillId="13" borderId="0" xfId="1" applyNumberFormat="1" applyFont="1" applyFill="1"/>
    <xf numFmtId="167" fontId="18" fillId="9" borderId="30" xfId="1" applyNumberFormat="1" applyFont="1" applyFill="1" applyBorder="1" applyAlignment="1">
      <alignment horizontal="center" vertical="center"/>
    </xf>
    <xf numFmtId="167" fontId="18" fillId="21" borderId="30" xfId="1" applyNumberFormat="1" applyFont="1" applyFill="1" applyBorder="1" applyAlignment="1">
      <alignment horizontal="center" vertical="center"/>
    </xf>
    <xf numFmtId="167" fontId="26" fillId="20" borderId="0" xfId="1" applyNumberFormat="1" applyFont="1" applyFill="1" applyAlignment="1">
      <alignment horizontal="left" vertical="center" wrapText="1"/>
    </xf>
    <xf numFmtId="167" fontId="26" fillId="22" borderId="30" xfId="1" applyNumberFormat="1" applyFont="1" applyFill="1" applyBorder="1" applyAlignment="1">
      <alignment horizontal="center" vertical="center"/>
    </xf>
    <xf numFmtId="0" fontId="18" fillId="0" borderId="0" xfId="1" applyFont="1" applyFill="1" applyAlignment="1">
      <alignment horizontal="left" vertical="center" wrapText="1"/>
    </xf>
    <xf numFmtId="0" fontId="29" fillId="12" borderId="0" xfId="1" applyFont="1" applyFill="1" applyAlignment="1">
      <alignment vertical="center" wrapText="1"/>
    </xf>
    <xf numFmtId="49" fontId="26" fillId="13" borderId="0" xfId="1" applyNumberFormat="1" applyFont="1" applyFill="1" applyBorder="1" applyAlignment="1">
      <alignment horizontal="left" vertical="center"/>
    </xf>
    <xf numFmtId="166" fontId="29" fillId="12" borderId="0" xfId="1" applyNumberFormat="1" applyFont="1" applyFill="1" applyBorder="1" applyAlignment="1">
      <alignment horizontal="left" vertical="center"/>
    </xf>
    <xf numFmtId="0" fontId="26" fillId="13" borderId="0" xfId="1" applyFont="1" applyFill="1" applyAlignment="1">
      <alignment horizontal="left" vertical="center"/>
    </xf>
    <xf numFmtId="0" fontId="29" fillId="12" borderId="0" xfId="1" applyFont="1" applyFill="1"/>
    <xf numFmtId="167" fontId="26" fillId="23" borderId="30" xfId="1" applyNumberFormat="1" applyFont="1" applyFill="1" applyBorder="1" applyAlignment="1">
      <alignment horizontal="center" vertical="center"/>
    </xf>
    <xf numFmtId="1" fontId="26" fillId="0" borderId="0" xfId="1" applyNumberFormat="1" applyFont="1" applyFill="1" applyAlignment="1">
      <alignment horizontal="left" vertical="center"/>
    </xf>
    <xf numFmtId="0" fontId="26" fillId="0" borderId="0" xfId="1" applyFont="1" applyAlignment="1">
      <alignment horizontal="left" vertical="center"/>
    </xf>
    <xf numFmtId="1" fontId="24" fillId="0" borderId="0" xfId="1" applyNumberFormat="1" applyFont="1"/>
    <xf numFmtId="0" fontId="29" fillId="0" borderId="0" xfId="1" applyFont="1" applyFill="1" applyAlignment="1">
      <alignment vertical="center"/>
    </xf>
    <xf numFmtId="0" fontId="26" fillId="20" borderId="0" xfId="1" applyFont="1" applyFill="1" applyAlignment="1">
      <alignment horizontal="left" vertical="center"/>
    </xf>
    <xf numFmtId="0" fontId="28" fillId="0" borderId="0" xfId="1" applyFont="1" applyBorder="1"/>
    <xf numFmtId="0" fontId="1" fillId="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6" fontId="0" fillId="0" borderId="0" xfId="0" applyNumberFormat="1" applyProtection="1">
      <protection locked="0"/>
    </xf>
    <xf numFmtId="164" fontId="0" fillId="0" borderId="6" xfId="0" applyNumberFormat="1" applyBorder="1" applyAlignment="1">
      <alignment wrapText="1"/>
    </xf>
    <xf numFmtId="0" fontId="0" fillId="0" borderId="2" xfId="0" applyFill="1" applyBorder="1" applyAlignment="1" applyProtection="1">
      <protection locked="0"/>
    </xf>
    <xf numFmtId="164" fontId="0" fillId="9" borderId="1" xfId="0" applyNumberFormat="1" applyFill="1" applyBorder="1" applyAlignment="1" applyProtection="1">
      <alignment horizontal="right"/>
      <protection locked="0"/>
    </xf>
    <xf numFmtId="164" fontId="0" fillId="9" borderId="2" xfId="0" applyNumberFormat="1" applyFill="1" applyBorder="1" applyAlignment="1" applyProtection="1">
      <alignment horizontal="right"/>
      <protection locked="0"/>
    </xf>
    <xf numFmtId="164" fontId="0" fillId="0" borderId="1" xfId="0" applyNumberFormat="1" applyFill="1" applyBorder="1" applyAlignment="1" applyProtection="1">
      <alignment horizontal="right"/>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2" fillId="24" borderId="0" xfId="0" applyFont="1" applyFill="1" applyAlignment="1">
      <alignment horizontal="left"/>
    </xf>
    <xf numFmtId="0" fontId="2" fillId="7" borderId="0" xfId="0" applyFont="1" applyFill="1" applyAlignment="1">
      <alignment horizontal="left"/>
    </xf>
    <xf numFmtId="0" fontId="0" fillId="0" borderId="0" xfId="0" applyAlignment="1">
      <alignment horizontal="left"/>
    </xf>
    <xf numFmtId="0" fontId="16" fillId="0" borderId="15" xfId="3" applyBorder="1" applyAlignment="1" applyProtection="1">
      <alignment horizontal="left"/>
    </xf>
    <xf numFmtId="0" fontId="2" fillId="6" borderId="0" xfId="0" applyFont="1" applyFill="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center"/>
    </xf>
    <xf numFmtId="0" fontId="12" fillId="5" borderId="0" xfId="0" applyFont="1" applyFill="1" applyAlignment="1">
      <alignment horizontal="center"/>
    </xf>
    <xf numFmtId="0" fontId="2" fillId="2" borderId="0" xfId="0" applyFont="1" applyFill="1" applyAlignment="1">
      <alignment horizontal="left"/>
    </xf>
    <xf numFmtId="0" fontId="2" fillId="25" borderId="0" xfId="0" applyFont="1" applyFill="1" applyAlignment="1">
      <alignment horizontal="left"/>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2" fillId="16" borderId="15" xfId="0" applyFont="1" applyFill="1" applyBorder="1" applyAlignment="1">
      <alignment horizont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13" borderId="15" xfId="0" applyFont="1" applyFill="1" applyBorder="1" applyAlignment="1">
      <alignment horizontal="center" wrapText="1"/>
    </xf>
    <xf numFmtId="0" fontId="2" fillId="13" borderId="16" xfId="0" applyFont="1" applyFill="1" applyBorder="1" applyAlignment="1">
      <alignment horizontal="center" wrapText="1"/>
    </xf>
    <xf numFmtId="0" fontId="2" fillId="13" borderId="17" xfId="0" applyFont="1" applyFill="1" applyBorder="1" applyAlignment="1">
      <alignment horizontal="center" wrapText="1"/>
    </xf>
    <xf numFmtId="0" fontId="2" fillId="15" borderId="15" xfId="0" applyFont="1" applyFill="1" applyBorder="1" applyAlignment="1">
      <alignment horizontal="center"/>
    </xf>
    <xf numFmtId="0" fontId="2" fillId="15" borderId="16" xfId="0" applyFont="1" applyFill="1" applyBorder="1" applyAlignment="1">
      <alignment horizontal="center"/>
    </xf>
    <xf numFmtId="0" fontId="2" fillId="15" borderId="17" xfId="0" applyFont="1" applyFill="1" applyBorder="1" applyAlignment="1">
      <alignment horizontal="center"/>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2" fillId="11" borderId="15" xfId="0" applyFont="1" applyFill="1" applyBorder="1" applyAlignment="1">
      <alignment horizontal="center" wrapText="1"/>
    </xf>
    <xf numFmtId="0" fontId="2" fillId="11" borderId="16" xfId="0" applyFont="1" applyFill="1" applyBorder="1" applyAlignment="1">
      <alignment horizontal="center" wrapText="1"/>
    </xf>
    <xf numFmtId="0" fontId="2" fillId="11" borderId="17" xfId="0" applyFont="1" applyFill="1" applyBorder="1" applyAlignment="1">
      <alignment horizontal="center" wrapText="1"/>
    </xf>
    <xf numFmtId="0" fontId="31" fillId="0" borderId="7" xfId="0" applyFont="1" applyBorder="1" applyAlignment="1">
      <alignment horizontal="left" vertical="top" wrapText="1"/>
    </xf>
    <xf numFmtId="0" fontId="2" fillId="14" borderId="15" xfId="0" applyFont="1" applyFill="1" applyBorder="1" applyAlignment="1">
      <alignment horizontal="center" wrapText="1"/>
    </xf>
    <xf numFmtId="0" fontId="2" fillId="14" borderId="16" xfId="0" applyFont="1" applyFill="1" applyBorder="1" applyAlignment="1">
      <alignment horizontal="center" wrapText="1"/>
    </xf>
    <xf numFmtId="0" fontId="2" fillId="14" borderId="17" xfId="0" applyFont="1" applyFill="1" applyBorder="1" applyAlignment="1">
      <alignment horizontal="center"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6" borderId="17"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9" borderId="15" xfId="0" applyFont="1" applyFill="1" applyBorder="1" applyAlignment="1">
      <alignment horizontal="center"/>
    </xf>
    <xf numFmtId="0" fontId="4" fillId="9" borderId="16" xfId="0" applyFont="1" applyFill="1" applyBorder="1" applyAlignment="1">
      <alignment horizontal="center"/>
    </xf>
    <xf numFmtId="0" fontId="4" fillId="9" borderId="17" xfId="0" applyFont="1" applyFill="1" applyBorder="1" applyAlignment="1">
      <alignment horizontal="center"/>
    </xf>
    <xf numFmtId="0" fontId="8" fillId="9" borderId="15"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0" fillId="0" borderId="2" xfId="0" applyBorder="1" applyAlignment="1" applyProtection="1">
      <alignment horizontal="left"/>
      <protection locked="0"/>
    </xf>
    <xf numFmtId="0" fontId="0" fillId="0" borderId="18" xfId="0"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3" fillId="9" borderId="15" xfId="0" applyFont="1" applyFill="1" applyBorder="1" applyAlignment="1">
      <alignment horizontal="center"/>
    </xf>
    <xf numFmtId="0" fontId="3" fillId="9" borderId="16" xfId="0" applyFont="1" applyFill="1" applyBorder="1" applyAlignment="1">
      <alignment horizontal="center"/>
    </xf>
    <xf numFmtId="0" fontId="3" fillId="9" borderId="17" xfId="0" applyFont="1" applyFill="1" applyBorder="1" applyAlignment="1">
      <alignment horizontal="center"/>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2" fillId="0" borderId="2" xfId="0" applyFont="1" applyBorder="1" applyAlignment="1" applyProtection="1">
      <alignment horizontal="left" wrapText="1"/>
      <protection locked="0"/>
    </xf>
    <xf numFmtId="0" fontId="32" fillId="0" borderId="18" xfId="0" applyFont="1" applyBorder="1" applyAlignment="1" applyProtection="1">
      <alignment horizontal="left" wrapText="1"/>
      <protection locked="0"/>
    </xf>
    <xf numFmtId="0" fontId="32" fillId="0" borderId="3" xfId="0" applyFont="1" applyBorder="1" applyAlignment="1" applyProtection="1">
      <alignment horizontal="left" wrapText="1"/>
      <protection locked="0"/>
    </xf>
    <xf numFmtId="0" fontId="3" fillId="9" borderId="0" xfId="0" applyFont="1" applyFill="1" applyAlignment="1">
      <alignment horizontal="center"/>
    </xf>
    <xf numFmtId="0" fontId="12" fillId="0" borderId="2" xfId="0" applyFont="1" applyBorder="1" applyAlignment="1" applyProtection="1">
      <alignment horizontal="left" wrapText="1"/>
      <protection locked="0"/>
    </xf>
    <xf numFmtId="0" fontId="12" fillId="0" borderId="18" xfId="0" applyFont="1" applyBorder="1" applyAlignment="1" applyProtection="1">
      <alignment horizontal="left" wrapText="1"/>
      <protection locked="0"/>
    </xf>
    <xf numFmtId="0" fontId="12" fillId="0" borderId="3" xfId="0" applyFont="1" applyBorder="1" applyAlignment="1" applyProtection="1">
      <alignment horizontal="left" wrapText="1"/>
      <protection locked="0"/>
    </xf>
    <xf numFmtId="0" fontId="8" fillId="3" borderId="22"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0" borderId="0" xfId="0" applyFont="1" applyAlignment="1">
      <alignment horizontal="left"/>
    </xf>
    <xf numFmtId="0" fontId="3" fillId="2"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1" fillId="0" borderId="23" xfId="0" applyFont="1" applyBorder="1" applyAlignment="1">
      <alignment horizontal="left"/>
    </xf>
    <xf numFmtId="0" fontId="20" fillId="17" borderId="19" xfId="1" applyFont="1" applyFill="1" applyBorder="1" applyAlignment="1">
      <alignment horizontal="left"/>
    </xf>
    <xf numFmtId="0" fontId="20" fillId="17" borderId="0" xfId="1" applyFont="1" applyFill="1" applyAlignment="1">
      <alignment horizontal="left"/>
    </xf>
    <xf numFmtId="0" fontId="22" fillId="0" borderId="0" xfId="1" applyFont="1" applyFill="1" applyBorder="1" applyAlignment="1">
      <alignment horizontal="center" vertical="center"/>
    </xf>
    <xf numFmtId="0" fontId="10" fillId="0" borderId="2" xfId="1" applyFont="1" applyFill="1" applyBorder="1" applyAlignment="1">
      <alignment horizontal="center"/>
    </xf>
    <xf numFmtId="0" fontId="10" fillId="0" borderId="3" xfId="1" applyFont="1" applyFill="1" applyBorder="1" applyAlignment="1">
      <alignment horizontal="center"/>
    </xf>
    <xf numFmtId="0" fontId="28" fillId="20" borderId="0" xfId="1" applyFont="1" applyFill="1" applyBorder="1" applyAlignment="1">
      <alignment horizontal="center" vertical="center" shrinkToFit="1"/>
    </xf>
    <xf numFmtId="165" fontId="25" fillId="18" borderId="0" xfId="1" applyNumberFormat="1" applyFont="1" applyFill="1" applyBorder="1" applyAlignment="1">
      <alignment horizontal="center" vertical="center"/>
    </xf>
    <xf numFmtId="165" fontId="18" fillId="18" borderId="0" xfId="1" applyNumberFormat="1" applyFont="1" applyFill="1" applyBorder="1" applyAlignment="1">
      <alignment vertical="center"/>
    </xf>
    <xf numFmtId="166" fontId="26" fillId="11" borderId="22" xfId="1" applyNumberFormat="1" applyFont="1" applyFill="1" applyBorder="1" applyAlignment="1">
      <alignment horizontal="left" vertical="center"/>
    </xf>
    <xf numFmtId="0" fontId="28" fillId="13" borderId="0" xfId="1" applyFont="1" applyFill="1" applyBorder="1" applyAlignment="1" applyProtection="1">
      <alignment horizontal="center" vertical="center"/>
      <protection locked="0"/>
    </xf>
    <xf numFmtId="1" fontId="28" fillId="19" borderId="0" xfId="1" applyNumberFormat="1" applyFont="1" applyFill="1" applyBorder="1" applyAlignment="1">
      <alignment horizontal="center"/>
    </xf>
    <xf numFmtId="0" fontId="14" fillId="17" borderId="0" xfId="1" applyFont="1" applyFill="1"/>
    <xf numFmtId="0" fontId="17" fillId="17" borderId="0" xfId="3" applyFont="1" applyFill="1" applyAlignment="1" applyProtection="1">
      <alignment horizontal="left"/>
    </xf>
    <xf numFmtId="0" fontId="10" fillId="17" borderId="0" xfId="1" applyFont="1" applyFill="1" applyAlignment="1">
      <alignment horizontal="right"/>
    </xf>
    <xf numFmtId="0" fontId="10" fillId="17" borderId="29" xfId="1" applyFont="1" applyFill="1" applyBorder="1" applyAlignment="1">
      <alignment horizontal="right"/>
    </xf>
    <xf numFmtId="0" fontId="10" fillId="0" borderId="18" xfId="1" applyFont="1" applyFill="1" applyBorder="1" applyAlignment="1">
      <alignment horizontal="center"/>
    </xf>
    <xf numFmtId="1" fontId="19" fillId="0" borderId="0" xfId="1" applyNumberFormat="1" applyFont="1" applyAlignment="1">
      <alignment horizontal="left" vertical="top" wrapText="1"/>
    </xf>
    <xf numFmtId="0" fontId="7" fillId="0" borderId="0" xfId="0" applyFont="1" applyAlignment="1">
      <alignment horizontal="left" vertical="top" wrapText="1"/>
    </xf>
  </cellXfs>
  <cellStyles count="4">
    <cellStyle name="Comma 2" xfId="2" xr:uid="{00000000-0005-0000-0000-000000000000}"/>
    <cellStyle name="Hyperlink" xfId="3" builtinId="8"/>
    <cellStyle name="Normal" xfId="0" builtinId="0"/>
    <cellStyle name="Normal 2" xfId="1" xr:uid="{00000000-0005-0000-0000-000003000000}"/>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ADF5F3"/>
      <color rgb="FFD6B4E4"/>
      <color rgb="FFB9E5E5"/>
      <color rgb="FFED6F93"/>
      <color rgb="FFEFC7C3"/>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oneCellAnchor>
    <xdr:from>
      <xdr:col>21</xdr:col>
      <xdr:colOff>1238250</xdr:colOff>
      <xdr:row>0</xdr:row>
      <xdr:rowOff>9525</xdr:rowOff>
    </xdr:from>
    <xdr:ext cx="1058208" cy="222063"/>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FE95C314-AB0F-4364-8E27-C37779CC2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09700" y="9525"/>
          <a:ext cx="1058208" cy="222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97x863/Desktop/Perkins/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nnis_labonty@skc.edu" TargetMode="External"/><Relationship Id="rId2" Type="http://schemas.openxmlformats.org/officeDocument/2006/relationships/hyperlink" Target="mailto:stacey_sherwin@skc.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greg_gould@sk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www.vertex42.com/calendars/school-calendar.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
  <sheetViews>
    <sheetView topLeftCell="A36" zoomScale="64" zoomScaleNormal="64" workbookViewId="0">
      <selection activeCell="L42" sqref="L42:N42"/>
    </sheetView>
  </sheetViews>
  <sheetFormatPr defaultRowHeight="14.5" x14ac:dyDescent="0.35"/>
  <cols>
    <col min="1" max="1" width="10.7265625" bestFit="1"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9" ht="21" x14ac:dyDescent="0.5">
      <c r="A1" s="44" t="s">
        <v>169</v>
      </c>
      <c r="B1" s="44"/>
      <c r="C1" s="44"/>
    </row>
    <row r="3" spans="1:9" x14ac:dyDescent="0.35">
      <c r="A3" s="270" t="s">
        <v>96</v>
      </c>
      <c r="B3" s="270"/>
      <c r="C3" s="270"/>
      <c r="D3" s="270"/>
      <c r="E3" s="270"/>
      <c r="F3" s="270"/>
      <c r="G3" s="270"/>
      <c r="H3" s="270"/>
      <c r="I3" s="270"/>
    </row>
    <row r="5" spans="1:9" x14ac:dyDescent="0.35">
      <c r="A5" s="261" t="s">
        <v>97</v>
      </c>
      <c r="B5" s="261"/>
      <c r="C5" s="261"/>
      <c r="D5" s="261"/>
    </row>
    <row r="6" spans="1:9" x14ac:dyDescent="0.35">
      <c r="A6" s="261" t="s">
        <v>98</v>
      </c>
      <c r="B6" s="261"/>
      <c r="C6" s="261"/>
    </row>
    <row r="7" spans="1:9" x14ac:dyDescent="0.35">
      <c r="A7" s="261" t="s">
        <v>99</v>
      </c>
      <c r="B7" s="261"/>
      <c r="C7" s="261"/>
    </row>
    <row r="9" spans="1:9" x14ac:dyDescent="0.35">
      <c r="A9" s="271" t="s">
        <v>117</v>
      </c>
      <c r="B9" s="271"/>
      <c r="C9" s="271"/>
      <c r="D9" s="271"/>
      <c r="E9" s="271"/>
    </row>
    <row r="11" spans="1:9" ht="15" thickBot="1" x14ac:dyDescent="0.4"/>
    <row r="12" spans="1:9" ht="15" thickBot="1" x14ac:dyDescent="0.4">
      <c r="A12" s="14" t="s">
        <v>59</v>
      </c>
      <c r="B12" s="256" t="s">
        <v>181</v>
      </c>
      <c r="C12" s="257"/>
      <c r="D12" s="257"/>
      <c r="E12" s="258"/>
      <c r="G12" s="1" t="s">
        <v>60</v>
      </c>
      <c r="H12" s="18" t="s">
        <v>182</v>
      </c>
    </row>
    <row r="15" spans="1:9" ht="15.5" x14ac:dyDescent="0.35">
      <c r="A15" s="260" t="s">
        <v>41</v>
      </c>
      <c r="B15" s="260"/>
      <c r="C15" s="260"/>
      <c r="D15" s="260"/>
      <c r="E15" s="260"/>
    </row>
    <row r="16" spans="1:9" ht="15" thickBot="1" x14ac:dyDescent="0.4"/>
    <row r="17" spans="1:17" ht="15" thickBot="1" x14ac:dyDescent="0.4">
      <c r="A17" s="1" t="s">
        <v>42</v>
      </c>
      <c r="B17" s="253" t="s">
        <v>183</v>
      </c>
      <c r="C17" s="254"/>
      <c r="D17" s="254"/>
      <c r="E17" s="254"/>
      <c r="F17" s="254"/>
      <c r="G17" s="254"/>
      <c r="H17" s="254"/>
      <c r="I17" s="255"/>
      <c r="K17" s="1" t="s">
        <v>43</v>
      </c>
      <c r="L17" s="253" t="s">
        <v>184</v>
      </c>
      <c r="M17" s="254"/>
      <c r="N17" s="254"/>
      <c r="O17" s="254"/>
      <c r="P17" s="254"/>
      <c r="Q17" s="255"/>
    </row>
    <row r="18" spans="1:17" ht="15" thickBot="1" x14ac:dyDescent="0.4"/>
    <row r="19" spans="1:17" x14ac:dyDescent="0.35">
      <c r="A19" s="1" t="s">
        <v>44</v>
      </c>
      <c r="B19" s="264" t="s">
        <v>185</v>
      </c>
      <c r="C19" s="265"/>
      <c r="D19" s="265"/>
      <c r="E19" s="265"/>
      <c r="F19" s="265"/>
      <c r="G19" s="265"/>
      <c r="H19" s="265"/>
      <c r="I19" s="266"/>
    </row>
    <row r="20" spans="1:17" ht="15" thickBot="1" x14ac:dyDescent="0.4">
      <c r="B20" s="267"/>
      <c r="C20" s="268"/>
      <c r="D20" s="268"/>
      <c r="E20" s="268"/>
      <c r="F20" s="268"/>
      <c r="G20" s="268"/>
      <c r="H20" s="268"/>
      <c r="I20" s="269"/>
    </row>
    <row r="21" spans="1:17" ht="15" thickBot="1" x14ac:dyDescent="0.4"/>
    <row r="22" spans="1:17" ht="15" thickBot="1" x14ac:dyDescent="0.4">
      <c r="A22" s="1" t="s">
        <v>45</v>
      </c>
      <c r="B22" s="253" t="s">
        <v>186</v>
      </c>
      <c r="C22" s="254"/>
      <c r="D22" s="254"/>
      <c r="E22" s="254"/>
      <c r="F22" s="254"/>
      <c r="G22" s="254"/>
      <c r="H22" s="254"/>
      <c r="I22" s="255"/>
      <c r="K22" s="1" t="s">
        <v>46</v>
      </c>
      <c r="L22" s="253" t="s">
        <v>187</v>
      </c>
      <c r="M22" s="255"/>
      <c r="N22" s="16"/>
      <c r="O22" s="17" t="s">
        <v>47</v>
      </c>
      <c r="P22" s="253">
        <v>59855</v>
      </c>
      <c r="Q22" s="255"/>
    </row>
    <row r="23" spans="1:17" ht="15" thickBot="1" x14ac:dyDescent="0.4"/>
    <row r="24" spans="1:17" ht="15" thickBot="1" x14ac:dyDescent="0.4">
      <c r="A24" s="1" t="s">
        <v>48</v>
      </c>
      <c r="B24" s="253" t="s">
        <v>188</v>
      </c>
      <c r="C24" s="255"/>
      <c r="D24" s="19" t="s">
        <v>52</v>
      </c>
      <c r="E24" s="18"/>
      <c r="G24" s="1" t="s">
        <v>49</v>
      </c>
      <c r="H24" s="253"/>
      <c r="I24" s="255"/>
      <c r="K24" s="1" t="s">
        <v>50</v>
      </c>
      <c r="L24" s="262" t="s">
        <v>189</v>
      </c>
      <c r="M24" s="254"/>
      <c r="N24" s="255"/>
    </row>
    <row r="26" spans="1:17" ht="15.5" x14ac:dyDescent="0.35">
      <c r="A26" s="263" t="s">
        <v>103</v>
      </c>
      <c r="B26" s="263"/>
      <c r="C26" s="263"/>
      <c r="D26" s="263"/>
      <c r="E26" s="263"/>
    </row>
    <row r="27" spans="1:17" ht="15" thickBot="1" x14ac:dyDescent="0.4"/>
    <row r="28" spans="1:17" ht="15" thickBot="1" x14ac:dyDescent="0.4">
      <c r="A28" s="1" t="s">
        <v>42</v>
      </c>
      <c r="B28" s="253" t="s">
        <v>190</v>
      </c>
      <c r="C28" s="254"/>
      <c r="D28" s="254"/>
      <c r="E28" s="254"/>
      <c r="F28" s="254"/>
      <c r="G28" s="254"/>
      <c r="H28" s="254"/>
      <c r="I28" s="255"/>
      <c r="K28" s="1" t="s">
        <v>43</v>
      </c>
      <c r="L28" s="253" t="s">
        <v>191</v>
      </c>
      <c r="M28" s="254"/>
      <c r="N28" s="254"/>
      <c r="O28" s="254"/>
      <c r="P28" s="254"/>
      <c r="Q28" s="255"/>
    </row>
    <row r="29" spans="1:17" ht="15" thickBot="1" x14ac:dyDescent="0.4"/>
    <row r="30" spans="1:17" x14ac:dyDescent="0.35">
      <c r="A30" s="1" t="s">
        <v>44</v>
      </c>
      <c r="B30" s="264" t="s">
        <v>192</v>
      </c>
      <c r="C30" s="265"/>
      <c r="D30" s="265"/>
      <c r="E30" s="265"/>
      <c r="F30" s="265"/>
      <c r="G30" s="265"/>
      <c r="H30" s="265"/>
      <c r="I30" s="266"/>
    </row>
    <row r="31" spans="1:17" ht="15" thickBot="1" x14ac:dyDescent="0.4">
      <c r="B31" s="267"/>
      <c r="C31" s="268"/>
      <c r="D31" s="268"/>
      <c r="E31" s="268"/>
      <c r="F31" s="268"/>
      <c r="G31" s="268"/>
      <c r="H31" s="268"/>
      <c r="I31" s="269"/>
    </row>
    <row r="32" spans="1:17" ht="15" thickBot="1" x14ac:dyDescent="0.4"/>
    <row r="33" spans="1:17" ht="15" thickBot="1" x14ac:dyDescent="0.4">
      <c r="A33" s="1" t="s">
        <v>45</v>
      </c>
      <c r="B33" s="253" t="s">
        <v>186</v>
      </c>
      <c r="C33" s="254"/>
      <c r="D33" s="254"/>
      <c r="E33" s="254"/>
      <c r="F33" s="254"/>
      <c r="G33" s="254"/>
      <c r="H33" s="254"/>
      <c r="I33" s="255"/>
      <c r="K33" s="1" t="s">
        <v>46</v>
      </c>
      <c r="L33" s="253" t="s">
        <v>187</v>
      </c>
      <c r="M33" s="255"/>
      <c r="N33" s="16"/>
      <c r="O33" s="17" t="s">
        <v>47</v>
      </c>
      <c r="P33" s="253">
        <v>599802</v>
      </c>
      <c r="Q33" s="255"/>
    </row>
    <row r="34" spans="1:17" ht="15" thickBot="1" x14ac:dyDescent="0.4"/>
    <row r="35" spans="1:17" ht="15" thickBot="1" x14ac:dyDescent="0.4">
      <c r="A35" s="1" t="s">
        <v>48</v>
      </c>
      <c r="B35" s="253" t="s">
        <v>193</v>
      </c>
      <c r="C35" s="255"/>
      <c r="D35" s="19" t="s">
        <v>52</v>
      </c>
      <c r="E35" s="18"/>
      <c r="G35" s="1" t="s">
        <v>49</v>
      </c>
      <c r="H35" s="253"/>
      <c r="I35" s="255"/>
      <c r="K35" s="1" t="s">
        <v>50</v>
      </c>
      <c r="L35" s="262" t="s">
        <v>194</v>
      </c>
      <c r="M35" s="254"/>
      <c r="N35" s="255"/>
    </row>
    <row r="38" spans="1:17" ht="15.5" x14ac:dyDescent="0.35">
      <c r="A38" s="272" t="s">
        <v>51</v>
      </c>
      <c r="B38" s="272"/>
    </row>
    <row r="39" spans="1:17" ht="15" thickBot="1" x14ac:dyDescent="0.4"/>
    <row r="40" spans="1:17" ht="15" thickBot="1" x14ac:dyDescent="0.4">
      <c r="A40" s="1" t="s">
        <v>42</v>
      </c>
      <c r="B40" s="253" t="s">
        <v>195</v>
      </c>
      <c r="C40" s="254"/>
      <c r="D40" s="254"/>
      <c r="E40" s="254"/>
      <c r="F40" s="254"/>
      <c r="G40" s="254"/>
      <c r="H40" s="254"/>
      <c r="I40" s="255"/>
      <c r="K40" s="1" t="s">
        <v>43</v>
      </c>
      <c r="L40" s="253" t="s">
        <v>196</v>
      </c>
      <c r="M40" s="254"/>
      <c r="N40" s="254"/>
      <c r="O40" s="254"/>
      <c r="P40" s="254"/>
      <c r="Q40" s="255"/>
    </row>
    <row r="41" spans="1:17" ht="15" thickBot="1" x14ac:dyDescent="0.4"/>
    <row r="42" spans="1:17" ht="15" thickBot="1" x14ac:dyDescent="0.4">
      <c r="A42" s="1" t="s">
        <v>48</v>
      </c>
      <c r="B42" s="253" t="s">
        <v>197</v>
      </c>
      <c r="C42" s="255"/>
      <c r="D42" s="19" t="s">
        <v>52</v>
      </c>
      <c r="E42" s="18"/>
      <c r="G42" s="1" t="s">
        <v>49</v>
      </c>
      <c r="H42" s="253"/>
      <c r="I42" s="255"/>
      <c r="K42" s="1" t="s">
        <v>50</v>
      </c>
      <c r="L42" s="262" t="s">
        <v>198</v>
      </c>
      <c r="M42" s="254"/>
      <c r="N42" s="255"/>
    </row>
    <row r="46" spans="1:17" ht="15.5" x14ac:dyDescent="0.35">
      <c r="A46" s="273" t="s">
        <v>100</v>
      </c>
      <c r="B46" s="273"/>
      <c r="C46" s="273"/>
      <c r="D46" s="273"/>
    </row>
    <row r="47" spans="1:17" ht="15" thickBot="1" x14ac:dyDescent="0.4"/>
    <row r="48" spans="1:17" ht="15" thickBot="1" x14ac:dyDescent="0.4">
      <c r="A48" s="1" t="s">
        <v>42</v>
      </c>
      <c r="B48" s="253"/>
      <c r="C48" s="254"/>
      <c r="D48" s="254"/>
      <c r="E48" s="254"/>
      <c r="F48" s="254"/>
      <c r="G48" s="254"/>
      <c r="H48" s="254"/>
      <c r="I48" s="255"/>
      <c r="K48" s="1" t="s">
        <v>43</v>
      </c>
      <c r="L48" s="253"/>
      <c r="M48" s="254"/>
      <c r="N48" s="254"/>
      <c r="O48" s="254"/>
      <c r="P48" s="254"/>
      <c r="Q48" s="255"/>
    </row>
    <row r="49" spans="1:14" ht="15" thickBot="1" x14ac:dyDescent="0.4"/>
    <row r="50" spans="1:14" ht="15" thickBot="1" x14ac:dyDescent="0.4">
      <c r="A50" s="1" t="s">
        <v>48</v>
      </c>
      <c r="B50" s="253"/>
      <c r="C50" s="255"/>
      <c r="D50" s="19" t="s">
        <v>52</v>
      </c>
      <c r="E50" s="18"/>
      <c r="G50" s="1" t="s">
        <v>49</v>
      </c>
      <c r="H50" s="253"/>
      <c r="I50" s="255"/>
      <c r="K50" s="1" t="s">
        <v>50</v>
      </c>
      <c r="L50" s="253"/>
      <c r="M50" s="254"/>
      <c r="N50" s="255"/>
    </row>
    <row r="54" spans="1:14" ht="15.5" x14ac:dyDescent="0.35">
      <c r="A54" s="259" t="s">
        <v>95</v>
      </c>
      <c r="B54" s="259"/>
      <c r="C54" s="259"/>
      <c r="D54" s="259"/>
      <c r="E54" s="259"/>
      <c r="F54" s="259"/>
    </row>
    <row r="56" spans="1:14" x14ac:dyDescent="0.35">
      <c r="A56" s="261" t="s">
        <v>94</v>
      </c>
      <c r="B56" s="261"/>
      <c r="C56" s="261"/>
      <c r="D56" s="261"/>
      <c r="E56" s="261"/>
      <c r="F56" s="261"/>
      <c r="G56" s="261"/>
      <c r="H56" s="261"/>
      <c r="I56" s="261"/>
      <c r="J56" s="261"/>
      <c r="K56" s="261"/>
      <c r="L56" s="261"/>
    </row>
    <row r="57" spans="1:14" x14ac:dyDescent="0.35">
      <c r="A57" s="22"/>
      <c r="C57" s="22"/>
      <c r="D57" s="22"/>
      <c r="E57" s="22"/>
      <c r="F57" s="22"/>
      <c r="G57" s="22"/>
      <c r="H57" s="22"/>
    </row>
    <row r="58" spans="1:14" ht="15" thickBot="1" x14ac:dyDescent="0.4">
      <c r="B58" s="1" t="s">
        <v>90</v>
      </c>
      <c r="C58" s="15"/>
      <c r="D58" s="15"/>
      <c r="F58" s="1" t="s">
        <v>91</v>
      </c>
      <c r="J58" s="1" t="s">
        <v>92</v>
      </c>
    </row>
    <row r="59" spans="1:14" ht="15" thickBot="1" x14ac:dyDescent="0.4">
      <c r="A59" s="3">
        <v>1</v>
      </c>
      <c r="B59" s="253"/>
      <c r="C59" s="254"/>
      <c r="D59" s="255"/>
      <c r="F59" s="253"/>
      <c r="G59" s="254"/>
      <c r="H59" s="255"/>
      <c r="J59" s="253"/>
      <c r="K59" s="254"/>
      <c r="L59" s="254"/>
      <c r="M59" s="255"/>
    </row>
    <row r="60" spans="1:14" ht="15" thickBot="1" x14ac:dyDescent="0.4">
      <c r="A60" s="3">
        <v>2</v>
      </c>
      <c r="B60" s="253"/>
      <c r="C60" s="254"/>
      <c r="D60" s="255"/>
      <c r="F60" s="253"/>
      <c r="G60" s="254"/>
      <c r="H60" s="255"/>
      <c r="J60" s="253"/>
      <c r="K60" s="254"/>
      <c r="L60" s="254"/>
      <c r="M60" s="255"/>
    </row>
    <row r="61" spans="1:14" ht="15" thickBot="1" x14ac:dyDescent="0.4">
      <c r="A61" s="3">
        <v>3</v>
      </c>
      <c r="B61" s="253"/>
      <c r="C61" s="254"/>
      <c r="D61" s="255"/>
      <c r="F61" s="253"/>
      <c r="G61" s="254"/>
      <c r="H61" s="255"/>
      <c r="J61" s="253"/>
      <c r="K61" s="254"/>
      <c r="L61" s="254"/>
      <c r="M61" s="255"/>
    </row>
    <row r="62" spans="1:14" ht="15" thickBot="1" x14ac:dyDescent="0.4">
      <c r="A62" s="3">
        <v>4</v>
      </c>
      <c r="B62" s="253"/>
      <c r="C62" s="254"/>
      <c r="D62" s="255"/>
      <c r="F62" s="253"/>
      <c r="G62" s="254"/>
      <c r="H62" s="255"/>
      <c r="J62" s="253"/>
      <c r="K62" s="254"/>
      <c r="L62" s="254"/>
      <c r="M62" s="255"/>
    </row>
    <row r="63" spans="1:14" ht="15" thickBot="1" x14ac:dyDescent="0.4">
      <c r="A63" s="3">
        <v>5</v>
      </c>
      <c r="B63" s="253"/>
      <c r="C63" s="254"/>
      <c r="D63" s="255"/>
      <c r="F63" s="253"/>
      <c r="G63" s="254"/>
      <c r="H63" s="255"/>
      <c r="J63" s="253"/>
      <c r="K63" s="254"/>
      <c r="L63" s="254"/>
      <c r="M63" s="255"/>
    </row>
    <row r="64" spans="1:14" ht="15" thickBot="1" x14ac:dyDescent="0.4">
      <c r="A64" s="3">
        <v>6</v>
      </c>
      <c r="B64" s="253"/>
      <c r="C64" s="254"/>
      <c r="D64" s="255"/>
      <c r="F64" s="253"/>
      <c r="G64" s="254"/>
      <c r="H64" s="255"/>
      <c r="J64" s="253"/>
      <c r="K64" s="254"/>
      <c r="L64" s="254"/>
      <c r="M64" s="255"/>
    </row>
    <row r="65" spans="1:13" ht="15" thickBot="1" x14ac:dyDescent="0.4">
      <c r="A65" s="3">
        <v>7</v>
      </c>
      <c r="B65" s="253"/>
      <c r="C65" s="254"/>
      <c r="D65" s="255"/>
      <c r="F65" s="253"/>
      <c r="G65" s="254"/>
      <c r="H65" s="255"/>
      <c r="J65" s="253"/>
      <c r="K65" s="254"/>
      <c r="L65" s="254"/>
      <c r="M65" s="255"/>
    </row>
    <row r="66" spans="1:13" ht="15" thickBot="1" x14ac:dyDescent="0.4">
      <c r="A66" s="3">
        <v>8</v>
      </c>
      <c r="B66" s="253"/>
      <c r="C66" s="254"/>
      <c r="D66" s="255"/>
      <c r="F66" s="253"/>
      <c r="G66" s="254"/>
      <c r="H66" s="255"/>
      <c r="J66" s="253"/>
      <c r="K66" s="254"/>
      <c r="L66" s="254"/>
      <c r="M66" s="255"/>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4">
    <mergeCell ref="B64:D64"/>
    <mergeCell ref="H50:I50"/>
    <mergeCell ref="L50:N50"/>
    <mergeCell ref="A38:B38"/>
    <mergeCell ref="B40:I40"/>
    <mergeCell ref="A46:D46"/>
    <mergeCell ref="B42:C42"/>
    <mergeCell ref="H42:I42"/>
    <mergeCell ref="L42:N42"/>
    <mergeCell ref="J63:M63"/>
    <mergeCell ref="B50:C50"/>
    <mergeCell ref="J64:M64"/>
    <mergeCell ref="A3:I3"/>
    <mergeCell ref="A9:E9"/>
    <mergeCell ref="B65:D65"/>
    <mergeCell ref="B66:D66"/>
    <mergeCell ref="F59:H59"/>
    <mergeCell ref="F60:H60"/>
    <mergeCell ref="F61:H61"/>
    <mergeCell ref="F62:H62"/>
    <mergeCell ref="F63:H63"/>
    <mergeCell ref="F64:H64"/>
    <mergeCell ref="F65:H65"/>
    <mergeCell ref="F66:H66"/>
    <mergeCell ref="B60:D60"/>
    <mergeCell ref="B61:D61"/>
    <mergeCell ref="B62:D62"/>
    <mergeCell ref="B63:D63"/>
    <mergeCell ref="L24:N24"/>
    <mergeCell ref="L17:Q17"/>
    <mergeCell ref="B17:I17"/>
    <mergeCell ref="B19:I20"/>
    <mergeCell ref="A5:D5"/>
    <mergeCell ref="A6:C6"/>
    <mergeCell ref="A7:C7"/>
    <mergeCell ref="L22:M22"/>
    <mergeCell ref="P22:Q22"/>
    <mergeCell ref="B24:C24"/>
    <mergeCell ref="H24:I24"/>
    <mergeCell ref="H35:I35"/>
    <mergeCell ref="L35:N35"/>
    <mergeCell ref="A26:E26"/>
    <mergeCell ref="B28:I28"/>
    <mergeCell ref="L28:Q28"/>
    <mergeCell ref="B30:I31"/>
    <mergeCell ref="B33:I33"/>
    <mergeCell ref="L33:M33"/>
    <mergeCell ref="P33:Q33"/>
    <mergeCell ref="J65:M65"/>
    <mergeCell ref="J66:M66"/>
    <mergeCell ref="B12:E12"/>
    <mergeCell ref="A54:F54"/>
    <mergeCell ref="J59:M59"/>
    <mergeCell ref="J60:M60"/>
    <mergeCell ref="J61:M61"/>
    <mergeCell ref="J62:M62"/>
    <mergeCell ref="B48:I48"/>
    <mergeCell ref="B22:I22"/>
    <mergeCell ref="A15:E15"/>
    <mergeCell ref="B59:D59"/>
    <mergeCell ref="A56:L56"/>
    <mergeCell ref="L48:Q48"/>
    <mergeCell ref="L40:Q40"/>
    <mergeCell ref="B35:C35"/>
  </mergeCells>
  <hyperlinks>
    <hyperlink ref="L24" r:id="rId2" xr:uid="{00000000-0004-0000-0000-000000000000}"/>
    <hyperlink ref="L35" r:id="rId3" xr:uid="{00000000-0004-0000-0000-000001000000}"/>
    <hyperlink ref="L42" r:id="rId4" xr:uid="{00000000-0004-0000-0000-000002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69"/>
  <sheetViews>
    <sheetView topLeftCell="A31" zoomScale="68" zoomScaleNormal="68" workbookViewId="0">
      <selection activeCell="A35" sqref="A35:Y48"/>
    </sheetView>
  </sheetViews>
  <sheetFormatPr defaultColWidth="8.7265625" defaultRowHeight="15.5" x14ac:dyDescent="0.35"/>
  <cols>
    <col min="1" max="8" width="8.7265625" style="143"/>
    <col min="9" max="9" width="11.453125" style="143" customWidth="1"/>
    <col min="10" max="16384" width="8.7265625" style="143"/>
  </cols>
  <sheetData>
    <row r="1" spans="1:25" ht="16" thickBot="1" x14ac:dyDescent="0.4"/>
    <row r="2" spans="1:25" ht="16" thickBot="1" x14ac:dyDescent="0.4">
      <c r="A2" s="277" t="s">
        <v>165</v>
      </c>
      <c r="B2" s="278"/>
      <c r="C2" s="278"/>
      <c r="D2" s="278"/>
      <c r="E2" s="278"/>
      <c r="F2" s="278"/>
      <c r="G2" s="278"/>
      <c r="H2" s="278"/>
      <c r="I2" s="278"/>
      <c r="J2" s="278"/>
      <c r="K2" s="278"/>
      <c r="L2" s="278"/>
      <c r="M2" s="278"/>
      <c r="N2" s="278"/>
      <c r="O2" s="278"/>
      <c r="P2" s="278"/>
      <c r="Q2" s="278"/>
      <c r="R2" s="278"/>
      <c r="S2" s="278"/>
      <c r="T2" s="278"/>
      <c r="U2" s="278"/>
      <c r="V2" s="278"/>
      <c r="W2" s="278"/>
      <c r="X2" s="278"/>
      <c r="Y2" s="279"/>
    </row>
    <row r="3" spans="1:25" x14ac:dyDescent="0.35">
      <c r="A3" s="280" t="s">
        <v>213</v>
      </c>
      <c r="B3" s="281"/>
      <c r="C3" s="281"/>
      <c r="D3" s="281"/>
      <c r="E3" s="281"/>
      <c r="F3" s="281"/>
      <c r="G3" s="281"/>
      <c r="H3" s="281"/>
      <c r="I3" s="281"/>
      <c r="J3" s="281"/>
      <c r="K3" s="281"/>
      <c r="L3" s="281"/>
      <c r="M3" s="281"/>
      <c r="N3" s="281"/>
      <c r="O3" s="281"/>
      <c r="P3" s="281"/>
      <c r="Q3" s="281"/>
      <c r="R3" s="281"/>
      <c r="S3" s="281"/>
      <c r="T3" s="281"/>
      <c r="U3" s="281"/>
      <c r="V3" s="281"/>
      <c r="W3" s="281"/>
      <c r="X3" s="281"/>
      <c r="Y3" s="282"/>
    </row>
    <row r="4" spans="1:25" x14ac:dyDescent="0.35">
      <c r="A4" s="283"/>
      <c r="B4" s="284"/>
      <c r="C4" s="284"/>
      <c r="D4" s="284"/>
      <c r="E4" s="284"/>
      <c r="F4" s="284"/>
      <c r="G4" s="284"/>
      <c r="H4" s="284"/>
      <c r="I4" s="284"/>
      <c r="J4" s="284"/>
      <c r="K4" s="284"/>
      <c r="L4" s="284"/>
      <c r="M4" s="284"/>
      <c r="N4" s="284"/>
      <c r="O4" s="284"/>
      <c r="P4" s="284"/>
      <c r="Q4" s="284"/>
      <c r="R4" s="284"/>
      <c r="S4" s="284"/>
      <c r="T4" s="284"/>
      <c r="U4" s="284"/>
      <c r="V4" s="284"/>
      <c r="W4" s="284"/>
      <c r="X4" s="284"/>
      <c r="Y4" s="285"/>
    </row>
    <row r="5" spans="1:25" x14ac:dyDescent="0.35">
      <c r="A5" s="283"/>
      <c r="B5" s="284"/>
      <c r="C5" s="284"/>
      <c r="D5" s="284"/>
      <c r="E5" s="284"/>
      <c r="F5" s="284"/>
      <c r="G5" s="284"/>
      <c r="H5" s="284"/>
      <c r="I5" s="284"/>
      <c r="J5" s="284"/>
      <c r="K5" s="284"/>
      <c r="L5" s="284"/>
      <c r="M5" s="284"/>
      <c r="N5" s="284"/>
      <c r="O5" s="284"/>
      <c r="P5" s="284"/>
      <c r="Q5" s="284"/>
      <c r="R5" s="284"/>
      <c r="S5" s="284"/>
      <c r="T5" s="284"/>
      <c r="U5" s="284"/>
      <c r="V5" s="284"/>
      <c r="W5" s="284"/>
      <c r="X5" s="284"/>
      <c r="Y5" s="285"/>
    </row>
    <row r="6" spans="1:25" x14ac:dyDescent="0.35">
      <c r="A6" s="283"/>
      <c r="B6" s="284"/>
      <c r="C6" s="284"/>
      <c r="D6" s="284"/>
      <c r="E6" s="284"/>
      <c r="F6" s="284"/>
      <c r="G6" s="284"/>
      <c r="H6" s="284"/>
      <c r="I6" s="284"/>
      <c r="J6" s="284"/>
      <c r="K6" s="284"/>
      <c r="L6" s="284"/>
      <c r="M6" s="284"/>
      <c r="N6" s="284"/>
      <c r="O6" s="284"/>
      <c r="P6" s="284"/>
      <c r="Q6" s="284"/>
      <c r="R6" s="284"/>
      <c r="S6" s="284"/>
      <c r="T6" s="284"/>
      <c r="U6" s="284"/>
      <c r="V6" s="284"/>
      <c r="W6" s="284"/>
      <c r="X6" s="284"/>
      <c r="Y6" s="285"/>
    </row>
    <row r="7" spans="1:25" x14ac:dyDescent="0.35">
      <c r="A7" s="283"/>
      <c r="B7" s="284"/>
      <c r="C7" s="284"/>
      <c r="D7" s="284"/>
      <c r="E7" s="284"/>
      <c r="F7" s="284"/>
      <c r="G7" s="284"/>
      <c r="H7" s="284"/>
      <c r="I7" s="284"/>
      <c r="J7" s="284"/>
      <c r="K7" s="284"/>
      <c r="L7" s="284"/>
      <c r="M7" s="284"/>
      <c r="N7" s="284"/>
      <c r="O7" s="284"/>
      <c r="P7" s="284"/>
      <c r="Q7" s="284"/>
      <c r="R7" s="284"/>
      <c r="S7" s="284"/>
      <c r="T7" s="284"/>
      <c r="U7" s="284"/>
      <c r="V7" s="284"/>
      <c r="W7" s="284"/>
      <c r="X7" s="284"/>
      <c r="Y7" s="285"/>
    </row>
    <row r="8" spans="1:25" x14ac:dyDescent="0.35">
      <c r="A8" s="283"/>
      <c r="B8" s="284"/>
      <c r="C8" s="284"/>
      <c r="D8" s="284"/>
      <c r="E8" s="284"/>
      <c r="F8" s="284"/>
      <c r="G8" s="284"/>
      <c r="H8" s="284"/>
      <c r="I8" s="284"/>
      <c r="J8" s="284"/>
      <c r="K8" s="284"/>
      <c r="L8" s="284"/>
      <c r="M8" s="284"/>
      <c r="N8" s="284"/>
      <c r="O8" s="284"/>
      <c r="P8" s="284"/>
      <c r="Q8" s="284"/>
      <c r="R8" s="284"/>
      <c r="S8" s="284"/>
      <c r="T8" s="284"/>
      <c r="U8" s="284"/>
      <c r="V8" s="284"/>
      <c r="W8" s="284"/>
      <c r="X8" s="284"/>
      <c r="Y8" s="285"/>
    </row>
    <row r="9" spans="1:25" x14ac:dyDescent="0.35">
      <c r="A9" s="283"/>
      <c r="B9" s="284"/>
      <c r="C9" s="284"/>
      <c r="D9" s="284"/>
      <c r="E9" s="284"/>
      <c r="F9" s="284"/>
      <c r="G9" s="284"/>
      <c r="H9" s="284"/>
      <c r="I9" s="284"/>
      <c r="J9" s="284"/>
      <c r="K9" s="284"/>
      <c r="L9" s="284"/>
      <c r="M9" s="284"/>
      <c r="N9" s="284"/>
      <c r="O9" s="284"/>
      <c r="P9" s="284"/>
      <c r="Q9" s="284"/>
      <c r="R9" s="284"/>
      <c r="S9" s="284"/>
      <c r="T9" s="284"/>
      <c r="U9" s="284"/>
      <c r="V9" s="284"/>
      <c r="W9" s="284"/>
      <c r="X9" s="284"/>
      <c r="Y9" s="285"/>
    </row>
    <row r="10" spans="1:25" x14ac:dyDescent="0.35">
      <c r="A10" s="283"/>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5"/>
    </row>
    <row r="11" spans="1:25" x14ac:dyDescent="0.35">
      <c r="A11" s="283"/>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5"/>
    </row>
    <row r="12" spans="1:25" x14ac:dyDescent="0.35">
      <c r="A12" s="283"/>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5"/>
    </row>
    <row r="13" spans="1:25" x14ac:dyDescent="0.35">
      <c r="A13" s="283"/>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5"/>
    </row>
    <row r="14" spans="1:25" x14ac:dyDescent="0.35">
      <c r="A14" s="283"/>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5"/>
    </row>
    <row r="15" spans="1:25" x14ac:dyDescent="0.35">
      <c r="A15" s="283"/>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5"/>
    </row>
    <row r="16" spans="1:25" ht="16" thickBot="1" x14ac:dyDescent="0.4">
      <c r="A16" s="286"/>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8"/>
    </row>
    <row r="17" spans="1:25" ht="16" thickBot="1" x14ac:dyDescent="0.4">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row>
    <row r="18" spans="1:25" ht="16" thickBot="1" x14ac:dyDescent="0.4">
      <c r="A18" s="301" t="s">
        <v>104</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3"/>
    </row>
    <row r="19" spans="1:25" x14ac:dyDescent="0.35">
      <c r="A19" s="280" t="s">
        <v>204</v>
      </c>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2"/>
    </row>
    <row r="20" spans="1:25" x14ac:dyDescent="0.35">
      <c r="A20" s="283"/>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5"/>
    </row>
    <row r="21" spans="1:25" x14ac:dyDescent="0.35">
      <c r="A21" s="283"/>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5"/>
    </row>
    <row r="22" spans="1:25" x14ac:dyDescent="0.35">
      <c r="A22" s="283"/>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5"/>
    </row>
    <row r="23" spans="1:25" x14ac:dyDescent="0.35">
      <c r="A23" s="283"/>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5"/>
    </row>
    <row r="24" spans="1:25" x14ac:dyDescent="0.35">
      <c r="A24" s="283"/>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5"/>
    </row>
    <row r="25" spans="1:25" x14ac:dyDescent="0.35">
      <c r="A25" s="283"/>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5"/>
    </row>
    <row r="26" spans="1:25" x14ac:dyDescent="0.35">
      <c r="A26" s="283"/>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5"/>
    </row>
    <row r="27" spans="1:25" x14ac:dyDescent="0.35">
      <c r="A27" s="283"/>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5"/>
    </row>
    <row r="28" spans="1:25" x14ac:dyDescent="0.35">
      <c r="A28" s="283"/>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5"/>
    </row>
    <row r="29" spans="1:25" x14ac:dyDescent="0.35">
      <c r="A29" s="283"/>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5"/>
    </row>
    <row r="30" spans="1:25" x14ac:dyDescent="0.35">
      <c r="A30" s="283"/>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5"/>
    </row>
    <row r="31" spans="1:25" x14ac:dyDescent="0.35">
      <c r="A31" s="283"/>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5"/>
    </row>
    <row r="32" spans="1:25" ht="14.15" customHeight="1" thickBot="1" x14ac:dyDescent="0.4">
      <c r="A32" s="286"/>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8"/>
    </row>
    <row r="33" spans="1:25" ht="16" thickBot="1" x14ac:dyDescent="0.4">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row>
    <row r="34" spans="1:25" ht="47.15" customHeight="1" thickBot="1" x14ac:dyDescent="0.4">
      <c r="A34" s="298" t="s">
        <v>105</v>
      </c>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300"/>
    </row>
    <row r="35" spans="1:25" x14ac:dyDescent="0.35">
      <c r="A35" s="304" t="s">
        <v>225</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6"/>
    </row>
    <row r="36" spans="1:25" x14ac:dyDescent="0.35">
      <c r="A36" s="307"/>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9"/>
    </row>
    <row r="37" spans="1:25" x14ac:dyDescent="0.35">
      <c r="A37" s="307"/>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9"/>
    </row>
    <row r="38" spans="1:25" x14ac:dyDescent="0.35">
      <c r="A38" s="307"/>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9"/>
    </row>
    <row r="39" spans="1:25" x14ac:dyDescent="0.35">
      <c r="A39" s="307"/>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9"/>
    </row>
    <row r="40" spans="1:25" x14ac:dyDescent="0.35">
      <c r="A40" s="307"/>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9"/>
    </row>
    <row r="41" spans="1:25" x14ac:dyDescent="0.35">
      <c r="A41" s="307"/>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9"/>
    </row>
    <row r="42" spans="1:25" x14ac:dyDescent="0.35">
      <c r="A42" s="307"/>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9"/>
    </row>
    <row r="43" spans="1:25" x14ac:dyDescent="0.35">
      <c r="A43" s="307"/>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9"/>
    </row>
    <row r="44" spans="1:25" x14ac:dyDescent="0.35">
      <c r="A44" s="307"/>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9"/>
    </row>
    <row r="45" spans="1:25" x14ac:dyDescent="0.35">
      <c r="A45" s="307"/>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9"/>
    </row>
    <row r="46" spans="1:25" x14ac:dyDescent="0.35">
      <c r="A46" s="307"/>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9"/>
    </row>
    <row r="47" spans="1:25" x14ac:dyDescent="0.35">
      <c r="A47" s="307"/>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9"/>
    </row>
    <row r="48" spans="1:25" ht="5.25" customHeight="1" thickBot="1" x14ac:dyDescent="0.4">
      <c r="A48" s="310"/>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2"/>
    </row>
    <row r="49" spans="1:25" ht="16" thickBot="1" x14ac:dyDescent="0.4">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row>
    <row r="50" spans="1:25" ht="22.5" customHeight="1" thickBot="1" x14ac:dyDescent="0.4">
      <c r="A50" s="313" t="s">
        <v>106</v>
      </c>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5"/>
    </row>
    <row r="51" spans="1:25" x14ac:dyDescent="0.35">
      <c r="A51" s="280" t="s">
        <v>223</v>
      </c>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2"/>
    </row>
    <row r="52" spans="1:25" x14ac:dyDescent="0.35">
      <c r="A52" s="283"/>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5"/>
    </row>
    <row r="53" spans="1:25" x14ac:dyDescent="0.35">
      <c r="A53" s="283"/>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5"/>
    </row>
    <row r="54" spans="1:25" x14ac:dyDescent="0.35">
      <c r="A54" s="283"/>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5"/>
    </row>
    <row r="55" spans="1:25" x14ac:dyDescent="0.35">
      <c r="A55" s="283"/>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5"/>
    </row>
    <row r="56" spans="1:25" x14ac:dyDescent="0.35">
      <c r="A56" s="283"/>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5"/>
    </row>
    <row r="57" spans="1:25" x14ac:dyDescent="0.35">
      <c r="A57" s="283"/>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5"/>
    </row>
    <row r="58" spans="1:25" x14ac:dyDescent="0.35">
      <c r="A58" s="283"/>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5"/>
    </row>
    <row r="59" spans="1:25" x14ac:dyDescent="0.35">
      <c r="A59" s="283"/>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5"/>
    </row>
    <row r="60" spans="1:25" x14ac:dyDescent="0.35">
      <c r="A60" s="283"/>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5"/>
    </row>
    <row r="61" spans="1:25" x14ac:dyDescent="0.35">
      <c r="A61" s="283"/>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5"/>
    </row>
    <row r="62" spans="1:25" x14ac:dyDescent="0.35">
      <c r="A62" s="283"/>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5"/>
    </row>
    <row r="63" spans="1:25" x14ac:dyDescent="0.35">
      <c r="A63" s="283"/>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5"/>
    </row>
    <row r="64" spans="1:25" ht="16" thickBot="1" x14ac:dyDescent="0.4">
      <c r="A64" s="286"/>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8"/>
    </row>
    <row r="65" spans="1:25" ht="16" thickBot="1" x14ac:dyDescent="0.4">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row>
    <row r="66" spans="1:25" ht="22.5" customHeight="1" thickBot="1" x14ac:dyDescent="0.4">
      <c r="A66" s="316" t="s">
        <v>220</v>
      </c>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8"/>
    </row>
    <row r="67" spans="1:25" x14ac:dyDescent="0.35">
      <c r="A67" s="319" t="s">
        <v>224</v>
      </c>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2"/>
    </row>
    <row r="68" spans="1:25" x14ac:dyDescent="0.35">
      <c r="A68" s="283"/>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5"/>
    </row>
    <row r="69" spans="1:25" x14ac:dyDescent="0.35">
      <c r="A69" s="283"/>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5"/>
    </row>
    <row r="70" spans="1:25" x14ac:dyDescent="0.35">
      <c r="A70" s="283"/>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5"/>
    </row>
    <row r="71" spans="1:25" x14ac:dyDescent="0.35">
      <c r="A71" s="283"/>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5"/>
    </row>
    <row r="72" spans="1:25" x14ac:dyDescent="0.35">
      <c r="A72" s="283"/>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5"/>
    </row>
    <row r="73" spans="1:25" x14ac:dyDescent="0.35">
      <c r="A73" s="283"/>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5"/>
    </row>
    <row r="74" spans="1:25" x14ac:dyDescent="0.35">
      <c r="A74" s="283"/>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5"/>
    </row>
    <row r="75" spans="1:25" x14ac:dyDescent="0.35">
      <c r="A75" s="283"/>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5"/>
    </row>
    <row r="76" spans="1:25" x14ac:dyDescent="0.35">
      <c r="A76" s="283"/>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5"/>
    </row>
    <row r="77" spans="1:25" x14ac:dyDescent="0.35">
      <c r="A77" s="283"/>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5"/>
    </row>
    <row r="78" spans="1:25" x14ac:dyDescent="0.35">
      <c r="A78" s="283"/>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5"/>
    </row>
    <row r="79" spans="1:25" x14ac:dyDescent="0.35">
      <c r="A79" s="283"/>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5"/>
    </row>
    <row r="80" spans="1:25" ht="16" thickBot="1" x14ac:dyDescent="0.4">
      <c r="A80" s="286"/>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8"/>
    </row>
    <row r="81" spans="1:25" ht="16" thickBot="1" x14ac:dyDescent="0.4">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row>
    <row r="82" spans="1:25" ht="22.5" customHeight="1" thickBot="1" x14ac:dyDescent="0.4">
      <c r="A82" s="323" t="s">
        <v>108</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5"/>
    </row>
    <row r="83" spans="1:25" x14ac:dyDescent="0.35">
      <c r="A83" s="280" t="s">
        <v>222</v>
      </c>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2"/>
    </row>
    <row r="84" spans="1:25" x14ac:dyDescent="0.35">
      <c r="A84" s="283"/>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5"/>
    </row>
    <row r="85" spans="1:25" x14ac:dyDescent="0.35">
      <c r="A85" s="283"/>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5"/>
    </row>
    <row r="86" spans="1:25" x14ac:dyDescent="0.35">
      <c r="A86" s="283"/>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5"/>
    </row>
    <row r="87" spans="1:25" x14ac:dyDescent="0.35">
      <c r="A87" s="283"/>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5"/>
    </row>
    <row r="88" spans="1:25" x14ac:dyDescent="0.35">
      <c r="A88" s="283"/>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5"/>
    </row>
    <row r="89" spans="1:25" x14ac:dyDescent="0.35">
      <c r="A89" s="283"/>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5"/>
    </row>
    <row r="90" spans="1:25" x14ac:dyDescent="0.35">
      <c r="A90" s="283"/>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5"/>
    </row>
    <row r="91" spans="1:25" x14ac:dyDescent="0.35">
      <c r="A91" s="283"/>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5"/>
    </row>
    <row r="92" spans="1:25" x14ac:dyDescent="0.35">
      <c r="A92" s="283"/>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5"/>
    </row>
    <row r="93" spans="1:25" x14ac:dyDescent="0.35">
      <c r="A93" s="283"/>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85"/>
    </row>
    <row r="94" spans="1:25" x14ac:dyDescent="0.35">
      <c r="A94" s="283"/>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5"/>
    </row>
    <row r="95" spans="1:25" x14ac:dyDescent="0.35">
      <c r="A95" s="283"/>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5"/>
    </row>
    <row r="96" spans="1:25" ht="16" thickBot="1" x14ac:dyDescent="0.4">
      <c r="A96" s="286"/>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8"/>
    </row>
    <row r="97" spans="1:25" ht="16" thickBot="1" x14ac:dyDescent="0.4">
      <c r="A97" s="159"/>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1"/>
    </row>
    <row r="98" spans="1:25" ht="22.5" customHeight="1" thickBot="1" x14ac:dyDescent="0.4">
      <c r="A98" s="320" t="s">
        <v>107</v>
      </c>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2"/>
    </row>
    <row r="99" spans="1:25" x14ac:dyDescent="0.35">
      <c r="A99" s="280" t="s">
        <v>212</v>
      </c>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2"/>
    </row>
    <row r="100" spans="1:25" x14ac:dyDescent="0.35">
      <c r="A100" s="283"/>
      <c r="B100" s="284"/>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5"/>
    </row>
    <row r="101" spans="1:25" x14ac:dyDescent="0.35">
      <c r="A101" s="283"/>
      <c r="B101" s="284"/>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5"/>
    </row>
    <row r="102" spans="1:25" x14ac:dyDescent="0.35">
      <c r="A102" s="283"/>
      <c r="B102" s="284"/>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5"/>
    </row>
    <row r="103" spans="1:25" x14ac:dyDescent="0.35">
      <c r="A103" s="283"/>
      <c r="B103" s="284"/>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5"/>
    </row>
    <row r="104" spans="1:25" x14ac:dyDescent="0.35">
      <c r="A104" s="283"/>
      <c r="B104" s="284"/>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5"/>
    </row>
    <row r="105" spans="1:25" x14ac:dyDescent="0.35">
      <c r="A105" s="283"/>
      <c r="B105" s="284"/>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5"/>
    </row>
    <row r="106" spans="1:25" x14ac:dyDescent="0.35">
      <c r="A106" s="283"/>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5"/>
    </row>
    <row r="107" spans="1:25" x14ac:dyDescent="0.35">
      <c r="A107" s="283"/>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5"/>
    </row>
    <row r="108" spans="1:25" x14ac:dyDescent="0.35">
      <c r="A108" s="283"/>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5"/>
    </row>
    <row r="109" spans="1:25" x14ac:dyDescent="0.35">
      <c r="A109" s="283"/>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5"/>
    </row>
    <row r="110" spans="1:25" x14ac:dyDescent="0.35">
      <c r="A110" s="283"/>
      <c r="B110" s="284"/>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5"/>
    </row>
    <row r="111" spans="1:25" x14ac:dyDescent="0.35">
      <c r="A111" s="283"/>
      <c r="B111" s="284"/>
      <c r="C111" s="284"/>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5"/>
    </row>
    <row r="112" spans="1:25" ht="16" thickBot="1" x14ac:dyDescent="0.4">
      <c r="A112" s="286"/>
      <c r="B112" s="287"/>
      <c r="C112" s="287"/>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8"/>
    </row>
    <row r="113" spans="1:25" x14ac:dyDescent="0.35">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row>
    <row r="114" spans="1:25" ht="16" thickBot="1" x14ac:dyDescent="0.4">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row>
    <row r="115" spans="1:25" ht="22.5" customHeight="1" thickBot="1" x14ac:dyDescent="0.4">
      <c r="A115" s="289" t="s">
        <v>168</v>
      </c>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1"/>
    </row>
    <row r="116" spans="1:25" x14ac:dyDescent="0.35">
      <c r="A116" s="280" t="s">
        <v>215</v>
      </c>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2"/>
    </row>
    <row r="117" spans="1:25" x14ac:dyDescent="0.35">
      <c r="A117" s="283"/>
      <c r="B117" s="284"/>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5"/>
    </row>
    <row r="118" spans="1:25" x14ac:dyDescent="0.35">
      <c r="A118" s="283"/>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5"/>
    </row>
    <row r="119" spans="1:25" x14ac:dyDescent="0.35">
      <c r="A119" s="283"/>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5"/>
    </row>
    <row r="120" spans="1:25" x14ac:dyDescent="0.35">
      <c r="A120" s="283"/>
      <c r="B120" s="284"/>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5"/>
    </row>
    <row r="121" spans="1:25" x14ac:dyDescent="0.35">
      <c r="A121" s="283"/>
      <c r="B121" s="284"/>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5"/>
    </row>
    <row r="122" spans="1:25" x14ac:dyDescent="0.35">
      <c r="A122" s="283"/>
      <c r="B122" s="284"/>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5"/>
    </row>
    <row r="123" spans="1:25" x14ac:dyDescent="0.35">
      <c r="A123" s="283"/>
      <c r="B123" s="284"/>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5"/>
    </row>
    <row r="124" spans="1:25" x14ac:dyDescent="0.35">
      <c r="A124" s="283"/>
      <c r="B124" s="284"/>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5"/>
    </row>
    <row r="125" spans="1:25" x14ac:dyDescent="0.35">
      <c r="A125" s="283"/>
      <c r="B125" s="284"/>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5"/>
    </row>
    <row r="126" spans="1:25" x14ac:dyDescent="0.35">
      <c r="A126" s="283"/>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5"/>
    </row>
    <row r="127" spans="1:25" x14ac:dyDescent="0.35">
      <c r="A127" s="283"/>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5"/>
    </row>
    <row r="128" spans="1:25" x14ac:dyDescent="0.35">
      <c r="A128" s="283"/>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5"/>
    </row>
    <row r="129" spans="1:25" ht="14.15" customHeight="1" thickBot="1" x14ac:dyDescent="0.4">
      <c r="A129" s="286"/>
      <c r="B129" s="287"/>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8"/>
    </row>
    <row r="130" spans="1:25" ht="14.15" customHeight="1" thickBot="1" x14ac:dyDescent="0.4">
      <c r="A130" s="145"/>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row>
    <row r="131" spans="1:25" ht="19" customHeight="1" thickBot="1" x14ac:dyDescent="0.4">
      <c r="A131" s="277" t="s">
        <v>102</v>
      </c>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9"/>
    </row>
    <row r="132" spans="1:25" x14ac:dyDescent="0.35">
      <c r="A132" s="280" t="s">
        <v>219</v>
      </c>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2"/>
    </row>
    <row r="133" spans="1:25" x14ac:dyDescent="0.35">
      <c r="A133" s="283"/>
      <c r="B133" s="284"/>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5"/>
    </row>
    <row r="134" spans="1:25" x14ac:dyDescent="0.35">
      <c r="A134" s="283"/>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5"/>
    </row>
    <row r="135" spans="1:25" x14ac:dyDescent="0.35">
      <c r="A135" s="283"/>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5"/>
    </row>
    <row r="136" spans="1:25" x14ac:dyDescent="0.35">
      <c r="A136" s="283"/>
      <c r="B136" s="284"/>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5"/>
    </row>
    <row r="137" spans="1:25" x14ac:dyDescent="0.35">
      <c r="A137" s="283"/>
      <c r="B137" s="284"/>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5"/>
    </row>
    <row r="138" spans="1:25" x14ac:dyDescent="0.35">
      <c r="A138" s="283"/>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5"/>
    </row>
    <row r="139" spans="1:25" x14ac:dyDescent="0.35">
      <c r="A139" s="283"/>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5"/>
    </row>
    <row r="140" spans="1:25" x14ac:dyDescent="0.35">
      <c r="A140" s="283"/>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5"/>
    </row>
    <row r="141" spans="1:25" x14ac:dyDescent="0.35">
      <c r="A141" s="283"/>
      <c r="B141" s="284"/>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5"/>
    </row>
    <row r="142" spans="1:25" x14ac:dyDescent="0.35">
      <c r="A142" s="283"/>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5"/>
    </row>
    <row r="143" spans="1:25" x14ac:dyDescent="0.35">
      <c r="A143" s="283"/>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5"/>
    </row>
    <row r="144" spans="1:25" x14ac:dyDescent="0.35">
      <c r="A144" s="283"/>
      <c r="B144" s="284"/>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5"/>
    </row>
    <row r="145" spans="1:25" ht="16" thickBot="1" x14ac:dyDescent="0.4">
      <c r="A145" s="286"/>
      <c r="B145" s="287"/>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8"/>
    </row>
    <row r="146" spans="1:25" ht="16" thickBot="1" x14ac:dyDescent="0.4"/>
    <row r="147" spans="1:25" ht="19" customHeight="1" thickBot="1" x14ac:dyDescent="0.4">
      <c r="A147" s="277" t="s">
        <v>109</v>
      </c>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9"/>
    </row>
    <row r="148" spans="1:25" x14ac:dyDescent="0.35">
      <c r="A148" s="280" t="s">
        <v>214</v>
      </c>
      <c r="B148" s="281"/>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2"/>
    </row>
    <row r="149" spans="1:25" x14ac:dyDescent="0.35">
      <c r="A149" s="283"/>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5"/>
    </row>
    <row r="150" spans="1:25" x14ac:dyDescent="0.35">
      <c r="A150" s="283"/>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5"/>
    </row>
    <row r="151" spans="1:25" x14ac:dyDescent="0.35">
      <c r="A151" s="283"/>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5"/>
    </row>
    <row r="152" spans="1:25" x14ac:dyDescent="0.35">
      <c r="A152" s="283"/>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5"/>
    </row>
    <row r="153" spans="1:25" x14ac:dyDescent="0.35">
      <c r="A153" s="283"/>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5"/>
    </row>
    <row r="154" spans="1:25" x14ac:dyDescent="0.35">
      <c r="A154" s="283"/>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5"/>
    </row>
    <row r="155" spans="1:25" x14ac:dyDescent="0.35">
      <c r="A155" s="283"/>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5"/>
    </row>
    <row r="156" spans="1:25" x14ac:dyDescent="0.35">
      <c r="A156" s="283"/>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5"/>
    </row>
    <row r="157" spans="1:25" x14ac:dyDescent="0.35">
      <c r="A157" s="283"/>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5"/>
    </row>
    <row r="158" spans="1:25" x14ac:dyDescent="0.35">
      <c r="A158" s="283"/>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5"/>
    </row>
    <row r="159" spans="1:25" x14ac:dyDescent="0.35">
      <c r="A159" s="283"/>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5"/>
    </row>
    <row r="160" spans="1:25" x14ac:dyDescent="0.35">
      <c r="A160" s="283"/>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5"/>
    </row>
    <row r="161" spans="1:25" ht="16" thickBot="1" x14ac:dyDescent="0.4">
      <c r="A161" s="286"/>
      <c r="B161" s="287"/>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8"/>
    </row>
    <row r="162" spans="1:25" ht="14.15" customHeight="1" thickBot="1" x14ac:dyDescent="0.4">
      <c r="A162" s="145"/>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row>
    <row r="163" spans="1:25" ht="19" customHeight="1" thickBot="1" x14ac:dyDescent="0.4">
      <c r="A163" s="277" t="s">
        <v>110</v>
      </c>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9"/>
    </row>
    <row r="164" spans="1:25" x14ac:dyDescent="0.35">
      <c r="A164" s="280" t="s">
        <v>218</v>
      </c>
      <c r="B164" s="281"/>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2"/>
    </row>
    <row r="165" spans="1:25" x14ac:dyDescent="0.35">
      <c r="A165" s="283"/>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5"/>
    </row>
    <row r="166" spans="1:25" x14ac:dyDescent="0.35">
      <c r="A166" s="283"/>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5"/>
    </row>
    <row r="167" spans="1:25" x14ac:dyDescent="0.35">
      <c r="A167" s="283"/>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5"/>
    </row>
    <row r="168" spans="1:25" x14ac:dyDescent="0.35">
      <c r="A168" s="283"/>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5"/>
    </row>
    <row r="169" spans="1:25" x14ac:dyDescent="0.35">
      <c r="A169" s="283"/>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5"/>
    </row>
    <row r="170" spans="1:25" x14ac:dyDescent="0.35">
      <c r="A170" s="283"/>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5"/>
    </row>
    <row r="171" spans="1:25" x14ac:dyDescent="0.35">
      <c r="A171" s="283"/>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5"/>
    </row>
    <row r="172" spans="1:25" x14ac:dyDescent="0.35">
      <c r="A172" s="283"/>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5"/>
    </row>
    <row r="173" spans="1:25" x14ac:dyDescent="0.35">
      <c r="A173" s="283"/>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5"/>
    </row>
    <row r="174" spans="1:25" x14ac:dyDescent="0.35">
      <c r="A174" s="283"/>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5"/>
    </row>
    <row r="175" spans="1:25" x14ac:dyDescent="0.35">
      <c r="A175" s="283"/>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5"/>
    </row>
    <row r="176" spans="1:25" x14ac:dyDescent="0.35">
      <c r="A176" s="283"/>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5"/>
    </row>
    <row r="177" spans="1:25" ht="16" thickBot="1" x14ac:dyDescent="0.4">
      <c r="A177" s="286"/>
      <c r="B177" s="287"/>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8"/>
    </row>
    <row r="178" spans="1:25" ht="16" thickBot="1" x14ac:dyDescent="0.4"/>
    <row r="179" spans="1:25" ht="19" customHeight="1" thickBot="1" x14ac:dyDescent="0.4">
      <c r="A179" s="277" t="s">
        <v>111</v>
      </c>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9"/>
    </row>
    <row r="180" spans="1:25" x14ac:dyDescent="0.35">
      <c r="A180" s="280" t="s">
        <v>205</v>
      </c>
      <c r="B180" s="281"/>
      <c r="C180" s="281"/>
      <c r="D180" s="281"/>
      <c r="E180" s="281"/>
      <c r="F180" s="281"/>
      <c r="G180" s="281"/>
      <c r="H180" s="281"/>
      <c r="I180" s="281"/>
      <c r="J180" s="281"/>
      <c r="K180" s="281"/>
      <c r="L180" s="281"/>
      <c r="M180" s="281"/>
      <c r="N180" s="281"/>
      <c r="O180" s="281"/>
      <c r="P180" s="281"/>
      <c r="Q180" s="281"/>
      <c r="R180" s="281"/>
      <c r="S180" s="281"/>
      <c r="T180" s="281"/>
      <c r="U180" s="281"/>
      <c r="V180" s="281"/>
      <c r="W180" s="281"/>
      <c r="X180" s="281"/>
      <c r="Y180" s="282"/>
    </row>
    <row r="181" spans="1:25" x14ac:dyDescent="0.35">
      <c r="A181" s="283"/>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5"/>
    </row>
    <row r="182" spans="1:25" x14ac:dyDescent="0.35">
      <c r="A182" s="283"/>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5"/>
    </row>
    <row r="183" spans="1:25" x14ac:dyDescent="0.35">
      <c r="A183" s="283"/>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5"/>
    </row>
    <row r="184" spans="1:25" x14ac:dyDescent="0.35">
      <c r="A184" s="283"/>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5"/>
    </row>
    <row r="185" spans="1:25" x14ac:dyDescent="0.35">
      <c r="A185" s="283"/>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5"/>
    </row>
    <row r="186" spans="1:25" x14ac:dyDescent="0.35">
      <c r="A186" s="283"/>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5"/>
    </row>
    <row r="187" spans="1:25" x14ac:dyDescent="0.35">
      <c r="A187" s="283"/>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5"/>
    </row>
    <row r="188" spans="1:25" x14ac:dyDescent="0.35">
      <c r="A188" s="283"/>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5"/>
    </row>
    <row r="189" spans="1:25" x14ac:dyDescent="0.35">
      <c r="A189" s="283"/>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5"/>
    </row>
    <row r="190" spans="1:25" x14ac:dyDescent="0.35">
      <c r="A190" s="283"/>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5"/>
    </row>
    <row r="191" spans="1:25" x14ac:dyDescent="0.35">
      <c r="A191" s="283"/>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5"/>
    </row>
    <row r="192" spans="1:25" x14ac:dyDescent="0.35">
      <c r="A192" s="283"/>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5"/>
    </row>
    <row r="193" spans="1:25" ht="16" thickBot="1" x14ac:dyDescent="0.4">
      <c r="A193" s="286"/>
      <c r="B193" s="287"/>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8"/>
    </row>
    <row r="194" spans="1:25" ht="16" thickBot="1" x14ac:dyDescent="0.4">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row>
    <row r="195" spans="1:25" ht="22.5" customHeight="1" thickBot="1" x14ac:dyDescent="0.4">
      <c r="A195" s="289" t="s">
        <v>167</v>
      </c>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1"/>
    </row>
    <row r="196" spans="1:25" x14ac:dyDescent="0.35">
      <c r="A196" s="280" t="s">
        <v>206</v>
      </c>
      <c r="B196" s="281"/>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c r="Y196" s="282"/>
    </row>
    <row r="197" spans="1:25" x14ac:dyDescent="0.35">
      <c r="A197" s="283"/>
      <c r="B197" s="284"/>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5"/>
    </row>
    <row r="198" spans="1:25" x14ac:dyDescent="0.35">
      <c r="A198" s="283"/>
      <c r="B198" s="284"/>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5"/>
    </row>
    <row r="199" spans="1:25" x14ac:dyDescent="0.35">
      <c r="A199" s="283"/>
      <c r="B199" s="284"/>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5"/>
    </row>
    <row r="200" spans="1:25" x14ac:dyDescent="0.35">
      <c r="A200" s="283"/>
      <c r="B200" s="284"/>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5"/>
    </row>
    <row r="201" spans="1:25" x14ac:dyDescent="0.35">
      <c r="A201" s="283"/>
      <c r="B201" s="284"/>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5"/>
    </row>
    <row r="202" spans="1:25" x14ac:dyDescent="0.35">
      <c r="A202" s="283"/>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5"/>
    </row>
    <row r="203" spans="1:25" x14ac:dyDescent="0.35">
      <c r="A203" s="283"/>
      <c r="B203" s="284"/>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5"/>
    </row>
    <row r="204" spans="1:25" x14ac:dyDescent="0.35">
      <c r="A204" s="283"/>
      <c r="B204" s="284"/>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5"/>
    </row>
    <row r="205" spans="1:25" x14ac:dyDescent="0.35">
      <c r="A205" s="283"/>
      <c r="B205" s="284"/>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5"/>
    </row>
    <row r="206" spans="1:25" x14ac:dyDescent="0.35">
      <c r="A206" s="283"/>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5"/>
    </row>
    <row r="207" spans="1:25" x14ac:dyDescent="0.35">
      <c r="A207" s="283"/>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5"/>
    </row>
    <row r="208" spans="1:25" x14ac:dyDescent="0.35">
      <c r="A208" s="283"/>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5"/>
    </row>
    <row r="209" spans="1:25" ht="14.15" customHeight="1" thickBot="1" x14ac:dyDescent="0.4">
      <c r="A209" s="286"/>
      <c r="B209" s="287"/>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8"/>
    </row>
    <row r="210" spans="1:25" ht="14.15" customHeight="1" thickBot="1" x14ac:dyDescent="0.4">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row>
    <row r="211" spans="1:25" ht="16" thickBot="1" x14ac:dyDescent="0.4">
      <c r="A211" s="326" t="s">
        <v>112</v>
      </c>
      <c r="B211" s="327"/>
      <c r="C211" s="327"/>
      <c r="D211" s="327"/>
      <c r="E211" s="327"/>
      <c r="F211" s="327"/>
      <c r="G211" s="327"/>
      <c r="H211" s="327"/>
      <c r="I211" s="327"/>
      <c r="J211" s="327"/>
      <c r="K211" s="327"/>
      <c r="L211" s="327"/>
      <c r="M211" s="327"/>
      <c r="N211" s="327"/>
      <c r="O211" s="327"/>
      <c r="P211" s="327"/>
      <c r="Q211" s="327"/>
      <c r="R211" s="327"/>
      <c r="S211" s="327"/>
      <c r="T211" s="327"/>
      <c r="U211" s="327"/>
      <c r="V211" s="327"/>
      <c r="W211" s="327"/>
      <c r="X211" s="327"/>
      <c r="Y211" s="328"/>
    </row>
    <row r="212" spans="1:25" x14ac:dyDescent="0.35">
      <c r="A212" s="280" t="s">
        <v>175</v>
      </c>
      <c r="B212" s="281"/>
      <c r="C212" s="281"/>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2"/>
    </row>
    <row r="213" spans="1:25" x14ac:dyDescent="0.35">
      <c r="A213" s="283"/>
      <c r="B213" s="284"/>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5"/>
    </row>
    <row r="214" spans="1:25" x14ac:dyDescent="0.35">
      <c r="A214" s="283"/>
      <c r="B214" s="284"/>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5"/>
    </row>
    <row r="215" spans="1:25" x14ac:dyDescent="0.35">
      <c r="A215" s="283"/>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5"/>
    </row>
    <row r="216" spans="1:25" x14ac:dyDescent="0.35">
      <c r="A216" s="283"/>
      <c r="B216" s="284"/>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5"/>
    </row>
    <row r="217" spans="1:25" x14ac:dyDescent="0.35">
      <c r="A217" s="283"/>
      <c r="B217" s="284"/>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5"/>
    </row>
    <row r="218" spans="1:25" ht="18" customHeight="1" thickBot="1" x14ac:dyDescent="0.4">
      <c r="A218" s="286"/>
      <c r="B218" s="287"/>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8"/>
    </row>
    <row r="219" spans="1:25" ht="14.15" customHeight="1" thickBot="1" x14ac:dyDescent="0.4">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row>
    <row r="220" spans="1:25" ht="22.5" customHeight="1" thickBot="1" x14ac:dyDescent="0.4">
      <c r="A220" s="295" t="s">
        <v>113</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7"/>
    </row>
    <row r="221" spans="1:25" x14ac:dyDescent="0.35">
      <c r="A221" s="280" t="s">
        <v>209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2"/>
    </row>
    <row r="222" spans="1:25" x14ac:dyDescent="0.35">
      <c r="A222" s="283"/>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5"/>
    </row>
    <row r="223" spans="1:25" x14ac:dyDescent="0.35">
      <c r="A223" s="283"/>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5"/>
    </row>
    <row r="224" spans="1:25" x14ac:dyDescent="0.35">
      <c r="A224" s="283"/>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5"/>
    </row>
    <row r="225" spans="1:25" x14ac:dyDescent="0.35">
      <c r="A225" s="283"/>
      <c r="B225" s="284"/>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5"/>
    </row>
    <row r="226" spans="1:25" x14ac:dyDescent="0.35">
      <c r="A226" s="283"/>
      <c r="B226" s="284"/>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5"/>
    </row>
    <row r="227" spans="1:25" x14ac:dyDescent="0.35">
      <c r="A227" s="283"/>
      <c r="B227" s="284"/>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5"/>
    </row>
    <row r="228" spans="1:25" x14ac:dyDescent="0.35">
      <c r="A228" s="283"/>
      <c r="B228" s="284"/>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5"/>
    </row>
    <row r="229" spans="1:25" x14ac:dyDescent="0.35">
      <c r="A229" s="283"/>
      <c r="B229" s="284"/>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5"/>
    </row>
    <row r="230" spans="1:25" x14ac:dyDescent="0.35">
      <c r="A230" s="283"/>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5"/>
    </row>
    <row r="231" spans="1:25" x14ac:dyDescent="0.35">
      <c r="A231" s="283"/>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5"/>
    </row>
    <row r="232" spans="1:25" x14ac:dyDescent="0.35">
      <c r="A232" s="283"/>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5"/>
    </row>
    <row r="233" spans="1:25" x14ac:dyDescent="0.35">
      <c r="A233" s="283"/>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5"/>
    </row>
    <row r="234" spans="1:25" ht="14.15" customHeight="1" thickBot="1" x14ac:dyDescent="0.4">
      <c r="A234" s="286"/>
      <c r="B234" s="287"/>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8"/>
    </row>
    <row r="235" spans="1:25" ht="14.15" customHeight="1" thickBot="1" x14ac:dyDescent="0.4">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row>
    <row r="236" spans="1:25" ht="19.5" customHeight="1" thickBot="1" x14ac:dyDescent="0.4">
      <c r="A236" s="298" t="s">
        <v>114</v>
      </c>
      <c r="B236" s="299"/>
      <c r="C236" s="299"/>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300"/>
    </row>
    <row r="237" spans="1:25" x14ac:dyDescent="0.35">
      <c r="A237" s="280"/>
      <c r="B237" s="281"/>
      <c r="C237" s="281"/>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2"/>
    </row>
    <row r="238" spans="1:25" x14ac:dyDescent="0.35">
      <c r="A238" s="283"/>
      <c r="B238" s="284"/>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5"/>
    </row>
    <row r="239" spans="1:25" x14ac:dyDescent="0.35">
      <c r="A239" s="283"/>
      <c r="B239" s="284"/>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5"/>
    </row>
    <row r="240" spans="1:25" x14ac:dyDescent="0.35">
      <c r="A240" s="283"/>
      <c r="B240" s="284"/>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5"/>
    </row>
    <row r="241" spans="1:25" x14ac:dyDescent="0.35">
      <c r="A241" s="283"/>
      <c r="B241" s="284"/>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5"/>
    </row>
    <row r="242" spans="1:25" x14ac:dyDescent="0.35">
      <c r="A242" s="283"/>
      <c r="B242" s="284"/>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5"/>
    </row>
    <row r="243" spans="1:25" x14ac:dyDescent="0.35">
      <c r="A243" s="283"/>
      <c r="B243" s="284"/>
      <c r="C243" s="284"/>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85"/>
    </row>
    <row r="244" spans="1:25" x14ac:dyDescent="0.35">
      <c r="A244" s="283"/>
      <c r="B244" s="284"/>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85"/>
    </row>
    <row r="245" spans="1:25" x14ac:dyDescent="0.35">
      <c r="A245" s="283"/>
      <c r="B245" s="284"/>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5"/>
    </row>
    <row r="246" spans="1:25" x14ac:dyDescent="0.35">
      <c r="A246" s="283"/>
      <c r="B246" s="284"/>
      <c r="C246" s="284"/>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85"/>
    </row>
    <row r="247" spans="1:25" x14ac:dyDescent="0.35">
      <c r="A247" s="283"/>
      <c r="B247" s="284"/>
      <c r="C247" s="284"/>
      <c r="D247" s="284"/>
      <c r="E247" s="284"/>
      <c r="F247" s="284"/>
      <c r="G247" s="284"/>
      <c r="H247" s="284"/>
      <c r="I247" s="284"/>
      <c r="J247" s="284"/>
      <c r="K247" s="284"/>
      <c r="L247" s="284"/>
      <c r="M247" s="284"/>
      <c r="N247" s="284"/>
      <c r="O247" s="284"/>
      <c r="P247" s="284"/>
      <c r="Q247" s="284"/>
      <c r="R247" s="284"/>
      <c r="S247" s="284"/>
      <c r="T247" s="284"/>
      <c r="U247" s="284"/>
      <c r="V247" s="284"/>
      <c r="W247" s="284"/>
      <c r="X247" s="284"/>
      <c r="Y247" s="285"/>
    </row>
    <row r="248" spans="1:25" x14ac:dyDescent="0.35">
      <c r="A248" s="283"/>
      <c r="B248" s="284"/>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285"/>
    </row>
    <row r="249" spans="1:25" x14ac:dyDescent="0.35">
      <c r="A249" s="283"/>
      <c r="B249" s="284"/>
      <c r="C249" s="284"/>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85"/>
    </row>
    <row r="250" spans="1:25" ht="14.15" customHeight="1" thickBot="1" x14ac:dyDescent="0.4">
      <c r="A250" s="286"/>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8"/>
    </row>
    <row r="251" spans="1:25" ht="14.15" customHeight="1" thickBot="1" x14ac:dyDescent="0.4">
      <c r="A251" s="147"/>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8"/>
    </row>
    <row r="252" spans="1:25" ht="16" thickBot="1" x14ac:dyDescent="0.4">
      <c r="A252" s="292" t="s">
        <v>164</v>
      </c>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4"/>
    </row>
    <row r="253" spans="1:25" x14ac:dyDescent="0.35">
      <c r="A253" s="280" t="s">
        <v>180</v>
      </c>
      <c r="B253" s="281"/>
      <c r="C253" s="281"/>
      <c r="D253" s="281"/>
      <c r="E253" s="281"/>
      <c r="F253" s="281"/>
      <c r="G253" s="281"/>
      <c r="H253" s="281"/>
      <c r="I253" s="281"/>
      <c r="J253" s="281"/>
      <c r="K253" s="281"/>
      <c r="L253" s="281"/>
      <c r="M253" s="281"/>
      <c r="N253" s="281"/>
      <c r="O253" s="281"/>
      <c r="P253" s="281"/>
      <c r="Q253" s="281"/>
      <c r="R253" s="281"/>
      <c r="S253" s="281"/>
      <c r="T253" s="281"/>
      <c r="U253" s="281"/>
      <c r="V253" s="281"/>
      <c r="W253" s="281"/>
      <c r="X253" s="281"/>
      <c r="Y253" s="282"/>
    </row>
    <row r="254" spans="1:25" x14ac:dyDescent="0.35">
      <c r="A254" s="283"/>
      <c r="B254" s="284"/>
      <c r="C254" s="284"/>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85"/>
    </row>
    <row r="255" spans="1:25" x14ac:dyDescent="0.35">
      <c r="A255" s="283"/>
      <c r="B255" s="284"/>
      <c r="C255" s="284"/>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5"/>
    </row>
    <row r="256" spans="1:25" x14ac:dyDescent="0.35">
      <c r="A256" s="283"/>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c r="Y256" s="285"/>
    </row>
    <row r="257" spans="1:25" x14ac:dyDescent="0.35">
      <c r="A257" s="283"/>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85"/>
    </row>
    <row r="258" spans="1:25" x14ac:dyDescent="0.35">
      <c r="A258" s="283"/>
      <c r="B258" s="284"/>
      <c r="C258" s="284"/>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285"/>
    </row>
    <row r="259" spans="1:25" ht="18" customHeight="1" thickBot="1" x14ac:dyDescent="0.4">
      <c r="A259" s="286"/>
      <c r="B259" s="287"/>
      <c r="C259" s="287"/>
      <c r="D259" s="287"/>
      <c r="E259" s="287"/>
      <c r="F259" s="287"/>
      <c r="G259" s="287"/>
      <c r="H259" s="287"/>
      <c r="I259" s="287"/>
      <c r="J259" s="287"/>
      <c r="K259" s="287"/>
      <c r="L259" s="287"/>
      <c r="M259" s="287"/>
      <c r="N259" s="287"/>
      <c r="O259" s="287"/>
      <c r="P259" s="287"/>
      <c r="Q259" s="287"/>
      <c r="R259" s="287"/>
      <c r="S259" s="287"/>
      <c r="T259" s="287"/>
      <c r="U259" s="287"/>
      <c r="V259" s="287"/>
      <c r="W259" s="287"/>
      <c r="X259" s="287"/>
      <c r="Y259" s="288"/>
    </row>
    <row r="261" spans="1:25" ht="16" thickBot="1" x14ac:dyDescent="0.4"/>
    <row r="262" spans="1:25" ht="16" thickBot="1" x14ac:dyDescent="0.4">
      <c r="A262" s="274" t="s">
        <v>166</v>
      </c>
      <c r="B262" s="275"/>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6"/>
    </row>
    <row r="263" spans="1:25" x14ac:dyDescent="0.35">
      <c r="A263" s="280"/>
      <c r="B263" s="281"/>
      <c r="C263" s="281"/>
      <c r="D263" s="281"/>
      <c r="E263" s="281"/>
      <c r="F263" s="281"/>
      <c r="G263" s="281"/>
      <c r="H263" s="281"/>
      <c r="I263" s="281"/>
      <c r="J263" s="281"/>
      <c r="K263" s="281"/>
      <c r="L263" s="281"/>
      <c r="M263" s="281"/>
      <c r="N263" s="281"/>
      <c r="O263" s="281"/>
      <c r="P263" s="281"/>
      <c r="Q263" s="281"/>
      <c r="R263" s="281"/>
      <c r="S263" s="281"/>
      <c r="T263" s="281"/>
      <c r="U263" s="281"/>
      <c r="V263" s="281"/>
      <c r="W263" s="281"/>
      <c r="X263" s="281"/>
      <c r="Y263" s="282"/>
    </row>
    <row r="264" spans="1:25" x14ac:dyDescent="0.35">
      <c r="A264" s="283"/>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5"/>
    </row>
    <row r="265" spans="1:25" x14ac:dyDescent="0.35">
      <c r="A265" s="283"/>
      <c r="B265" s="284"/>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5"/>
    </row>
    <row r="266" spans="1:25" x14ac:dyDescent="0.35">
      <c r="A266" s="283"/>
      <c r="B266" s="284"/>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5"/>
    </row>
    <row r="267" spans="1:25" x14ac:dyDescent="0.35">
      <c r="A267" s="283"/>
      <c r="B267" s="284"/>
      <c r="C267" s="284"/>
      <c r="D267" s="284"/>
      <c r="E267" s="284"/>
      <c r="F267" s="284"/>
      <c r="G267" s="284"/>
      <c r="H267" s="284"/>
      <c r="I267" s="284"/>
      <c r="J267" s="284"/>
      <c r="K267" s="284"/>
      <c r="L267" s="284"/>
      <c r="M267" s="284"/>
      <c r="N267" s="284"/>
      <c r="O267" s="284"/>
      <c r="P267" s="284"/>
      <c r="Q267" s="284"/>
      <c r="R267" s="284"/>
      <c r="S267" s="284"/>
      <c r="T267" s="284"/>
      <c r="U267" s="284"/>
      <c r="V267" s="284"/>
      <c r="W267" s="284"/>
      <c r="X267" s="284"/>
      <c r="Y267" s="285"/>
    </row>
    <row r="268" spans="1:25" x14ac:dyDescent="0.35">
      <c r="A268" s="283"/>
      <c r="B268" s="284"/>
      <c r="C268" s="284"/>
      <c r="D268" s="284"/>
      <c r="E268" s="284"/>
      <c r="F268" s="284"/>
      <c r="G268" s="284"/>
      <c r="H268" s="284"/>
      <c r="I268" s="284"/>
      <c r="J268" s="284"/>
      <c r="K268" s="284"/>
      <c r="L268" s="284"/>
      <c r="M268" s="284"/>
      <c r="N268" s="284"/>
      <c r="O268" s="284"/>
      <c r="P268" s="284"/>
      <c r="Q268" s="284"/>
      <c r="R268" s="284"/>
      <c r="S268" s="284"/>
      <c r="T268" s="284"/>
      <c r="U268" s="284"/>
      <c r="V268" s="284"/>
      <c r="W268" s="284"/>
      <c r="X268" s="284"/>
      <c r="Y268" s="285"/>
    </row>
    <row r="269" spans="1:25" ht="18" customHeight="1" thickBot="1" x14ac:dyDescent="0.4">
      <c r="A269" s="286"/>
      <c r="B269" s="287"/>
      <c r="C269" s="287"/>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288"/>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6">
    <mergeCell ref="A263:Y269"/>
    <mergeCell ref="A51:Y64"/>
    <mergeCell ref="A66:Y66"/>
    <mergeCell ref="A3:Y16"/>
    <mergeCell ref="A253:Y259"/>
    <mergeCell ref="A19:Y32"/>
    <mergeCell ref="A67:Y80"/>
    <mergeCell ref="A98:Y98"/>
    <mergeCell ref="A99:Y112"/>
    <mergeCell ref="A82:Y82"/>
    <mergeCell ref="A83:Y96"/>
    <mergeCell ref="A115:Y115"/>
    <mergeCell ref="A116:Y129"/>
    <mergeCell ref="A132:Y145"/>
    <mergeCell ref="A211:Y211"/>
    <mergeCell ref="A212:Y218"/>
    <mergeCell ref="A2:Y2"/>
    <mergeCell ref="A18:Y18"/>
    <mergeCell ref="A34:Y34"/>
    <mergeCell ref="A35:Y48"/>
    <mergeCell ref="A50:Y50"/>
    <mergeCell ref="A262:Y262"/>
    <mergeCell ref="A131:Y131"/>
    <mergeCell ref="A147:Y147"/>
    <mergeCell ref="A148:Y161"/>
    <mergeCell ref="A163:Y163"/>
    <mergeCell ref="A164:Y177"/>
    <mergeCell ref="A179:Y179"/>
    <mergeCell ref="A180:Y193"/>
    <mergeCell ref="A195:Y195"/>
    <mergeCell ref="A196:Y209"/>
    <mergeCell ref="A252:Y252"/>
    <mergeCell ref="A220:Y220"/>
    <mergeCell ref="A221:Y234"/>
    <mergeCell ref="A236:Y236"/>
    <mergeCell ref="A237:Y250"/>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62"/>
  <sheetViews>
    <sheetView tabSelected="1" topLeftCell="A19" zoomScale="66" zoomScaleNormal="66" workbookViewId="0">
      <selection activeCell="N18" sqref="N18"/>
    </sheetView>
  </sheetViews>
  <sheetFormatPr defaultColWidth="9.453125" defaultRowHeight="14.5" x14ac:dyDescent="0.35"/>
  <cols>
    <col min="1" max="1" width="9.453125" customWidth="1"/>
    <col min="2" max="2" width="4.1796875" hidden="1" customWidth="1"/>
    <col min="3" max="3" width="13.453125" customWidth="1"/>
    <col min="4" max="4" width="12" customWidth="1"/>
    <col min="5" max="5" width="25.26953125" bestFit="1" customWidth="1"/>
    <col min="6" max="6" width="12.81640625" customWidth="1"/>
    <col min="14" max="14" width="11.7265625" customWidth="1"/>
    <col min="15" max="15" width="17.81640625" customWidth="1"/>
    <col min="16" max="16" width="21" customWidth="1"/>
    <col min="17" max="17" width="35.54296875" style="52" customWidth="1"/>
    <col min="18" max="18" width="12.26953125" style="3" customWidth="1"/>
    <col min="19" max="19" width="38.26953125" style="21" customWidth="1"/>
    <col min="20" max="20" width="11.81640625" style="3" customWidth="1"/>
    <col min="21" max="21" width="38.26953125" style="21" customWidth="1"/>
  </cols>
  <sheetData>
    <row r="1" spans="1:25" ht="23.5" x14ac:dyDescent="0.55000000000000004">
      <c r="A1" s="353" t="s">
        <v>101</v>
      </c>
      <c r="B1" s="353"/>
      <c r="C1" s="353"/>
      <c r="D1" s="353"/>
      <c r="E1" s="43">
        <f>O162</f>
        <v>48454.5</v>
      </c>
    </row>
    <row r="3" spans="1:25" ht="18.5" x14ac:dyDescent="0.45">
      <c r="A3" s="51" t="s">
        <v>28</v>
      </c>
      <c r="B3" s="51"/>
      <c r="C3" s="51"/>
      <c r="D3" s="51"/>
      <c r="E3" s="11"/>
      <c r="F3" s="11"/>
      <c r="G3" s="11"/>
      <c r="H3" s="11"/>
      <c r="I3" s="11"/>
      <c r="J3" s="11"/>
      <c r="K3" s="11"/>
      <c r="L3" s="11"/>
      <c r="M3" s="11"/>
      <c r="N3" s="11"/>
      <c r="O3" s="11"/>
      <c r="P3" s="11"/>
      <c r="Q3" s="11"/>
      <c r="R3" s="11"/>
      <c r="S3" s="11"/>
      <c r="T3" s="67"/>
      <c r="U3" s="11"/>
      <c r="V3" s="11"/>
      <c r="W3" s="11"/>
      <c r="X3" s="11"/>
      <c r="Y3" s="11"/>
    </row>
    <row r="4" spans="1:25" ht="15" customHeight="1" x14ac:dyDescent="0.35">
      <c r="A4" s="45" t="s">
        <v>26</v>
      </c>
      <c r="B4" s="49"/>
      <c r="C4" s="49"/>
      <c r="D4" s="49"/>
      <c r="E4" s="49"/>
      <c r="F4" s="49"/>
      <c r="G4" s="10"/>
      <c r="H4" s="10"/>
      <c r="Q4"/>
      <c r="R4"/>
      <c r="S4"/>
      <c r="U4"/>
    </row>
    <row r="5" spans="1:25" ht="15" thickBot="1" x14ac:dyDescent="0.4">
      <c r="A5" s="49"/>
      <c r="B5" s="49"/>
      <c r="C5" s="49"/>
      <c r="D5" s="49"/>
      <c r="E5" s="49"/>
      <c r="F5" s="49"/>
      <c r="G5" s="10"/>
      <c r="H5" s="10"/>
      <c r="Q5"/>
      <c r="R5"/>
      <c r="S5"/>
      <c r="U5"/>
    </row>
    <row r="6" spans="1:25" ht="26.25" customHeight="1" thickBot="1" x14ac:dyDescent="0.4">
      <c r="A6" s="45" t="s">
        <v>71</v>
      </c>
      <c r="B6" s="49"/>
      <c r="C6" s="49"/>
      <c r="D6" s="49"/>
      <c r="E6" s="49"/>
      <c r="F6" s="248"/>
      <c r="G6" s="10"/>
      <c r="H6" s="10"/>
      <c r="Q6"/>
      <c r="R6"/>
      <c r="S6"/>
      <c r="U6"/>
    </row>
    <row r="7" spans="1:25" ht="15" thickBot="1" x14ac:dyDescent="0.4">
      <c r="A7" s="49"/>
      <c r="B7" s="49"/>
      <c r="C7" s="49"/>
      <c r="D7" s="49"/>
      <c r="E7" s="49"/>
      <c r="F7" s="49"/>
      <c r="G7" s="49"/>
      <c r="H7" s="49"/>
      <c r="Q7"/>
      <c r="R7"/>
      <c r="S7"/>
      <c r="U7"/>
    </row>
    <row r="8" spans="1:25" ht="15" customHeight="1" thickBot="1" x14ac:dyDescent="0.4">
      <c r="A8" s="58" t="s">
        <v>27</v>
      </c>
      <c r="B8" s="58"/>
      <c r="C8" s="58"/>
      <c r="D8" s="58"/>
      <c r="E8" s="58"/>
      <c r="F8" s="58"/>
      <c r="G8" s="52"/>
      <c r="H8" s="84" t="s">
        <v>29</v>
      </c>
      <c r="I8" s="13"/>
      <c r="K8" s="49"/>
      <c r="L8" s="62" t="s">
        <v>39</v>
      </c>
      <c r="M8" s="49"/>
      <c r="N8" s="49"/>
      <c r="O8" s="49"/>
      <c r="P8" s="49"/>
      <c r="Q8"/>
      <c r="R8"/>
      <c r="S8"/>
      <c r="U8"/>
    </row>
    <row r="9" spans="1:25" x14ac:dyDescent="0.35">
      <c r="A9" s="49"/>
      <c r="B9" s="49"/>
      <c r="C9" s="49"/>
      <c r="D9" s="49"/>
      <c r="E9" s="49"/>
      <c r="F9" s="49"/>
      <c r="G9" s="49"/>
      <c r="H9" s="49"/>
      <c r="Q9"/>
      <c r="R9"/>
      <c r="S9"/>
      <c r="U9"/>
    </row>
    <row r="10" spans="1:25" ht="15" thickBot="1" x14ac:dyDescent="0.4">
      <c r="A10" s="50" t="s">
        <v>61</v>
      </c>
      <c r="B10" s="50"/>
      <c r="C10" s="50"/>
      <c r="D10" s="50"/>
      <c r="E10" s="50"/>
      <c r="F10" s="50"/>
      <c r="G10" s="50"/>
      <c r="H10" s="50"/>
      <c r="I10" s="50"/>
      <c r="J10" s="50"/>
      <c r="K10" s="50"/>
      <c r="Q10"/>
      <c r="R10"/>
      <c r="S10"/>
      <c r="U10"/>
    </row>
    <row r="11" spans="1:25" x14ac:dyDescent="0.35">
      <c r="A11" s="358" t="s">
        <v>200</v>
      </c>
      <c r="B11" s="359"/>
      <c r="C11" s="359"/>
      <c r="D11" s="359"/>
      <c r="E11" s="359"/>
      <c r="F11" s="359"/>
      <c r="G11" s="359"/>
      <c r="H11" s="359"/>
      <c r="I11" s="359"/>
      <c r="J11" s="359"/>
      <c r="K11" s="359"/>
      <c r="L11" s="359"/>
      <c r="M11" s="359"/>
      <c r="N11" s="359"/>
      <c r="O11" s="359"/>
      <c r="P11" s="359"/>
      <c r="Q11" s="360"/>
      <c r="R11" s="12"/>
      <c r="S11" s="12"/>
      <c r="T11" s="61"/>
      <c r="U11" s="12"/>
      <c r="V11" s="12"/>
      <c r="W11" s="12"/>
      <c r="X11" s="12"/>
      <c r="Y11" s="12"/>
    </row>
    <row r="12" spans="1:25" x14ac:dyDescent="0.35">
      <c r="A12" s="361"/>
      <c r="B12" s="362"/>
      <c r="C12" s="362"/>
      <c r="D12" s="362"/>
      <c r="E12" s="362"/>
      <c r="F12" s="362"/>
      <c r="G12" s="362"/>
      <c r="H12" s="362"/>
      <c r="I12" s="362"/>
      <c r="J12" s="362"/>
      <c r="K12" s="362"/>
      <c r="L12" s="362"/>
      <c r="M12" s="362"/>
      <c r="N12" s="362"/>
      <c r="O12" s="362"/>
      <c r="P12" s="362"/>
      <c r="Q12" s="363"/>
      <c r="R12" s="12"/>
      <c r="S12" s="12"/>
      <c r="T12" s="61"/>
      <c r="U12" s="12"/>
      <c r="V12" s="12"/>
      <c r="W12" s="12"/>
      <c r="X12" s="12"/>
      <c r="Y12" s="12"/>
    </row>
    <row r="13" spans="1:25" x14ac:dyDescent="0.35">
      <c r="A13" s="361"/>
      <c r="B13" s="362"/>
      <c r="C13" s="362"/>
      <c r="D13" s="362"/>
      <c r="E13" s="362"/>
      <c r="F13" s="362"/>
      <c r="G13" s="362"/>
      <c r="H13" s="362"/>
      <c r="I13" s="362"/>
      <c r="J13" s="362"/>
      <c r="K13" s="362"/>
      <c r="L13" s="362"/>
      <c r="M13" s="362"/>
      <c r="N13" s="362"/>
      <c r="O13" s="362"/>
      <c r="P13" s="362"/>
      <c r="Q13" s="363"/>
      <c r="R13" s="12"/>
      <c r="S13" s="12"/>
      <c r="T13" s="61"/>
      <c r="U13" s="12"/>
      <c r="V13" s="12"/>
      <c r="W13" s="12"/>
      <c r="X13" s="12"/>
      <c r="Y13" s="12"/>
    </row>
    <row r="14" spans="1:25" x14ac:dyDescent="0.35">
      <c r="A14" s="361"/>
      <c r="B14" s="362"/>
      <c r="C14" s="362"/>
      <c r="D14" s="362"/>
      <c r="E14" s="362"/>
      <c r="F14" s="362"/>
      <c r="G14" s="362"/>
      <c r="H14" s="362"/>
      <c r="I14" s="362"/>
      <c r="J14" s="362"/>
      <c r="K14" s="362"/>
      <c r="L14" s="362"/>
      <c r="M14" s="362"/>
      <c r="N14" s="362"/>
      <c r="O14" s="362"/>
      <c r="P14" s="362"/>
      <c r="Q14" s="363"/>
      <c r="R14" s="12"/>
      <c r="S14" s="12"/>
      <c r="T14" s="61"/>
      <c r="U14" s="12"/>
      <c r="V14" s="12"/>
      <c r="W14" s="12"/>
      <c r="X14" s="12"/>
      <c r="Y14" s="12"/>
    </row>
    <row r="15" spans="1:25" ht="15" thickBot="1" x14ac:dyDescent="0.4">
      <c r="A15" s="364"/>
      <c r="B15" s="365"/>
      <c r="C15" s="365"/>
      <c r="D15" s="365"/>
      <c r="E15" s="365"/>
      <c r="F15" s="365"/>
      <c r="G15" s="365"/>
      <c r="H15" s="365"/>
      <c r="I15" s="365"/>
      <c r="J15" s="365"/>
      <c r="K15" s="365"/>
      <c r="L15" s="365"/>
      <c r="M15" s="365"/>
      <c r="N15" s="365"/>
      <c r="O15" s="365"/>
      <c r="P15" s="365"/>
      <c r="Q15" s="366"/>
      <c r="R15" s="12"/>
      <c r="S15" s="12"/>
      <c r="T15" s="61"/>
      <c r="U15" s="12"/>
      <c r="V15" s="12"/>
      <c r="W15" s="12"/>
      <c r="X15" s="12"/>
      <c r="Y15" s="12"/>
    </row>
    <row r="20" spans="1:21" ht="23.5" x14ac:dyDescent="0.55000000000000004">
      <c r="A20" s="357" t="s">
        <v>73</v>
      </c>
      <c r="B20" s="357"/>
      <c r="C20" s="357"/>
      <c r="D20" s="357"/>
      <c r="E20" s="36"/>
      <c r="F20" s="36"/>
      <c r="G20" s="36"/>
      <c r="H20" s="36"/>
      <c r="I20" s="36"/>
      <c r="J20" s="36"/>
      <c r="K20" s="36"/>
      <c r="L20" s="36"/>
      <c r="P20" s="156" t="s">
        <v>239</v>
      </c>
      <c r="R20" s="156" t="s">
        <v>115</v>
      </c>
      <c r="T20" s="156" t="s">
        <v>115</v>
      </c>
    </row>
    <row r="21" spans="1:21" s="98" customFormat="1" ht="37.5" customHeight="1" x14ac:dyDescent="0.35">
      <c r="A21" s="99" t="s">
        <v>72</v>
      </c>
      <c r="B21" s="100"/>
      <c r="C21" s="100"/>
      <c r="D21" s="100"/>
      <c r="E21" s="100"/>
      <c r="F21" s="100"/>
      <c r="G21" s="100"/>
      <c r="H21" s="100"/>
      <c r="I21" s="100"/>
      <c r="J21" s="100"/>
      <c r="K21" s="100"/>
      <c r="L21" s="100"/>
      <c r="M21" s="100"/>
      <c r="N21" s="101"/>
      <c r="O21" s="102" t="s">
        <v>163</v>
      </c>
      <c r="P21" s="102" t="s">
        <v>36</v>
      </c>
      <c r="Q21" s="103" t="s">
        <v>70</v>
      </c>
      <c r="R21" s="102" t="s">
        <v>37</v>
      </c>
      <c r="S21" s="103" t="s">
        <v>70</v>
      </c>
      <c r="T21" s="102" t="s">
        <v>38</v>
      </c>
      <c r="U21" s="103" t="s">
        <v>70</v>
      </c>
    </row>
    <row r="22" spans="1:21" x14ac:dyDescent="0.35">
      <c r="A22" s="53"/>
      <c r="B22" s="54"/>
      <c r="C22" s="24" t="s">
        <v>63</v>
      </c>
      <c r="D22" s="24" t="s">
        <v>62</v>
      </c>
      <c r="E22" s="59" t="s">
        <v>31</v>
      </c>
      <c r="F22" s="53" t="s">
        <v>32</v>
      </c>
      <c r="G22" s="55"/>
      <c r="H22" s="55"/>
      <c r="I22" s="55"/>
      <c r="J22" s="55"/>
      <c r="K22" s="55"/>
      <c r="L22" s="55"/>
      <c r="M22" s="55"/>
      <c r="N22" s="54"/>
      <c r="O22" s="20" t="s">
        <v>33</v>
      </c>
      <c r="P22" s="20" t="s">
        <v>33</v>
      </c>
      <c r="Q22" s="26"/>
      <c r="R22" s="6" t="s">
        <v>33</v>
      </c>
      <c r="S22" s="27"/>
      <c r="T22" s="6" t="s">
        <v>33</v>
      </c>
      <c r="U22" s="27"/>
    </row>
    <row r="23" spans="1:21" s="83" customFormat="1" ht="102" customHeight="1" x14ac:dyDescent="0.35">
      <c r="A23" s="74"/>
      <c r="B23" s="75"/>
      <c r="C23" s="76" t="s">
        <v>54</v>
      </c>
      <c r="D23" s="74" t="s">
        <v>56</v>
      </c>
      <c r="E23" s="77" t="s">
        <v>1</v>
      </c>
      <c r="F23" s="347" t="s">
        <v>207</v>
      </c>
      <c r="G23" s="348"/>
      <c r="H23" s="348"/>
      <c r="I23" s="348"/>
      <c r="J23" s="348"/>
      <c r="K23" s="348"/>
      <c r="L23" s="348"/>
      <c r="M23" s="348"/>
      <c r="N23" s="349"/>
      <c r="O23">
        <f>0.5*67853</f>
        <v>33926.5</v>
      </c>
      <c r="P23">
        <f>0.5*67853</f>
        <v>33926.5</v>
      </c>
      <c r="Q23" s="80"/>
      <c r="R23" s="81"/>
      <c r="S23" s="82"/>
      <c r="T23" s="81"/>
      <c r="U23" s="82"/>
    </row>
    <row r="24" spans="1:21" s="83" customFormat="1" ht="82.5" customHeight="1" x14ac:dyDescent="0.35">
      <c r="A24" s="74"/>
      <c r="B24" s="75"/>
      <c r="C24" s="76" t="s">
        <v>55</v>
      </c>
      <c r="D24" s="74" t="s">
        <v>55</v>
      </c>
      <c r="E24" s="77" t="s">
        <v>1</v>
      </c>
      <c r="F24" s="347" t="s">
        <v>177</v>
      </c>
      <c r="G24" s="348"/>
      <c r="H24" s="348"/>
      <c r="I24" s="348"/>
      <c r="J24" s="348"/>
      <c r="K24" s="348"/>
      <c r="L24" s="348"/>
      <c r="M24" s="348"/>
      <c r="N24" s="349"/>
      <c r="O24" s="78">
        <v>1600</v>
      </c>
      <c r="P24" s="251">
        <v>2100</v>
      </c>
      <c r="Q24" s="80" t="s">
        <v>232</v>
      </c>
      <c r="R24" s="81"/>
      <c r="S24" s="82"/>
      <c r="T24" s="81"/>
      <c r="U24" s="82"/>
    </row>
    <row r="25" spans="1:21" s="83" customFormat="1" ht="84" customHeight="1" x14ac:dyDescent="0.35">
      <c r="A25" s="74"/>
      <c r="B25" s="75"/>
      <c r="C25" s="76"/>
      <c r="D25" s="74"/>
      <c r="E25" s="77"/>
      <c r="F25" s="347"/>
      <c r="G25" s="348"/>
      <c r="H25" s="348"/>
      <c r="I25" s="348"/>
      <c r="J25" s="348"/>
      <c r="K25" s="348"/>
      <c r="L25" s="348"/>
      <c r="M25" s="348"/>
      <c r="N25" s="349"/>
      <c r="O25" s="78"/>
      <c r="P25" s="79"/>
      <c r="Q25" s="80"/>
      <c r="R25" s="81"/>
      <c r="S25" s="82"/>
      <c r="T25" s="81"/>
      <c r="U25" s="82"/>
    </row>
    <row r="26" spans="1:21" s="83" customFormat="1" ht="36" customHeight="1" x14ac:dyDescent="0.35">
      <c r="A26" s="74"/>
      <c r="B26" s="75"/>
      <c r="C26" s="76"/>
      <c r="D26" s="74"/>
      <c r="E26" s="77"/>
      <c r="F26" s="329"/>
      <c r="G26" s="330"/>
      <c r="H26" s="330"/>
      <c r="I26" s="330"/>
      <c r="J26" s="330"/>
      <c r="K26" s="330"/>
      <c r="L26" s="330"/>
      <c r="M26" s="330"/>
      <c r="N26" s="331"/>
      <c r="O26" s="78"/>
      <c r="P26" s="79"/>
      <c r="Q26" s="80"/>
      <c r="R26" s="81"/>
      <c r="S26" s="82"/>
      <c r="T26" s="81"/>
      <c r="U26" s="82"/>
    </row>
    <row r="27" spans="1:21" s="83" customFormat="1" ht="36" customHeight="1" x14ac:dyDescent="0.35">
      <c r="A27" s="74"/>
      <c r="B27" s="75"/>
      <c r="C27" s="76"/>
      <c r="D27" s="74"/>
      <c r="E27" s="77"/>
      <c r="F27" s="329"/>
      <c r="G27" s="330"/>
      <c r="H27" s="330"/>
      <c r="I27" s="330"/>
      <c r="J27" s="330"/>
      <c r="K27" s="330"/>
      <c r="L27" s="330"/>
      <c r="M27" s="330"/>
      <c r="N27" s="331"/>
      <c r="O27" s="78"/>
      <c r="P27" s="79"/>
      <c r="Q27" s="80"/>
      <c r="R27" s="81"/>
      <c r="S27" s="82"/>
      <c r="T27" s="81"/>
      <c r="U27" s="82"/>
    </row>
    <row r="28" spans="1:21" s="83" customFormat="1" ht="36" customHeight="1" x14ac:dyDescent="0.35">
      <c r="A28" s="74"/>
      <c r="B28" s="75"/>
      <c r="C28" s="76"/>
      <c r="D28" s="74"/>
      <c r="E28" s="77"/>
      <c r="F28" s="329"/>
      <c r="G28" s="330"/>
      <c r="H28" s="330"/>
      <c r="I28" s="330"/>
      <c r="J28" s="330"/>
      <c r="K28" s="330"/>
      <c r="L28" s="330"/>
      <c r="M28" s="330"/>
      <c r="N28" s="331"/>
      <c r="O28" s="78"/>
      <c r="P28" s="79"/>
      <c r="Q28" s="80"/>
      <c r="R28" s="81"/>
      <c r="S28" s="82"/>
      <c r="T28" s="81"/>
      <c r="U28" s="82"/>
    </row>
    <row r="29" spans="1:21" s="83" customFormat="1" ht="36" customHeight="1" x14ac:dyDescent="0.35">
      <c r="A29" s="74"/>
      <c r="B29" s="75"/>
      <c r="C29" s="76"/>
      <c r="D29" s="74"/>
      <c r="E29" s="77"/>
      <c r="F29" s="329"/>
      <c r="G29" s="330"/>
      <c r="H29" s="330"/>
      <c r="I29" s="330"/>
      <c r="J29" s="330"/>
      <c r="K29" s="330"/>
      <c r="L29" s="330"/>
      <c r="M29" s="330"/>
      <c r="N29" s="331"/>
      <c r="O29" s="78"/>
      <c r="P29" s="79"/>
      <c r="Q29" s="80"/>
      <c r="R29" s="81"/>
      <c r="S29" s="82"/>
      <c r="T29" s="81"/>
      <c r="U29" s="82"/>
    </row>
    <row r="30" spans="1:21" s="83" customFormat="1" ht="36" customHeight="1" x14ac:dyDescent="0.35">
      <c r="A30" s="74"/>
      <c r="B30" s="75"/>
      <c r="C30" s="76"/>
      <c r="D30" s="74"/>
      <c r="E30" s="77"/>
      <c r="F30" s="329"/>
      <c r="G30" s="330"/>
      <c r="H30" s="330"/>
      <c r="I30" s="330"/>
      <c r="J30" s="330"/>
      <c r="K30" s="330"/>
      <c r="L30" s="330"/>
      <c r="M30" s="330"/>
      <c r="N30" s="331"/>
      <c r="O30" s="78"/>
      <c r="P30" s="79"/>
      <c r="Q30" s="80"/>
      <c r="R30" s="81"/>
      <c r="S30" s="82"/>
      <c r="T30" s="81"/>
      <c r="U30" s="82"/>
    </row>
    <row r="31" spans="1:21" s="83" customFormat="1" ht="36" customHeight="1" x14ac:dyDescent="0.35">
      <c r="A31" s="74"/>
      <c r="B31" s="75"/>
      <c r="C31" s="76"/>
      <c r="D31" s="74"/>
      <c r="E31" s="77"/>
      <c r="F31" s="329"/>
      <c r="G31" s="330"/>
      <c r="H31" s="330"/>
      <c r="I31" s="330"/>
      <c r="J31" s="330"/>
      <c r="K31" s="330"/>
      <c r="L31" s="330"/>
      <c r="M31" s="330"/>
      <c r="N31" s="331"/>
      <c r="O31" s="78"/>
      <c r="P31" s="79"/>
      <c r="Q31" s="80"/>
      <c r="R31" s="81"/>
      <c r="S31" s="82"/>
      <c r="T31" s="81"/>
      <c r="U31" s="82"/>
    </row>
    <row r="32" spans="1:21" s="83" customFormat="1" ht="36" customHeight="1" x14ac:dyDescent="0.35">
      <c r="A32" s="74"/>
      <c r="B32" s="75"/>
      <c r="C32" s="76"/>
      <c r="D32" s="74"/>
      <c r="E32" s="77"/>
      <c r="F32" s="329"/>
      <c r="G32" s="330"/>
      <c r="H32" s="330"/>
      <c r="I32" s="330"/>
      <c r="J32" s="330"/>
      <c r="K32" s="330"/>
      <c r="L32" s="330"/>
      <c r="M32" s="330"/>
      <c r="N32" s="331"/>
      <c r="O32" s="78"/>
      <c r="P32" s="79"/>
      <c r="Q32" s="80"/>
      <c r="R32" s="81"/>
      <c r="S32" s="82"/>
      <c r="T32" s="81"/>
      <c r="U32" s="82"/>
    </row>
    <row r="33" spans="1:21" s="83" customFormat="1" ht="36" customHeight="1" x14ac:dyDescent="0.35">
      <c r="A33" s="74"/>
      <c r="B33" s="75"/>
      <c r="C33" s="76"/>
      <c r="D33" s="74"/>
      <c r="E33" s="77"/>
      <c r="F33" s="329"/>
      <c r="G33" s="330"/>
      <c r="H33" s="330"/>
      <c r="I33" s="330"/>
      <c r="J33" s="330"/>
      <c r="K33" s="330"/>
      <c r="L33" s="330"/>
      <c r="M33" s="330"/>
      <c r="N33" s="331"/>
      <c r="O33" s="78"/>
      <c r="P33" s="79"/>
      <c r="Q33" s="80"/>
      <c r="R33" s="81"/>
      <c r="S33" s="82"/>
      <c r="T33" s="81"/>
      <c r="U33" s="82"/>
    </row>
    <row r="34" spans="1:21" s="1" customFormat="1" x14ac:dyDescent="0.35">
      <c r="L34" s="30" t="s">
        <v>74</v>
      </c>
      <c r="N34" s="29"/>
      <c r="O34" s="30">
        <f>SUM(O23:O33)</f>
        <v>35526.5</v>
      </c>
      <c r="P34" s="30">
        <f>SUM(P23:P33)</f>
        <v>36026.5</v>
      </c>
      <c r="Q34" s="23"/>
      <c r="R34" s="31">
        <f>SUM(R23:R33)</f>
        <v>0</v>
      </c>
      <c r="S34" s="23"/>
      <c r="T34" s="31">
        <f>SUM(T23:T33)</f>
        <v>0</v>
      </c>
      <c r="U34" s="23"/>
    </row>
    <row r="36" spans="1:21" s="98" customFormat="1" ht="37.5" customHeight="1" x14ac:dyDescent="0.35">
      <c r="A36" s="99" t="s">
        <v>75</v>
      </c>
      <c r="B36" s="100"/>
      <c r="C36" s="100"/>
      <c r="D36" s="100"/>
      <c r="E36" s="100"/>
      <c r="F36" s="100"/>
      <c r="G36" s="100"/>
      <c r="H36" s="100"/>
      <c r="I36" s="100"/>
      <c r="J36" s="100"/>
      <c r="K36" s="100"/>
      <c r="L36" s="100"/>
      <c r="M36" s="100"/>
      <c r="N36" s="101"/>
      <c r="O36" s="102" t="s">
        <v>163</v>
      </c>
      <c r="P36" s="102" t="s">
        <v>36</v>
      </c>
      <c r="Q36" s="103" t="s">
        <v>70</v>
      </c>
      <c r="R36" s="102" t="s">
        <v>37</v>
      </c>
      <c r="S36" s="103" t="s">
        <v>70</v>
      </c>
      <c r="T36" s="102" t="s">
        <v>38</v>
      </c>
      <c r="U36" s="103" t="s">
        <v>70</v>
      </c>
    </row>
    <row r="37" spans="1:21" x14ac:dyDescent="0.35">
      <c r="A37" s="53"/>
      <c r="B37" s="54"/>
      <c r="C37" s="24" t="s">
        <v>63</v>
      </c>
      <c r="D37" s="24" t="s">
        <v>62</v>
      </c>
      <c r="E37" s="59" t="s">
        <v>31</v>
      </c>
      <c r="F37" s="53" t="s">
        <v>32</v>
      </c>
      <c r="G37" s="55"/>
      <c r="H37" s="55"/>
      <c r="I37" s="55"/>
      <c r="J37" s="55"/>
      <c r="K37" s="55"/>
      <c r="L37" s="55"/>
      <c r="M37" s="55"/>
      <c r="N37" s="54"/>
      <c r="O37" s="20" t="s">
        <v>33</v>
      </c>
      <c r="P37" s="20" t="s">
        <v>33</v>
      </c>
      <c r="Q37" s="26"/>
      <c r="R37" s="6" t="s">
        <v>33</v>
      </c>
      <c r="S37" s="27"/>
      <c r="T37" s="6" t="s">
        <v>33</v>
      </c>
      <c r="U37" s="27"/>
    </row>
    <row r="38" spans="1:21" s="83" customFormat="1" ht="36" customHeight="1" x14ac:dyDescent="0.35">
      <c r="A38" s="74"/>
      <c r="B38" s="75"/>
      <c r="C38" s="76" t="s">
        <v>54</v>
      </c>
      <c r="D38" s="74" t="s">
        <v>56</v>
      </c>
      <c r="E38" s="85" t="s">
        <v>4</v>
      </c>
      <c r="F38" s="347" t="s">
        <v>170</v>
      </c>
      <c r="G38" s="348"/>
      <c r="H38" s="348"/>
      <c r="I38" s="348"/>
      <c r="J38" s="348"/>
      <c r="K38" s="348"/>
      <c r="L38" s="348"/>
      <c r="M38" s="348"/>
      <c r="N38" s="349"/>
      <c r="O38" s="78">
        <v>3393</v>
      </c>
      <c r="P38" s="78">
        <v>3393</v>
      </c>
      <c r="Q38" s="80"/>
      <c r="R38" s="81"/>
      <c r="S38" s="82"/>
      <c r="T38" s="81"/>
      <c r="U38" s="82"/>
    </row>
    <row r="39" spans="1:21" s="83" customFormat="1" ht="36" customHeight="1" x14ac:dyDescent="0.35">
      <c r="A39" s="74"/>
      <c r="B39" s="75"/>
      <c r="C39" s="76" t="s">
        <v>54</v>
      </c>
      <c r="D39" s="74" t="s">
        <v>56</v>
      </c>
      <c r="E39" s="85" t="s">
        <v>4</v>
      </c>
      <c r="F39" s="347" t="s">
        <v>178</v>
      </c>
      <c r="G39" s="348"/>
      <c r="H39" s="348"/>
      <c r="I39" s="348"/>
      <c r="J39" s="348"/>
      <c r="K39" s="348"/>
      <c r="L39" s="348"/>
      <c r="M39" s="348"/>
      <c r="N39" s="349"/>
      <c r="O39" s="78">
        <f>0.34*1600</f>
        <v>544</v>
      </c>
      <c r="P39" s="251">
        <f>0.34*2100</f>
        <v>714</v>
      </c>
      <c r="Q39" s="80" t="s">
        <v>236</v>
      </c>
      <c r="R39" s="81"/>
      <c r="S39" s="82"/>
      <c r="T39" s="81"/>
      <c r="U39" s="82"/>
    </row>
    <row r="40" spans="1:21" s="83" customFormat="1" ht="36" customHeight="1" x14ac:dyDescent="0.35">
      <c r="A40" s="74"/>
      <c r="B40" s="75"/>
      <c r="C40" s="76"/>
      <c r="D40" s="74"/>
      <c r="E40" s="85" t="s">
        <v>4</v>
      </c>
      <c r="F40" s="354" t="s">
        <v>203</v>
      </c>
      <c r="G40" s="355"/>
      <c r="H40" s="355"/>
      <c r="I40" s="355"/>
      <c r="J40" s="355"/>
      <c r="K40" s="355"/>
      <c r="L40" s="355"/>
      <c r="M40" s="355"/>
      <c r="N40" s="356"/>
      <c r="O40" s="78"/>
      <c r="P40" s="79"/>
      <c r="Q40" s="80"/>
      <c r="R40" s="81"/>
      <c r="S40" s="82"/>
      <c r="T40" s="81"/>
      <c r="U40" s="82"/>
    </row>
    <row r="41" spans="1:21" s="83" customFormat="1" ht="36" customHeight="1" x14ac:dyDescent="0.35">
      <c r="A41" s="74"/>
      <c r="B41" s="75"/>
      <c r="C41" s="76"/>
      <c r="D41" s="74"/>
      <c r="E41" s="85" t="s">
        <v>4</v>
      </c>
      <c r="F41" s="347"/>
      <c r="G41" s="348"/>
      <c r="H41" s="348"/>
      <c r="I41" s="348"/>
      <c r="J41" s="348"/>
      <c r="K41" s="348"/>
      <c r="L41" s="348"/>
      <c r="M41" s="348"/>
      <c r="N41" s="349"/>
      <c r="O41" s="78"/>
      <c r="P41" s="79"/>
      <c r="Q41" s="80"/>
      <c r="R41" s="81"/>
      <c r="S41" s="82"/>
      <c r="T41" s="81"/>
      <c r="U41" s="82"/>
    </row>
    <row r="42" spans="1:21" s="83" customFormat="1" ht="36" customHeight="1" x14ac:dyDescent="0.35">
      <c r="A42" s="74"/>
      <c r="B42" s="75"/>
      <c r="C42" s="76"/>
      <c r="D42" s="74"/>
      <c r="E42" s="85" t="s">
        <v>4</v>
      </c>
      <c r="F42" s="329"/>
      <c r="G42" s="330"/>
      <c r="H42" s="330"/>
      <c r="I42" s="330"/>
      <c r="J42" s="330"/>
      <c r="K42" s="330"/>
      <c r="L42" s="330"/>
      <c r="M42" s="330"/>
      <c r="N42" s="331"/>
      <c r="O42" s="78"/>
      <c r="P42" s="79"/>
      <c r="Q42" s="80"/>
      <c r="R42" s="81"/>
      <c r="S42" s="82"/>
      <c r="T42" s="81"/>
      <c r="U42" s="82"/>
    </row>
    <row r="43" spans="1:21" s="83" customFormat="1" ht="36" customHeight="1" x14ac:dyDescent="0.35">
      <c r="A43" s="74"/>
      <c r="B43" s="75"/>
      <c r="C43" s="76"/>
      <c r="D43" s="74"/>
      <c r="E43" s="85" t="s">
        <v>4</v>
      </c>
      <c r="F43" s="329"/>
      <c r="G43" s="330"/>
      <c r="H43" s="330"/>
      <c r="I43" s="330"/>
      <c r="J43" s="330"/>
      <c r="K43" s="330"/>
      <c r="L43" s="330"/>
      <c r="M43" s="330"/>
      <c r="N43" s="331"/>
      <c r="O43" s="78"/>
      <c r="P43" s="79"/>
      <c r="Q43" s="80"/>
      <c r="R43" s="81"/>
      <c r="S43" s="82"/>
      <c r="T43" s="81"/>
      <c r="U43" s="82"/>
    </row>
    <row r="44" spans="1:21" s="83" customFormat="1" ht="36" customHeight="1" x14ac:dyDescent="0.35">
      <c r="A44" s="74"/>
      <c r="B44" s="75"/>
      <c r="C44" s="76"/>
      <c r="D44" s="74"/>
      <c r="E44" s="85" t="s">
        <v>4</v>
      </c>
      <c r="F44" s="329"/>
      <c r="G44" s="330"/>
      <c r="H44" s="330"/>
      <c r="I44" s="330"/>
      <c r="J44" s="330"/>
      <c r="K44" s="330"/>
      <c r="L44" s="330"/>
      <c r="M44" s="330"/>
      <c r="N44" s="331"/>
      <c r="O44" s="78"/>
      <c r="P44" s="79"/>
      <c r="Q44" s="80"/>
      <c r="R44" s="81"/>
      <c r="S44" s="82"/>
      <c r="T44" s="81"/>
      <c r="U44" s="82"/>
    </row>
    <row r="45" spans="1:21" s="83" customFormat="1" ht="36" customHeight="1" x14ac:dyDescent="0.35">
      <c r="A45" s="74"/>
      <c r="B45" s="75"/>
      <c r="C45" s="76"/>
      <c r="D45" s="74"/>
      <c r="E45" s="85" t="s">
        <v>4</v>
      </c>
      <c r="F45" s="329"/>
      <c r="G45" s="330"/>
      <c r="H45" s="330"/>
      <c r="I45" s="330"/>
      <c r="J45" s="330"/>
      <c r="K45" s="330"/>
      <c r="L45" s="330"/>
      <c r="M45" s="330"/>
      <c r="N45" s="331"/>
      <c r="O45" s="78"/>
      <c r="P45" s="79"/>
      <c r="Q45" s="80"/>
      <c r="R45" s="81"/>
      <c r="S45" s="82"/>
      <c r="T45" s="81"/>
      <c r="U45" s="82"/>
    </row>
    <row r="46" spans="1:21" s="83" customFormat="1" ht="36" customHeight="1" x14ac:dyDescent="0.35">
      <c r="A46" s="74"/>
      <c r="B46" s="75"/>
      <c r="C46" s="76"/>
      <c r="D46" s="74"/>
      <c r="E46" s="85" t="s">
        <v>4</v>
      </c>
      <c r="F46" s="329"/>
      <c r="G46" s="330"/>
      <c r="H46" s="330"/>
      <c r="I46" s="330"/>
      <c r="J46" s="330"/>
      <c r="K46" s="330"/>
      <c r="L46" s="330"/>
      <c r="M46" s="330"/>
      <c r="N46" s="331"/>
      <c r="O46" s="78"/>
      <c r="P46" s="79"/>
      <c r="Q46" s="80"/>
      <c r="R46" s="81"/>
      <c r="S46" s="82"/>
      <c r="T46" s="81"/>
      <c r="U46" s="82"/>
    </row>
    <row r="47" spans="1:21" s="83" customFormat="1" ht="36" customHeight="1" x14ac:dyDescent="0.35">
      <c r="A47" s="74"/>
      <c r="B47" s="75"/>
      <c r="C47" s="76"/>
      <c r="D47" s="74"/>
      <c r="E47" s="85" t="s">
        <v>4</v>
      </c>
      <c r="F47" s="329"/>
      <c r="G47" s="330"/>
      <c r="H47" s="330"/>
      <c r="I47" s="330"/>
      <c r="J47" s="330"/>
      <c r="K47" s="330"/>
      <c r="L47" s="330"/>
      <c r="M47" s="330"/>
      <c r="N47" s="331"/>
      <c r="O47" s="78"/>
      <c r="P47" s="79"/>
      <c r="Q47" s="80"/>
      <c r="R47" s="81"/>
      <c r="S47" s="82"/>
      <c r="T47" s="81"/>
      <c r="U47" s="82"/>
    </row>
    <row r="48" spans="1:21" s="1" customFormat="1" x14ac:dyDescent="0.35">
      <c r="L48" s="30" t="s">
        <v>76</v>
      </c>
      <c r="N48" s="29"/>
      <c r="O48" s="30">
        <f>SUM(O38:O47)</f>
        <v>3937</v>
      </c>
      <c r="P48" s="30">
        <f>SUM(P38:P47)</f>
        <v>4107</v>
      </c>
      <c r="Q48" s="23"/>
      <c r="R48" s="31">
        <f>SUM(R38:R47)</f>
        <v>0</v>
      </c>
      <c r="S48" s="23"/>
      <c r="T48" s="31">
        <f>SUM(T38:T47)</f>
        <v>0</v>
      </c>
      <c r="U48" s="23"/>
    </row>
    <row r="50" spans="1:21" s="107" customFormat="1" ht="37.5" customHeight="1" x14ac:dyDescent="0.35">
      <c r="A50" s="99" t="s">
        <v>77</v>
      </c>
      <c r="B50" s="100"/>
      <c r="C50" s="100"/>
      <c r="D50" s="100"/>
      <c r="E50" s="100"/>
      <c r="F50" s="100"/>
      <c r="G50" s="100"/>
      <c r="H50" s="100"/>
      <c r="I50" s="100"/>
      <c r="J50" s="100"/>
      <c r="K50" s="100"/>
      <c r="L50" s="100"/>
      <c r="M50" s="100"/>
      <c r="N50" s="104"/>
      <c r="O50" s="102" t="s">
        <v>163</v>
      </c>
      <c r="P50" s="105" t="s">
        <v>36</v>
      </c>
      <c r="Q50" s="106" t="s">
        <v>70</v>
      </c>
      <c r="R50" s="105" t="s">
        <v>37</v>
      </c>
      <c r="S50" s="106" t="s">
        <v>70</v>
      </c>
      <c r="T50" s="105" t="s">
        <v>38</v>
      </c>
      <c r="U50" s="106" t="s">
        <v>70</v>
      </c>
    </row>
    <row r="51" spans="1:21" x14ac:dyDescent="0.35">
      <c r="A51" s="53"/>
      <c r="B51" s="54"/>
      <c r="C51" s="24" t="s">
        <v>63</v>
      </c>
      <c r="D51" s="24" t="s">
        <v>62</v>
      </c>
      <c r="E51" s="59" t="s">
        <v>31</v>
      </c>
      <c r="F51" s="53" t="s">
        <v>32</v>
      </c>
      <c r="G51" s="55"/>
      <c r="H51" s="55"/>
      <c r="I51" s="55"/>
      <c r="J51" s="55"/>
      <c r="K51" s="55"/>
      <c r="L51" s="55"/>
      <c r="M51" s="55"/>
      <c r="N51" s="54"/>
      <c r="O51" s="20" t="s">
        <v>33</v>
      </c>
      <c r="P51" s="20" t="s">
        <v>33</v>
      </c>
      <c r="Q51" s="26"/>
      <c r="R51" s="6" t="s">
        <v>33</v>
      </c>
      <c r="S51" s="27"/>
      <c r="T51" s="6" t="s">
        <v>33</v>
      </c>
      <c r="U51" s="27"/>
    </row>
    <row r="52" spans="1:21" s="83" customFormat="1" ht="37.5" customHeight="1" x14ac:dyDescent="0.35">
      <c r="A52" s="74"/>
      <c r="B52" s="75"/>
      <c r="C52" s="76"/>
      <c r="D52" s="74"/>
      <c r="E52" s="85" t="s">
        <v>4</v>
      </c>
      <c r="F52" s="329"/>
      <c r="G52" s="330"/>
      <c r="H52" s="330"/>
      <c r="I52" s="330"/>
      <c r="J52" s="330"/>
      <c r="K52" s="330"/>
      <c r="L52" s="330"/>
      <c r="M52" s="330"/>
      <c r="N52" s="331"/>
      <c r="O52" s="78"/>
      <c r="P52" s="79"/>
      <c r="Q52" s="80"/>
      <c r="R52" s="81"/>
      <c r="S52" s="82"/>
      <c r="T52" s="81"/>
      <c r="U52" s="82"/>
    </row>
    <row r="53" spans="1:21" s="83" customFormat="1" ht="37.5" customHeight="1" x14ac:dyDescent="0.35">
      <c r="A53" s="74"/>
      <c r="B53" s="75"/>
      <c r="C53" s="76"/>
      <c r="D53" s="74"/>
      <c r="E53" s="85" t="s">
        <v>4</v>
      </c>
      <c r="F53" s="329"/>
      <c r="G53" s="330"/>
      <c r="H53" s="330"/>
      <c r="I53" s="330"/>
      <c r="J53" s="330"/>
      <c r="K53" s="330"/>
      <c r="L53" s="330"/>
      <c r="M53" s="330"/>
      <c r="N53" s="331"/>
      <c r="O53" s="78"/>
      <c r="P53" s="79"/>
      <c r="Q53" s="80"/>
      <c r="R53" s="81"/>
      <c r="S53" s="82"/>
      <c r="T53" s="81"/>
      <c r="U53" s="82"/>
    </row>
    <row r="54" spans="1:21" s="83" customFormat="1" ht="37.5" customHeight="1" x14ac:dyDescent="0.35">
      <c r="A54" s="74"/>
      <c r="B54" s="75"/>
      <c r="C54" s="76"/>
      <c r="D54" s="74"/>
      <c r="E54" s="85" t="s">
        <v>4</v>
      </c>
      <c r="F54" s="329"/>
      <c r="G54" s="330"/>
      <c r="H54" s="330"/>
      <c r="I54" s="330"/>
      <c r="J54" s="330"/>
      <c r="K54" s="330"/>
      <c r="L54" s="330"/>
      <c r="M54" s="330"/>
      <c r="N54" s="331"/>
      <c r="O54" s="78"/>
      <c r="P54" s="79"/>
      <c r="Q54" s="80"/>
      <c r="R54" s="81"/>
      <c r="S54" s="82"/>
      <c r="T54" s="81"/>
      <c r="U54" s="82"/>
    </row>
    <row r="55" spans="1:21" s="83" customFormat="1" ht="37.5" customHeight="1" x14ac:dyDescent="0.35">
      <c r="A55" s="74"/>
      <c r="B55" s="75"/>
      <c r="C55" s="76"/>
      <c r="D55" s="74"/>
      <c r="E55" s="85" t="s">
        <v>4</v>
      </c>
      <c r="F55" s="329"/>
      <c r="G55" s="330"/>
      <c r="H55" s="330"/>
      <c r="I55" s="330"/>
      <c r="J55" s="330"/>
      <c r="K55" s="330"/>
      <c r="L55" s="330"/>
      <c r="M55" s="330"/>
      <c r="N55" s="331"/>
      <c r="O55" s="78"/>
      <c r="P55" s="79"/>
      <c r="Q55" s="80"/>
      <c r="R55" s="81"/>
      <c r="S55" s="82"/>
      <c r="T55" s="81"/>
      <c r="U55" s="82"/>
    </row>
    <row r="56" spans="1:21" s="83" customFormat="1" ht="37.5" customHeight="1" x14ac:dyDescent="0.35">
      <c r="A56" s="74"/>
      <c r="B56" s="75"/>
      <c r="C56" s="76"/>
      <c r="D56" s="74"/>
      <c r="E56" s="85" t="s">
        <v>4</v>
      </c>
      <c r="F56" s="329"/>
      <c r="G56" s="330"/>
      <c r="H56" s="330"/>
      <c r="I56" s="330"/>
      <c r="J56" s="330"/>
      <c r="K56" s="330"/>
      <c r="L56" s="330"/>
      <c r="M56" s="330"/>
      <c r="N56" s="331"/>
      <c r="O56" s="78"/>
      <c r="P56" s="79"/>
      <c r="Q56" s="80"/>
      <c r="R56" s="81"/>
      <c r="S56" s="82"/>
      <c r="T56" s="81"/>
      <c r="U56" s="82"/>
    </row>
    <row r="57" spans="1:21" s="83" customFormat="1" ht="37.5" customHeight="1" x14ac:dyDescent="0.35">
      <c r="A57" s="74"/>
      <c r="B57" s="75"/>
      <c r="C57" s="76"/>
      <c r="D57" s="74"/>
      <c r="E57" s="85" t="s">
        <v>4</v>
      </c>
      <c r="F57" s="329"/>
      <c r="G57" s="330"/>
      <c r="H57" s="330"/>
      <c r="I57" s="330"/>
      <c r="J57" s="330"/>
      <c r="K57" s="330"/>
      <c r="L57" s="330"/>
      <c r="M57" s="330"/>
      <c r="N57" s="331"/>
      <c r="O57" s="78"/>
      <c r="P57" s="79"/>
      <c r="Q57" s="80"/>
      <c r="R57" s="81"/>
      <c r="S57" s="82"/>
      <c r="T57" s="81"/>
      <c r="U57" s="82"/>
    </row>
    <row r="58" spans="1:21" s="1" customFormat="1" x14ac:dyDescent="0.35">
      <c r="L58" s="1" t="s">
        <v>78</v>
      </c>
      <c r="O58" s="30">
        <f>SUM(O52:O57)</f>
        <v>0</v>
      </c>
      <c r="P58" s="30">
        <f>SUM(P52:P57)</f>
        <v>0</v>
      </c>
      <c r="Q58" s="23"/>
      <c r="R58" s="31">
        <f>SUM(R52:R57)</f>
        <v>0</v>
      </c>
      <c r="S58" s="23"/>
      <c r="T58" s="31">
        <f>SUM(T52:T57)</f>
        <v>0</v>
      </c>
      <c r="U58" s="23"/>
    </row>
    <row r="59" spans="1:21" s="1" customFormat="1" x14ac:dyDescent="0.35">
      <c r="O59" s="30"/>
      <c r="P59" s="30"/>
      <c r="Q59" s="23"/>
      <c r="R59" s="31"/>
      <c r="S59" s="23"/>
      <c r="T59" s="31"/>
      <c r="U59" s="23"/>
    </row>
    <row r="60" spans="1:21" s="1" customFormat="1" ht="15" thickBot="1" x14ac:dyDescent="0.4">
      <c r="O60" s="30"/>
      <c r="P60" s="30"/>
      <c r="Q60" s="23"/>
      <c r="R60" s="31"/>
      <c r="S60" s="23"/>
      <c r="T60" s="31"/>
      <c r="U60" s="23"/>
    </row>
    <row r="61" spans="1:21" s="1" customFormat="1" ht="19" thickBot="1" x14ac:dyDescent="0.5">
      <c r="K61" s="344" t="s">
        <v>64</v>
      </c>
      <c r="L61" s="345"/>
      <c r="M61" s="345"/>
      <c r="N61" s="346"/>
      <c r="O61" s="30">
        <f>SUM(O34,O48,O58)</f>
        <v>39463.5</v>
      </c>
      <c r="P61" s="30">
        <f>SUM(P34,P48,P58)</f>
        <v>40133.5</v>
      </c>
      <c r="Q61" s="30"/>
      <c r="R61" s="30">
        <f>SUM(R34,R48,R58)</f>
        <v>0</v>
      </c>
      <c r="S61" s="30"/>
      <c r="T61" s="31">
        <f>SUM(T34,T48,T58)</f>
        <v>0</v>
      </c>
      <c r="U61" s="23"/>
    </row>
    <row r="62" spans="1:21" ht="23.5" x14ac:dyDescent="0.55000000000000004">
      <c r="A62" s="357" t="s">
        <v>85</v>
      </c>
      <c r="B62" s="357"/>
      <c r="C62" s="357"/>
      <c r="D62" s="357"/>
    </row>
    <row r="63" spans="1:21" s="98" customFormat="1" ht="34.5" customHeight="1" x14ac:dyDescent="0.35">
      <c r="A63" s="108" t="s">
        <v>89</v>
      </c>
      <c r="B63" s="109"/>
      <c r="C63" s="109"/>
      <c r="D63" s="109"/>
      <c r="E63" s="110"/>
      <c r="F63" s="110"/>
      <c r="G63" s="110"/>
      <c r="H63" s="110"/>
      <c r="I63" s="110"/>
      <c r="J63" s="110"/>
      <c r="K63" s="110"/>
      <c r="L63" s="110"/>
      <c r="M63" s="110"/>
      <c r="N63" s="111"/>
      <c r="O63" s="112" t="s">
        <v>163</v>
      </c>
      <c r="P63" s="112" t="s">
        <v>36</v>
      </c>
      <c r="Q63" s="113" t="s">
        <v>70</v>
      </c>
      <c r="R63" s="112" t="s">
        <v>37</v>
      </c>
      <c r="S63" s="113" t="s">
        <v>70</v>
      </c>
      <c r="T63" s="112" t="s">
        <v>38</v>
      </c>
      <c r="U63" s="113" t="s">
        <v>70</v>
      </c>
    </row>
    <row r="64" spans="1:21" x14ac:dyDescent="0.35">
      <c r="A64" s="56"/>
      <c r="B64" s="57"/>
      <c r="C64" s="24" t="s">
        <v>63</v>
      </c>
      <c r="D64" s="24" t="s">
        <v>62</v>
      </c>
      <c r="E64" s="60" t="s">
        <v>31</v>
      </c>
      <c r="F64" s="28" t="s">
        <v>32</v>
      </c>
      <c r="G64" s="46"/>
      <c r="H64" s="46"/>
      <c r="I64" s="46"/>
      <c r="J64" s="46"/>
      <c r="K64" s="46"/>
      <c r="L64" s="46"/>
      <c r="M64" s="46"/>
      <c r="N64" s="46"/>
      <c r="O64" s="20" t="s">
        <v>33</v>
      </c>
      <c r="P64" s="20" t="s">
        <v>33</v>
      </c>
      <c r="Q64" s="26"/>
      <c r="R64" s="20" t="s">
        <v>33</v>
      </c>
      <c r="S64" s="27"/>
      <c r="T64" s="6" t="s">
        <v>33</v>
      </c>
      <c r="U64" s="27"/>
    </row>
    <row r="65" spans="1:21" s="83" customFormat="1" ht="75" customHeight="1" x14ac:dyDescent="0.35">
      <c r="A65" s="74"/>
      <c r="B65" s="75"/>
      <c r="C65" s="76" t="s">
        <v>54</v>
      </c>
      <c r="D65" s="74" t="s">
        <v>56</v>
      </c>
      <c r="E65" s="77" t="s">
        <v>10</v>
      </c>
      <c r="F65" s="347" t="s">
        <v>216</v>
      </c>
      <c r="G65" s="348"/>
      <c r="H65" s="348"/>
      <c r="I65" s="348"/>
      <c r="J65" s="348"/>
      <c r="K65" s="348"/>
      <c r="L65" s="348"/>
      <c r="M65" s="348"/>
      <c r="N65" s="349"/>
      <c r="O65" s="79">
        <v>200</v>
      </c>
      <c r="P65" s="252">
        <v>200</v>
      </c>
      <c r="Q65" s="80"/>
      <c r="R65" s="79"/>
      <c r="S65" s="82"/>
      <c r="T65" s="81"/>
      <c r="U65" s="82"/>
    </row>
    <row r="66" spans="1:21" s="83" customFormat="1" ht="40.5" customHeight="1" x14ac:dyDescent="0.35">
      <c r="A66" s="74"/>
      <c r="B66" s="75"/>
      <c r="C66" s="76"/>
      <c r="D66" s="74"/>
      <c r="E66" s="77"/>
      <c r="F66" s="329"/>
      <c r="G66" s="330"/>
      <c r="H66" s="330"/>
      <c r="I66" s="330"/>
      <c r="J66" s="330"/>
      <c r="K66" s="330"/>
      <c r="L66" s="330"/>
      <c r="M66" s="330"/>
      <c r="N66" s="331"/>
      <c r="O66" s="79"/>
      <c r="P66" s="79"/>
      <c r="Q66" s="80"/>
      <c r="R66" s="79"/>
      <c r="S66" s="82"/>
      <c r="T66" s="81"/>
      <c r="U66" s="82"/>
    </row>
    <row r="67" spans="1:21" s="83" customFormat="1" ht="40.5" customHeight="1" x14ac:dyDescent="0.35">
      <c r="A67" s="74"/>
      <c r="B67" s="75"/>
      <c r="C67" s="76"/>
      <c r="D67" s="74"/>
      <c r="E67" s="77"/>
      <c r="F67" s="329"/>
      <c r="G67" s="330"/>
      <c r="H67" s="330"/>
      <c r="I67" s="330"/>
      <c r="J67" s="330"/>
      <c r="K67" s="330"/>
      <c r="L67" s="330"/>
      <c r="M67" s="330"/>
      <c r="N67" s="331"/>
      <c r="O67" s="79"/>
      <c r="P67" s="79"/>
      <c r="Q67" s="80"/>
      <c r="R67" s="79"/>
      <c r="S67" s="82"/>
      <c r="T67" s="81"/>
      <c r="U67" s="82"/>
    </row>
    <row r="68" spans="1:21" s="83" customFormat="1" ht="40.5" customHeight="1" x14ac:dyDescent="0.35">
      <c r="A68" s="74"/>
      <c r="B68" s="75"/>
      <c r="C68" s="76"/>
      <c r="D68" s="74"/>
      <c r="E68" s="77"/>
      <c r="F68" s="329"/>
      <c r="G68" s="330"/>
      <c r="H68" s="330"/>
      <c r="I68" s="330"/>
      <c r="J68" s="330"/>
      <c r="K68" s="330"/>
      <c r="L68" s="330"/>
      <c r="M68" s="330"/>
      <c r="N68" s="331"/>
      <c r="O68" s="79"/>
      <c r="P68" s="79"/>
      <c r="Q68" s="80"/>
      <c r="R68" s="79"/>
      <c r="S68" s="82"/>
      <c r="T68" s="81"/>
      <c r="U68" s="82"/>
    </row>
    <row r="69" spans="1:21" s="83" customFormat="1" ht="40.5" customHeight="1" x14ac:dyDescent="0.35">
      <c r="A69" s="74"/>
      <c r="B69" s="75"/>
      <c r="C69" s="76"/>
      <c r="D69" s="74"/>
      <c r="E69" s="77"/>
      <c r="F69" s="329"/>
      <c r="G69" s="330"/>
      <c r="H69" s="330"/>
      <c r="I69" s="330"/>
      <c r="J69" s="330"/>
      <c r="K69" s="330"/>
      <c r="L69" s="330"/>
      <c r="M69" s="330"/>
      <c r="N69" s="331"/>
      <c r="O69" s="79"/>
      <c r="P69" s="79"/>
      <c r="Q69" s="80"/>
      <c r="R69" s="79"/>
      <c r="S69" s="82"/>
      <c r="T69" s="81"/>
      <c r="U69" s="82"/>
    </row>
    <row r="70" spans="1:21" s="83" customFormat="1" ht="40.5" customHeight="1" x14ac:dyDescent="0.35">
      <c r="A70" s="74"/>
      <c r="B70" s="75"/>
      <c r="C70" s="76"/>
      <c r="D70" s="74"/>
      <c r="E70" s="77"/>
      <c r="F70" s="329"/>
      <c r="G70" s="330"/>
      <c r="H70" s="330"/>
      <c r="I70" s="330"/>
      <c r="J70" s="330"/>
      <c r="K70" s="330"/>
      <c r="L70" s="330"/>
      <c r="M70" s="330"/>
      <c r="N70" s="331"/>
      <c r="O70" s="79"/>
      <c r="P70" s="79"/>
      <c r="Q70" s="80"/>
      <c r="R70" s="79"/>
      <c r="S70" s="82"/>
      <c r="T70" s="81"/>
      <c r="U70" s="82"/>
    </row>
    <row r="71" spans="1:21" s="83" customFormat="1" ht="40.5" customHeight="1" x14ac:dyDescent="0.35">
      <c r="A71" s="74"/>
      <c r="B71" s="75"/>
      <c r="C71" s="76"/>
      <c r="D71" s="74"/>
      <c r="E71" s="77"/>
      <c r="F71" s="329"/>
      <c r="G71" s="330"/>
      <c r="H71" s="330"/>
      <c r="I71" s="330"/>
      <c r="J71" s="330"/>
      <c r="K71" s="330"/>
      <c r="L71" s="330"/>
      <c r="M71" s="330"/>
      <c r="N71" s="331"/>
      <c r="O71" s="79"/>
      <c r="P71" s="79"/>
      <c r="Q71" s="80"/>
      <c r="R71" s="79"/>
      <c r="S71" s="82"/>
      <c r="T71" s="81"/>
      <c r="U71" s="82"/>
    </row>
    <row r="72" spans="1:21" s="83" customFormat="1" ht="40.5" customHeight="1" x14ac:dyDescent="0.35">
      <c r="A72" s="86"/>
      <c r="B72" s="87"/>
      <c r="C72" s="88"/>
      <c r="D72" s="86"/>
      <c r="E72" s="89"/>
      <c r="F72" s="329"/>
      <c r="G72" s="330"/>
      <c r="H72" s="330"/>
      <c r="I72" s="330"/>
      <c r="J72" s="330"/>
      <c r="K72" s="330"/>
      <c r="L72" s="330"/>
      <c r="M72" s="330"/>
      <c r="N72" s="331"/>
      <c r="O72" s="90"/>
      <c r="P72" s="90"/>
      <c r="Q72" s="91"/>
      <c r="R72" s="90"/>
      <c r="S72" s="92"/>
      <c r="T72" s="93"/>
      <c r="U72" s="92"/>
    </row>
    <row r="73" spans="1:21" s="34" customFormat="1" x14ac:dyDescent="0.35">
      <c r="M73" s="34" t="s">
        <v>82</v>
      </c>
      <c r="N73" s="29"/>
      <c r="O73" s="35">
        <f>SUM(O65:O72)</f>
        <v>200</v>
      </c>
      <c r="P73" s="29">
        <f>SUM(P65:P72)</f>
        <v>200</v>
      </c>
      <c r="Q73" s="32"/>
      <c r="R73" s="29">
        <f>SUM(R65:R72)</f>
        <v>0</v>
      </c>
      <c r="S73" s="32"/>
      <c r="T73" s="68">
        <f>SUM(T65:T72)</f>
        <v>0</v>
      </c>
      <c r="U73" s="32"/>
    </row>
    <row r="74" spans="1:21" s="1" customFormat="1" x14ac:dyDescent="0.35">
      <c r="N74" s="33"/>
      <c r="O74" s="33"/>
      <c r="P74" s="33"/>
      <c r="Q74" s="23"/>
      <c r="R74" s="33"/>
      <c r="S74" s="23"/>
      <c r="T74" s="69"/>
      <c r="U74" s="23"/>
    </row>
    <row r="75" spans="1:21" s="120" customFormat="1" ht="34.5" customHeight="1" x14ac:dyDescent="0.35">
      <c r="A75" s="114" t="s">
        <v>79</v>
      </c>
      <c r="B75" s="115"/>
      <c r="C75" s="115"/>
      <c r="D75" s="115"/>
      <c r="E75" s="116"/>
      <c r="F75" s="116"/>
      <c r="G75" s="116"/>
      <c r="H75" s="116"/>
      <c r="I75" s="116"/>
      <c r="J75" s="116"/>
      <c r="K75" s="116"/>
      <c r="L75" s="116"/>
      <c r="M75" s="116"/>
      <c r="N75" s="117"/>
      <c r="O75" s="246" t="s">
        <v>163</v>
      </c>
      <c r="P75" s="118" t="s">
        <v>36</v>
      </c>
      <c r="Q75" s="119" t="s">
        <v>70</v>
      </c>
      <c r="R75" s="118" t="s">
        <v>37</v>
      </c>
      <c r="S75" s="119" t="s">
        <v>70</v>
      </c>
      <c r="T75" s="118" t="s">
        <v>38</v>
      </c>
      <c r="U75" s="119" t="s">
        <v>70</v>
      </c>
    </row>
    <row r="76" spans="1:21" x14ac:dyDescent="0.35">
      <c r="A76" s="56"/>
      <c r="B76" s="57"/>
      <c r="C76" s="24" t="s">
        <v>63</v>
      </c>
      <c r="D76" s="24" t="s">
        <v>62</v>
      </c>
      <c r="E76" s="60" t="s">
        <v>31</v>
      </c>
      <c r="F76" s="28" t="s">
        <v>32</v>
      </c>
      <c r="G76" s="46"/>
      <c r="H76" s="46"/>
      <c r="I76" s="46"/>
      <c r="J76" s="46"/>
      <c r="K76" s="46"/>
      <c r="L76" s="46"/>
      <c r="M76" s="46"/>
      <c r="N76" s="46"/>
      <c r="O76" s="20" t="s">
        <v>33</v>
      </c>
      <c r="P76" s="20" t="s">
        <v>33</v>
      </c>
      <c r="Q76" s="26"/>
      <c r="R76" s="20" t="s">
        <v>33</v>
      </c>
      <c r="S76" s="27"/>
      <c r="T76" s="6" t="s">
        <v>33</v>
      </c>
      <c r="U76" s="27"/>
    </row>
    <row r="77" spans="1:21" s="83" customFormat="1" ht="63.75" customHeight="1" x14ac:dyDescent="0.35">
      <c r="A77" s="74"/>
      <c r="B77" s="75"/>
      <c r="C77" s="76" t="s">
        <v>55</v>
      </c>
      <c r="D77" s="74" t="s">
        <v>55</v>
      </c>
      <c r="E77" s="77" t="s">
        <v>13</v>
      </c>
      <c r="F77" s="347" t="s">
        <v>176</v>
      </c>
      <c r="G77" s="348"/>
      <c r="H77" s="348"/>
      <c r="I77" s="348"/>
      <c r="J77" s="348"/>
      <c r="K77" s="348"/>
      <c r="L77" s="348"/>
      <c r="M77" s="348"/>
      <c r="N77" s="349"/>
      <c r="O77" s="79">
        <v>1800</v>
      </c>
      <c r="P77" s="250">
        <v>1500</v>
      </c>
      <c r="Q77" s="80" t="s">
        <v>235</v>
      </c>
      <c r="R77" s="79"/>
      <c r="S77" s="82"/>
      <c r="T77" s="81"/>
      <c r="U77" s="82"/>
    </row>
    <row r="78" spans="1:21" s="83" customFormat="1" ht="57.75" customHeight="1" x14ac:dyDescent="0.35">
      <c r="A78" s="74"/>
      <c r="B78" s="75"/>
      <c r="C78" s="76" t="s">
        <v>55</v>
      </c>
      <c r="D78" s="74" t="s">
        <v>55</v>
      </c>
      <c r="E78" s="77" t="s">
        <v>13</v>
      </c>
      <c r="F78" s="347" t="s">
        <v>217</v>
      </c>
      <c r="G78" s="348"/>
      <c r="H78" s="348"/>
      <c r="I78" s="348"/>
      <c r="J78" s="348"/>
      <c r="K78" s="348"/>
      <c r="L78" s="348"/>
      <c r="M78" s="348"/>
      <c r="N78" s="349"/>
      <c r="O78" s="79">
        <v>100</v>
      </c>
      <c r="P78" s="250">
        <v>152.5</v>
      </c>
      <c r="Q78" s="80" t="s">
        <v>238</v>
      </c>
      <c r="R78" s="79"/>
      <c r="S78" s="82"/>
      <c r="T78" s="81"/>
      <c r="U78" s="82"/>
    </row>
    <row r="79" spans="1:21" s="83" customFormat="1" ht="37.5" customHeight="1" x14ac:dyDescent="0.35">
      <c r="A79" s="74"/>
      <c r="B79" s="75"/>
      <c r="P79" s="79"/>
      <c r="Q79" s="80"/>
      <c r="R79" s="79"/>
      <c r="S79" s="82"/>
      <c r="T79" s="81"/>
      <c r="U79" s="82"/>
    </row>
    <row r="80" spans="1:21" s="83" customFormat="1" ht="37.5" customHeight="1" x14ac:dyDescent="0.35">
      <c r="A80" s="74"/>
      <c r="B80" s="75"/>
      <c r="C80" s="76"/>
      <c r="D80" s="74"/>
      <c r="E80" s="77"/>
      <c r="F80" s="329"/>
      <c r="G80" s="330"/>
      <c r="H80" s="330"/>
      <c r="I80" s="330"/>
      <c r="J80" s="330"/>
      <c r="K80" s="330"/>
      <c r="L80" s="330"/>
      <c r="M80" s="330"/>
      <c r="N80" s="331"/>
      <c r="O80" s="79"/>
      <c r="P80" s="79"/>
      <c r="Q80" s="80"/>
      <c r="R80" s="79"/>
      <c r="S80" s="82"/>
      <c r="T80" s="81"/>
      <c r="U80" s="82"/>
    </row>
    <row r="81" spans="1:21" s="83" customFormat="1" ht="37.5" customHeight="1" x14ac:dyDescent="0.35">
      <c r="A81" s="74"/>
      <c r="B81" s="75"/>
      <c r="C81" s="76"/>
      <c r="D81" s="74"/>
      <c r="E81" s="77"/>
      <c r="F81" s="329"/>
      <c r="G81" s="330"/>
      <c r="H81" s="330"/>
      <c r="I81" s="330"/>
      <c r="J81" s="330"/>
      <c r="K81" s="330"/>
      <c r="L81" s="330"/>
      <c r="M81" s="330"/>
      <c r="N81" s="331"/>
      <c r="O81" s="79"/>
      <c r="P81" s="79"/>
      <c r="Q81" s="80"/>
      <c r="R81" s="79"/>
      <c r="S81" s="82"/>
      <c r="T81" s="81"/>
      <c r="U81" s="82"/>
    </row>
    <row r="82" spans="1:21" s="83" customFormat="1" ht="37.5" customHeight="1" x14ac:dyDescent="0.35">
      <c r="A82" s="74"/>
      <c r="B82" s="75"/>
      <c r="C82" s="76"/>
      <c r="D82" s="74"/>
      <c r="E82" s="77"/>
      <c r="F82" s="329"/>
      <c r="G82" s="330"/>
      <c r="H82" s="330"/>
      <c r="I82" s="330"/>
      <c r="J82" s="330"/>
      <c r="K82" s="330"/>
      <c r="L82" s="330"/>
      <c r="M82" s="330"/>
      <c r="N82" s="331"/>
      <c r="O82" s="79"/>
      <c r="P82" s="79"/>
      <c r="Q82" s="80"/>
      <c r="R82" s="79"/>
      <c r="S82" s="82"/>
      <c r="T82" s="81"/>
      <c r="U82" s="82"/>
    </row>
    <row r="83" spans="1:21" s="83" customFormat="1" ht="37.5" customHeight="1" x14ac:dyDescent="0.35">
      <c r="A83" s="74"/>
      <c r="B83" s="75"/>
      <c r="C83" s="76"/>
      <c r="D83" s="74"/>
      <c r="E83" s="77"/>
      <c r="F83" s="329"/>
      <c r="G83" s="330"/>
      <c r="H83" s="330"/>
      <c r="I83" s="330"/>
      <c r="J83" s="330"/>
      <c r="K83" s="330"/>
      <c r="L83" s="330"/>
      <c r="M83" s="330"/>
      <c r="N83" s="331"/>
      <c r="O83" s="79"/>
      <c r="P83" s="79"/>
      <c r="Q83" s="80"/>
      <c r="R83" s="79"/>
      <c r="S83" s="82"/>
      <c r="T83" s="81"/>
      <c r="U83" s="82"/>
    </row>
    <row r="84" spans="1:21" s="83" customFormat="1" ht="37.5" customHeight="1" x14ac:dyDescent="0.35">
      <c r="A84" s="74"/>
      <c r="B84" s="75"/>
      <c r="C84" s="76"/>
      <c r="D84" s="74"/>
      <c r="E84" s="77"/>
      <c r="F84" s="329"/>
      <c r="G84" s="330"/>
      <c r="H84" s="330"/>
      <c r="I84" s="330"/>
      <c r="J84" s="330"/>
      <c r="K84" s="330"/>
      <c r="L84" s="330"/>
      <c r="M84" s="330"/>
      <c r="N84" s="331"/>
      <c r="O84" s="79"/>
      <c r="P84" s="79"/>
      <c r="Q84" s="80"/>
      <c r="R84" s="79"/>
      <c r="S84" s="82"/>
      <c r="T84" s="81"/>
      <c r="U84" s="82"/>
    </row>
    <row r="85" spans="1:21" s="83" customFormat="1" ht="37.5" customHeight="1" x14ac:dyDescent="0.35">
      <c r="A85" s="74"/>
      <c r="B85" s="75"/>
      <c r="C85" s="76"/>
      <c r="D85" s="74"/>
      <c r="E85" s="77"/>
      <c r="F85" s="329"/>
      <c r="G85" s="330"/>
      <c r="H85" s="330"/>
      <c r="I85" s="330"/>
      <c r="J85" s="330"/>
      <c r="K85" s="330"/>
      <c r="L85" s="330"/>
      <c r="M85" s="330"/>
      <c r="N85" s="331"/>
      <c r="O85" s="79"/>
      <c r="P85" s="79"/>
      <c r="Q85" s="80"/>
      <c r="R85" s="79"/>
      <c r="S85" s="82"/>
      <c r="T85" s="81"/>
      <c r="U85" s="82"/>
    </row>
    <row r="86" spans="1:21" s="83" customFormat="1" ht="37.5" customHeight="1" x14ac:dyDescent="0.35">
      <c r="A86" s="74"/>
      <c r="B86" s="75"/>
      <c r="C86" s="76"/>
      <c r="D86" s="74"/>
      <c r="E86" s="77"/>
      <c r="F86" s="329"/>
      <c r="G86" s="330"/>
      <c r="H86" s="330"/>
      <c r="I86" s="330"/>
      <c r="J86" s="330"/>
      <c r="K86" s="330"/>
      <c r="L86" s="330"/>
      <c r="M86" s="330"/>
      <c r="N86" s="331"/>
      <c r="O86" s="79"/>
      <c r="P86" s="79"/>
      <c r="Q86" s="80"/>
      <c r="R86" s="79"/>
      <c r="S86" s="82"/>
      <c r="T86" s="81"/>
      <c r="U86" s="82"/>
    </row>
    <row r="87" spans="1:21" s="83" customFormat="1" ht="37.5" customHeight="1" x14ac:dyDescent="0.35">
      <c r="A87" s="74"/>
      <c r="B87" s="75"/>
      <c r="C87" s="76"/>
      <c r="D87" s="74"/>
      <c r="E87" s="77"/>
      <c r="F87" s="329"/>
      <c r="G87" s="330"/>
      <c r="H87" s="330"/>
      <c r="I87" s="330"/>
      <c r="J87" s="330"/>
      <c r="K87" s="330"/>
      <c r="L87" s="330"/>
      <c r="M87" s="330"/>
      <c r="N87" s="331"/>
      <c r="O87" s="79"/>
      <c r="P87" s="79"/>
      <c r="Q87" s="80"/>
      <c r="R87" s="79"/>
      <c r="S87" s="82"/>
      <c r="T87" s="81"/>
      <c r="U87" s="82"/>
    </row>
    <row r="88" spans="1:21" s="83" customFormat="1" ht="37.5" customHeight="1" x14ac:dyDescent="0.35">
      <c r="A88" s="74"/>
      <c r="B88" s="75"/>
      <c r="C88" s="76"/>
      <c r="D88" s="74"/>
      <c r="E88" s="77"/>
      <c r="F88" s="329"/>
      <c r="G88" s="330"/>
      <c r="H88" s="330"/>
      <c r="I88" s="330"/>
      <c r="J88" s="330"/>
      <c r="K88" s="330"/>
      <c r="L88" s="330"/>
      <c r="M88" s="330"/>
      <c r="N88" s="331"/>
      <c r="O88" s="79"/>
      <c r="P88" s="79"/>
      <c r="Q88" s="80"/>
      <c r="R88" s="79"/>
      <c r="S88" s="82"/>
      <c r="T88" s="81"/>
      <c r="U88" s="82"/>
    </row>
    <row r="89" spans="1:21" s="83" customFormat="1" ht="37.5" customHeight="1" x14ac:dyDescent="0.35">
      <c r="A89" s="74"/>
      <c r="B89" s="75"/>
      <c r="C89" s="76"/>
      <c r="D89" s="74"/>
      <c r="E89" s="77"/>
      <c r="F89" s="329"/>
      <c r="G89" s="330"/>
      <c r="H89" s="330"/>
      <c r="I89" s="330"/>
      <c r="J89" s="330"/>
      <c r="K89" s="330"/>
      <c r="L89" s="330"/>
      <c r="M89" s="330"/>
      <c r="N89" s="331"/>
      <c r="O89" s="79"/>
      <c r="P89" s="79"/>
      <c r="Q89" s="80"/>
      <c r="R89" s="79"/>
      <c r="S89" s="82"/>
      <c r="T89" s="81"/>
      <c r="U89" s="82"/>
    </row>
    <row r="90" spans="1:21" s="1" customFormat="1" x14ac:dyDescent="0.35">
      <c r="L90" s="48" t="s">
        <v>83</v>
      </c>
      <c r="M90" s="48"/>
      <c r="N90" s="48"/>
      <c r="O90" s="30">
        <f>SUM(O77:O89)</f>
        <v>1900</v>
      </c>
      <c r="P90" s="30">
        <f t="shared" ref="P90:T90" si="0">SUM(P77:P89)</f>
        <v>1652.5</v>
      </c>
      <c r="Q90" s="30"/>
      <c r="R90" s="30">
        <f t="shared" si="0"/>
        <v>0</v>
      </c>
      <c r="S90" s="30"/>
      <c r="T90" s="31">
        <f t="shared" si="0"/>
        <v>0</v>
      </c>
      <c r="U90" s="30"/>
    </row>
    <row r="92" spans="1:21" s="98" customFormat="1" ht="37.5" customHeight="1" x14ac:dyDescent="0.35">
      <c r="A92" s="121" t="s">
        <v>35</v>
      </c>
      <c r="B92" s="122"/>
      <c r="C92" s="122"/>
      <c r="D92" s="122"/>
      <c r="E92" s="122"/>
      <c r="F92" s="122"/>
      <c r="G92" s="122"/>
      <c r="H92" s="122"/>
      <c r="I92" s="122"/>
      <c r="J92" s="122"/>
      <c r="K92" s="122"/>
      <c r="L92" s="122"/>
      <c r="M92" s="122"/>
      <c r="N92" s="123"/>
      <c r="O92" s="124" t="s">
        <v>163</v>
      </c>
      <c r="P92" s="124" t="s">
        <v>36</v>
      </c>
      <c r="Q92" s="125" t="s">
        <v>70</v>
      </c>
      <c r="R92" s="124" t="s">
        <v>37</v>
      </c>
      <c r="S92" s="125" t="s">
        <v>70</v>
      </c>
      <c r="T92" s="124" t="s">
        <v>38</v>
      </c>
      <c r="U92" s="125" t="s">
        <v>70</v>
      </c>
    </row>
    <row r="93" spans="1:21" x14ac:dyDescent="0.35">
      <c r="A93" s="56"/>
      <c r="B93" s="57"/>
      <c r="C93" s="24" t="s">
        <v>63</v>
      </c>
      <c r="D93" s="24" t="s">
        <v>62</v>
      </c>
      <c r="E93" s="60" t="s">
        <v>31</v>
      </c>
      <c r="F93" s="46" t="s">
        <v>32</v>
      </c>
      <c r="G93" s="46"/>
      <c r="H93" s="46"/>
      <c r="I93" s="46"/>
      <c r="J93" s="46"/>
      <c r="K93" s="46"/>
      <c r="L93" s="46"/>
      <c r="M93" s="46"/>
      <c r="N93" s="46"/>
      <c r="O93" s="20" t="s">
        <v>33</v>
      </c>
      <c r="P93" s="28" t="s">
        <v>33</v>
      </c>
      <c r="Q93" s="26"/>
      <c r="R93" s="28" t="s">
        <v>33</v>
      </c>
      <c r="S93" s="27"/>
      <c r="T93" s="70" t="s">
        <v>33</v>
      </c>
      <c r="U93" s="27"/>
    </row>
    <row r="94" spans="1:21" s="83" customFormat="1" ht="36" customHeight="1" x14ac:dyDescent="0.35">
      <c r="A94" s="74"/>
      <c r="B94" s="75"/>
      <c r="C94" s="76" t="s">
        <v>53</v>
      </c>
      <c r="D94" s="76" t="s">
        <v>56</v>
      </c>
      <c r="E94" s="77" t="s">
        <v>12</v>
      </c>
      <c r="F94" s="347" t="s">
        <v>202</v>
      </c>
      <c r="G94" s="348"/>
      <c r="H94" s="348"/>
      <c r="I94" s="348"/>
      <c r="J94" s="348"/>
      <c r="K94" s="348"/>
      <c r="L94" s="348"/>
      <c r="M94" s="348"/>
      <c r="N94" s="349"/>
      <c r="O94" s="79">
        <v>50</v>
      </c>
      <c r="P94" s="79">
        <v>50</v>
      </c>
      <c r="Q94" s="80"/>
      <c r="R94" s="78"/>
      <c r="S94" s="82"/>
      <c r="T94" s="94"/>
      <c r="U94" s="82"/>
    </row>
    <row r="95" spans="1:21" s="83" customFormat="1" ht="36" customHeight="1" x14ac:dyDescent="0.35">
      <c r="A95" s="74"/>
      <c r="B95" s="75"/>
      <c r="C95" s="76"/>
      <c r="D95" s="76"/>
      <c r="E95" s="77"/>
      <c r="F95" s="329"/>
      <c r="G95" s="330"/>
      <c r="H95" s="330"/>
      <c r="I95" s="330"/>
      <c r="J95" s="330"/>
      <c r="K95" s="330"/>
      <c r="L95" s="330"/>
      <c r="M95" s="330"/>
      <c r="N95" s="331"/>
      <c r="O95" s="79"/>
      <c r="P95" s="78"/>
      <c r="Q95" s="80"/>
      <c r="R95" s="78"/>
      <c r="S95" s="82"/>
      <c r="T95" s="94"/>
      <c r="U95" s="82"/>
    </row>
    <row r="96" spans="1:21" s="83" customFormat="1" ht="36" customHeight="1" x14ac:dyDescent="0.35">
      <c r="A96" s="74"/>
      <c r="B96" s="75"/>
      <c r="C96" s="76"/>
      <c r="D96" s="76"/>
      <c r="E96" s="77"/>
      <c r="F96" s="329"/>
      <c r="G96" s="330"/>
      <c r="H96" s="330"/>
      <c r="I96" s="330"/>
      <c r="J96" s="330"/>
      <c r="K96" s="330"/>
      <c r="L96" s="330"/>
      <c r="M96" s="330"/>
      <c r="N96" s="331"/>
      <c r="O96" s="79"/>
      <c r="P96" s="78"/>
      <c r="Q96" s="80"/>
      <c r="R96" s="78"/>
      <c r="S96" s="82"/>
      <c r="T96" s="94"/>
      <c r="U96" s="82"/>
    </row>
    <row r="97" spans="1:21" s="83" customFormat="1" ht="36" customHeight="1" x14ac:dyDescent="0.35">
      <c r="A97" s="74"/>
      <c r="B97" s="75"/>
      <c r="C97" s="76"/>
      <c r="D97" s="76"/>
      <c r="E97" s="77"/>
      <c r="F97" s="329"/>
      <c r="G97" s="330"/>
      <c r="H97" s="330"/>
      <c r="I97" s="330"/>
      <c r="J97" s="330"/>
      <c r="K97" s="330"/>
      <c r="L97" s="330"/>
      <c r="M97" s="330"/>
      <c r="N97" s="331"/>
      <c r="O97" s="79"/>
      <c r="P97" s="78"/>
      <c r="Q97" s="80"/>
      <c r="R97" s="78"/>
      <c r="S97" s="82"/>
      <c r="T97" s="94"/>
      <c r="U97" s="82"/>
    </row>
    <row r="98" spans="1:21" s="83" customFormat="1" ht="36" customHeight="1" x14ac:dyDescent="0.35">
      <c r="A98" s="74"/>
      <c r="B98" s="75"/>
      <c r="C98" s="76"/>
      <c r="D98" s="76"/>
      <c r="E98" s="77"/>
      <c r="F98" s="329"/>
      <c r="G98" s="330"/>
      <c r="H98" s="330"/>
      <c r="I98" s="330"/>
      <c r="J98" s="330"/>
      <c r="K98" s="330"/>
      <c r="L98" s="330"/>
      <c r="M98" s="330"/>
      <c r="N98" s="331"/>
      <c r="O98" s="79"/>
      <c r="P98" s="78"/>
      <c r="Q98" s="80"/>
      <c r="R98" s="78"/>
      <c r="S98" s="82"/>
      <c r="T98" s="94"/>
      <c r="U98" s="82"/>
    </row>
    <row r="99" spans="1:21" s="83" customFormat="1" ht="36" customHeight="1" x14ac:dyDescent="0.35">
      <c r="A99" s="74"/>
      <c r="B99" s="75"/>
      <c r="C99" s="76"/>
      <c r="D99" s="76"/>
      <c r="E99" s="77"/>
      <c r="F99" s="329"/>
      <c r="G99" s="330"/>
      <c r="H99" s="330"/>
      <c r="I99" s="330"/>
      <c r="J99" s="330"/>
      <c r="K99" s="330"/>
      <c r="L99" s="330"/>
      <c r="M99" s="330"/>
      <c r="N99" s="331"/>
      <c r="O99" s="79"/>
      <c r="P99" s="78"/>
      <c r="Q99" s="80"/>
      <c r="R99" s="78"/>
      <c r="S99" s="82"/>
      <c r="T99" s="94"/>
      <c r="U99" s="82"/>
    </row>
    <row r="100" spans="1:21" s="83" customFormat="1" ht="36" customHeight="1" x14ac:dyDescent="0.35">
      <c r="A100" s="74"/>
      <c r="B100" s="75"/>
      <c r="C100" s="76"/>
      <c r="D100" s="76"/>
      <c r="E100" s="77"/>
      <c r="F100" s="329"/>
      <c r="G100" s="330"/>
      <c r="H100" s="330"/>
      <c r="I100" s="330"/>
      <c r="J100" s="330"/>
      <c r="K100" s="330"/>
      <c r="L100" s="330"/>
      <c r="M100" s="330"/>
      <c r="N100" s="331"/>
      <c r="O100" s="79"/>
      <c r="P100" s="78"/>
      <c r="Q100" s="80"/>
      <c r="R100" s="78"/>
      <c r="S100" s="82"/>
      <c r="T100" s="94"/>
      <c r="U100" s="82"/>
    </row>
    <row r="101" spans="1:21" s="83" customFormat="1" ht="36" customHeight="1" x14ac:dyDescent="0.35">
      <c r="A101" s="74"/>
      <c r="B101" s="75"/>
      <c r="C101" s="76"/>
      <c r="D101" s="76"/>
      <c r="E101" s="77"/>
      <c r="F101" s="329"/>
      <c r="G101" s="330"/>
      <c r="H101" s="330"/>
      <c r="I101" s="330"/>
      <c r="J101" s="330"/>
      <c r="K101" s="330"/>
      <c r="L101" s="330"/>
      <c r="M101" s="330"/>
      <c r="N101" s="331"/>
      <c r="O101" s="79"/>
      <c r="P101" s="78"/>
      <c r="Q101" s="80"/>
      <c r="R101" s="78"/>
      <c r="S101" s="82"/>
      <c r="T101" s="94"/>
      <c r="U101" s="82"/>
    </row>
    <row r="102" spans="1:21" s="83" customFormat="1" ht="36" customHeight="1" x14ac:dyDescent="0.35">
      <c r="A102" s="74"/>
      <c r="B102" s="75"/>
      <c r="C102" s="76"/>
      <c r="D102" s="76"/>
      <c r="E102" s="77"/>
      <c r="F102" s="329"/>
      <c r="G102" s="330"/>
      <c r="H102" s="330"/>
      <c r="I102" s="330"/>
      <c r="J102" s="330"/>
      <c r="K102" s="330"/>
      <c r="L102" s="330"/>
      <c r="M102" s="330"/>
      <c r="N102" s="331"/>
      <c r="O102" s="79"/>
      <c r="P102" s="78"/>
      <c r="Q102" s="80"/>
      <c r="R102" s="78"/>
      <c r="S102" s="82"/>
      <c r="T102" s="94"/>
      <c r="U102" s="82"/>
    </row>
    <row r="103" spans="1:21" s="83" customFormat="1" ht="36" customHeight="1" x14ac:dyDescent="0.35">
      <c r="A103" s="74"/>
      <c r="B103" s="75"/>
      <c r="C103" s="76"/>
      <c r="D103" s="76"/>
      <c r="E103" s="77"/>
      <c r="F103" s="329"/>
      <c r="G103" s="330"/>
      <c r="H103" s="330"/>
      <c r="I103" s="330"/>
      <c r="J103" s="330"/>
      <c r="K103" s="330"/>
      <c r="L103" s="330"/>
      <c r="M103" s="330"/>
      <c r="N103" s="331"/>
      <c r="O103" s="79"/>
      <c r="P103" s="78"/>
      <c r="Q103" s="80"/>
      <c r="R103" s="78"/>
      <c r="S103" s="82"/>
      <c r="T103" s="94"/>
      <c r="U103" s="82"/>
    </row>
    <row r="104" spans="1:21" s="83" customFormat="1" ht="36" customHeight="1" x14ac:dyDescent="0.35">
      <c r="A104" s="74"/>
      <c r="B104" s="75"/>
      <c r="C104" s="76"/>
      <c r="D104" s="76"/>
      <c r="E104" s="77"/>
      <c r="F104" s="329"/>
      <c r="G104" s="330"/>
      <c r="H104" s="330"/>
      <c r="I104" s="330"/>
      <c r="J104" s="330"/>
      <c r="K104" s="330"/>
      <c r="L104" s="330"/>
      <c r="M104" s="330"/>
      <c r="N104" s="331"/>
      <c r="O104" s="79"/>
      <c r="P104" s="78"/>
      <c r="Q104" s="91"/>
      <c r="R104" s="78"/>
      <c r="S104" s="92"/>
      <c r="T104" s="94"/>
      <c r="U104" s="82"/>
    </row>
    <row r="105" spans="1:21" s="1" customFormat="1" x14ac:dyDescent="0.35">
      <c r="L105" s="48" t="s">
        <v>65</v>
      </c>
      <c r="M105" s="48"/>
      <c r="N105" s="48"/>
      <c r="O105" s="30">
        <f>SUM(O94:O104)</f>
        <v>50</v>
      </c>
      <c r="P105" s="30">
        <f>SUM(P94:P104)</f>
        <v>50</v>
      </c>
      <c r="Q105" s="32"/>
      <c r="R105" s="30">
        <f>SUM(R94:R104)</f>
        <v>0</v>
      </c>
      <c r="S105" s="32"/>
      <c r="T105" s="31">
        <f>SUM(T94:T104)</f>
        <v>0</v>
      </c>
      <c r="U105" s="26"/>
    </row>
    <row r="107" spans="1:21" s="98" customFormat="1" ht="37.5" customHeight="1" x14ac:dyDescent="0.35">
      <c r="A107" s="126" t="s">
        <v>80</v>
      </c>
      <c r="B107" s="127"/>
      <c r="C107" s="127"/>
      <c r="D107" s="127"/>
      <c r="E107" s="127"/>
      <c r="F107" s="127"/>
      <c r="G107" s="127"/>
      <c r="H107" s="127"/>
      <c r="I107" s="127"/>
      <c r="J107" s="127"/>
      <c r="K107" s="127"/>
      <c r="L107" s="127"/>
      <c r="M107" s="127"/>
      <c r="N107" s="128"/>
      <c r="O107" s="129" t="s">
        <v>163</v>
      </c>
      <c r="P107" s="129" t="s">
        <v>36</v>
      </c>
      <c r="Q107" s="130" t="s">
        <v>70</v>
      </c>
      <c r="R107" s="129" t="s">
        <v>37</v>
      </c>
      <c r="S107" s="130" t="s">
        <v>70</v>
      </c>
      <c r="T107" s="129" t="s">
        <v>38</v>
      </c>
      <c r="U107" s="130" t="s">
        <v>70</v>
      </c>
    </row>
    <row r="108" spans="1:21" x14ac:dyDescent="0.35">
      <c r="A108" s="56"/>
      <c r="B108" s="57"/>
      <c r="C108" s="24" t="s">
        <v>63</v>
      </c>
      <c r="D108" s="24" t="s">
        <v>62</v>
      </c>
      <c r="E108" s="60" t="s">
        <v>31</v>
      </c>
      <c r="F108" s="46" t="s">
        <v>32</v>
      </c>
      <c r="G108" s="46"/>
      <c r="H108" s="46"/>
      <c r="I108" s="46"/>
      <c r="J108" s="46"/>
      <c r="K108" s="46"/>
      <c r="L108" s="46"/>
      <c r="M108" s="46"/>
      <c r="N108" s="46"/>
      <c r="O108" s="20" t="s">
        <v>33</v>
      </c>
      <c r="P108" s="20" t="s">
        <v>33</v>
      </c>
      <c r="Q108" s="26"/>
      <c r="R108" s="20" t="s">
        <v>33</v>
      </c>
      <c r="S108" s="27"/>
      <c r="T108" s="6" t="s">
        <v>33</v>
      </c>
      <c r="U108" s="27"/>
    </row>
    <row r="109" spans="1:21" s="83" customFormat="1" ht="44.25" customHeight="1" x14ac:dyDescent="0.35">
      <c r="A109" s="74"/>
      <c r="B109" s="75"/>
      <c r="C109" s="76" t="s">
        <v>53</v>
      </c>
      <c r="D109" s="76" t="s">
        <v>54</v>
      </c>
      <c r="E109" s="85" t="s">
        <v>15</v>
      </c>
      <c r="F109" s="350" t="s">
        <v>231</v>
      </c>
      <c r="G109" s="351"/>
      <c r="H109" s="351"/>
      <c r="I109" s="351"/>
      <c r="J109" s="351"/>
      <c r="K109" s="351"/>
      <c r="L109" s="351"/>
      <c r="M109" s="351"/>
      <c r="N109" s="352"/>
      <c r="O109" s="79">
        <v>237</v>
      </c>
      <c r="P109" s="250">
        <v>0</v>
      </c>
      <c r="Q109" s="80" t="s">
        <v>226</v>
      </c>
      <c r="R109" s="79"/>
      <c r="S109" s="82"/>
      <c r="T109" s="81"/>
      <c r="U109" s="82"/>
    </row>
    <row r="110" spans="1:21" s="83" customFormat="1" ht="56.25" customHeight="1" x14ac:dyDescent="0.35">
      <c r="A110" s="74"/>
      <c r="B110" s="75"/>
      <c r="C110" s="76" t="s">
        <v>54</v>
      </c>
      <c r="D110" s="76" t="s">
        <v>54</v>
      </c>
      <c r="E110" s="85" t="s">
        <v>15</v>
      </c>
      <c r="F110" s="347" t="s">
        <v>172</v>
      </c>
      <c r="G110" s="348"/>
      <c r="H110" s="348"/>
      <c r="I110" s="348"/>
      <c r="J110" s="348"/>
      <c r="K110" s="348"/>
      <c r="L110" s="348"/>
      <c r="M110" s="348"/>
      <c r="N110" s="349"/>
      <c r="O110" s="79">
        <v>458</v>
      </c>
      <c r="P110" s="250">
        <v>337.56</v>
      </c>
      <c r="Q110" s="80" t="s">
        <v>227</v>
      </c>
      <c r="R110" s="79"/>
      <c r="S110" s="82"/>
      <c r="T110" s="81"/>
      <c r="U110" s="82"/>
    </row>
    <row r="111" spans="1:21" s="83" customFormat="1" ht="55.5" customHeight="1" x14ac:dyDescent="0.35">
      <c r="A111" s="74"/>
      <c r="B111" s="75"/>
      <c r="C111" s="76" t="s">
        <v>54</v>
      </c>
      <c r="D111" s="76" t="s">
        <v>56</v>
      </c>
      <c r="E111" s="85" t="s">
        <v>15</v>
      </c>
      <c r="F111" s="347" t="s">
        <v>210</v>
      </c>
      <c r="G111" s="348"/>
      <c r="H111" s="348"/>
      <c r="I111" s="348"/>
      <c r="J111" s="348"/>
      <c r="K111" s="348"/>
      <c r="L111" s="348"/>
      <c r="M111" s="348"/>
      <c r="N111" s="349"/>
      <c r="O111" s="79">
        <v>130</v>
      </c>
      <c r="P111" s="79">
        <v>130</v>
      </c>
      <c r="Q111" s="80"/>
      <c r="R111" s="79"/>
      <c r="S111" s="82"/>
      <c r="T111" s="81"/>
      <c r="U111" s="82"/>
    </row>
    <row r="112" spans="1:21" s="83" customFormat="1" ht="35.25" customHeight="1" x14ac:dyDescent="0.35">
      <c r="A112" s="74"/>
      <c r="B112" s="75"/>
      <c r="C112" s="76" t="s">
        <v>56</v>
      </c>
      <c r="D112" s="76" t="s">
        <v>56</v>
      </c>
      <c r="E112" s="85" t="s">
        <v>15</v>
      </c>
      <c r="F112" s="347" t="s">
        <v>174</v>
      </c>
      <c r="G112" s="348"/>
      <c r="H112" s="348"/>
      <c r="I112" s="348"/>
      <c r="J112" s="348"/>
      <c r="K112" s="348"/>
      <c r="L112" s="348"/>
      <c r="M112" s="348"/>
      <c r="N112" s="349"/>
      <c r="O112" s="79">
        <v>237</v>
      </c>
      <c r="P112" s="79">
        <v>237</v>
      </c>
      <c r="Q112" s="80"/>
      <c r="R112" s="79"/>
      <c r="S112" s="82"/>
      <c r="T112" s="81"/>
      <c r="U112" s="82"/>
    </row>
    <row r="113" spans="1:21" s="83" customFormat="1" ht="45" customHeight="1" x14ac:dyDescent="0.35">
      <c r="A113" s="74"/>
      <c r="B113" s="75"/>
      <c r="C113" s="76" t="s">
        <v>54</v>
      </c>
      <c r="D113" s="76" t="s">
        <v>54</v>
      </c>
      <c r="E113" s="85" t="s">
        <v>15</v>
      </c>
      <c r="F113" s="347" t="s">
        <v>179</v>
      </c>
      <c r="G113" s="348"/>
      <c r="H113" s="348"/>
      <c r="I113" s="348"/>
      <c r="J113" s="348"/>
      <c r="K113" s="348"/>
      <c r="L113" s="348"/>
      <c r="M113" s="348"/>
      <c r="N113" s="349"/>
      <c r="O113" s="79">
        <v>237</v>
      </c>
      <c r="P113" s="79">
        <v>0</v>
      </c>
      <c r="Q113" s="80" t="s">
        <v>228</v>
      </c>
      <c r="R113" s="79"/>
      <c r="S113" s="82"/>
      <c r="T113" s="81"/>
      <c r="U113" s="82"/>
    </row>
    <row r="114" spans="1:21" s="83" customFormat="1" ht="45" customHeight="1" x14ac:dyDescent="0.35">
      <c r="A114" s="74"/>
      <c r="B114" s="75"/>
      <c r="C114" s="76" t="s">
        <v>54</v>
      </c>
      <c r="D114" s="76" t="s">
        <v>54</v>
      </c>
      <c r="E114" s="85" t="s">
        <v>15</v>
      </c>
      <c r="F114" s="348" t="s">
        <v>201</v>
      </c>
      <c r="G114" s="348"/>
      <c r="H114" s="348"/>
      <c r="I114" s="348"/>
      <c r="J114" s="348"/>
      <c r="K114" s="348"/>
      <c r="L114" s="348"/>
      <c r="M114" s="348"/>
      <c r="N114" s="348"/>
      <c r="O114" s="247">
        <v>50</v>
      </c>
      <c r="P114" s="247">
        <v>50</v>
      </c>
      <c r="Q114" s="80"/>
      <c r="R114" s="79"/>
      <c r="S114" s="82"/>
      <c r="T114" s="81"/>
      <c r="U114" s="82"/>
    </row>
    <row r="115" spans="1:21" s="83" customFormat="1" ht="66.75" customHeight="1" x14ac:dyDescent="0.35">
      <c r="A115" s="74"/>
      <c r="B115" s="75"/>
      <c r="C115" s="76" t="s">
        <v>54</v>
      </c>
      <c r="D115" s="76" t="s">
        <v>54</v>
      </c>
      <c r="E115" s="85" t="s">
        <v>15</v>
      </c>
      <c r="F115" s="347" t="s">
        <v>221</v>
      </c>
      <c r="G115" s="348"/>
      <c r="H115" s="348"/>
      <c r="I115" s="348"/>
      <c r="J115" s="348"/>
      <c r="K115" s="348"/>
      <c r="L115" s="348"/>
      <c r="M115" s="348"/>
      <c r="N115" s="349"/>
      <c r="O115" s="79">
        <v>1196</v>
      </c>
      <c r="P115" s="79">
        <v>1735.44</v>
      </c>
      <c r="Q115" s="80" t="s">
        <v>234</v>
      </c>
      <c r="R115" s="79"/>
      <c r="S115" s="82"/>
      <c r="T115" s="81"/>
      <c r="U115" s="82"/>
    </row>
    <row r="116" spans="1:21" s="83" customFormat="1" ht="33.75" customHeight="1" x14ac:dyDescent="0.35">
      <c r="A116" s="74"/>
      <c r="B116" s="75"/>
      <c r="C116" s="76" t="s">
        <v>54</v>
      </c>
      <c r="D116" s="76" t="s">
        <v>55</v>
      </c>
      <c r="E116" s="85" t="s">
        <v>15</v>
      </c>
      <c r="F116" s="347" t="s">
        <v>211</v>
      </c>
      <c r="G116" s="348"/>
      <c r="H116" s="348"/>
      <c r="I116" s="348"/>
      <c r="J116" s="348"/>
      <c r="K116" s="348"/>
      <c r="L116" s="348"/>
      <c r="M116" s="348"/>
      <c r="N116" s="349"/>
      <c r="O116" s="79">
        <v>94</v>
      </c>
      <c r="P116" s="79">
        <v>94</v>
      </c>
      <c r="Q116" s="80"/>
      <c r="R116" s="79"/>
      <c r="S116" s="82"/>
      <c r="T116" s="81"/>
      <c r="U116" s="82"/>
    </row>
    <row r="117" spans="1:21" s="83" customFormat="1" ht="33.75" customHeight="1" x14ac:dyDescent="0.35">
      <c r="A117" s="74"/>
      <c r="B117" s="75"/>
      <c r="C117" s="76"/>
      <c r="D117" s="76"/>
      <c r="E117" s="85" t="s">
        <v>15</v>
      </c>
      <c r="F117" s="329"/>
      <c r="G117" s="330"/>
      <c r="H117" s="330"/>
      <c r="I117" s="330"/>
      <c r="J117" s="330"/>
      <c r="K117" s="330"/>
      <c r="L117" s="330"/>
      <c r="M117" s="330"/>
      <c r="N117" s="331"/>
      <c r="O117" s="79"/>
      <c r="P117" s="79"/>
      <c r="Q117" s="80"/>
      <c r="R117" s="79"/>
      <c r="S117" s="82"/>
      <c r="T117" s="81"/>
      <c r="U117" s="82"/>
    </row>
    <row r="118" spans="1:21" s="83" customFormat="1" ht="33.75" customHeight="1" x14ac:dyDescent="0.35">
      <c r="A118" s="74"/>
      <c r="B118" s="75"/>
      <c r="C118" s="76"/>
      <c r="D118" s="76"/>
      <c r="E118" s="85" t="s">
        <v>15</v>
      </c>
      <c r="F118" s="329"/>
      <c r="G118" s="330"/>
      <c r="H118" s="330"/>
      <c r="I118" s="330"/>
      <c r="J118" s="330"/>
      <c r="K118" s="330"/>
      <c r="L118" s="330"/>
      <c r="M118" s="330"/>
      <c r="N118" s="331"/>
      <c r="O118" s="79"/>
      <c r="P118" s="79"/>
      <c r="Q118" s="80"/>
      <c r="R118" s="79"/>
      <c r="S118" s="82"/>
      <c r="T118" s="81"/>
      <c r="U118" s="82"/>
    </row>
    <row r="119" spans="1:21" s="83" customFormat="1" ht="33.75" customHeight="1" x14ac:dyDescent="0.35">
      <c r="A119" s="74"/>
      <c r="B119" s="75"/>
      <c r="C119" s="76"/>
      <c r="D119" s="76"/>
      <c r="E119" s="85" t="s">
        <v>15</v>
      </c>
      <c r="F119" s="329"/>
      <c r="G119" s="330"/>
      <c r="H119" s="330"/>
      <c r="I119" s="330"/>
      <c r="J119" s="330"/>
      <c r="K119" s="330"/>
      <c r="L119" s="330"/>
      <c r="M119" s="330"/>
      <c r="N119" s="331"/>
      <c r="O119" s="79"/>
      <c r="P119" s="79"/>
      <c r="Q119" s="80"/>
      <c r="R119" s="79"/>
      <c r="S119" s="82"/>
      <c r="T119" s="81"/>
      <c r="U119" s="82"/>
    </row>
    <row r="120" spans="1:21" s="83" customFormat="1" ht="33.75" customHeight="1" x14ac:dyDescent="0.35">
      <c r="A120" s="74"/>
      <c r="B120" s="75"/>
      <c r="C120" s="76"/>
      <c r="D120" s="76"/>
      <c r="E120" s="85" t="s">
        <v>15</v>
      </c>
      <c r="F120" s="329"/>
      <c r="G120" s="330"/>
      <c r="H120" s="330"/>
      <c r="I120" s="330"/>
      <c r="J120" s="330"/>
      <c r="K120" s="330"/>
      <c r="L120" s="330"/>
      <c r="M120" s="330"/>
      <c r="N120" s="331"/>
      <c r="O120" s="79"/>
      <c r="P120" s="79"/>
      <c r="Q120" s="80"/>
      <c r="R120" s="79"/>
      <c r="S120" s="82"/>
      <c r="T120" s="81"/>
      <c r="U120" s="82"/>
    </row>
    <row r="121" spans="1:21" s="83" customFormat="1" ht="33.75" customHeight="1" x14ac:dyDescent="0.35">
      <c r="A121" s="74"/>
      <c r="B121" s="75"/>
      <c r="C121" s="76"/>
      <c r="D121" s="76"/>
      <c r="E121" s="85" t="s">
        <v>15</v>
      </c>
      <c r="F121" s="329"/>
      <c r="G121" s="330"/>
      <c r="H121" s="330"/>
      <c r="I121" s="330"/>
      <c r="J121" s="330"/>
      <c r="K121" s="330"/>
      <c r="L121" s="330"/>
      <c r="M121" s="330"/>
      <c r="N121" s="331"/>
      <c r="O121" s="79"/>
      <c r="P121" s="79"/>
      <c r="Q121" s="80"/>
      <c r="R121" s="79"/>
      <c r="S121" s="82"/>
      <c r="T121" s="81"/>
      <c r="U121" s="82"/>
    </row>
    <row r="122" spans="1:21" s="83" customFormat="1" ht="33.75" customHeight="1" x14ac:dyDescent="0.35">
      <c r="A122" s="74"/>
      <c r="B122" s="75"/>
      <c r="C122" s="76"/>
      <c r="D122" s="76"/>
      <c r="E122" s="85" t="s">
        <v>15</v>
      </c>
      <c r="F122" s="329"/>
      <c r="G122" s="330"/>
      <c r="H122" s="330"/>
      <c r="I122" s="330"/>
      <c r="J122" s="330"/>
      <c r="K122" s="330"/>
      <c r="L122" s="330"/>
      <c r="M122" s="330"/>
      <c r="N122" s="331"/>
      <c r="O122" s="79"/>
      <c r="P122" s="79"/>
      <c r="Q122" s="80"/>
      <c r="R122" s="79"/>
      <c r="S122" s="82"/>
      <c r="T122" s="81"/>
      <c r="U122" s="82"/>
    </row>
    <row r="123" spans="1:21" s="1" customFormat="1" x14ac:dyDescent="0.35">
      <c r="M123" s="48" t="s">
        <v>66</v>
      </c>
      <c r="N123" s="48"/>
      <c r="O123" s="30">
        <f>SUM(O109:O122)</f>
        <v>2639</v>
      </c>
      <c r="P123" s="30">
        <f>SUM(P109:P122)</f>
        <v>2584</v>
      </c>
      <c r="Q123" s="23"/>
      <c r="R123" s="30">
        <f>SUM(R109:R122)</f>
        <v>0</v>
      </c>
      <c r="S123" s="23"/>
      <c r="T123" s="31">
        <f>SUM(T109:T122)</f>
        <v>0</v>
      </c>
      <c r="U123" s="23"/>
    </row>
    <row r="125" spans="1:21" s="98" customFormat="1" ht="37.5" customHeight="1" x14ac:dyDescent="0.35">
      <c r="A125" s="131" t="s">
        <v>81</v>
      </c>
      <c r="B125" s="132"/>
      <c r="C125" s="132"/>
      <c r="D125" s="132"/>
      <c r="E125" s="132"/>
      <c r="F125" s="132"/>
      <c r="G125" s="132"/>
      <c r="H125" s="132"/>
      <c r="I125" s="132"/>
      <c r="J125" s="132"/>
      <c r="K125" s="132"/>
      <c r="L125" s="132"/>
      <c r="M125" s="132"/>
      <c r="N125" s="133"/>
      <c r="O125" s="245" t="s">
        <v>163</v>
      </c>
      <c r="P125" s="134" t="s">
        <v>36</v>
      </c>
      <c r="Q125" s="135" t="s">
        <v>70</v>
      </c>
      <c r="R125" s="134" t="s">
        <v>37</v>
      </c>
      <c r="S125" s="135" t="s">
        <v>70</v>
      </c>
      <c r="T125" s="134" t="s">
        <v>38</v>
      </c>
      <c r="U125" s="135" t="s">
        <v>70</v>
      </c>
    </row>
    <row r="126" spans="1:21" x14ac:dyDescent="0.35">
      <c r="A126" s="56" t="s">
        <v>68</v>
      </c>
      <c r="B126" s="57"/>
      <c r="C126" s="24" t="s">
        <v>63</v>
      </c>
      <c r="D126" s="24" t="s">
        <v>62</v>
      </c>
      <c r="E126" s="60" t="s">
        <v>31</v>
      </c>
      <c r="F126" s="46" t="s">
        <v>32</v>
      </c>
      <c r="G126" s="46"/>
      <c r="H126" s="46"/>
      <c r="I126" s="46"/>
      <c r="J126" s="46"/>
      <c r="K126" s="46"/>
      <c r="L126" s="46"/>
      <c r="M126" s="46"/>
      <c r="N126" s="46"/>
      <c r="O126" s="20" t="s">
        <v>33</v>
      </c>
      <c r="P126" s="20" t="s">
        <v>33</v>
      </c>
      <c r="Q126" s="26"/>
      <c r="R126" s="20" t="s">
        <v>33</v>
      </c>
      <c r="S126" s="27"/>
      <c r="T126" s="6" t="s">
        <v>33</v>
      </c>
      <c r="U126" s="27"/>
    </row>
    <row r="127" spans="1:21" s="83" customFormat="1" ht="35.25" customHeight="1" x14ac:dyDescent="0.35">
      <c r="A127" s="74"/>
      <c r="B127" s="75"/>
      <c r="C127" s="76" t="s">
        <v>54</v>
      </c>
      <c r="D127" s="76" t="s">
        <v>55</v>
      </c>
      <c r="E127" s="249" t="s">
        <v>19</v>
      </c>
      <c r="F127" s="338" t="s">
        <v>171</v>
      </c>
      <c r="G127" s="339"/>
      <c r="H127" s="339"/>
      <c r="I127" s="339"/>
      <c r="J127" s="339"/>
      <c r="K127" s="339"/>
      <c r="L127" s="339"/>
      <c r="M127" s="339"/>
      <c r="N127" s="340"/>
      <c r="O127" s="79">
        <v>500</v>
      </c>
      <c r="P127" s="250">
        <v>425</v>
      </c>
      <c r="Q127" s="80" t="s">
        <v>229</v>
      </c>
      <c r="R127" s="79"/>
      <c r="S127" s="82"/>
      <c r="T127" s="81"/>
      <c r="U127" s="82"/>
    </row>
    <row r="128" spans="1:21" s="83" customFormat="1" ht="35.25" customHeight="1" x14ac:dyDescent="0.35">
      <c r="A128" s="74"/>
      <c r="B128" s="75"/>
      <c r="C128" s="76" t="s">
        <v>54</v>
      </c>
      <c r="D128" s="76" t="s">
        <v>55</v>
      </c>
      <c r="E128" s="249" t="s">
        <v>19</v>
      </c>
      <c r="F128" s="338" t="s">
        <v>173</v>
      </c>
      <c r="G128" s="339"/>
      <c r="H128" s="339"/>
      <c r="I128" s="339"/>
      <c r="J128" s="339"/>
      <c r="K128" s="339"/>
      <c r="L128" s="339"/>
      <c r="M128" s="339"/>
      <c r="N128" s="340"/>
      <c r="O128" s="79">
        <v>800</v>
      </c>
      <c r="P128" s="250">
        <v>480</v>
      </c>
      <c r="Q128" s="80" t="s">
        <v>237</v>
      </c>
      <c r="R128" s="79"/>
      <c r="S128" s="82"/>
      <c r="T128" s="81"/>
      <c r="U128" s="82"/>
    </row>
    <row r="129" spans="1:21" s="83" customFormat="1" ht="35.25" customHeight="1" x14ac:dyDescent="0.35">
      <c r="A129" s="74"/>
      <c r="B129" s="75"/>
      <c r="C129" s="76" t="s">
        <v>54</v>
      </c>
      <c r="D129" s="76" t="s">
        <v>54</v>
      </c>
      <c r="E129" s="249" t="s">
        <v>20</v>
      </c>
      <c r="F129" s="338" t="s">
        <v>199</v>
      </c>
      <c r="G129" s="339"/>
      <c r="H129" s="339"/>
      <c r="I129" s="339"/>
      <c r="J129" s="339"/>
      <c r="K129" s="339"/>
      <c r="L129" s="339"/>
      <c r="M129" s="339"/>
      <c r="N129" s="340"/>
      <c r="O129" s="79">
        <v>170</v>
      </c>
      <c r="P129" s="250">
        <v>127.5</v>
      </c>
      <c r="Q129" s="80" t="s">
        <v>230</v>
      </c>
      <c r="R129" s="79"/>
      <c r="S129" s="82"/>
      <c r="T129" s="81"/>
      <c r="U129" s="82"/>
    </row>
    <row r="130" spans="1:21" s="83" customFormat="1" ht="35.25" customHeight="1" x14ac:dyDescent="0.35">
      <c r="A130" s="74"/>
      <c r="B130" s="75"/>
      <c r="C130" s="76" t="s">
        <v>54</v>
      </c>
      <c r="D130" s="76" t="s">
        <v>54</v>
      </c>
      <c r="E130" s="249" t="s">
        <v>20</v>
      </c>
      <c r="F130" s="338" t="s">
        <v>208</v>
      </c>
      <c r="G130" s="339"/>
      <c r="H130" s="339"/>
      <c r="I130" s="339"/>
      <c r="J130" s="339"/>
      <c r="K130" s="339"/>
      <c r="L130" s="339"/>
      <c r="M130" s="339"/>
      <c r="N130" s="340"/>
      <c r="O130" s="79">
        <v>425</v>
      </c>
      <c r="P130" s="250">
        <v>495</v>
      </c>
      <c r="Q130" s="80" t="s">
        <v>233</v>
      </c>
      <c r="R130" s="79"/>
      <c r="S130" s="82"/>
      <c r="T130" s="81"/>
      <c r="U130" s="82"/>
    </row>
    <row r="131" spans="1:21" s="83" customFormat="1" ht="35.25" customHeight="1" x14ac:dyDescent="0.35">
      <c r="A131" s="74"/>
      <c r="B131" s="75"/>
      <c r="C131" s="76"/>
      <c r="D131" s="76"/>
      <c r="E131" s="77"/>
      <c r="F131" s="341"/>
      <c r="G131" s="342"/>
      <c r="H131" s="342"/>
      <c r="I131" s="342"/>
      <c r="J131" s="342"/>
      <c r="K131" s="342"/>
      <c r="L131" s="342"/>
      <c r="M131" s="342"/>
      <c r="N131" s="343"/>
      <c r="O131" s="79"/>
      <c r="P131" s="79"/>
      <c r="Q131" s="80"/>
      <c r="R131" s="79"/>
      <c r="S131" s="82"/>
      <c r="T131" s="81"/>
      <c r="U131" s="82"/>
    </row>
    <row r="132" spans="1:21" s="83" customFormat="1" ht="35.25" customHeight="1" x14ac:dyDescent="0.35">
      <c r="A132" s="74"/>
      <c r="B132" s="75"/>
      <c r="C132" s="76"/>
      <c r="D132" s="76"/>
      <c r="E132" s="77"/>
      <c r="F132" s="341"/>
      <c r="G132" s="342"/>
      <c r="H132" s="342"/>
      <c r="I132" s="342"/>
      <c r="J132" s="342"/>
      <c r="K132" s="342"/>
      <c r="L132" s="342"/>
      <c r="M132" s="342"/>
      <c r="N132" s="343"/>
      <c r="O132" s="79"/>
      <c r="P132" s="79"/>
      <c r="Q132" s="80"/>
      <c r="R132" s="79"/>
      <c r="S132" s="82"/>
      <c r="T132" s="81"/>
      <c r="U132" s="82"/>
    </row>
    <row r="133" spans="1:21" s="83" customFormat="1" ht="35.25" customHeight="1" x14ac:dyDescent="0.35">
      <c r="A133" s="74"/>
      <c r="B133" s="75"/>
      <c r="C133" s="76"/>
      <c r="D133" s="76"/>
      <c r="E133" s="77"/>
      <c r="F133" s="341"/>
      <c r="G133" s="342"/>
      <c r="H133" s="342"/>
      <c r="I133" s="342"/>
      <c r="J133" s="342"/>
      <c r="K133" s="342"/>
      <c r="L133" s="342"/>
      <c r="M133" s="342"/>
      <c r="N133" s="343"/>
      <c r="O133" s="79"/>
      <c r="P133" s="79"/>
      <c r="Q133" s="80"/>
      <c r="R133" s="79"/>
      <c r="S133" s="82"/>
      <c r="T133" s="81"/>
      <c r="U133" s="82"/>
    </row>
    <row r="134" spans="1:21" s="83" customFormat="1" ht="35.25" customHeight="1" x14ac:dyDescent="0.35">
      <c r="A134" s="74"/>
      <c r="B134" s="75"/>
      <c r="C134" s="76"/>
      <c r="D134" s="76"/>
      <c r="E134" s="77"/>
      <c r="F134" s="341"/>
      <c r="G134" s="342"/>
      <c r="H134" s="342"/>
      <c r="I134" s="342"/>
      <c r="J134" s="342"/>
      <c r="K134" s="342"/>
      <c r="L134" s="342"/>
      <c r="M134" s="342"/>
      <c r="N134" s="343"/>
      <c r="O134" s="79"/>
      <c r="P134" s="79"/>
      <c r="Q134" s="80"/>
      <c r="R134" s="79"/>
      <c r="S134" s="82"/>
      <c r="T134" s="81"/>
      <c r="U134" s="82"/>
    </row>
    <row r="135" spans="1:21" s="83" customFormat="1" ht="35.25" customHeight="1" x14ac:dyDescent="0.35">
      <c r="A135" s="74"/>
      <c r="B135" s="75"/>
      <c r="C135" s="76"/>
      <c r="D135" s="76"/>
      <c r="E135" s="77"/>
      <c r="F135" s="341"/>
      <c r="G135" s="342"/>
      <c r="H135" s="342"/>
      <c r="I135" s="342"/>
      <c r="J135" s="342"/>
      <c r="K135" s="342"/>
      <c r="L135" s="342"/>
      <c r="M135" s="342"/>
      <c r="N135" s="343"/>
      <c r="O135" s="79"/>
      <c r="P135" s="79"/>
      <c r="Q135" s="80"/>
      <c r="R135" s="79"/>
      <c r="S135" s="82"/>
      <c r="T135" s="81"/>
      <c r="U135" s="82"/>
    </row>
    <row r="136" spans="1:21" s="1" customFormat="1" x14ac:dyDescent="0.35">
      <c r="L136" s="48" t="s">
        <v>84</v>
      </c>
      <c r="M136" s="48"/>
      <c r="N136" s="48"/>
      <c r="O136" s="30">
        <f>SUM(O127:O135)</f>
        <v>1895</v>
      </c>
      <c r="P136" s="30">
        <f t="shared" ref="P136:T136" si="1">SUM(P127:P135)</f>
        <v>1527.5</v>
      </c>
      <c r="Q136" s="30"/>
      <c r="R136" s="30">
        <f t="shared" si="1"/>
        <v>0</v>
      </c>
      <c r="S136" s="30"/>
      <c r="T136" s="31">
        <f t="shared" si="1"/>
        <v>0</v>
      </c>
      <c r="U136" s="30"/>
    </row>
    <row r="137" spans="1:21" s="1" customFormat="1" x14ac:dyDescent="0.35">
      <c r="N137" s="33"/>
      <c r="O137" s="30"/>
      <c r="P137" s="30"/>
      <c r="Q137" s="23"/>
      <c r="R137" s="30"/>
      <c r="S137" s="23"/>
      <c r="T137" s="31"/>
      <c r="U137" s="23"/>
    </row>
    <row r="138" spans="1:21" s="1" customFormat="1" ht="15" thickBot="1" x14ac:dyDescent="0.4">
      <c r="N138" s="33"/>
      <c r="O138" s="30"/>
      <c r="P138" s="30"/>
      <c r="Q138" s="23"/>
      <c r="R138" s="30"/>
      <c r="S138" s="23"/>
      <c r="T138" s="31"/>
      <c r="U138" s="23"/>
    </row>
    <row r="139" spans="1:21" s="1" customFormat="1" ht="21.5" thickBot="1" x14ac:dyDescent="0.55000000000000004">
      <c r="E139" s="332" t="s">
        <v>87</v>
      </c>
      <c r="F139" s="333"/>
      <c r="G139" s="333"/>
      <c r="H139" s="333"/>
      <c r="I139" s="333"/>
      <c r="J139" s="333"/>
      <c r="K139" s="333"/>
      <c r="L139" s="333"/>
      <c r="M139" s="333"/>
      <c r="N139" s="334"/>
      <c r="O139" s="40">
        <f>SUM(O123,O105,O136,O90,O73,O61)</f>
        <v>46147.5</v>
      </c>
      <c r="P139" s="40">
        <f>SUM(P123,P105,P136,P90,P73,P61)</f>
        <v>46147.5</v>
      </c>
      <c r="Q139" s="30"/>
      <c r="R139" s="40">
        <f>SUM(R123,R105,R136,R90,R73,R61)</f>
        <v>0</v>
      </c>
      <c r="S139" s="30"/>
      <c r="T139" s="71">
        <f>SUM(T123,T105,T136,T90,T73,T61)</f>
        <v>0</v>
      </c>
      <c r="U139" s="30"/>
    </row>
    <row r="140" spans="1:21" s="37" customFormat="1" ht="15.75" customHeight="1" x14ac:dyDescent="0.5">
      <c r="G140" s="38"/>
      <c r="H140" s="38"/>
      <c r="I140" s="38"/>
      <c r="J140" s="38"/>
      <c r="K140" s="38"/>
      <c r="L140" s="38"/>
      <c r="M140" s="38"/>
      <c r="N140" s="38"/>
      <c r="O140" s="39"/>
      <c r="P140" s="39"/>
      <c r="Q140" s="39"/>
      <c r="R140" s="39"/>
      <c r="S140" s="39"/>
      <c r="T140" s="72"/>
      <c r="U140" s="39"/>
    </row>
    <row r="142" spans="1:21" s="98" customFormat="1" ht="37.5" customHeight="1" x14ac:dyDescent="0.35">
      <c r="A142" s="136" t="s">
        <v>34</v>
      </c>
      <c r="B142" s="137"/>
      <c r="C142" s="137"/>
      <c r="D142" s="138"/>
      <c r="E142" s="139"/>
      <c r="F142" s="139"/>
      <c r="G142" s="139"/>
      <c r="H142" s="139"/>
      <c r="I142" s="139"/>
      <c r="J142" s="139"/>
      <c r="K142" s="139"/>
      <c r="L142" s="139"/>
      <c r="M142" s="139"/>
      <c r="N142" s="140"/>
      <c r="O142" s="141" t="s">
        <v>163</v>
      </c>
      <c r="P142" s="141" t="s">
        <v>36</v>
      </c>
      <c r="Q142" s="142" t="s">
        <v>70</v>
      </c>
      <c r="R142" s="141" t="s">
        <v>37</v>
      </c>
      <c r="S142" s="142" t="s">
        <v>70</v>
      </c>
      <c r="T142" s="141" t="s">
        <v>38</v>
      </c>
      <c r="U142" s="142" t="s">
        <v>70</v>
      </c>
    </row>
    <row r="143" spans="1:21" x14ac:dyDescent="0.35">
      <c r="A143" s="56"/>
      <c r="B143" s="57"/>
      <c r="C143" s="24" t="s">
        <v>63</v>
      </c>
      <c r="D143" s="24" t="s">
        <v>62</v>
      </c>
      <c r="E143" s="60" t="s">
        <v>31</v>
      </c>
      <c r="F143" s="46" t="s">
        <v>32</v>
      </c>
      <c r="G143" s="46"/>
      <c r="H143" s="46"/>
      <c r="I143" s="46"/>
      <c r="J143" s="46"/>
      <c r="K143" s="46"/>
      <c r="L143" s="46"/>
      <c r="M143" s="46"/>
      <c r="N143" s="46"/>
      <c r="O143" s="20" t="s">
        <v>33</v>
      </c>
      <c r="P143" s="20" t="s">
        <v>33</v>
      </c>
      <c r="Q143" s="26"/>
      <c r="R143" s="20" t="s">
        <v>33</v>
      </c>
      <c r="S143" s="27"/>
      <c r="T143" s="6" t="s">
        <v>33</v>
      </c>
      <c r="U143" s="27"/>
    </row>
    <row r="144" spans="1:21" s="83" customFormat="1" ht="37.5" customHeight="1" x14ac:dyDescent="0.35">
      <c r="A144" s="74"/>
      <c r="B144" s="75"/>
      <c r="C144" s="76"/>
      <c r="D144" s="76"/>
      <c r="E144" s="85" t="s">
        <v>58</v>
      </c>
      <c r="F144" s="329"/>
      <c r="G144" s="330"/>
      <c r="H144" s="330"/>
      <c r="I144" s="330"/>
      <c r="J144" s="330"/>
      <c r="K144" s="330"/>
      <c r="L144" s="330"/>
      <c r="M144" s="330"/>
      <c r="N144" s="331"/>
      <c r="O144" s="79"/>
      <c r="P144" s="79"/>
      <c r="Q144" s="80"/>
      <c r="R144" s="79"/>
      <c r="S144" s="82"/>
      <c r="T144" s="81"/>
      <c r="U144" s="82"/>
    </row>
    <row r="145" spans="1:21" s="83" customFormat="1" ht="37.5" customHeight="1" x14ac:dyDescent="0.35">
      <c r="A145" s="74"/>
      <c r="B145" s="75"/>
      <c r="C145" s="76"/>
      <c r="D145" s="76"/>
      <c r="E145" s="85" t="s">
        <v>58</v>
      </c>
      <c r="F145" s="329"/>
      <c r="G145" s="330"/>
      <c r="H145" s="330"/>
      <c r="I145" s="330"/>
      <c r="J145" s="330"/>
      <c r="K145" s="330"/>
      <c r="L145" s="330"/>
      <c r="M145" s="330"/>
      <c r="N145" s="331"/>
      <c r="O145" s="79"/>
      <c r="P145" s="79"/>
      <c r="Q145" s="80"/>
      <c r="R145" s="79"/>
      <c r="S145" s="95"/>
      <c r="T145" s="81"/>
      <c r="U145" s="95"/>
    </row>
    <row r="146" spans="1:21" s="83" customFormat="1" ht="37.5" customHeight="1" x14ac:dyDescent="0.35">
      <c r="A146" s="74"/>
      <c r="B146" s="75"/>
      <c r="C146" s="76"/>
      <c r="D146" s="76"/>
      <c r="E146" s="85" t="s">
        <v>58</v>
      </c>
      <c r="F146" s="329"/>
      <c r="G146" s="330"/>
      <c r="H146" s="330"/>
      <c r="I146" s="330"/>
      <c r="J146" s="330"/>
      <c r="K146" s="330"/>
      <c r="L146" s="330"/>
      <c r="M146" s="330"/>
      <c r="N146" s="331"/>
      <c r="O146" s="79"/>
      <c r="P146" s="79"/>
      <c r="Q146" s="80"/>
      <c r="R146" s="79"/>
      <c r="S146" s="82"/>
      <c r="T146" s="81"/>
      <c r="U146" s="82"/>
    </row>
    <row r="147" spans="1:21" s="83" customFormat="1" ht="37.5" customHeight="1" x14ac:dyDescent="0.35">
      <c r="A147" s="74"/>
      <c r="B147" s="75"/>
      <c r="C147" s="76"/>
      <c r="D147" s="76"/>
      <c r="E147" s="85" t="s">
        <v>58</v>
      </c>
      <c r="F147" s="329"/>
      <c r="G147" s="330"/>
      <c r="H147" s="330"/>
      <c r="I147" s="330"/>
      <c r="J147" s="330"/>
      <c r="K147" s="330"/>
      <c r="L147" s="330"/>
      <c r="M147" s="330"/>
      <c r="N147" s="331"/>
      <c r="O147" s="79"/>
      <c r="P147" s="79"/>
      <c r="Q147" s="80"/>
      <c r="R147" s="79"/>
      <c r="S147" s="82"/>
      <c r="T147" s="81"/>
      <c r="U147" s="82"/>
    </row>
    <row r="148" spans="1:21" s="83" customFormat="1" ht="37.5" customHeight="1" x14ac:dyDescent="0.35">
      <c r="A148" s="74"/>
      <c r="B148" s="75"/>
      <c r="C148" s="76"/>
      <c r="D148" s="76"/>
      <c r="E148" s="85" t="s">
        <v>58</v>
      </c>
      <c r="F148" s="329"/>
      <c r="G148" s="330"/>
      <c r="H148" s="330"/>
      <c r="I148" s="330"/>
      <c r="J148" s="330"/>
      <c r="K148" s="330"/>
      <c r="L148" s="330"/>
      <c r="M148" s="330"/>
      <c r="N148" s="331"/>
      <c r="O148" s="79"/>
      <c r="P148" s="79"/>
      <c r="Q148" s="80"/>
      <c r="R148" s="79"/>
      <c r="S148" s="82"/>
      <c r="T148" s="81"/>
      <c r="U148" s="82"/>
    </row>
    <row r="149" spans="1:21" s="83" customFormat="1" ht="37.5" customHeight="1" x14ac:dyDescent="0.35">
      <c r="A149" s="74"/>
      <c r="B149" s="75"/>
      <c r="C149" s="76"/>
      <c r="D149" s="76"/>
      <c r="E149" s="85" t="s">
        <v>58</v>
      </c>
      <c r="F149" s="329"/>
      <c r="G149" s="330"/>
      <c r="H149" s="330"/>
      <c r="I149" s="330"/>
      <c r="J149" s="330"/>
      <c r="K149" s="330"/>
      <c r="L149" s="330"/>
      <c r="M149" s="330"/>
      <c r="N149" s="331"/>
      <c r="O149" s="79"/>
      <c r="P149" s="79"/>
      <c r="Q149" s="80"/>
      <c r="R149" s="79"/>
      <c r="S149" s="82"/>
      <c r="T149" s="81"/>
      <c r="U149" s="82"/>
    </row>
    <row r="150" spans="1:21" s="83" customFormat="1" ht="37.5" customHeight="1" x14ac:dyDescent="0.35">
      <c r="A150" s="74"/>
      <c r="B150" s="75"/>
      <c r="C150" s="76"/>
      <c r="D150" s="76"/>
      <c r="E150" s="85" t="s">
        <v>58</v>
      </c>
      <c r="F150" s="329"/>
      <c r="G150" s="330"/>
      <c r="H150" s="330"/>
      <c r="I150" s="330"/>
      <c r="J150" s="330"/>
      <c r="K150" s="330"/>
      <c r="L150" s="330"/>
      <c r="M150" s="330"/>
      <c r="N150" s="331"/>
      <c r="O150" s="79"/>
      <c r="P150" s="79"/>
      <c r="Q150" s="80"/>
      <c r="R150" s="79"/>
      <c r="S150" s="82"/>
      <c r="T150" s="81"/>
      <c r="U150" s="82"/>
    </row>
    <row r="151" spans="1:21" s="83" customFormat="1" ht="37.5" customHeight="1" x14ac:dyDescent="0.35">
      <c r="A151" s="74"/>
      <c r="B151" s="75"/>
      <c r="C151" s="76"/>
      <c r="D151" s="76"/>
      <c r="E151" s="85" t="s">
        <v>58</v>
      </c>
      <c r="F151" s="329"/>
      <c r="G151" s="330"/>
      <c r="H151" s="330"/>
      <c r="I151" s="330"/>
      <c r="J151" s="330"/>
      <c r="K151" s="330"/>
      <c r="L151" s="330"/>
      <c r="M151" s="330"/>
      <c r="N151" s="331"/>
      <c r="O151" s="79"/>
      <c r="P151" s="79"/>
      <c r="Q151" s="80"/>
      <c r="R151" s="79"/>
      <c r="S151" s="82"/>
      <c r="T151" s="81"/>
      <c r="U151" s="82"/>
    </row>
    <row r="152" spans="1:21" s="83" customFormat="1" ht="37.5" customHeight="1" x14ac:dyDescent="0.35">
      <c r="A152" s="74"/>
      <c r="B152" s="75"/>
      <c r="C152" s="76"/>
      <c r="D152" s="76"/>
      <c r="E152" s="85" t="s">
        <v>58</v>
      </c>
      <c r="F152" s="329"/>
      <c r="G152" s="330"/>
      <c r="H152" s="330"/>
      <c r="I152" s="330"/>
      <c r="J152" s="330"/>
      <c r="K152" s="330"/>
      <c r="L152" s="330"/>
      <c r="M152" s="330"/>
      <c r="N152" s="331"/>
      <c r="O152" s="79"/>
      <c r="P152" s="79"/>
      <c r="Q152" s="80"/>
      <c r="R152" s="79"/>
      <c r="S152" s="82"/>
      <c r="T152" s="81"/>
      <c r="U152" s="82"/>
    </row>
    <row r="153" spans="1:21" s="83" customFormat="1" ht="37.5" customHeight="1" x14ac:dyDescent="0.35">
      <c r="A153" s="74"/>
      <c r="B153" s="75"/>
      <c r="C153" s="76"/>
      <c r="D153" s="76"/>
      <c r="E153" s="85" t="s">
        <v>58</v>
      </c>
      <c r="F153" s="329"/>
      <c r="G153" s="330"/>
      <c r="H153" s="330"/>
      <c r="I153" s="330"/>
      <c r="J153" s="330"/>
      <c r="K153" s="330"/>
      <c r="L153" s="330"/>
      <c r="M153" s="330"/>
      <c r="N153" s="331"/>
      <c r="O153" s="79"/>
      <c r="P153" s="79"/>
      <c r="Q153" s="80"/>
      <c r="R153" s="79"/>
      <c r="S153" s="82"/>
      <c r="T153" s="81"/>
      <c r="U153" s="82"/>
    </row>
    <row r="154" spans="1:21" s="83" customFormat="1" ht="37.5" customHeight="1" x14ac:dyDescent="0.35">
      <c r="A154" s="74"/>
      <c r="B154" s="75"/>
      <c r="C154" s="76"/>
      <c r="D154" s="76"/>
      <c r="E154" s="85" t="s">
        <v>58</v>
      </c>
      <c r="F154" s="329"/>
      <c r="G154" s="330"/>
      <c r="H154" s="330"/>
      <c r="I154" s="330"/>
      <c r="J154" s="330"/>
      <c r="K154" s="330"/>
      <c r="L154" s="330"/>
      <c r="M154" s="330"/>
      <c r="N154" s="331"/>
      <c r="O154" s="79"/>
      <c r="P154" s="79"/>
      <c r="Q154" s="80"/>
      <c r="R154" s="79"/>
      <c r="S154" s="82"/>
      <c r="T154" s="81"/>
      <c r="U154" s="82"/>
    </row>
    <row r="155" spans="1:21" s="1" customFormat="1" ht="15.5" x14ac:dyDescent="0.35">
      <c r="L155" s="47" t="s">
        <v>67</v>
      </c>
      <c r="M155" s="47"/>
      <c r="N155" s="47"/>
      <c r="O155" s="30">
        <f>SUM(O144:O154)</f>
        <v>0</v>
      </c>
      <c r="P155" s="30">
        <f>SUM(P144:P154)</f>
        <v>0</v>
      </c>
      <c r="Q155" s="23"/>
      <c r="R155" s="30">
        <f>SUM(R144:R154)</f>
        <v>0</v>
      </c>
      <c r="S155" s="23"/>
      <c r="T155" s="31">
        <f>SUM(T144:T154)</f>
        <v>0</v>
      </c>
      <c r="U155" s="23"/>
    </row>
    <row r="158" spans="1:21" ht="15" thickBot="1" x14ac:dyDescent="0.4"/>
    <row r="159" spans="1:21" s="1" customFormat="1" ht="21.5" thickBot="1" x14ac:dyDescent="0.55000000000000004">
      <c r="G159" s="63"/>
      <c r="H159" s="332" t="s">
        <v>86</v>
      </c>
      <c r="I159" s="333"/>
      <c r="J159" s="333"/>
      <c r="K159" s="333"/>
      <c r="L159" s="333"/>
      <c r="M159" s="333"/>
      <c r="N159" s="334"/>
      <c r="O159" s="96">
        <v>2307</v>
      </c>
      <c r="P159" s="96">
        <v>2307</v>
      </c>
      <c r="Q159" s="96"/>
      <c r="R159" s="96">
        <v>0</v>
      </c>
      <c r="S159" s="96"/>
      <c r="T159" s="97">
        <v>0</v>
      </c>
      <c r="U159" s="30"/>
    </row>
    <row r="161" spans="5:21" ht="15" thickBot="1" x14ac:dyDescent="0.4"/>
    <row r="162" spans="5:21" s="41" customFormat="1" ht="24" thickBot="1" x14ac:dyDescent="0.6">
      <c r="E162" s="335" t="s">
        <v>88</v>
      </c>
      <c r="F162" s="336"/>
      <c r="G162" s="336"/>
      <c r="H162" s="336"/>
      <c r="I162" s="336"/>
      <c r="J162" s="336"/>
      <c r="K162" s="336"/>
      <c r="L162" s="336"/>
      <c r="M162" s="336"/>
      <c r="N162" s="337"/>
      <c r="O162" s="43">
        <f>SUM(O159,O155,O139)</f>
        <v>48454.5</v>
      </c>
      <c r="P162" s="43">
        <f>SUM(P159,P155,P139)</f>
        <v>48454.5</v>
      </c>
      <c r="Q162" s="43"/>
      <c r="R162" s="43">
        <f>SUM(R159,R155,R139)</f>
        <v>0</v>
      </c>
      <c r="S162" s="43"/>
      <c r="T162" s="73">
        <f>SUM(T159,T155,T139)</f>
        <v>0</v>
      </c>
      <c r="U162" s="42"/>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00">
    <mergeCell ref="F132:N132"/>
    <mergeCell ref="F84:N84"/>
    <mergeCell ref="F78:N78"/>
    <mergeCell ref="F28:N28"/>
    <mergeCell ref="F29:N29"/>
    <mergeCell ref="F30:N30"/>
    <mergeCell ref="F31:N31"/>
    <mergeCell ref="F32:N32"/>
    <mergeCell ref="F65:N65"/>
    <mergeCell ref="F66:N66"/>
    <mergeCell ref="F70:N70"/>
    <mergeCell ref="F71:N71"/>
    <mergeCell ref="F45:N45"/>
    <mergeCell ref="F67:N67"/>
    <mergeCell ref="F68:N68"/>
    <mergeCell ref="F69:N69"/>
    <mergeCell ref="A62:D62"/>
    <mergeCell ref="F54:N54"/>
    <mergeCell ref="F55:N55"/>
    <mergeCell ref="F56:N56"/>
    <mergeCell ref="F57:N57"/>
    <mergeCell ref="F42:N42"/>
    <mergeCell ref="F43:N43"/>
    <mergeCell ref="F44:N44"/>
    <mergeCell ref="F116:N116"/>
    <mergeCell ref="F85:N85"/>
    <mergeCell ref="F86:N86"/>
    <mergeCell ref="F87:N87"/>
    <mergeCell ref="F88:N88"/>
    <mergeCell ref="F72:N72"/>
    <mergeCell ref="F52:N52"/>
    <mergeCell ref="F53:N53"/>
    <mergeCell ref="F46:N46"/>
    <mergeCell ref="F47:N47"/>
    <mergeCell ref="F97:N97"/>
    <mergeCell ref="F98:N98"/>
    <mergeCell ref="F99:N99"/>
    <mergeCell ref="A1:D1"/>
    <mergeCell ref="F33:N33"/>
    <mergeCell ref="F39:N39"/>
    <mergeCell ref="F40:N40"/>
    <mergeCell ref="F41:N41"/>
    <mergeCell ref="F23:N23"/>
    <mergeCell ref="F24:N24"/>
    <mergeCell ref="F25:N25"/>
    <mergeCell ref="F26:N26"/>
    <mergeCell ref="F27:N27"/>
    <mergeCell ref="F38:N38"/>
    <mergeCell ref="A20:D20"/>
    <mergeCell ref="A11:Q15"/>
    <mergeCell ref="F103:N103"/>
    <mergeCell ref="F104:N104"/>
    <mergeCell ref="F109:N109"/>
    <mergeCell ref="F110:N110"/>
    <mergeCell ref="F114:N114"/>
    <mergeCell ref="F111:N111"/>
    <mergeCell ref="F112:N112"/>
    <mergeCell ref="F94:N94"/>
    <mergeCell ref="F95:N95"/>
    <mergeCell ref="F96:N96"/>
    <mergeCell ref="F101:N101"/>
    <mergeCell ref="F102:N102"/>
    <mergeCell ref="F100:N100"/>
    <mergeCell ref="F135:N135"/>
    <mergeCell ref="F144:N144"/>
    <mergeCell ref="F145:N145"/>
    <mergeCell ref="F113:N113"/>
    <mergeCell ref="F115:N115"/>
    <mergeCell ref="F117:N117"/>
    <mergeCell ref="F118:N118"/>
    <mergeCell ref="F119:N119"/>
    <mergeCell ref="F120:N120"/>
    <mergeCell ref="F121:N121"/>
    <mergeCell ref="F122:N122"/>
    <mergeCell ref="F127:N127"/>
    <mergeCell ref="F128:N128"/>
    <mergeCell ref="F133:N133"/>
    <mergeCell ref="F134:N134"/>
    <mergeCell ref="F129:N129"/>
    <mergeCell ref="F130:N130"/>
    <mergeCell ref="F131:N131"/>
    <mergeCell ref="F152:N152"/>
    <mergeCell ref="F153:N153"/>
    <mergeCell ref="K61:N61"/>
    <mergeCell ref="F77:N77"/>
    <mergeCell ref="F80:N80"/>
    <mergeCell ref="F81:N81"/>
    <mergeCell ref="F82:N82"/>
    <mergeCell ref="F83:N83"/>
    <mergeCell ref="F148:N148"/>
    <mergeCell ref="F149:N149"/>
    <mergeCell ref="F150:N150"/>
    <mergeCell ref="F89:N89"/>
    <mergeCell ref="E139:N139"/>
    <mergeCell ref="F151:N151"/>
    <mergeCell ref="F147:N147"/>
    <mergeCell ref="F146:N146"/>
    <mergeCell ref="H159:N159"/>
    <mergeCell ref="E162:N162"/>
    <mergeCell ref="F154:N154"/>
  </mergeCells>
  <dataValidations count="10">
    <dataValidation type="list" allowBlank="1" showInputMessage="1" showErrorMessage="1" sqref="C23:D33 C94:D104 C109:D122 C127:D135 C52:D57 C65:D72 C144:D154 C38:D47 C80:D89 C77:D78"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94:E104" xr:uid="{00000000-0002-0000-0200-000002000000}">
      <formula1>Telephone</formula1>
    </dataValidation>
    <dataValidation type="list" allowBlank="1" showInputMessage="1" showErrorMessage="1" sqref="E144:E154"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E127:E135" xr:uid="{00000000-0002-0000-0200-000005000000}">
      <formula1>Other</formula1>
    </dataValidation>
    <dataValidation allowBlank="1" showInputMessage="1" showErrorMessage="1" error="Please select from the drop down menu" sqref="E38:E47 E52:E57" xr:uid="{00000000-0002-0000-0200-000006000000}"/>
    <dataValidation type="list" allowBlank="1" showInputMessage="1" showErrorMessage="1" error="Please Select from the Drop Down Menu" sqref="E65:E72" xr:uid="{00000000-0002-0000-0200-000007000000}">
      <formula1>ContractedServices</formula1>
    </dataValidation>
    <dataValidation allowBlank="1" showInputMessage="1" showErrorMessage="1" error="Please Select from the Drop Down Menu" sqref="E109:E122" xr:uid="{00000000-0002-0000-0200-000008000000}"/>
    <dataValidation type="list" allowBlank="1" showInputMessage="1" showErrorMessage="1" error="Please Select from the Drop Down Menu" sqref="E77:E78 E80:E89" xr:uid="{00000000-0002-0000-0200-000009000000}">
      <formula1>Supplies</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zoomScale="59" zoomScaleNormal="59" workbookViewId="0">
      <selection activeCell="D43" sqref="D43"/>
    </sheetView>
  </sheetViews>
  <sheetFormatPr defaultRowHeight="14.5" x14ac:dyDescent="0.35"/>
  <cols>
    <col min="1" max="1" width="3" bestFit="1" customWidth="1"/>
    <col min="2" max="2" width="28.81640625" customWidth="1"/>
    <col min="3" max="3" width="16.54296875" customWidth="1"/>
    <col min="4" max="4" width="9.17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7.45312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5" thickBot="1" x14ac:dyDescent="0.4">
      <c r="F1" s="157" t="s">
        <v>116</v>
      </c>
      <c r="G1" s="158"/>
      <c r="J1" s="157" t="s">
        <v>116</v>
      </c>
      <c r="K1" s="158"/>
      <c r="N1" s="157" t="s">
        <v>116</v>
      </c>
      <c r="O1" s="158"/>
    </row>
    <row r="2" spans="1:15" ht="18.5" x14ac:dyDescent="0.45">
      <c r="A2" s="368" t="s">
        <v>40</v>
      </c>
      <c r="B2" s="368"/>
      <c r="C2" s="368"/>
      <c r="D2" s="151"/>
      <c r="E2" s="368" t="s">
        <v>36</v>
      </c>
      <c r="F2" s="368"/>
      <c r="G2" s="368"/>
      <c r="I2" s="368" t="s">
        <v>37</v>
      </c>
      <c r="J2" s="368"/>
      <c r="K2" s="368"/>
      <c r="L2" s="155"/>
      <c r="M2" s="368" t="s">
        <v>38</v>
      </c>
      <c r="N2" s="368"/>
      <c r="O2" s="368"/>
    </row>
    <row r="3" spans="1:15" x14ac:dyDescent="0.35">
      <c r="A3" s="367" t="s">
        <v>2</v>
      </c>
      <c r="B3" s="367"/>
      <c r="C3" s="1" t="s">
        <v>0</v>
      </c>
      <c r="D3" s="1"/>
      <c r="E3" s="367" t="s">
        <v>2</v>
      </c>
      <c r="F3" s="367"/>
      <c r="G3" s="1" t="s">
        <v>0</v>
      </c>
      <c r="I3" s="367" t="s">
        <v>2</v>
      </c>
      <c r="J3" s="367"/>
      <c r="K3" s="1" t="s">
        <v>0</v>
      </c>
      <c r="L3" s="1"/>
      <c r="M3" s="367" t="s">
        <v>2</v>
      </c>
      <c r="N3" s="367"/>
      <c r="O3" s="1" t="s">
        <v>0</v>
      </c>
    </row>
    <row r="4" spans="1:15" x14ac:dyDescent="0.35">
      <c r="A4" s="369" t="s">
        <v>5</v>
      </c>
      <c r="B4" s="370"/>
      <c r="C4" s="64"/>
      <c r="D4" s="149"/>
      <c r="E4" s="374" t="s">
        <v>5</v>
      </c>
      <c r="F4" s="370"/>
      <c r="G4" s="64"/>
      <c r="I4" s="369" t="s">
        <v>5</v>
      </c>
      <c r="J4" s="370"/>
      <c r="K4" s="64"/>
      <c r="L4" s="149"/>
      <c r="M4" s="369" t="s">
        <v>5</v>
      </c>
      <c r="N4" s="370"/>
      <c r="O4" s="64"/>
    </row>
    <row r="5" spans="1:15" x14ac:dyDescent="0.35">
      <c r="A5" s="4">
        <v>1</v>
      </c>
      <c r="B5" s="5" t="s">
        <v>1</v>
      </c>
      <c r="C5" s="64">
        <f>SUMIF('Budget Detail &amp; Amendments'!E23:E33, B5, 'Budget Detail &amp; Amendments'!O23:O33)</f>
        <v>35526.5</v>
      </c>
      <c r="D5" s="149"/>
      <c r="E5" s="152">
        <v>1</v>
      </c>
      <c r="F5" s="5" t="s">
        <v>1</v>
      </c>
      <c r="G5" s="64">
        <f>SUMIF('Budget Detail &amp; Amendments'!E23:E33, 'Budget Roll-Up'!F5, 'Budget Detail &amp; Amendments'!P23:P33)</f>
        <v>36026.5</v>
      </c>
      <c r="I5" s="4">
        <v>1</v>
      </c>
      <c r="J5" s="5" t="s">
        <v>1</v>
      </c>
      <c r="K5" s="64">
        <f>SUMIF('Budget Detail &amp; Amendments'!E23:E33, 'Budget Roll-Up'!J5, 'Budget Detail &amp; Amendments'!R23:R33)</f>
        <v>0</v>
      </c>
      <c r="L5" s="149"/>
      <c r="M5" s="4">
        <v>1</v>
      </c>
      <c r="N5" s="5" t="s">
        <v>1</v>
      </c>
      <c r="O5" s="64">
        <f>SUMIF('Budget Detail &amp; Amendments'!E23:E33, 'Budget Roll-Up'!N5, 'Budget Detail &amp; Amendments'!T23:T33)</f>
        <v>0</v>
      </c>
    </row>
    <row r="6" spans="1:15" x14ac:dyDescent="0.35">
      <c r="A6" s="4">
        <v>2</v>
      </c>
      <c r="B6" s="5" t="s">
        <v>3</v>
      </c>
      <c r="C6" s="64">
        <f>SUMIF('Budget Detail &amp; Amendments'!E23:E33, B6, 'Budget Detail &amp; Amendments'!O23:O33)</f>
        <v>0</v>
      </c>
      <c r="D6" s="149"/>
      <c r="E6" s="152">
        <v>2</v>
      </c>
      <c r="F6" s="5" t="s">
        <v>3</v>
      </c>
      <c r="G6" s="64">
        <f>SUMIF('Budget Detail &amp; Amendments'!E23:E33, 'Budget Roll-Up'!F6, 'Budget Detail &amp; Amendments'!P23:P33)</f>
        <v>0</v>
      </c>
      <c r="I6" s="4">
        <v>2</v>
      </c>
      <c r="J6" s="5" t="s">
        <v>3</v>
      </c>
      <c r="K6" s="64">
        <f>SUMIF('Budget Detail &amp; Amendments'!E23:E33, 'Budget Roll-Up'!J6, 'Budget Detail &amp; Amendments'!R23:R33)</f>
        <v>0</v>
      </c>
      <c r="L6" s="149"/>
      <c r="M6" s="4">
        <v>2</v>
      </c>
      <c r="N6" s="5" t="s">
        <v>3</v>
      </c>
      <c r="O6" s="64">
        <f>SUMIF('Budget Detail &amp; Amendments'!E23:E33, 'Budget Roll-Up'!N6, 'Budget Detail &amp; Amendments'!T23:T33)</f>
        <v>0</v>
      </c>
    </row>
    <row r="7" spans="1:15" x14ac:dyDescent="0.35">
      <c r="A7" s="4">
        <v>3</v>
      </c>
      <c r="B7" s="5" t="s">
        <v>4</v>
      </c>
      <c r="C7" s="64">
        <f>SUM('Budget Detail &amp; Amendments'!O48,'Budget Detail &amp; Amendments'!O58)</f>
        <v>3937</v>
      </c>
      <c r="D7" s="149"/>
      <c r="E7" s="152">
        <v>3</v>
      </c>
      <c r="F7" s="5" t="s">
        <v>4</v>
      </c>
      <c r="G7" s="64">
        <f>SUM('Budget Detail &amp; Amendments'!P48,'Budget Detail &amp; Amendments'!P58)</f>
        <v>4107</v>
      </c>
      <c r="I7" s="4">
        <v>3</v>
      </c>
      <c r="J7" s="5" t="s">
        <v>4</v>
      </c>
      <c r="K7" s="64">
        <f>SUM('Budget Detail &amp; Amendments'!R48,'Budget Detail &amp; Amendments'!R58)</f>
        <v>0</v>
      </c>
      <c r="L7" s="149"/>
      <c r="M7" s="4">
        <v>3</v>
      </c>
      <c r="N7" s="5" t="s">
        <v>4</v>
      </c>
      <c r="O7" s="64">
        <f>SUM('Budget Detail &amp; Amendments'!T48,'Budget Detail &amp; Amendments'!T58)</f>
        <v>0</v>
      </c>
    </row>
    <row r="8" spans="1:15" x14ac:dyDescent="0.35">
      <c r="A8" s="6">
        <v>4</v>
      </c>
      <c r="B8" s="7" t="s">
        <v>6</v>
      </c>
      <c r="C8" s="65">
        <f>SUM(C5:C7)</f>
        <v>39463.5</v>
      </c>
      <c r="D8" s="150"/>
      <c r="E8" s="153">
        <v>4</v>
      </c>
      <c r="F8" s="7" t="s">
        <v>6</v>
      </c>
      <c r="G8" s="65">
        <f>SUM(G5:G7)</f>
        <v>40133.5</v>
      </c>
      <c r="I8" s="6">
        <v>4</v>
      </c>
      <c r="J8" s="7" t="s">
        <v>6</v>
      </c>
      <c r="K8" s="65">
        <f>SUM(K5:K7)</f>
        <v>0</v>
      </c>
      <c r="L8" s="150"/>
      <c r="M8" s="6">
        <v>4</v>
      </c>
      <c r="N8" s="7" t="s">
        <v>6</v>
      </c>
      <c r="O8" s="65">
        <f>SUM(O5:O7)</f>
        <v>0</v>
      </c>
    </row>
    <row r="9" spans="1:15" x14ac:dyDescent="0.35">
      <c r="G9" s="66"/>
      <c r="K9" s="66"/>
      <c r="L9" s="66"/>
      <c r="O9" s="66"/>
    </row>
    <row r="10" spans="1:15" x14ac:dyDescent="0.35">
      <c r="A10" s="367" t="s">
        <v>7</v>
      </c>
      <c r="B10" s="367"/>
      <c r="E10" s="367" t="s">
        <v>7</v>
      </c>
      <c r="F10" s="367"/>
      <c r="G10" s="66"/>
      <c r="I10" s="367" t="s">
        <v>7</v>
      </c>
      <c r="J10" s="367"/>
      <c r="K10" s="66"/>
      <c r="L10" s="66"/>
      <c r="M10" s="367" t="s">
        <v>7</v>
      </c>
      <c r="N10" s="367"/>
      <c r="O10" s="66"/>
    </row>
    <row r="11" spans="1:15" x14ac:dyDescent="0.35">
      <c r="A11" s="4">
        <v>5</v>
      </c>
      <c r="B11" s="5" t="s">
        <v>8</v>
      </c>
      <c r="C11" s="64">
        <f>SUMIF('Budget Detail &amp; Amendments'!E65:E72, B11, 'Budget Detail &amp; Amendments'!O65:O72)</f>
        <v>0</v>
      </c>
      <c r="D11" s="149"/>
      <c r="E11" s="152">
        <v>5</v>
      </c>
      <c r="F11" s="5" t="s">
        <v>8</v>
      </c>
      <c r="G11" s="64">
        <f>SUMIF('Budget Detail &amp; Amendments'!E65:E72, 'Budget Roll-Up'!F11, 'Budget Detail &amp; Amendments'!P65:P72)</f>
        <v>0</v>
      </c>
      <c r="I11" s="4">
        <v>5</v>
      </c>
      <c r="J11" s="5" t="s">
        <v>8</v>
      </c>
      <c r="K11" s="64">
        <f>SUMIF('Budget Detail &amp; Amendments'!E65:E72, 'Budget Roll-Up'!J11, 'Budget Detail &amp; Amendments'!R65:R72)</f>
        <v>0</v>
      </c>
      <c r="L11" s="149"/>
      <c r="M11" s="4">
        <v>5</v>
      </c>
      <c r="N11" s="5" t="s">
        <v>8</v>
      </c>
      <c r="O11" s="64">
        <f>SUMIF('Budget Detail &amp; Amendments'!E65:E72, 'Budget Roll-Up'!N11, 'Budget Detail &amp; Amendments'!T65:T72)</f>
        <v>0</v>
      </c>
    </row>
    <row r="12" spans="1:15" x14ac:dyDescent="0.35">
      <c r="A12" s="4">
        <v>6</v>
      </c>
      <c r="B12" s="5" t="s">
        <v>9</v>
      </c>
      <c r="C12" s="64"/>
      <c r="D12" s="149"/>
      <c r="E12" s="152">
        <v>6</v>
      </c>
      <c r="F12" s="5" t="s">
        <v>9</v>
      </c>
      <c r="G12" s="64"/>
      <c r="I12" s="4">
        <v>6</v>
      </c>
      <c r="J12" s="5" t="s">
        <v>9</v>
      </c>
      <c r="K12" s="64"/>
      <c r="L12" s="149"/>
      <c r="M12" s="4">
        <v>6</v>
      </c>
      <c r="N12" s="5" t="s">
        <v>9</v>
      </c>
      <c r="O12" s="64"/>
    </row>
    <row r="13" spans="1:15" x14ac:dyDescent="0.35">
      <c r="A13" s="4">
        <v>7</v>
      </c>
      <c r="B13" s="5" t="s">
        <v>10</v>
      </c>
      <c r="C13" s="64">
        <f>SUMIF('Budget Detail &amp; Amendments'!E65:E72, 'Budget Roll-Up'!B13, 'Budget Detail &amp; Amendments'!O65:O72)</f>
        <v>200</v>
      </c>
      <c r="D13" s="149"/>
      <c r="E13" s="152">
        <v>7</v>
      </c>
      <c r="F13" s="5" t="s">
        <v>10</v>
      </c>
      <c r="G13" s="64">
        <f>SUMIF('Budget Detail &amp; Amendments'!E65:E72, 'Budget Roll-Up'!F13, 'Budget Detail &amp; Amendments'!P65:P72)</f>
        <v>200</v>
      </c>
      <c r="I13" s="4">
        <v>7</v>
      </c>
      <c r="J13" s="5" t="s">
        <v>10</v>
      </c>
      <c r="K13" s="64">
        <f>SUMIF('Budget Detail &amp; Amendments'!E65:E72, 'Budget Roll-Up'!J13, 'Budget Detail &amp; Amendments'!R65:R72)</f>
        <v>0</v>
      </c>
      <c r="L13" s="149"/>
      <c r="M13" s="4">
        <v>7</v>
      </c>
      <c r="N13" s="5" t="s">
        <v>10</v>
      </c>
      <c r="O13" s="64">
        <f>SUMIF('Budget Detail &amp; Amendments'!E65:E72, 'Budget Roll-Up'!N13, 'Budget Detail &amp; Amendments'!T65:T72)</f>
        <v>0</v>
      </c>
    </row>
    <row r="14" spans="1:15" x14ac:dyDescent="0.35">
      <c r="A14" s="4">
        <v>8</v>
      </c>
      <c r="B14" s="5" t="s">
        <v>13</v>
      </c>
      <c r="C14" s="64">
        <f>SUMIF('Budget Detail &amp; Amendments'!E77:E89, 'Budget Roll-Up'!B14, 'Budget Detail &amp; Amendments'!O77:O89)</f>
        <v>1900</v>
      </c>
      <c r="D14" s="149"/>
      <c r="E14" s="152">
        <v>8</v>
      </c>
      <c r="F14" s="5" t="s">
        <v>13</v>
      </c>
      <c r="G14" s="64">
        <f>SUMIF('Budget Detail &amp; Amendments'!E77:E89, 'Budget Roll-Up'!F14, 'Budget Detail &amp; Amendments'!P77:P89)</f>
        <v>1652.5</v>
      </c>
      <c r="I14" s="4">
        <v>8</v>
      </c>
      <c r="J14" s="5" t="s">
        <v>13</v>
      </c>
      <c r="K14" s="64">
        <f>SUMIF('Budget Detail &amp; Amendments'!E77:E89, 'Budget Roll-Up'!J14, 'Budget Detail &amp; Amendments'!R77:R89)</f>
        <v>0</v>
      </c>
      <c r="L14" s="149"/>
      <c r="M14" s="4">
        <v>8</v>
      </c>
      <c r="N14" s="5" t="s">
        <v>13</v>
      </c>
      <c r="O14" s="64">
        <f>SUMIF('Budget Detail &amp; Amendments'!E77:E89, 'Budget Roll-Up'!N14, 'Budget Detail &amp; Amendments'!T77:T89)</f>
        <v>0</v>
      </c>
    </row>
    <row r="15" spans="1:15" x14ac:dyDescent="0.35">
      <c r="A15" s="4">
        <v>9</v>
      </c>
      <c r="B15" s="5" t="s">
        <v>11</v>
      </c>
      <c r="C15" s="64">
        <f>SUMIF('Budget Detail &amp; Amendments'!E77:E89, 'Budget Roll-Up'!B15, 'Budget Detail &amp; Amendments'!O77:O89)</f>
        <v>0</v>
      </c>
      <c r="D15" s="149"/>
      <c r="E15" s="152">
        <v>9</v>
      </c>
      <c r="F15" s="5" t="s">
        <v>11</v>
      </c>
      <c r="G15" s="64">
        <f>SUMIF('Budget Detail &amp; Amendments'!E77:E89, 'Budget Roll-Up'!F15, 'Budget Detail &amp; Amendments'!P77:P89)</f>
        <v>0</v>
      </c>
      <c r="I15" s="4">
        <v>9</v>
      </c>
      <c r="J15" s="5" t="s">
        <v>11</v>
      </c>
      <c r="K15" s="64">
        <f>SUMIF('Budget Detail &amp; Amendments'!E77:E89, 'Budget Roll-Up'!J15, 'Budget Detail &amp; Amendments'!R77:R89)</f>
        <v>0</v>
      </c>
      <c r="L15" s="149"/>
      <c r="M15" s="4">
        <v>9</v>
      </c>
      <c r="N15" s="5" t="s">
        <v>11</v>
      </c>
      <c r="O15" s="64">
        <f>SUMIF('Budget Detail &amp; Amendments'!E77:E89, 'Budget Roll-Up'!N15, 'Budget Detail &amp; Amendments'!T77:T89)</f>
        <v>0</v>
      </c>
    </row>
    <row r="16" spans="1:15" x14ac:dyDescent="0.35">
      <c r="A16" s="4">
        <v>10</v>
      </c>
      <c r="B16" s="5" t="s">
        <v>12</v>
      </c>
      <c r="C16" s="64">
        <f>SUMIF('Budget Detail &amp; Amendments'!E94:E104, 'Budget Roll-Up'!B16, 'Budget Detail &amp; Amendments'!O94:O104)</f>
        <v>50</v>
      </c>
      <c r="D16" s="149"/>
      <c r="E16" s="152">
        <v>10</v>
      </c>
      <c r="F16" s="5" t="s">
        <v>12</v>
      </c>
      <c r="G16" s="64">
        <f>SUMIF('Budget Detail &amp; Amendments'!E94:E104, 'Budget Roll-Up'!F16, 'Budget Detail &amp; Amendments'!P94:P104)</f>
        <v>50</v>
      </c>
      <c r="I16" s="4">
        <v>10</v>
      </c>
      <c r="J16" s="5" t="s">
        <v>12</v>
      </c>
      <c r="K16" s="64">
        <f>SUMIF('Budget Detail &amp; Amendments'!E94:E104, 'Budget Roll-Up'!J16, 'Budget Detail &amp; Amendments'!R94:R104)</f>
        <v>0</v>
      </c>
      <c r="L16" s="149"/>
      <c r="M16" s="4">
        <v>10</v>
      </c>
      <c r="N16" s="5" t="s">
        <v>12</v>
      </c>
      <c r="O16" s="64">
        <f>SUMIF('Budget Detail &amp; Amendments'!E94:E104, 'Budget Roll-Up'!N16, 'Budget Detail &amp; Amendments'!T94:T104)</f>
        <v>0</v>
      </c>
    </row>
    <row r="17" spans="1:15" x14ac:dyDescent="0.35">
      <c r="A17" s="4">
        <v>11</v>
      </c>
      <c r="B17" s="5" t="s">
        <v>14</v>
      </c>
      <c r="C17" s="64">
        <f>SUMIF('Budget Detail &amp; Amendments'!E94:E104, 'Budget Roll-Up'!B17, 'Budget Detail &amp; Amendments'!O94:O104)</f>
        <v>0</v>
      </c>
      <c r="D17" s="149"/>
      <c r="E17" s="152">
        <v>11</v>
      </c>
      <c r="F17" s="5" t="s">
        <v>14</v>
      </c>
      <c r="G17" s="64">
        <f>SUMIF('Budget Detail &amp; Amendments'!E94:E104, 'Budget Roll-Up'!F17, 'Budget Detail &amp; Amendments'!P94:P104)</f>
        <v>0</v>
      </c>
      <c r="I17" s="4">
        <v>11</v>
      </c>
      <c r="J17" s="5" t="s">
        <v>14</v>
      </c>
      <c r="K17" s="64">
        <f>SUMIF('Budget Detail &amp; Amendments'!E94:E104, 'Budget Roll-Up'!J17, 'Budget Detail &amp; Amendments'!R94:R104)</f>
        <v>0</v>
      </c>
      <c r="L17" s="149"/>
      <c r="M17" s="4">
        <v>11</v>
      </c>
      <c r="N17" s="5" t="s">
        <v>14</v>
      </c>
      <c r="O17" s="64">
        <f>SUMIF('Budget Detail &amp; Amendments'!E94:E104, 'Budget Roll-Up'!N17, 'Budget Detail &amp; Amendments'!T94:T104)</f>
        <v>0</v>
      </c>
    </row>
    <row r="18" spans="1:15" x14ac:dyDescent="0.35">
      <c r="A18" s="4">
        <v>12</v>
      </c>
      <c r="B18" s="8" t="s">
        <v>15</v>
      </c>
      <c r="C18" s="64">
        <f>'Budget Detail &amp; Amendments'!O123</f>
        <v>2639</v>
      </c>
      <c r="D18" s="149"/>
      <c r="E18" s="152">
        <v>12</v>
      </c>
      <c r="F18" s="8" t="s">
        <v>15</v>
      </c>
      <c r="G18" s="64">
        <f>SUM('Budget Detail &amp; Amendments'!P123)</f>
        <v>2584</v>
      </c>
      <c r="I18" s="4">
        <v>12</v>
      </c>
      <c r="J18" s="8" t="s">
        <v>15</v>
      </c>
      <c r="K18" s="64">
        <f>SUM('Budget Detail &amp; Amendments'!R123)</f>
        <v>0</v>
      </c>
      <c r="L18" s="149"/>
      <c r="M18" s="4">
        <v>12</v>
      </c>
      <c r="N18" s="8" t="s">
        <v>15</v>
      </c>
      <c r="O18" s="64">
        <f>SUM('Budget Detail &amp; Amendments'!T123)</f>
        <v>0</v>
      </c>
    </row>
    <row r="19" spans="1:15" x14ac:dyDescent="0.35">
      <c r="A19" s="4">
        <v>13</v>
      </c>
      <c r="B19" s="8" t="s">
        <v>16</v>
      </c>
      <c r="C19" s="64"/>
      <c r="D19" s="149"/>
      <c r="E19" s="152">
        <v>13</v>
      </c>
      <c r="F19" s="8" t="s">
        <v>16</v>
      </c>
      <c r="G19" s="64"/>
      <c r="I19" s="4">
        <v>13</v>
      </c>
      <c r="J19" s="8" t="s">
        <v>16</v>
      </c>
      <c r="K19" s="64"/>
      <c r="L19" s="149"/>
      <c r="M19" s="4">
        <v>13</v>
      </c>
      <c r="N19" s="8" t="s">
        <v>16</v>
      </c>
      <c r="O19" s="64"/>
    </row>
    <row r="20" spans="1:15" x14ac:dyDescent="0.35">
      <c r="A20" s="4">
        <v>14</v>
      </c>
      <c r="B20" s="8" t="s">
        <v>17</v>
      </c>
      <c r="C20" s="64"/>
      <c r="D20" s="149"/>
      <c r="E20" s="152">
        <v>14</v>
      </c>
      <c r="F20" s="8" t="s">
        <v>17</v>
      </c>
      <c r="G20" s="64"/>
      <c r="I20" s="4">
        <v>14</v>
      </c>
      <c r="J20" s="8" t="s">
        <v>17</v>
      </c>
      <c r="K20" s="64"/>
      <c r="L20" s="149"/>
      <c r="M20" s="4">
        <v>14</v>
      </c>
      <c r="N20" s="8" t="s">
        <v>17</v>
      </c>
      <c r="O20" s="64"/>
    </row>
    <row r="21" spans="1:15" x14ac:dyDescent="0.35">
      <c r="A21" s="4">
        <v>15</v>
      </c>
      <c r="B21" s="8" t="s">
        <v>18</v>
      </c>
      <c r="C21" s="64"/>
      <c r="D21" s="149"/>
      <c r="E21" s="152">
        <v>15</v>
      </c>
      <c r="F21" s="8" t="s">
        <v>18</v>
      </c>
      <c r="G21" s="64"/>
      <c r="I21" s="4">
        <v>15</v>
      </c>
      <c r="J21" s="8" t="s">
        <v>18</v>
      </c>
      <c r="K21" s="64"/>
      <c r="L21" s="149"/>
      <c r="M21" s="4">
        <v>15</v>
      </c>
      <c r="N21" s="8" t="s">
        <v>18</v>
      </c>
      <c r="O21" s="64"/>
    </row>
    <row r="22" spans="1:15" x14ac:dyDescent="0.35">
      <c r="A22" s="4">
        <v>16</v>
      </c>
      <c r="B22" s="8" t="s">
        <v>19</v>
      </c>
      <c r="C22" s="64">
        <f>SUMIF('Budget Detail &amp; Amendments'!E127:E135, 'Budget Roll-Up'!B22, 'Budget Detail &amp; Amendments'!O127:O135)</f>
        <v>1300</v>
      </c>
      <c r="D22" s="149"/>
      <c r="E22" s="152">
        <v>16</v>
      </c>
      <c r="F22" s="8" t="s">
        <v>19</v>
      </c>
      <c r="G22" s="64">
        <f>SUMIF('Budget Detail &amp; Amendments'!E127:E135, 'Budget Roll-Up'!F22, 'Budget Detail &amp; Amendments'!P127:P135)</f>
        <v>905</v>
      </c>
      <c r="I22" s="4">
        <v>16</v>
      </c>
      <c r="J22" s="8" t="s">
        <v>19</v>
      </c>
      <c r="K22" s="64">
        <f>SUMIF('Budget Detail &amp; Amendments'!E127:E135, 'Budget Roll-Up'!J22, 'Budget Detail &amp; Amendments'!R127:R135)</f>
        <v>0</v>
      </c>
      <c r="L22" s="149"/>
      <c r="M22" s="4">
        <v>16</v>
      </c>
      <c r="N22" s="8" t="s">
        <v>19</v>
      </c>
      <c r="O22" s="64">
        <f>SUMIF('Budget Detail &amp; Amendments'!E127:E135, 'Budget Roll-Up'!N22, 'Budget Detail &amp; Amendments'!T127:T135)</f>
        <v>0</v>
      </c>
    </row>
    <row r="23" spans="1:15" x14ac:dyDescent="0.35">
      <c r="A23" s="4">
        <v>17</v>
      </c>
      <c r="B23" s="8" t="s">
        <v>20</v>
      </c>
      <c r="C23" s="64">
        <f>SUMIF('Budget Detail &amp; Amendments'!E127:E135, 'Budget Roll-Up'!B23, 'Budget Detail &amp; Amendments'!O127:O135)</f>
        <v>595</v>
      </c>
      <c r="D23" s="149"/>
      <c r="E23" s="152">
        <v>17</v>
      </c>
      <c r="F23" s="8" t="s">
        <v>20</v>
      </c>
      <c r="G23" s="64">
        <f>SUMIF('Budget Detail &amp; Amendments'!E127:E135, 'Budget Roll-Up'!F23, 'Budget Detail &amp; Amendments'!P127:P135)</f>
        <v>622.5</v>
      </c>
      <c r="I23" s="4">
        <v>17</v>
      </c>
      <c r="J23" s="8" t="s">
        <v>20</v>
      </c>
      <c r="K23" s="64">
        <f>SUMIF('Budget Detail &amp; Amendments'!E127:E135, 'Budget Roll-Up'!J23, 'Budget Detail &amp; Amendments'!R127:R135)</f>
        <v>0</v>
      </c>
      <c r="L23" s="149"/>
      <c r="M23" s="4">
        <v>17</v>
      </c>
      <c r="N23" s="8" t="s">
        <v>20</v>
      </c>
      <c r="O23" s="64">
        <f>SUMIF('Budget Detail &amp; Amendments'!E127:E135, 'Budget Roll-Up'!N23, 'Budget Detail &amp; Amendments'!T127:T135)</f>
        <v>0</v>
      </c>
    </row>
    <row r="24" spans="1:15" x14ac:dyDescent="0.35">
      <c r="A24" s="4">
        <v>18</v>
      </c>
      <c r="B24" s="8" t="s">
        <v>21</v>
      </c>
      <c r="C24" s="64">
        <f>SUMIF('Budget Detail &amp; Amendments'!E127:E135, 'Budget Roll-Up'!B24, 'Budget Detail &amp; Amendments'!O127:O135)</f>
        <v>0</v>
      </c>
      <c r="D24" s="149"/>
      <c r="E24" s="152">
        <v>18</v>
      </c>
      <c r="F24" s="8" t="s">
        <v>21</v>
      </c>
      <c r="G24" s="64">
        <f>SUMIF('Budget Detail &amp; Amendments'!E127:E135, 'Budget Roll-Up'!F24, 'Budget Detail &amp; Amendments'!P127:P135)</f>
        <v>0</v>
      </c>
      <c r="I24" s="4">
        <v>18</v>
      </c>
      <c r="J24" s="8" t="s">
        <v>21</v>
      </c>
      <c r="K24" s="64">
        <f>SUMIF('Budget Detail &amp; Amendments'!E127:E135, 'Budget Roll-Up'!J24, 'Budget Detail &amp; Amendments'!R127:R135)</f>
        <v>0</v>
      </c>
      <c r="L24" s="149"/>
      <c r="M24" s="4">
        <v>18</v>
      </c>
      <c r="N24" s="8" t="s">
        <v>21</v>
      </c>
      <c r="O24" s="64">
        <f>SUMIF('Budget Detail &amp; Amendments'!E127:E135, 'Budget Roll-Up'!N24, 'Budget Detail &amp; Amendments'!T127:T135)</f>
        <v>0</v>
      </c>
    </row>
    <row r="25" spans="1:15" x14ac:dyDescent="0.35">
      <c r="A25" s="6">
        <v>19</v>
      </c>
      <c r="B25" s="7" t="s">
        <v>22</v>
      </c>
      <c r="C25" s="64">
        <f>SUM(C11:C24)</f>
        <v>6684</v>
      </c>
      <c r="D25" s="149"/>
      <c r="E25" s="153">
        <v>19</v>
      </c>
      <c r="F25" s="7" t="s">
        <v>22</v>
      </c>
      <c r="G25" s="64">
        <f>SUM(G11:G24)</f>
        <v>6014</v>
      </c>
      <c r="I25" s="6">
        <v>19</v>
      </c>
      <c r="J25" s="7" t="s">
        <v>22</v>
      </c>
      <c r="K25" s="64">
        <f>SUM(K11:K24)</f>
        <v>0</v>
      </c>
      <c r="L25" s="149"/>
      <c r="M25" s="6">
        <v>19</v>
      </c>
      <c r="N25" s="7" t="s">
        <v>22</v>
      </c>
      <c r="O25" s="64">
        <f>SUM(O11:O24)</f>
        <v>0</v>
      </c>
    </row>
    <row r="26" spans="1:15" x14ac:dyDescent="0.35">
      <c r="C26" s="66"/>
      <c r="D26" s="66"/>
      <c r="G26" s="66"/>
      <c r="K26" s="66"/>
      <c r="L26" s="66"/>
      <c r="O26" s="66"/>
    </row>
    <row r="27" spans="1:15" x14ac:dyDescent="0.35">
      <c r="A27" s="9">
        <v>20</v>
      </c>
      <c r="B27" s="7" t="s">
        <v>23</v>
      </c>
      <c r="C27" s="64">
        <f>'Budget Detail &amp; Amendments'!O159</f>
        <v>2307</v>
      </c>
      <c r="D27" s="149"/>
      <c r="E27" s="154">
        <v>20</v>
      </c>
      <c r="F27" s="7" t="s">
        <v>23</v>
      </c>
      <c r="G27" s="64">
        <f>'Budget Detail &amp; Amendments'!P159</f>
        <v>2307</v>
      </c>
      <c r="I27" s="9">
        <v>20</v>
      </c>
      <c r="J27" s="7" t="s">
        <v>23</v>
      </c>
      <c r="K27" s="64">
        <f>SUM('Budget Detail &amp; Amendments'!R159)</f>
        <v>0</v>
      </c>
      <c r="L27" s="149"/>
      <c r="M27" s="9">
        <v>20</v>
      </c>
      <c r="N27" s="7" t="s">
        <v>23</v>
      </c>
      <c r="O27" s="64">
        <f>SUM('Budget Detail &amp; Amendments'!T159)</f>
        <v>0</v>
      </c>
    </row>
    <row r="28" spans="1:15" x14ac:dyDescent="0.35">
      <c r="A28" s="1"/>
      <c r="B28" s="1"/>
      <c r="C28" s="66"/>
      <c r="D28" s="66"/>
      <c r="E28" s="1"/>
      <c r="F28" s="1"/>
      <c r="G28" s="66"/>
      <c r="I28" s="1"/>
      <c r="J28" s="1"/>
      <c r="K28" s="66"/>
      <c r="L28" s="66"/>
      <c r="M28" s="1"/>
      <c r="N28" s="1"/>
      <c r="O28" s="66"/>
    </row>
    <row r="29" spans="1:15" x14ac:dyDescent="0.35">
      <c r="A29" s="6">
        <v>21</v>
      </c>
      <c r="B29" s="7" t="s">
        <v>24</v>
      </c>
      <c r="C29" s="64">
        <f>'Budget Detail &amp; Amendments'!O155</f>
        <v>0</v>
      </c>
      <c r="D29" s="149"/>
      <c r="E29" s="153">
        <v>21</v>
      </c>
      <c r="F29" s="7" t="s">
        <v>24</v>
      </c>
      <c r="G29" s="64">
        <f>SUM('Budget Detail &amp; Amendments'!P155)</f>
        <v>0</v>
      </c>
      <c r="I29" s="6">
        <v>21</v>
      </c>
      <c r="J29" s="7" t="s">
        <v>24</v>
      </c>
      <c r="K29" s="64">
        <f>SUM('Budget Detail &amp; Amendments'!R155)</f>
        <v>0</v>
      </c>
      <c r="L29" s="149"/>
      <c r="M29" s="6">
        <v>21</v>
      </c>
      <c r="N29" s="7" t="s">
        <v>24</v>
      </c>
      <c r="O29" s="64">
        <f>SUM('Budget Detail &amp; Amendments'!T155)</f>
        <v>0</v>
      </c>
    </row>
    <row r="30" spans="1:15" x14ac:dyDescent="0.35">
      <c r="A30" s="2"/>
      <c r="B30" s="1"/>
      <c r="C30" s="66"/>
      <c r="D30" s="66"/>
      <c r="E30" s="2"/>
      <c r="F30" s="1"/>
      <c r="G30" s="66"/>
      <c r="I30" s="2"/>
      <c r="J30" s="1"/>
      <c r="K30" s="66"/>
      <c r="L30" s="66"/>
      <c r="M30" s="2"/>
      <c r="N30" s="1"/>
      <c r="O30" s="66"/>
    </row>
    <row r="31" spans="1:15" x14ac:dyDescent="0.35">
      <c r="A31" s="6">
        <v>22</v>
      </c>
      <c r="B31" s="7" t="s">
        <v>25</v>
      </c>
      <c r="C31" s="64">
        <f>SUM(C8,C25,C27,C29)</f>
        <v>48454.5</v>
      </c>
      <c r="D31" s="149"/>
      <c r="E31" s="153">
        <v>22</v>
      </c>
      <c r="F31" s="7" t="s">
        <v>25</v>
      </c>
      <c r="G31" s="64">
        <f>SUM(G8,G25,G27,G29)</f>
        <v>48454.5</v>
      </c>
      <c r="I31" s="6">
        <v>22</v>
      </c>
      <c r="J31" s="7" t="s">
        <v>25</v>
      </c>
      <c r="K31" s="64">
        <f>SUM(K8,K25,K27,K29)</f>
        <v>0</v>
      </c>
      <c r="L31" s="149"/>
      <c r="M31" s="6">
        <v>22</v>
      </c>
      <c r="N31" s="7" t="s">
        <v>25</v>
      </c>
      <c r="O31" s="64">
        <f>SUM(O8,O25,O27,O29)</f>
        <v>0</v>
      </c>
    </row>
    <row r="34" spans="1:7" ht="15" thickBot="1" x14ac:dyDescent="0.4"/>
    <row r="35" spans="1:7" ht="15" customHeight="1" thickBot="1" x14ac:dyDescent="0.4">
      <c r="A35" s="371" t="s">
        <v>69</v>
      </c>
      <c r="B35" s="372"/>
      <c r="C35" s="372"/>
      <c r="D35" s="372"/>
      <c r="E35" s="372"/>
      <c r="F35" s="372"/>
      <c r="G35" s="373"/>
    </row>
    <row r="36" spans="1:7" x14ac:dyDescent="0.35">
      <c r="A36" s="25"/>
      <c r="B36" s="13"/>
      <c r="C36" s="25"/>
      <c r="D36" s="25"/>
      <c r="E36" s="25"/>
      <c r="F36" s="25"/>
    </row>
    <row r="53" ht="15" customHeight="1" x14ac:dyDescent="0.35"/>
  </sheetData>
  <sheetProtection algorithmName="SHA-512" hashValue="slFv8DratQYxw3/Us3q+b0I7rERHxWBVBynZ+1TEIJPwR42k+j2aH5Ui9WV2Nr5XQGdcvjrc61KPdiubvf47gQ==" saltValue="B2kSOiZt5pgqOMi2FgVjRw==" spinCount="100000" sheet="1" objects="1" scenarios="1"/>
  <mergeCells count="17">
    <mergeCell ref="M4:N4"/>
    <mergeCell ref="M10:N10"/>
    <mergeCell ref="E2:G2"/>
    <mergeCell ref="I2:K2"/>
    <mergeCell ref="M2:O2"/>
    <mergeCell ref="I3:J3"/>
    <mergeCell ref="I4:J4"/>
    <mergeCell ref="E3:F3"/>
    <mergeCell ref="E4:F4"/>
    <mergeCell ref="E10:F10"/>
    <mergeCell ref="I10:J10"/>
    <mergeCell ref="M3:N3"/>
    <mergeCell ref="A10:B10"/>
    <mergeCell ref="A2:C2"/>
    <mergeCell ref="A3:B3"/>
    <mergeCell ref="A4:B4"/>
    <mergeCell ref="A35:G3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76"/>
  <sheetViews>
    <sheetView showGridLines="0" topLeftCell="A16" zoomScale="85" zoomScaleNormal="85" workbookViewId="0">
      <selection activeCell="V4" sqref="V4"/>
    </sheetView>
  </sheetViews>
  <sheetFormatPr defaultColWidth="9.1796875" defaultRowHeight="12.5" x14ac:dyDescent="0.25"/>
  <cols>
    <col min="1" max="1" width="3.1796875" style="164" customWidth="1"/>
    <col min="2" max="8" width="3.81640625" style="164" customWidth="1"/>
    <col min="9" max="9" width="1.81640625" style="164" customWidth="1"/>
    <col min="10" max="10" width="8.453125" style="165" customWidth="1"/>
    <col min="11" max="11" width="32" style="164" customWidth="1"/>
    <col min="12" max="12" width="4.81640625" style="164" customWidth="1"/>
    <col min="13" max="19" width="3.81640625" style="164" customWidth="1"/>
    <col min="20" max="20" width="1.81640625" style="164" customWidth="1"/>
    <col min="21" max="21" width="4.453125" style="164" customWidth="1"/>
    <col min="22" max="22" width="30.7265625" style="164" customWidth="1"/>
    <col min="23" max="23" width="2.81640625" style="164" customWidth="1"/>
    <col min="24" max="24" width="3.1796875" style="164" customWidth="1"/>
    <col min="25" max="25" width="7.81640625" style="164" customWidth="1"/>
    <col min="26" max="16384" width="9.1796875" style="164"/>
  </cols>
  <sheetData>
    <row r="1" spans="1:28" ht="18" x14ac:dyDescent="0.4">
      <c r="A1" s="386" t="s">
        <v>118</v>
      </c>
      <c r="B1" s="386"/>
      <c r="C1" s="386"/>
      <c r="D1" s="386"/>
      <c r="E1" s="386"/>
      <c r="F1" s="386"/>
      <c r="G1" s="386"/>
      <c r="H1" s="386"/>
      <c r="I1" s="386"/>
      <c r="J1" s="386"/>
      <c r="K1" s="386"/>
      <c r="L1" s="162"/>
      <c r="M1" s="162"/>
      <c r="N1" s="162"/>
      <c r="O1" s="162"/>
      <c r="P1" s="162"/>
      <c r="Q1" s="162"/>
      <c r="R1" s="162"/>
      <c r="S1" s="162"/>
      <c r="T1" s="162"/>
      <c r="U1" s="162"/>
      <c r="V1" s="162"/>
      <c r="W1" s="163"/>
      <c r="Y1" s="165"/>
    </row>
    <row r="2" spans="1:28" x14ac:dyDescent="0.25">
      <c r="A2" s="387" t="s">
        <v>119</v>
      </c>
      <c r="B2" s="387"/>
      <c r="C2" s="387"/>
      <c r="D2" s="387"/>
      <c r="E2" s="387"/>
      <c r="F2" s="387"/>
      <c r="G2" s="387"/>
      <c r="H2" s="387"/>
      <c r="I2" s="387"/>
      <c r="J2" s="387"/>
      <c r="K2" s="387"/>
      <c r="L2" s="166"/>
      <c r="M2" s="167"/>
      <c r="N2" s="167"/>
      <c r="O2" s="167"/>
      <c r="P2" s="167"/>
      <c r="Q2" s="167"/>
      <c r="R2" s="167"/>
      <c r="S2" s="167"/>
      <c r="T2" s="167"/>
      <c r="U2" s="166"/>
      <c r="V2" s="168" t="s">
        <v>120</v>
      </c>
      <c r="W2" s="163"/>
      <c r="Y2" s="169"/>
    </row>
    <row r="3" spans="1:28" x14ac:dyDescent="0.25">
      <c r="A3" s="166"/>
      <c r="B3" s="166"/>
      <c r="C3" s="166"/>
      <c r="D3" s="170"/>
      <c r="E3" s="170"/>
      <c r="F3" s="166"/>
      <c r="G3" s="166"/>
      <c r="H3" s="166"/>
      <c r="I3" s="171"/>
      <c r="J3" s="172"/>
      <c r="K3" s="166"/>
      <c r="L3" s="166"/>
      <c r="M3" s="166"/>
      <c r="N3" s="166"/>
      <c r="O3" s="170"/>
      <c r="P3" s="170"/>
      <c r="Q3" s="166"/>
      <c r="R3" s="166"/>
      <c r="S3" s="166"/>
      <c r="T3" s="171"/>
      <c r="U3" s="173"/>
      <c r="V3" s="166"/>
      <c r="W3" s="163"/>
      <c r="Y3" s="165"/>
    </row>
    <row r="4" spans="1:28" x14ac:dyDescent="0.25">
      <c r="A4" s="166"/>
      <c r="B4" s="166"/>
      <c r="C4" s="166"/>
      <c r="D4" s="388" t="s">
        <v>121</v>
      </c>
      <c r="E4" s="389"/>
      <c r="F4" s="378">
        <v>2017</v>
      </c>
      <c r="G4" s="390"/>
      <c r="H4" s="379"/>
      <c r="I4" s="166"/>
      <c r="J4" s="172"/>
      <c r="K4" s="388" t="s">
        <v>122</v>
      </c>
      <c r="L4" s="389"/>
      <c r="M4" s="378">
        <v>1</v>
      </c>
      <c r="N4" s="379"/>
      <c r="O4" s="375"/>
      <c r="P4" s="376"/>
      <c r="Q4" s="376"/>
      <c r="R4" s="376"/>
      <c r="S4" s="376"/>
      <c r="T4" s="166"/>
      <c r="U4" s="166"/>
      <c r="V4" s="166"/>
      <c r="W4" s="163"/>
      <c r="Y4" s="169"/>
    </row>
    <row r="5" spans="1:28" x14ac:dyDescent="0.25">
      <c r="A5" s="166"/>
      <c r="B5" s="166"/>
      <c r="C5" s="166"/>
      <c r="D5" s="166"/>
      <c r="E5" s="166"/>
      <c r="F5" s="166"/>
      <c r="G5" s="166"/>
      <c r="H5" s="166"/>
      <c r="I5" s="166"/>
      <c r="J5" s="172"/>
      <c r="K5" s="166"/>
      <c r="L5" s="166"/>
      <c r="M5" s="166"/>
      <c r="N5" s="166"/>
      <c r="O5" s="166"/>
      <c r="P5" s="166"/>
      <c r="Q5" s="166"/>
      <c r="R5" s="166"/>
      <c r="S5" s="166"/>
      <c r="T5" s="166"/>
      <c r="U5" s="166"/>
      <c r="V5" s="166"/>
      <c r="W5" s="163"/>
      <c r="Y5" s="174"/>
    </row>
    <row r="6" spans="1:28" x14ac:dyDescent="0.25">
      <c r="Y6" s="175"/>
    </row>
    <row r="7" spans="1:28" s="176" customFormat="1" ht="18" customHeight="1" x14ac:dyDescent="0.25">
      <c r="B7" s="377" t="s">
        <v>123</v>
      </c>
      <c r="C7" s="377"/>
      <c r="D7" s="377"/>
      <c r="E7" s="377"/>
      <c r="F7" s="377"/>
      <c r="G7" s="377"/>
      <c r="H7" s="377"/>
      <c r="I7" s="377"/>
      <c r="J7" s="377"/>
      <c r="K7" s="377"/>
      <c r="L7" s="377"/>
      <c r="M7" s="377"/>
      <c r="N7" s="377"/>
      <c r="O7" s="377"/>
      <c r="P7" s="377"/>
      <c r="Q7" s="377"/>
      <c r="R7" s="377"/>
      <c r="S7" s="377"/>
      <c r="T7" s="377"/>
      <c r="U7" s="377"/>
      <c r="V7" s="377"/>
      <c r="Y7" s="391"/>
    </row>
    <row r="8" spans="1:28" s="177" customFormat="1" ht="6" customHeight="1" x14ac:dyDescent="0.2">
      <c r="B8" s="178"/>
      <c r="C8" s="178"/>
      <c r="D8" s="178"/>
      <c r="E8" s="178"/>
      <c r="F8" s="178"/>
      <c r="G8" s="178"/>
      <c r="H8" s="178"/>
      <c r="I8" s="178"/>
      <c r="J8" s="179"/>
      <c r="K8" s="178"/>
      <c r="L8" s="180"/>
      <c r="M8" s="178"/>
      <c r="N8" s="178"/>
      <c r="O8" s="178"/>
      <c r="P8" s="178"/>
      <c r="Q8" s="178"/>
      <c r="R8" s="178"/>
      <c r="S8" s="178"/>
      <c r="T8" s="178"/>
      <c r="U8" s="178"/>
      <c r="V8" s="178"/>
      <c r="Y8" s="391"/>
    </row>
    <row r="9" spans="1:28" s="181" customFormat="1" ht="13" x14ac:dyDescent="0.4">
      <c r="B9" s="381">
        <f>DATE(year,7,1)</f>
        <v>42917</v>
      </c>
      <c r="C9" s="382"/>
      <c r="D9" s="382"/>
      <c r="E9" s="382"/>
      <c r="F9" s="382"/>
      <c r="G9" s="382"/>
      <c r="H9" s="382"/>
      <c r="I9" s="182"/>
      <c r="J9" s="383" t="s">
        <v>124</v>
      </c>
      <c r="K9" s="383"/>
      <c r="L9" s="183"/>
      <c r="M9" s="381">
        <f>DATE(year+1,1,1)</f>
        <v>43101</v>
      </c>
      <c r="N9" s="382"/>
      <c r="O9" s="382"/>
      <c r="P9" s="382"/>
      <c r="Q9" s="382"/>
      <c r="R9" s="382"/>
      <c r="S9" s="382"/>
      <c r="T9" s="183"/>
      <c r="U9" s="383" t="s">
        <v>125</v>
      </c>
      <c r="V9" s="383"/>
      <c r="Y9" s="391"/>
      <c r="Z9" s="184"/>
      <c r="AA9" s="184"/>
      <c r="AB9" s="184"/>
    </row>
    <row r="10" spans="1:28" s="180" customFormat="1" ht="13" x14ac:dyDescent="0.25">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384" t="s">
        <v>126</v>
      </c>
      <c r="K10" s="384"/>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10</v>
      </c>
      <c r="V10" s="188" t="s">
        <v>127</v>
      </c>
      <c r="Y10" s="391"/>
    </row>
    <row r="11" spans="1:28" s="180" customFormat="1" ht="13" x14ac:dyDescent="0.3">
      <c r="B11" s="189" t="str">
        <f t="array" ref="B11:H16">IF(MONTH(B9)&lt;&gt;MONTH(DATE(YEAR(B9),MONTH(B9),1)-WEEKDAY(DATE(YEAR(B9),MONTH(B9),1),startday)+(WeekNo-1)*7+WeekDay),"",DATE(YEAR(B9),MONTH(B9),1)-WEEKDAY(DATE(YEAR(B9),MONTH(B9),1),startday)+(WeekNo-1)*7+WeekDay)</f>
        <v/>
      </c>
      <c r="C11" s="190" t="str">
        <v/>
      </c>
      <c r="D11" s="191" t="str">
        <v/>
      </c>
      <c r="E11" s="190" t="str">
        <v/>
      </c>
      <c r="F11" s="190" t="str">
        <v/>
      </c>
      <c r="G11" s="191" t="str">
        <v/>
      </c>
      <c r="H11" s="189">
        <v>42917</v>
      </c>
      <c r="I11" s="183"/>
      <c r="J11" s="385" t="s">
        <v>128</v>
      </c>
      <c r="K11" s="385"/>
      <c r="L11" s="183"/>
      <c r="M11" s="189" t="str">
        <f t="array" ref="M11:S16">IF(MONTH(M9)&lt;&gt;MONTH(DATE(YEAR(M9),MONTH(M9),1)-WEEKDAY(DATE(YEAR(M9),MONTH(M9),1),startday)+(WeekNo-1)*7+WeekDay),"",DATE(YEAR(M9),MONTH(M9),1)-WEEKDAY(DATE(YEAR(M9),MONTH(M9),1),startday)+(WeekNo-1)*7+WeekDay)</f>
        <v/>
      </c>
      <c r="N11" s="190">
        <v>43101</v>
      </c>
      <c r="O11" s="190">
        <v>43102</v>
      </c>
      <c r="P11" s="190">
        <v>43103</v>
      </c>
      <c r="Q11" s="190">
        <v>43104</v>
      </c>
      <c r="R11" s="190">
        <v>43105</v>
      </c>
      <c r="S11" s="189">
        <v>43106</v>
      </c>
      <c r="T11" s="183"/>
      <c r="U11" s="196">
        <v>16</v>
      </c>
      <c r="V11" s="197" t="s">
        <v>129</v>
      </c>
      <c r="Y11" s="391"/>
    </row>
    <row r="12" spans="1:28" s="180" customFormat="1" ht="13" x14ac:dyDescent="0.25">
      <c r="B12" s="189">
        <v>42918</v>
      </c>
      <c r="C12" s="192">
        <v>42919</v>
      </c>
      <c r="D12" s="190">
        <v>42920</v>
      </c>
      <c r="E12" s="190">
        <v>42921</v>
      </c>
      <c r="F12" s="190">
        <v>42922</v>
      </c>
      <c r="G12" s="190">
        <v>42923</v>
      </c>
      <c r="H12" s="189">
        <v>42924</v>
      </c>
      <c r="I12" s="183"/>
      <c r="J12" s="380" t="s">
        <v>130</v>
      </c>
      <c r="K12" s="380"/>
      <c r="L12" s="183"/>
      <c r="M12" s="189">
        <v>43107</v>
      </c>
      <c r="N12" s="190">
        <v>43108</v>
      </c>
      <c r="O12" s="190">
        <v>43109</v>
      </c>
      <c r="P12" s="195">
        <v>43110</v>
      </c>
      <c r="Q12" s="190">
        <v>43111</v>
      </c>
      <c r="R12" s="190">
        <v>43112</v>
      </c>
      <c r="S12" s="189">
        <v>43113</v>
      </c>
      <c r="T12" s="183"/>
      <c r="U12" s="187">
        <v>24</v>
      </c>
      <c r="V12" s="188" t="s">
        <v>127</v>
      </c>
      <c r="Y12" s="198"/>
      <c r="Z12" s="199"/>
      <c r="AA12" s="199"/>
      <c r="AB12" s="199"/>
    </row>
    <row r="13" spans="1:28" s="180" customFormat="1" ht="11.25" customHeight="1" x14ac:dyDescent="0.25">
      <c r="B13" s="189">
        <v>42925</v>
      </c>
      <c r="C13" s="190">
        <v>42926</v>
      </c>
      <c r="D13" s="190">
        <v>42927</v>
      </c>
      <c r="E13" s="190">
        <v>42928</v>
      </c>
      <c r="F13" s="190">
        <v>42929</v>
      </c>
      <c r="G13" s="190">
        <v>42930</v>
      </c>
      <c r="H13" s="189">
        <v>42931</v>
      </c>
      <c r="I13" s="183"/>
      <c r="J13" s="200"/>
      <c r="K13" s="201"/>
      <c r="L13" s="183"/>
      <c r="M13" s="189">
        <v>43114</v>
      </c>
      <c r="N13" s="190">
        <v>43115</v>
      </c>
      <c r="O13" s="194">
        <v>43116</v>
      </c>
      <c r="P13" s="190">
        <v>43117</v>
      </c>
      <c r="Q13" s="190">
        <v>43118</v>
      </c>
      <c r="R13" s="194">
        <v>43119</v>
      </c>
      <c r="S13" s="189">
        <v>43120</v>
      </c>
      <c r="T13" s="183"/>
      <c r="U13" s="196">
        <v>30</v>
      </c>
      <c r="V13" s="197" t="s">
        <v>129</v>
      </c>
      <c r="Y13" s="200"/>
      <c r="Z13" s="201"/>
      <c r="AA13" s="199"/>
      <c r="AB13" s="199"/>
    </row>
    <row r="14" spans="1:28" s="180" customFormat="1" ht="10.5" x14ac:dyDescent="0.2">
      <c r="B14" s="189">
        <v>42932</v>
      </c>
      <c r="C14" s="190">
        <v>42933</v>
      </c>
      <c r="D14" s="190">
        <v>42934</v>
      </c>
      <c r="E14" s="190">
        <v>42935</v>
      </c>
      <c r="F14" s="190">
        <v>42936</v>
      </c>
      <c r="G14" s="190">
        <v>42937</v>
      </c>
      <c r="H14" s="189">
        <v>42938</v>
      </c>
      <c r="I14" s="183"/>
      <c r="J14" s="202">
        <v>3</v>
      </c>
      <c r="K14" s="201" t="s">
        <v>131</v>
      </c>
      <c r="L14" s="183"/>
      <c r="M14" s="189">
        <v>43121</v>
      </c>
      <c r="N14" s="190">
        <v>43122</v>
      </c>
      <c r="O14" s="190">
        <v>43123</v>
      </c>
      <c r="P14" s="195">
        <v>43124</v>
      </c>
      <c r="Q14" s="190">
        <v>43125</v>
      </c>
      <c r="R14" s="190">
        <v>43126</v>
      </c>
      <c r="S14" s="189">
        <v>43127</v>
      </c>
      <c r="T14" s="183"/>
      <c r="U14" s="203">
        <v>31</v>
      </c>
      <c r="V14" s="204" t="s">
        <v>132</v>
      </c>
      <c r="Y14" s="200"/>
      <c r="Z14" s="201"/>
      <c r="AA14" s="199"/>
      <c r="AB14" s="199"/>
    </row>
    <row r="15" spans="1:28" s="180" customFormat="1" ht="10.5" x14ac:dyDescent="0.2">
      <c r="B15" s="189">
        <v>42939</v>
      </c>
      <c r="C15" s="190">
        <v>42940</v>
      </c>
      <c r="D15" s="190">
        <v>42941</v>
      </c>
      <c r="E15" s="190">
        <v>42942</v>
      </c>
      <c r="F15" s="193">
        <v>42943</v>
      </c>
      <c r="G15" s="190">
        <v>42944</v>
      </c>
      <c r="H15" s="189">
        <v>42945</v>
      </c>
      <c r="I15" s="183"/>
      <c r="J15" s="205">
        <v>31</v>
      </c>
      <c r="K15" s="201" t="s">
        <v>133</v>
      </c>
      <c r="L15" s="183"/>
      <c r="M15" s="189">
        <v>43128</v>
      </c>
      <c r="N15" s="190">
        <v>43129</v>
      </c>
      <c r="O15" s="194">
        <v>43130</v>
      </c>
      <c r="P15" s="192">
        <v>43131</v>
      </c>
      <c r="Q15" s="190" t="str">
        <v/>
      </c>
      <c r="R15" s="191" t="str">
        <v/>
      </c>
      <c r="S15" s="189" t="str">
        <v/>
      </c>
      <c r="T15" s="183"/>
      <c r="U15" s="206"/>
      <c r="V15" s="197"/>
      <c r="Y15" s="200"/>
      <c r="Z15" s="201"/>
      <c r="AA15" s="199"/>
      <c r="AB15" s="199"/>
    </row>
    <row r="16" spans="1:28" s="180" customFormat="1" ht="10.5" x14ac:dyDescent="0.2">
      <c r="B16" s="189">
        <v>42946</v>
      </c>
      <c r="C16" s="194">
        <v>42947</v>
      </c>
      <c r="D16" s="190" t="str">
        <v/>
      </c>
      <c r="E16" s="190" t="str">
        <v/>
      </c>
      <c r="F16" s="190" t="str">
        <v/>
      </c>
      <c r="G16" s="190" t="str">
        <v/>
      </c>
      <c r="H16" s="189" t="str">
        <v/>
      </c>
      <c r="I16" s="183"/>
      <c r="K16" s="201" t="s">
        <v>134</v>
      </c>
      <c r="L16" s="183"/>
      <c r="M16" s="189" t="str">
        <v/>
      </c>
      <c r="N16" s="190" t="str">
        <v/>
      </c>
      <c r="O16" s="190" t="str">
        <v/>
      </c>
      <c r="P16" s="190" t="str">
        <v/>
      </c>
      <c r="Q16" s="190" t="str">
        <v/>
      </c>
      <c r="R16" s="190" t="str">
        <v/>
      </c>
      <c r="S16" s="189" t="str">
        <v/>
      </c>
      <c r="T16" s="183"/>
      <c r="Y16" s="200"/>
      <c r="Z16" s="201"/>
      <c r="AA16" s="199"/>
      <c r="AB16" s="199"/>
    </row>
    <row r="17" spans="2:40" s="180" customFormat="1" ht="4.5" customHeight="1" x14ac:dyDescent="0.3">
      <c r="B17" s="183"/>
      <c r="C17" s="183"/>
      <c r="D17" s="183"/>
      <c r="E17" s="183"/>
      <c r="F17" s="183"/>
      <c r="G17" s="183"/>
      <c r="H17" s="183"/>
      <c r="I17" s="183"/>
      <c r="J17" s="207"/>
      <c r="K17" s="183"/>
      <c r="L17" s="183"/>
      <c r="M17" s="183"/>
      <c r="N17" s="183"/>
      <c r="O17" s="183"/>
      <c r="P17" s="183"/>
      <c r="Q17" s="183"/>
      <c r="R17" s="183"/>
      <c r="S17" s="183"/>
      <c r="T17" s="183"/>
      <c r="U17" s="181"/>
      <c r="V17" s="181"/>
      <c r="Y17" s="200"/>
      <c r="Z17" s="201"/>
      <c r="AA17" s="199"/>
      <c r="AB17" s="199"/>
      <c r="AF17" s="208"/>
      <c r="AG17" s="183"/>
      <c r="AM17" s="208"/>
      <c r="AN17" s="183"/>
    </row>
    <row r="18" spans="2:40" s="181" customFormat="1" ht="11.5" x14ac:dyDescent="0.3">
      <c r="B18" s="381">
        <f>DATE(year,8,1)</f>
        <v>42948</v>
      </c>
      <c r="C18" s="382"/>
      <c r="D18" s="382"/>
      <c r="E18" s="382"/>
      <c r="F18" s="382"/>
      <c r="G18" s="382"/>
      <c r="H18" s="382"/>
      <c r="I18" s="182"/>
      <c r="J18" s="383" t="s">
        <v>135</v>
      </c>
      <c r="K18" s="383"/>
      <c r="L18" s="183"/>
      <c r="M18" s="381">
        <f>DATE(year+1,2,1)</f>
        <v>43132</v>
      </c>
      <c r="N18" s="382"/>
      <c r="O18" s="382"/>
      <c r="P18" s="382"/>
      <c r="Q18" s="382"/>
      <c r="R18" s="382"/>
      <c r="S18" s="382"/>
      <c r="T18" s="183"/>
      <c r="U18" s="383" t="s">
        <v>136</v>
      </c>
      <c r="V18" s="383"/>
      <c r="Y18" s="200"/>
      <c r="Z18" s="201"/>
      <c r="AA18" s="199"/>
      <c r="AB18" s="209"/>
      <c r="AC18" s="210"/>
    </row>
    <row r="19" spans="2:40" s="180" customFormat="1" ht="10.5" x14ac:dyDescent="0.2">
      <c r="B19" s="185" t="str">
        <f>IF(startday=1,INDEX(weekDayNames,1),INDEX(weekDayNames,2))</f>
        <v>Su</v>
      </c>
      <c r="C19" s="186" t="str">
        <f>IF(startday=1,INDEX(weekDayNames,2),INDEX(weekDayNames,3))</f>
        <v>M</v>
      </c>
      <c r="D19" s="186" t="str">
        <f>IF(startday=1,INDEX(weekDayNames,3),INDEX(weekDayNames,4))</f>
        <v>Tu</v>
      </c>
      <c r="E19" s="186" t="str">
        <f>IF(startday=1,INDEX(weekDayNames,4),INDEX(weekDayNames,5))</f>
        <v>W</v>
      </c>
      <c r="F19" s="186" t="str">
        <f>IF(startday=1,INDEX(weekDayNames,5),INDEX(weekDayNames,6))</f>
        <v>Th</v>
      </c>
      <c r="G19" s="186" t="str">
        <f>IF(startday=1,INDEX(weekDayNames,6),INDEX(weekDayNames,7))</f>
        <v>F</v>
      </c>
      <c r="H19" s="185" t="str">
        <f>IF(startday=1,INDEX(weekDayNames,7),INDEX(weekDayNames,1))</f>
        <v>Sa</v>
      </c>
      <c r="I19" s="183"/>
      <c r="J19" s="211">
        <v>9</v>
      </c>
      <c r="K19" s="188" t="s">
        <v>127</v>
      </c>
      <c r="M19" s="185" t="str">
        <f>IF(startday=1,INDEX(weekDayNames,1),INDEX(weekDayNames,2))</f>
        <v>Su</v>
      </c>
      <c r="N19" s="186" t="str">
        <f>IF(startday=1,INDEX(weekDayNames,2),INDEX(weekDayNames,3))</f>
        <v>M</v>
      </c>
      <c r="O19" s="186" t="str">
        <f>IF(startday=1,INDEX(weekDayNames,3),INDEX(weekDayNames,4))</f>
        <v>Tu</v>
      </c>
      <c r="P19" s="186" t="str">
        <f>IF(startday=1,INDEX(weekDayNames,4),INDEX(weekDayNames,5))</f>
        <v>W</v>
      </c>
      <c r="Q19" s="186" t="str">
        <f>IF(startday=1,INDEX(weekDayNames,5),INDEX(weekDayNames,6))</f>
        <v>Th</v>
      </c>
      <c r="R19" s="186" t="str">
        <f>IF(startday=1,INDEX(weekDayNames,6),INDEX(weekDayNames,7))</f>
        <v>F</v>
      </c>
      <c r="S19" s="185" t="str">
        <f>IF(startday=1,INDEX(weekDayNames,7),INDEX(weekDayNames,1))</f>
        <v>Sa</v>
      </c>
      <c r="T19" s="183"/>
      <c r="U19" s="212">
        <v>7</v>
      </c>
      <c r="V19" s="188" t="s">
        <v>127</v>
      </c>
      <c r="Y19" s="213"/>
      <c r="AA19" s="199"/>
      <c r="AB19" s="199"/>
    </row>
    <row r="20" spans="2:40" s="180" customFormat="1" ht="10.5" x14ac:dyDescent="0.25">
      <c r="B20" s="189" t="str">
        <f t="array" ref="B20:H25">IF(MONTH(B18)&lt;&gt;MONTH(DATE(YEAR(B18),MONTH(B18),1)-WEEKDAY(DATE(YEAR(B18),MONTH(B18),1),startday)+(WeekNo-1)*7+WeekDay),"",DATE(YEAR(B18),MONTH(B18),1)-WEEKDAY(DATE(YEAR(B18),MONTH(B18),1),startday)+(WeekNo-1)*7+WeekDay)</f>
        <v/>
      </c>
      <c r="C20" s="190" t="str">
        <v/>
      </c>
      <c r="D20" s="190">
        <v>42948</v>
      </c>
      <c r="E20" s="190">
        <v>42949</v>
      </c>
      <c r="F20" s="190">
        <v>42950</v>
      </c>
      <c r="G20" s="190">
        <v>42951</v>
      </c>
      <c r="H20" s="189">
        <v>42952</v>
      </c>
      <c r="I20" s="183"/>
      <c r="J20" s="196">
        <v>15</v>
      </c>
      <c r="K20" s="214" t="s">
        <v>129</v>
      </c>
      <c r="M20" s="189" t="str">
        <f t="array" ref="M20:S25">IF(MONTH(M18)&lt;&gt;MONTH(DATE(YEAR(M18),MONTH(M18),1)-WEEKDAY(DATE(YEAR(M18),MONTH(M18),1),startday)+(WeekNo-1)*7+WeekDay),"",DATE(YEAR(M18),MONTH(M18),1)-WEEKDAY(DATE(YEAR(M18),MONTH(M18),1),startday)+(WeekNo-1)*7+WeekDay)</f>
        <v/>
      </c>
      <c r="N20" s="190" t="str">
        <v/>
      </c>
      <c r="O20" s="190" t="str">
        <v/>
      </c>
      <c r="P20" s="190" t="str">
        <v/>
      </c>
      <c r="Q20" s="190">
        <v>43132</v>
      </c>
      <c r="R20" s="190">
        <v>43133</v>
      </c>
      <c r="S20" s="189">
        <v>43134</v>
      </c>
      <c r="T20" s="183"/>
      <c r="U20" s="196">
        <v>13</v>
      </c>
      <c r="V20" s="197" t="s">
        <v>129</v>
      </c>
      <c r="Y20" s="213"/>
    </row>
    <row r="21" spans="2:40" s="180" customFormat="1" ht="11.5" x14ac:dyDescent="0.3">
      <c r="B21" s="189">
        <v>42953</v>
      </c>
      <c r="C21" s="190">
        <v>42954</v>
      </c>
      <c r="D21" s="190">
        <v>42955</v>
      </c>
      <c r="E21" s="195">
        <v>42956</v>
      </c>
      <c r="F21" s="190">
        <v>42957</v>
      </c>
      <c r="G21" s="190">
        <v>42958</v>
      </c>
      <c r="H21" s="189">
        <v>42959</v>
      </c>
      <c r="I21" s="183"/>
      <c r="J21" s="211">
        <v>23</v>
      </c>
      <c r="K21" s="188" t="s">
        <v>127</v>
      </c>
      <c r="L21" s="183"/>
      <c r="M21" s="189">
        <v>43135</v>
      </c>
      <c r="N21" s="190">
        <v>43136</v>
      </c>
      <c r="O21" s="190">
        <v>43137</v>
      </c>
      <c r="P21" s="195">
        <v>43138</v>
      </c>
      <c r="Q21" s="190">
        <v>43139</v>
      </c>
      <c r="R21" s="190">
        <v>43140</v>
      </c>
      <c r="S21" s="189">
        <v>43141</v>
      </c>
      <c r="T21" s="183"/>
      <c r="U21" s="212">
        <v>21</v>
      </c>
      <c r="V21" s="188" t="s">
        <v>127</v>
      </c>
      <c r="Y21" s="213"/>
      <c r="AA21" s="181"/>
      <c r="AB21" s="181"/>
    </row>
    <row r="22" spans="2:40" s="180" customFormat="1" ht="11.25" customHeight="1" x14ac:dyDescent="0.25">
      <c r="B22" s="189">
        <v>42960</v>
      </c>
      <c r="C22" s="190">
        <v>42961</v>
      </c>
      <c r="D22" s="194">
        <v>42962</v>
      </c>
      <c r="E22" s="190">
        <v>42963</v>
      </c>
      <c r="F22" s="190">
        <v>42964</v>
      </c>
      <c r="G22" s="190">
        <v>42965</v>
      </c>
      <c r="H22" s="189">
        <v>42966</v>
      </c>
      <c r="I22" s="183"/>
      <c r="J22" s="196">
        <v>29</v>
      </c>
      <c r="K22" s="214" t="s">
        <v>129</v>
      </c>
      <c r="L22" s="183"/>
      <c r="M22" s="189">
        <v>43142</v>
      </c>
      <c r="N22" s="190">
        <v>43143</v>
      </c>
      <c r="O22" s="194">
        <v>43144</v>
      </c>
      <c r="P22" s="190">
        <v>43145</v>
      </c>
      <c r="Q22" s="190">
        <v>43146</v>
      </c>
      <c r="R22" s="190">
        <v>43147</v>
      </c>
      <c r="S22" s="189">
        <v>43148</v>
      </c>
      <c r="T22" s="183"/>
      <c r="U22" s="196">
        <v>27</v>
      </c>
      <c r="V22" s="197" t="s">
        <v>129</v>
      </c>
      <c r="Y22" s="213"/>
    </row>
    <row r="23" spans="2:40" s="180" customFormat="1" ht="11.25" customHeight="1" x14ac:dyDescent="0.2">
      <c r="B23" s="189">
        <v>42967</v>
      </c>
      <c r="C23" s="190">
        <v>42968</v>
      </c>
      <c r="D23" s="190">
        <v>42969</v>
      </c>
      <c r="E23" s="195">
        <v>42970</v>
      </c>
      <c r="F23" s="190">
        <v>42971</v>
      </c>
      <c r="G23" s="190">
        <v>42972</v>
      </c>
      <c r="H23" s="189">
        <v>42973</v>
      </c>
      <c r="I23" s="183"/>
      <c r="J23" s="202">
        <v>31</v>
      </c>
      <c r="K23" s="215" t="s">
        <v>137</v>
      </c>
      <c r="L23" s="183"/>
      <c r="M23" s="189">
        <v>43149</v>
      </c>
      <c r="N23" s="190">
        <v>43150</v>
      </c>
      <c r="O23" s="190">
        <v>43151</v>
      </c>
      <c r="P23" s="195">
        <v>43152</v>
      </c>
      <c r="Q23" s="190">
        <v>43153</v>
      </c>
      <c r="R23" s="190">
        <v>43154</v>
      </c>
      <c r="S23" s="189">
        <v>43155</v>
      </c>
      <c r="T23" s="183"/>
      <c r="U23" s="216" t="s">
        <v>138</v>
      </c>
      <c r="V23" s="216"/>
      <c r="AA23" s="200"/>
    </row>
    <row r="24" spans="2:40" s="180" customFormat="1" ht="12.75" customHeight="1" x14ac:dyDescent="0.2">
      <c r="B24" s="189">
        <v>42974</v>
      </c>
      <c r="C24" s="190">
        <v>42975</v>
      </c>
      <c r="D24" s="194">
        <v>42976</v>
      </c>
      <c r="E24" s="190">
        <v>42977</v>
      </c>
      <c r="F24" s="192">
        <v>42978</v>
      </c>
      <c r="G24" s="193" t="str">
        <v/>
      </c>
      <c r="H24" s="189" t="str">
        <v/>
      </c>
      <c r="I24" s="183"/>
      <c r="K24" s="215" t="s">
        <v>139</v>
      </c>
      <c r="L24" s="183"/>
      <c r="M24" s="189">
        <v>43156</v>
      </c>
      <c r="N24" s="190">
        <v>43157</v>
      </c>
      <c r="O24" s="194">
        <v>43158</v>
      </c>
      <c r="P24" s="190">
        <v>43159</v>
      </c>
      <c r="Q24" s="190" t="str">
        <v/>
      </c>
      <c r="R24" s="190" t="str">
        <v/>
      </c>
      <c r="S24" s="189" t="str">
        <v/>
      </c>
      <c r="T24" s="183"/>
    </row>
    <row r="25" spans="2:40" s="180" customFormat="1" ht="6" customHeight="1" x14ac:dyDescent="0.2">
      <c r="B25" s="189" t="str">
        <v/>
      </c>
      <c r="C25" s="190" t="str">
        <v/>
      </c>
      <c r="D25" s="190" t="str">
        <v/>
      </c>
      <c r="E25" s="190" t="str">
        <v/>
      </c>
      <c r="F25" s="190" t="str">
        <v/>
      </c>
      <c r="G25" s="190" t="str">
        <v/>
      </c>
      <c r="H25" s="189" t="str">
        <v/>
      </c>
      <c r="I25" s="183"/>
      <c r="L25" s="183"/>
      <c r="M25" s="189" t="str">
        <v/>
      </c>
      <c r="N25" s="190" t="str">
        <v/>
      </c>
      <c r="O25" s="190" t="str">
        <v/>
      </c>
      <c r="P25" s="190" t="str">
        <v/>
      </c>
      <c r="Q25" s="190" t="str">
        <v/>
      </c>
      <c r="R25" s="190" t="str">
        <v/>
      </c>
      <c r="S25" s="189" t="str">
        <v/>
      </c>
      <c r="T25" s="183"/>
    </row>
    <row r="26" spans="2:40" s="180" customFormat="1" ht="4.5" customHeight="1" x14ac:dyDescent="0.2">
      <c r="B26" s="183"/>
      <c r="C26" s="183"/>
      <c r="D26" s="183"/>
      <c r="E26" s="183"/>
      <c r="F26" s="183"/>
      <c r="G26" s="183"/>
      <c r="H26" s="183"/>
      <c r="I26" s="183"/>
      <c r="L26" s="183"/>
      <c r="M26" s="183"/>
      <c r="N26" s="183"/>
      <c r="O26" s="183"/>
      <c r="P26" s="183"/>
      <c r="Q26" s="183"/>
      <c r="R26" s="183"/>
      <c r="S26" s="183"/>
      <c r="T26" s="183"/>
      <c r="Y26" s="217"/>
    </row>
    <row r="27" spans="2:40" s="180" customFormat="1" ht="10.5" x14ac:dyDescent="0.2">
      <c r="B27" s="381">
        <f>DATE(year,9,1)</f>
        <v>42979</v>
      </c>
      <c r="C27" s="382"/>
      <c r="D27" s="382"/>
      <c r="E27" s="382"/>
      <c r="F27" s="382"/>
      <c r="G27" s="382"/>
      <c r="H27" s="382"/>
      <c r="I27" s="183"/>
      <c r="J27" s="383" t="s">
        <v>140</v>
      </c>
      <c r="K27" s="383"/>
      <c r="L27" s="183"/>
      <c r="M27" s="381">
        <f>DATE(year+1,3,1)</f>
        <v>43160</v>
      </c>
      <c r="N27" s="382"/>
      <c r="O27" s="382"/>
      <c r="P27" s="382"/>
      <c r="Q27" s="382"/>
      <c r="R27" s="382"/>
      <c r="S27" s="382"/>
      <c r="T27" s="183"/>
      <c r="U27" s="383" t="s">
        <v>141</v>
      </c>
      <c r="V27" s="383"/>
      <c r="Y27" s="213"/>
    </row>
    <row r="28" spans="2:40" s="180" customFormat="1" ht="10.5" x14ac:dyDescent="0.25">
      <c r="B28" s="185" t="str">
        <f>IF(startday=1,INDEX(weekDayNames,1),INDEX(weekDayNames,2))</f>
        <v>Su</v>
      </c>
      <c r="C28" s="186" t="str">
        <f>IF(startday=1,INDEX(weekDayNames,2),INDEX(weekDayNames,3))</f>
        <v>M</v>
      </c>
      <c r="D28" s="186" t="str">
        <f>IF(startday=1,INDEX(weekDayNames,3),INDEX(weekDayNames,4))</f>
        <v>Tu</v>
      </c>
      <c r="E28" s="186" t="str">
        <f>IF(startday=1,INDEX(weekDayNames,4),INDEX(weekDayNames,5))</f>
        <v>W</v>
      </c>
      <c r="F28" s="186" t="str">
        <f>IF(startday=1,INDEX(weekDayNames,5),INDEX(weekDayNames,6))</f>
        <v>Th</v>
      </c>
      <c r="G28" s="186" t="str">
        <f>IF(startday=1,INDEX(weekDayNames,6),INDEX(weekDayNames,7))</f>
        <v>F</v>
      </c>
      <c r="H28" s="185" t="str">
        <f>IF(startday=1,INDEX(weekDayNames,7),INDEX(weekDayNames,1))</f>
        <v>Sa</v>
      </c>
      <c r="I28" s="183"/>
      <c r="J28" s="187">
        <v>6</v>
      </c>
      <c r="K28" s="188" t="s">
        <v>127</v>
      </c>
      <c r="L28" s="183"/>
      <c r="M28" s="185" t="str">
        <f>IF(startday=1,INDEX(weekDayNames,1),INDEX(weekDayNames,2))</f>
        <v>Su</v>
      </c>
      <c r="N28" s="186" t="str">
        <f>IF(startday=1,INDEX(weekDayNames,2),INDEX(weekDayNames,3))</f>
        <v>M</v>
      </c>
      <c r="O28" s="186" t="str">
        <f>IF(startday=1,INDEX(weekDayNames,3),INDEX(weekDayNames,4))</f>
        <v>Tu</v>
      </c>
      <c r="P28" s="186" t="str">
        <f>IF(startday=1,INDEX(weekDayNames,4),INDEX(weekDayNames,5))</f>
        <v>W</v>
      </c>
      <c r="Q28" s="186" t="str">
        <f>IF(startday=1,INDEX(weekDayNames,5),INDEX(weekDayNames,6))</f>
        <v>Th</v>
      </c>
      <c r="R28" s="186" t="str">
        <f>IF(startday=1,INDEX(weekDayNames,6),INDEX(weekDayNames,7))</f>
        <v>F</v>
      </c>
      <c r="S28" s="185" t="str">
        <f>IF(startday=1,INDEX(weekDayNames,7),INDEX(weekDayNames,1))</f>
        <v>Sa</v>
      </c>
      <c r="T28" s="183"/>
      <c r="U28" s="218" t="s">
        <v>142</v>
      </c>
      <c r="V28" s="180" t="s">
        <v>143</v>
      </c>
    </row>
    <row r="29" spans="2:40" s="180" customFormat="1" ht="10.5" x14ac:dyDescent="0.25">
      <c r="B29" s="189" t="str">
        <f t="array" ref="B29:H34">IF(MONTH(B27)&lt;&gt;MONTH(DATE(YEAR(B27),MONTH(B27),1)-WEEKDAY(DATE(YEAR(B27),MONTH(B27),1),startday)+(WeekNo-1)*7+WeekDay),"",DATE(YEAR(B27),MONTH(B27),1)-WEEKDAY(DATE(YEAR(B27),MONTH(B27),1),startday)+(WeekNo-1)*7+WeekDay)</f>
        <v/>
      </c>
      <c r="C29" s="193" t="str">
        <v/>
      </c>
      <c r="D29" s="190" t="str">
        <v/>
      </c>
      <c r="E29" s="190" t="str">
        <v/>
      </c>
      <c r="F29" s="190" t="str">
        <v/>
      </c>
      <c r="G29" s="190">
        <v>42979</v>
      </c>
      <c r="H29" s="189">
        <v>42980</v>
      </c>
      <c r="I29" s="183"/>
      <c r="J29" s="196">
        <v>12</v>
      </c>
      <c r="K29" s="197" t="s">
        <v>129</v>
      </c>
      <c r="L29" s="183"/>
      <c r="M29" s="189" t="str">
        <f t="array" ref="M29:S34">IF(MONTH(M27)&lt;&gt;MONTH(DATE(YEAR(M27),MONTH(M27),1)-WEEKDAY(DATE(YEAR(M27),MONTH(M27),1),startday)+(WeekNo-1)*7+WeekDay),"",DATE(YEAR(M27),MONTH(M27),1)-WEEKDAY(DATE(YEAR(M27),MONTH(M27),1),startday)+(WeekNo-1)*7+WeekDay)</f>
        <v/>
      </c>
      <c r="N29" s="190" t="str">
        <v/>
      </c>
      <c r="O29" s="190" t="str">
        <v/>
      </c>
      <c r="P29" s="190" t="str">
        <v/>
      </c>
      <c r="Q29" s="190">
        <v>43160</v>
      </c>
      <c r="R29" s="190">
        <v>43161</v>
      </c>
      <c r="S29" s="189">
        <v>43162</v>
      </c>
      <c r="T29" s="183"/>
      <c r="U29" s="196">
        <v>13</v>
      </c>
      <c r="V29" s="197" t="s">
        <v>129</v>
      </c>
      <c r="Y29" s="213"/>
    </row>
    <row r="30" spans="2:40" s="180" customFormat="1" ht="10.5" x14ac:dyDescent="0.25">
      <c r="B30" s="189">
        <v>42981</v>
      </c>
      <c r="C30" s="190">
        <v>42982</v>
      </c>
      <c r="D30" s="190">
        <v>42983</v>
      </c>
      <c r="E30" s="195">
        <v>42984</v>
      </c>
      <c r="F30" s="190">
        <v>42985</v>
      </c>
      <c r="G30" s="190">
        <v>42986</v>
      </c>
      <c r="H30" s="189">
        <v>42987</v>
      </c>
      <c r="I30" s="183"/>
      <c r="J30" s="220" t="s">
        <v>144</v>
      </c>
      <c r="K30" s="221" t="s">
        <v>145</v>
      </c>
      <c r="L30" s="183"/>
      <c r="M30" s="189">
        <v>43163</v>
      </c>
      <c r="N30" s="190">
        <v>43164</v>
      </c>
      <c r="O30" s="190">
        <v>43165</v>
      </c>
      <c r="P30" s="190">
        <v>43166</v>
      </c>
      <c r="Q30" s="195">
        <v>43167</v>
      </c>
      <c r="R30" s="195">
        <v>43168</v>
      </c>
      <c r="S30" s="189">
        <v>43169</v>
      </c>
      <c r="T30" s="183"/>
      <c r="U30" s="222">
        <v>21</v>
      </c>
      <c r="V30" s="188" t="s">
        <v>127</v>
      </c>
      <c r="Y30" s="213"/>
    </row>
    <row r="31" spans="2:40" s="181" customFormat="1" ht="13.5" customHeight="1" x14ac:dyDescent="0.3">
      <c r="B31" s="189">
        <v>42988</v>
      </c>
      <c r="C31" s="190">
        <v>42989</v>
      </c>
      <c r="D31" s="194">
        <v>42990</v>
      </c>
      <c r="E31" s="190">
        <v>42991</v>
      </c>
      <c r="F31" s="190">
        <v>42992</v>
      </c>
      <c r="G31" s="190">
        <v>42993</v>
      </c>
      <c r="H31" s="189">
        <v>42994</v>
      </c>
      <c r="I31" s="183"/>
      <c r="J31" s="196">
        <v>26</v>
      </c>
      <c r="K31" s="197" t="s">
        <v>129</v>
      </c>
      <c r="L31" s="183"/>
      <c r="M31" s="189">
        <v>43170</v>
      </c>
      <c r="N31" s="190">
        <v>43171</v>
      </c>
      <c r="O31" s="194">
        <v>43172</v>
      </c>
      <c r="P31" s="190">
        <v>43173</v>
      </c>
      <c r="Q31" s="190">
        <v>43174</v>
      </c>
      <c r="R31" s="190">
        <v>43175</v>
      </c>
      <c r="S31" s="189">
        <v>43176</v>
      </c>
      <c r="T31" s="183"/>
      <c r="U31" s="196">
        <v>27</v>
      </c>
      <c r="V31" s="197" t="s">
        <v>129</v>
      </c>
      <c r="AA31" s="180"/>
      <c r="AB31" s="180"/>
    </row>
    <row r="32" spans="2:40" s="180" customFormat="1" ht="11.5" x14ac:dyDescent="0.3">
      <c r="B32" s="189">
        <v>42995</v>
      </c>
      <c r="C32" s="190">
        <v>42996</v>
      </c>
      <c r="D32" s="190">
        <v>42997</v>
      </c>
      <c r="E32" s="190">
        <v>42998</v>
      </c>
      <c r="F32" s="195">
        <v>42999</v>
      </c>
      <c r="G32" s="195">
        <v>43000</v>
      </c>
      <c r="H32" s="219">
        <v>43001</v>
      </c>
      <c r="I32" s="183"/>
      <c r="L32" s="183"/>
      <c r="M32" s="189">
        <v>43177</v>
      </c>
      <c r="N32" s="190">
        <v>43178</v>
      </c>
      <c r="O32" s="190">
        <v>43179</v>
      </c>
      <c r="P32" s="195">
        <v>43180</v>
      </c>
      <c r="Q32" s="190">
        <v>43181</v>
      </c>
      <c r="R32" s="190">
        <v>43182</v>
      </c>
      <c r="S32" s="189">
        <v>43183</v>
      </c>
      <c r="T32" s="201"/>
      <c r="U32" s="223" t="s">
        <v>146</v>
      </c>
      <c r="V32" s="221" t="s">
        <v>147</v>
      </c>
      <c r="AA32" s="181"/>
    </row>
    <row r="33" spans="2:28" s="180" customFormat="1" ht="10.5" x14ac:dyDescent="0.2">
      <c r="B33" s="189">
        <v>43002</v>
      </c>
      <c r="C33" s="190">
        <v>43003</v>
      </c>
      <c r="D33" s="194">
        <v>43004</v>
      </c>
      <c r="E33" s="190">
        <v>43005</v>
      </c>
      <c r="F33" s="190">
        <v>43006</v>
      </c>
      <c r="G33" s="190">
        <v>43007</v>
      </c>
      <c r="H33" s="189">
        <v>43008</v>
      </c>
      <c r="I33" s="183"/>
      <c r="J33" s="224"/>
      <c r="K33" s="225"/>
      <c r="L33" s="183"/>
      <c r="M33" s="189">
        <v>43184</v>
      </c>
      <c r="N33" s="190">
        <v>43185</v>
      </c>
      <c r="O33" s="194">
        <v>43186</v>
      </c>
      <c r="P33" s="190">
        <v>43187</v>
      </c>
      <c r="Q33" s="190">
        <v>43188</v>
      </c>
      <c r="R33" s="190">
        <v>43189</v>
      </c>
      <c r="S33" s="189">
        <v>43190</v>
      </c>
      <c r="T33" s="183"/>
    </row>
    <row r="34" spans="2:28" s="180" customFormat="1" ht="5.25" customHeight="1" x14ac:dyDescent="0.3">
      <c r="B34" s="189" t="str">
        <v/>
      </c>
      <c r="C34" s="190" t="str">
        <v/>
      </c>
      <c r="D34" s="190" t="str">
        <v/>
      </c>
      <c r="E34" s="190" t="str">
        <v/>
      </c>
      <c r="F34" s="190" t="str">
        <v/>
      </c>
      <c r="G34" s="190" t="str">
        <v/>
      </c>
      <c r="H34" s="189" t="str">
        <v/>
      </c>
      <c r="I34" s="183"/>
      <c r="J34" s="207"/>
      <c r="K34" s="201"/>
      <c r="L34" s="183"/>
      <c r="M34" s="189" t="str">
        <v/>
      </c>
      <c r="N34" s="190" t="str">
        <v/>
      </c>
      <c r="O34" s="190" t="str">
        <v/>
      </c>
      <c r="P34" s="190" t="str">
        <v/>
      </c>
      <c r="Q34" s="190" t="str">
        <v/>
      </c>
      <c r="R34" s="190" t="str">
        <v/>
      </c>
      <c r="S34" s="189" t="str">
        <v/>
      </c>
      <c r="T34" s="183"/>
      <c r="U34" s="226"/>
      <c r="V34" s="225"/>
      <c r="Y34" s="391"/>
      <c r="Z34" s="181"/>
      <c r="AB34" s="181"/>
    </row>
    <row r="35" spans="2:28" s="180" customFormat="1" ht="5.25" customHeight="1" x14ac:dyDescent="0.2">
      <c r="B35" s="183"/>
      <c r="C35" s="183"/>
      <c r="D35" s="183"/>
      <c r="E35" s="183"/>
      <c r="F35" s="183"/>
      <c r="G35" s="183"/>
      <c r="H35" s="183"/>
      <c r="I35" s="183"/>
      <c r="L35" s="183"/>
      <c r="M35" s="183"/>
      <c r="N35" s="183"/>
      <c r="O35" s="183"/>
      <c r="P35" s="183"/>
      <c r="Q35" s="183"/>
      <c r="R35" s="183"/>
      <c r="S35" s="183"/>
      <c r="T35" s="183"/>
      <c r="U35" s="183"/>
      <c r="V35" s="183"/>
      <c r="Y35" s="391"/>
    </row>
    <row r="36" spans="2:28" s="180" customFormat="1" ht="10.5" x14ac:dyDescent="0.2">
      <c r="B36" s="381">
        <f>DATE(year,10,1)</f>
        <v>43009</v>
      </c>
      <c r="C36" s="382"/>
      <c r="D36" s="382"/>
      <c r="E36" s="382"/>
      <c r="F36" s="382"/>
      <c r="G36" s="382"/>
      <c r="H36" s="382"/>
      <c r="I36" s="183"/>
      <c r="J36" s="383" t="s">
        <v>148</v>
      </c>
      <c r="K36" s="383"/>
      <c r="L36" s="183"/>
      <c r="M36" s="381">
        <f>DATE(year+1,4,1)</f>
        <v>43191</v>
      </c>
      <c r="N36" s="382"/>
      <c r="O36" s="382"/>
      <c r="P36" s="382"/>
      <c r="Q36" s="382"/>
      <c r="R36" s="382"/>
      <c r="S36" s="382"/>
      <c r="T36" s="183"/>
      <c r="U36" s="383" t="s">
        <v>149</v>
      </c>
      <c r="V36" s="383"/>
      <c r="Y36" s="391"/>
    </row>
    <row r="37" spans="2:28" s="180" customFormat="1" ht="10.5" x14ac:dyDescent="0.25">
      <c r="B37" s="185" t="str">
        <f>IF(startday=1,INDEX(weekDayNames,1),INDEX(weekDayNames,2))</f>
        <v>Su</v>
      </c>
      <c r="C37" s="186" t="str">
        <f>IF(startday=1,INDEX(weekDayNames,2),INDEX(weekDayNames,3))</f>
        <v>M</v>
      </c>
      <c r="D37" s="186" t="str">
        <f>IF(startday=1,INDEX(weekDayNames,3),INDEX(weekDayNames,4))</f>
        <v>Tu</v>
      </c>
      <c r="E37" s="186" t="str">
        <f>IF(startday=1,INDEX(weekDayNames,4),INDEX(weekDayNames,5))</f>
        <v>W</v>
      </c>
      <c r="F37" s="186" t="str">
        <f>IF(startday=1,INDEX(weekDayNames,5),INDEX(weekDayNames,6))</f>
        <v>Th</v>
      </c>
      <c r="G37" s="186" t="str">
        <f>IF(startday=1,INDEX(weekDayNames,6),INDEX(weekDayNames,7))</f>
        <v>F</v>
      </c>
      <c r="H37" s="185" t="str">
        <f>IF(startday=1,INDEX(weekDayNames,7),INDEX(weekDayNames,1))</f>
        <v>Sa</v>
      </c>
      <c r="I37" s="183"/>
      <c r="J37" s="227" t="s">
        <v>150</v>
      </c>
      <c r="K37" s="180" t="s">
        <v>151</v>
      </c>
      <c r="L37" s="183"/>
      <c r="M37" s="185" t="str">
        <f>IF(startday=1,INDEX(weekDayNames,1),INDEX(weekDayNames,2))</f>
        <v>Su</v>
      </c>
      <c r="N37" s="186" t="str">
        <f>IF(startday=1,INDEX(weekDayNames,2),INDEX(weekDayNames,3))</f>
        <v>M</v>
      </c>
      <c r="O37" s="186" t="str">
        <f>IF(startday=1,INDEX(weekDayNames,3),INDEX(weekDayNames,4))</f>
        <v>Tu</v>
      </c>
      <c r="P37" s="186" t="str">
        <f>IF(startday=1,INDEX(weekDayNames,4),INDEX(weekDayNames,5))</f>
        <v>W</v>
      </c>
      <c r="Q37" s="186" t="str">
        <f>IF(startday=1,INDEX(weekDayNames,5),INDEX(weekDayNames,6))</f>
        <v>Th</v>
      </c>
      <c r="R37" s="186" t="str">
        <f>IF(startday=1,INDEX(weekDayNames,6),INDEX(weekDayNames,7))</f>
        <v>F</v>
      </c>
      <c r="S37" s="185" t="str">
        <f>IF(startday=1,INDEX(weekDayNames,7),INDEX(weekDayNames,1))</f>
        <v>Sa</v>
      </c>
      <c r="T37" s="183"/>
      <c r="U37" s="187">
        <v>4</v>
      </c>
      <c r="V37" s="188" t="s">
        <v>127</v>
      </c>
      <c r="Y37" s="391"/>
    </row>
    <row r="38" spans="2:28" s="180" customFormat="1" ht="11.5" x14ac:dyDescent="0.3">
      <c r="B38" s="189">
        <f t="array" ref="B38:H43">IF(MONTH(B36)&lt;&gt;MONTH(DATE(YEAR(B36),MONTH(B36),1)-WEEKDAY(DATE(YEAR(B36),MONTH(B36),1),startday)+(WeekNo-1)*7+WeekDay),"",DATE(YEAR(B36),MONTH(B36),1)-WEEKDAY(DATE(YEAR(B36),MONTH(B36),1),startday)+(WeekNo-1)*7+WeekDay)</f>
        <v>43009</v>
      </c>
      <c r="C38" s="190">
        <v>43010</v>
      </c>
      <c r="D38" s="190">
        <v>43011</v>
      </c>
      <c r="E38" s="194">
        <v>43012</v>
      </c>
      <c r="F38" s="194">
        <v>43013</v>
      </c>
      <c r="G38" s="190">
        <v>43014</v>
      </c>
      <c r="H38" s="189">
        <v>43015</v>
      </c>
      <c r="I38" s="201"/>
      <c r="J38" s="187">
        <v>18</v>
      </c>
      <c r="K38" s="188" t="s">
        <v>127</v>
      </c>
      <c r="L38" s="183"/>
      <c r="M38" s="189">
        <f t="array" ref="M38:S43">IF(MONTH(M36)&lt;&gt;MONTH(DATE(YEAR(M36),MONTH(M36),1)-WEEKDAY(DATE(YEAR(M36),MONTH(M36),1),startday)+(WeekNo-1)*7+WeekDay),"",DATE(YEAR(M36),MONTH(M36),1)-WEEKDAY(DATE(YEAR(M36),MONTH(M36),1),startday)+(WeekNo-1)*7+WeekDay)</f>
        <v>43191</v>
      </c>
      <c r="N38" s="190">
        <v>43192</v>
      </c>
      <c r="O38" s="190">
        <v>43193</v>
      </c>
      <c r="P38" s="195">
        <v>43194</v>
      </c>
      <c r="Q38" s="190">
        <v>43195</v>
      </c>
      <c r="R38" s="190">
        <v>43196</v>
      </c>
      <c r="S38" s="189">
        <v>43197</v>
      </c>
      <c r="T38" s="183"/>
      <c r="U38" s="196">
        <v>10</v>
      </c>
      <c r="V38" s="197" t="s">
        <v>129</v>
      </c>
      <c r="Y38" s="391"/>
      <c r="AA38" s="181"/>
    </row>
    <row r="39" spans="2:28" s="180" customFormat="1" ht="10.5" x14ac:dyDescent="0.25">
      <c r="B39" s="189">
        <v>43016</v>
      </c>
      <c r="C39" s="190">
        <v>43017</v>
      </c>
      <c r="D39" s="190">
        <v>43018</v>
      </c>
      <c r="E39" s="190">
        <v>43019</v>
      </c>
      <c r="F39" s="190">
        <v>43020</v>
      </c>
      <c r="G39" s="190">
        <v>43021</v>
      </c>
      <c r="H39" s="189">
        <v>43022</v>
      </c>
      <c r="I39" s="201"/>
      <c r="J39" s="196">
        <v>24</v>
      </c>
      <c r="K39" s="197" t="s">
        <v>129</v>
      </c>
      <c r="L39" s="183"/>
      <c r="M39" s="189">
        <v>43198</v>
      </c>
      <c r="N39" s="190">
        <v>43199</v>
      </c>
      <c r="O39" s="194">
        <v>43200</v>
      </c>
      <c r="P39" s="190">
        <v>43201</v>
      </c>
      <c r="Q39" s="190">
        <v>43202</v>
      </c>
      <c r="R39" s="190">
        <v>43203</v>
      </c>
      <c r="S39" s="189">
        <v>43204</v>
      </c>
      <c r="T39" s="183"/>
      <c r="U39" s="222">
        <v>18</v>
      </c>
      <c r="V39" s="188" t="s">
        <v>127</v>
      </c>
      <c r="Y39" s="213"/>
    </row>
    <row r="40" spans="2:28" s="181" customFormat="1" ht="13.5" customHeight="1" x14ac:dyDescent="0.3">
      <c r="B40" s="228">
        <v>43023</v>
      </c>
      <c r="C40" s="193">
        <v>43024</v>
      </c>
      <c r="D40" s="193">
        <v>43025</v>
      </c>
      <c r="E40" s="195">
        <v>43026</v>
      </c>
      <c r="F40" s="190">
        <v>43027</v>
      </c>
      <c r="G40" s="190">
        <v>43028</v>
      </c>
      <c r="H40" s="229">
        <v>43029</v>
      </c>
      <c r="I40" s="183"/>
      <c r="J40" s="202">
        <v>31</v>
      </c>
      <c r="K40" s="204" t="s">
        <v>152</v>
      </c>
      <c r="L40" s="183"/>
      <c r="M40" s="189">
        <v>43205</v>
      </c>
      <c r="N40" s="190">
        <v>43206</v>
      </c>
      <c r="O40" s="190">
        <v>43207</v>
      </c>
      <c r="P40" s="195">
        <v>43208</v>
      </c>
      <c r="Q40" s="190">
        <v>43209</v>
      </c>
      <c r="R40" s="190">
        <v>43210</v>
      </c>
      <c r="S40" s="189">
        <v>43211</v>
      </c>
      <c r="T40" s="183"/>
      <c r="U40" s="196">
        <v>24</v>
      </c>
      <c r="V40" s="197" t="s">
        <v>129</v>
      </c>
      <c r="AA40" s="180"/>
      <c r="AB40" s="180"/>
    </row>
    <row r="41" spans="2:28" s="180" customFormat="1" ht="10.5" x14ac:dyDescent="0.2">
      <c r="B41" s="189">
        <v>43030</v>
      </c>
      <c r="C41" s="190">
        <v>43031</v>
      </c>
      <c r="D41" s="194">
        <v>43032</v>
      </c>
      <c r="E41" s="190">
        <v>43033</v>
      </c>
      <c r="F41" s="190">
        <v>43034</v>
      </c>
      <c r="G41" s="190">
        <v>43035</v>
      </c>
      <c r="H41" s="189">
        <v>43036</v>
      </c>
      <c r="I41" s="183"/>
      <c r="J41" s="221"/>
      <c r="K41" s="221"/>
      <c r="L41" s="183"/>
      <c r="M41" s="189">
        <v>43212</v>
      </c>
      <c r="N41" s="190">
        <v>43213</v>
      </c>
      <c r="O41" s="194">
        <v>43214</v>
      </c>
      <c r="P41" s="195">
        <v>43215</v>
      </c>
      <c r="Q41" s="190">
        <v>43216</v>
      </c>
      <c r="R41" s="190">
        <v>43217</v>
      </c>
      <c r="S41" s="189">
        <v>43218</v>
      </c>
      <c r="T41" s="183"/>
      <c r="U41" s="230">
        <v>30</v>
      </c>
      <c r="V41" s="204" t="s">
        <v>153</v>
      </c>
    </row>
    <row r="42" spans="2:28" s="180" customFormat="1" ht="10.5" x14ac:dyDescent="0.2">
      <c r="B42" s="189">
        <v>43037</v>
      </c>
      <c r="C42" s="190">
        <v>43038</v>
      </c>
      <c r="D42" s="192">
        <v>43039</v>
      </c>
      <c r="E42" s="190" t="str">
        <v/>
      </c>
      <c r="F42" s="190" t="str">
        <v/>
      </c>
      <c r="G42" s="191" t="str">
        <v/>
      </c>
      <c r="H42" s="189" t="str">
        <v/>
      </c>
      <c r="I42" s="183"/>
      <c r="L42" s="183"/>
      <c r="M42" s="189">
        <v>43219</v>
      </c>
      <c r="N42" s="230">
        <v>43220</v>
      </c>
      <c r="O42" s="231" t="str">
        <v/>
      </c>
      <c r="P42" s="190" t="str">
        <v/>
      </c>
      <c r="Q42" s="190" t="str">
        <v/>
      </c>
      <c r="R42" s="191" t="str">
        <v/>
      </c>
      <c r="S42" s="189" t="str">
        <v/>
      </c>
      <c r="T42" s="183"/>
      <c r="U42" s="232"/>
      <c r="V42" s="233"/>
    </row>
    <row r="43" spans="2:28" s="180" customFormat="1" ht="1.5" customHeight="1" x14ac:dyDescent="0.3">
      <c r="B43" s="228" t="str">
        <v/>
      </c>
      <c r="C43" s="190" t="str">
        <v/>
      </c>
      <c r="D43" s="190" t="str">
        <v/>
      </c>
      <c r="E43" s="190" t="str">
        <v/>
      </c>
      <c r="F43" s="190" t="str">
        <v/>
      </c>
      <c r="G43" s="190" t="str">
        <v/>
      </c>
      <c r="H43" s="189" t="str">
        <v/>
      </c>
      <c r="I43" s="183"/>
      <c r="J43" s="204"/>
      <c r="K43" s="204"/>
      <c r="L43" s="183"/>
      <c r="M43" s="189" t="str">
        <v/>
      </c>
      <c r="N43" s="190" t="str">
        <v/>
      </c>
      <c r="O43" s="190" t="str">
        <v/>
      </c>
      <c r="P43" s="190" t="str">
        <v/>
      </c>
      <c r="Q43" s="190" t="str">
        <v/>
      </c>
      <c r="R43" s="190" t="str">
        <v/>
      </c>
      <c r="S43" s="189" t="str">
        <v/>
      </c>
      <c r="T43" s="183"/>
      <c r="AB43" s="181"/>
    </row>
    <row r="44" spans="2:28" s="180" customFormat="1" ht="5.25" customHeight="1" x14ac:dyDescent="0.2">
      <c r="B44" s="183"/>
      <c r="C44" s="183"/>
      <c r="D44" s="183"/>
      <c r="E44" s="183"/>
      <c r="F44" s="183"/>
      <c r="G44" s="183"/>
      <c r="H44" s="183"/>
      <c r="I44" s="183"/>
      <c r="L44" s="183"/>
      <c r="M44" s="183"/>
      <c r="N44" s="183"/>
      <c r="O44" s="183"/>
      <c r="P44" s="183"/>
      <c r="Q44" s="183"/>
      <c r="R44" s="183"/>
      <c r="S44" s="183"/>
      <c r="T44" s="183"/>
    </row>
    <row r="45" spans="2:28" s="180" customFormat="1" ht="10.5" x14ac:dyDescent="0.2">
      <c r="B45" s="381">
        <f>DATE(year,11,1)</f>
        <v>43040</v>
      </c>
      <c r="C45" s="382"/>
      <c r="D45" s="382"/>
      <c r="E45" s="382"/>
      <c r="F45" s="382"/>
      <c r="G45" s="382"/>
      <c r="H45" s="382"/>
      <c r="I45" s="183"/>
      <c r="J45" s="383" t="s">
        <v>154</v>
      </c>
      <c r="K45" s="383"/>
      <c r="L45" s="183"/>
      <c r="M45" s="381">
        <f>DATE(year+1,5,1)</f>
        <v>43221</v>
      </c>
      <c r="N45" s="382"/>
      <c r="O45" s="382"/>
      <c r="P45" s="382"/>
      <c r="Q45" s="382"/>
      <c r="R45" s="382"/>
      <c r="S45" s="382"/>
      <c r="T45" s="183"/>
      <c r="U45" s="383" t="s">
        <v>155</v>
      </c>
      <c r="V45" s="383"/>
    </row>
    <row r="46" spans="2:28" s="180" customFormat="1" ht="10.5" x14ac:dyDescent="0.25">
      <c r="B46" s="185" t="str">
        <f>IF(startday=1,INDEX(weekDayNames,1),INDEX(weekDayNames,2))</f>
        <v>Su</v>
      </c>
      <c r="C46" s="186" t="str">
        <f>IF(startday=1,INDEX(weekDayNames,2),INDEX(weekDayNames,3))</f>
        <v>M</v>
      </c>
      <c r="D46" s="186" t="str">
        <f>IF(startday=1,INDEX(weekDayNames,3),INDEX(weekDayNames,4))</f>
        <v>Tu</v>
      </c>
      <c r="E46" s="186" t="str">
        <f>IF(startday=1,INDEX(weekDayNames,4),INDEX(weekDayNames,5))</f>
        <v>W</v>
      </c>
      <c r="F46" s="186" t="str">
        <f>IF(startday=1,INDEX(weekDayNames,5),INDEX(weekDayNames,6))</f>
        <v>Th</v>
      </c>
      <c r="G46" s="186" t="str">
        <f>IF(startday=1,INDEX(weekDayNames,6),INDEX(weekDayNames,7))</f>
        <v>F</v>
      </c>
      <c r="H46" s="185" t="str">
        <f>IF(startday=1,INDEX(weekDayNames,7),INDEX(weekDayNames,1))</f>
        <v>Sa</v>
      </c>
      <c r="I46" s="183"/>
      <c r="J46" s="234">
        <v>1</v>
      </c>
      <c r="K46" s="235" t="s">
        <v>156</v>
      </c>
      <c r="L46" s="183"/>
      <c r="M46" s="185" t="str">
        <f>IF(startday=1,INDEX(weekDayNames,1),INDEX(weekDayNames,2))</f>
        <v>Su</v>
      </c>
      <c r="N46" s="186" t="str">
        <f>IF(startday=1,INDEX(weekDayNames,2),INDEX(weekDayNames,3))</f>
        <v>M</v>
      </c>
      <c r="O46" s="186" t="str">
        <f>IF(startday=1,INDEX(weekDayNames,3),INDEX(weekDayNames,4))</f>
        <v>Tu</v>
      </c>
      <c r="P46" s="186" t="str">
        <f>IF(startday=1,INDEX(weekDayNames,4),INDEX(weekDayNames,5))</f>
        <v>W</v>
      </c>
      <c r="Q46" s="186" t="str">
        <f>IF(startday=1,INDEX(weekDayNames,5),INDEX(weekDayNames,6))</f>
        <v>Th</v>
      </c>
      <c r="R46" s="186" t="str">
        <f>IF(startday=1,INDEX(weekDayNames,6),INDEX(weekDayNames,7))</f>
        <v>F</v>
      </c>
      <c r="S46" s="185" t="str">
        <f>IF(startday=1,INDEX(weekDayNames,7),INDEX(weekDayNames,1))</f>
        <v>Sa</v>
      </c>
      <c r="T46" s="183"/>
      <c r="U46" s="236">
        <v>1</v>
      </c>
      <c r="V46" s="237" t="s">
        <v>157</v>
      </c>
    </row>
    <row r="47" spans="2:28" s="180" customFormat="1" ht="12" customHeight="1" x14ac:dyDescent="0.2">
      <c r="B47" s="189" t="str">
        <f t="array" ref="B47:H52">IF(MONTH(B45)&lt;&gt;MONTH(DATE(YEAR(B45),MONTH(B45),1)-WEEKDAY(DATE(YEAR(B45),MONTH(B45),1),startday)+(WeekNo-1)*7+WeekDay),"",DATE(YEAR(B45),MONTH(B45),1)-WEEKDAY(DATE(YEAR(B45),MONTH(B45),1),startday)+(WeekNo-1)*7+WeekDay)</f>
        <v/>
      </c>
      <c r="C47" s="190" t="str">
        <v/>
      </c>
      <c r="D47" s="238" t="str">
        <v/>
      </c>
      <c r="E47" s="194">
        <v>43040</v>
      </c>
      <c r="F47" s="190">
        <v>43041</v>
      </c>
      <c r="G47" s="190">
        <v>43042</v>
      </c>
      <c r="H47" s="189">
        <v>43043</v>
      </c>
      <c r="I47" s="183"/>
      <c r="J47" s="234">
        <v>1</v>
      </c>
      <c r="K47" s="235" t="s">
        <v>158</v>
      </c>
      <c r="L47" s="183"/>
      <c r="M47" s="189" t="str">
        <f t="array" ref="M47:S52">IF(MONTH(M45)&lt;&gt;MONTH(DATE(YEAR(M45),MONTH(M45),1)-WEEKDAY(DATE(YEAR(M45),MONTH(M45),1),startday)+(WeekNo-1)*7+WeekDay),"",DATE(YEAR(M45),MONTH(M45),1)-WEEKDAY(DATE(YEAR(M45),MONTH(M45),1),startday)+(WeekNo-1)*7+WeekDay)</f>
        <v/>
      </c>
      <c r="N47" s="231" t="str">
        <v/>
      </c>
      <c r="O47" s="194">
        <v>43221</v>
      </c>
      <c r="P47" s="195">
        <v>43222</v>
      </c>
      <c r="Q47" s="190">
        <v>43223</v>
      </c>
      <c r="R47" s="190">
        <v>43224</v>
      </c>
      <c r="S47" s="189">
        <v>43225</v>
      </c>
      <c r="T47" s="183"/>
      <c r="U47" s="212">
        <v>2</v>
      </c>
      <c r="V47" s="188" t="s">
        <v>127</v>
      </c>
    </row>
    <row r="48" spans="2:28" s="180" customFormat="1" ht="13.5" customHeight="1" x14ac:dyDescent="0.25">
      <c r="B48" s="189">
        <v>43044</v>
      </c>
      <c r="C48" s="190">
        <v>43045</v>
      </c>
      <c r="D48" s="194">
        <v>43046</v>
      </c>
      <c r="E48" s="190">
        <v>43047</v>
      </c>
      <c r="F48" s="190">
        <v>43048</v>
      </c>
      <c r="G48" s="190">
        <v>43049</v>
      </c>
      <c r="H48" s="189">
        <v>43050</v>
      </c>
      <c r="I48" s="183"/>
      <c r="J48" s="211">
        <v>1</v>
      </c>
      <c r="K48" s="188" t="s">
        <v>127</v>
      </c>
      <c r="L48" s="183"/>
      <c r="M48" s="189">
        <v>43226</v>
      </c>
      <c r="N48" s="190">
        <v>43227</v>
      </c>
      <c r="O48" s="194">
        <v>43228</v>
      </c>
      <c r="P48" s="190">
        <v>43229</v>
      </c>
      <c r="Q48" s="190">
        <v>43230</v>
      </c>
      <c r="R48" s="190">
        <v>43231</v>
      </c>
      <c r="S48" s="189">
        <v>43232</v>
      </c>
      <c r="T48" s="183"/>
      <c r="U48" s="196">
        <v>8</v>
      </c>
      <c r="V48" s="197" t="s">
        <v>129</v>
      </c>
      <c r="Y48" s="217"/>
    </row>
    <row r="49" spans="2:28" s="181" customFormat="1" ht="11.5" x14ac:dyDescent="0.3">
      <c r="B49" s="189">
        <v>43051</v>
      </c>
      <c r="C49" s="190">
        <v>43052</v>
      </c>
      <c r="D49" s="190">
        <v>43053</v>
      </c>
      <c r="E49" s="195">
        <v>43054</v>
      </c>
      <c r="F49" s="190">
        <v>43055</v>
      </c>
      <c r="G49" s="190">
        <v>43056</v>
      </c>
      <c r="H49" s="189">
        <v>43057</v>
      </c>
      <c r="I49" s="183"/>
      <c r="J49" s="196">
        <v>7</v>
      </c>
      <c r="K49" s="197" t="s">
        <v>129</v>
      </c>
      <c r="L49" s="183"/>
      <c r="M49" s="189">
        <v>43233</v>
      </c>
      <c r="N49" s="190">
        <v>43234</v>
      </c>
      <c r="O49" s="190">
        <v>43235</v>
      </c>
      <c r="P49" s="195">
        <v>43236</v>
      </c>
      <c r="Q49" s="190">
        <v>43237</v>
      </c>
      <c r="R49" s="190">
        <v>43238</v>
      </c>
      <c r="S49" s="189">
        <v>43239</v>
      </c>
      <c r="T49" s="183"/>
      <c r="U49" s="212">
        <v>16</v>
      </c>
      <c r="V49" s="188" t="s">
        <v>127</v>
      </c>
      <c r="Y49" s="213"/>
      <c r="Z49" s="180"/>
      <c r="AA49" s="180"/>
      <c r="AB49" s="180"/>
    </row>
    <row r="50" spans="2:28" s="180" customFormat="1" ht="11.5" x14ac:dyDescent="0.3">
      <c r="B50" s="189">
        <v>43058</v>
      </c>
      <c r="C50" s="190">
        <v>43059</v>
      </c>
      <c r="D50" s="194">
        <v>43060</v>
      </c>
      <c r="E50" s="190">
        <v>43061</v>
      </c>
      <c r="F50" s="190">
        <v>43062</v>
      </c>
      <c r="G50" s="190">
        <v>43063</v>
      </c>
      <c r="H50" s="189">
        <v>43064</v>
      </c>
      <c r="I50" s="183"/>
      <c r="J50" s="187">
        <v>15</v>
      </c>
      <c r="K50" s="188" t="s">
        <v>127</v>
      </c>
      <c r="L50" s="183"/>
      <c r="M50" s="189">
        <v>43240</v>
      </c>
      <c r="N50" s="190">
        <v>43241</v>
      </c>
      <c r="O50" s="194">
        <v>43242</v>
      </c>
      <c r="P50" s="190">
        <v>43243</v>
      </c>
      <c r="Q50" s="190">
        <v>43244</v>
      </c>
      <c r="R50" s="190">
        <v>43245</v>
      </c>
      <c r="S50" s="189">
        <v>43246</v>
      </c>
      <c r="T50" s="183"/>
      <c r="U50" s="196">
        <v>22</v>
      </c>
      <c r="V50" s="197" t="s">
        <v>129</v>
      </c>
      <c r="Y50" s="213"/>
      <c r="AA50" s="181"/>
    </row>
    <row r="51" spans="2:28" s="180" customFormat="1" ht="10.5" x14ac:dyDescent="0.25">
      <c r="B51" s="189">
        <v>43065</v>
      </c>
      <c r="C51" s="190">
        <v>43066</v>
      </c>
      <c r="D51" s="190">
        <v>43067</v>
      </c>
      <c r="E51" s="190">
        <v>43068</v>
      </c>
      <c r="F51" s="190">
        <v>43069</v>
      </c>
      <c r="G51" s="190" t="str">
        <v/>
      </c>
      <c r="H51" s="189" t="str">
        <v/>
      </c>
      <c r="I51" s="183"/>
      <c r="J51" s="196">
        <v>21</v>
      </c>
      <c r="K51" s="197" t="s">
        <v>129</v>
      </c>
      <c r="L51" s="183"/>
      <c r="M51" s="189">
        <v>43247</v>
      </c>
      <c r="N51" s="190">
        <v>43248</v>
      </c>
      <c r="O51" s="190">
        <v>43249</v>
      </c>
      <c r="P51" s="195">
        <v>43250</v>
      </c>
      <c r="Q51" s="190">
        <v>43251</v>
      </c>
      <c r="R51" s="190" t="str">
        <v/>
      </c>
      <c r="S51" s="189" t="str">
        <v/>
      </c>
      <c r="T51" s="183"/>
      <c r="U51" s="212">
        <v>30</v>
      </c>
      <c r="V51" s="188" t="s">
        <v>127</v>
      </c>
      <c r="Y51" s="213"/>
    </row>
    <row r="52" spans="2:28" s="180" customFormat="1" ht="11.5" x14ac:dyDescent="0.3">
      <c r="B52" s="189" t="str">
        <v/>
      </c>
      <c r="C52" s="190" t="str">
        <v/>
      </c>
      <c r="D52" s="190" t="str">
        <v/>
      </c>
      <c r="E52" s="190" t="str">
        <v/>
      </c>
      <c r="F52" s="190" t="str">
        <v/>
      </c>
      <c r="G52" s="190" t="str">
        <v/>
      </c>
      <c r="H52" s="189" t="str">
        <v/>
      </c>
      <c r="I52" s="183"/>
      <c r="J52" s="239"/>
      <c r="K52" s="199"/>
      <c r="L52" s="183"/>
      <c r="M52" s="189" t="str">
        <v/>
      </c>
      <c r="N52" s="190" t="str">
        <v/>
      </c>
      <c r="O52" s="190" t="str">
        <v/>
      </c>
      <c r="P52" s="190" t="str">
        <v/>
      </c>
      <c r="Q52" s="190" t="str">
        <v/>
      </c>
      <c r="R52" s="190" t="str">
        <v/>
      </c>
      <c r="S52" s="189" t="str">
        <v/>
      </c>
      <c r="T52" s="183"/>
      <c r="U52" s="240"/>
      <c r="V52" s="183"/>
      <c r="Y52" s="241"/>
      <c r="Z52" s="181"/>
      <c r="AB52" s="181"/>
    </row>
    <row r="53" spans="2:28" s="180" customFormat="1" ht="5.25" customHeight="1" x14ac:dyDescent="0.3">
      <c r="B53" s="183"/>
      <c r="C53" s="183"/>
      <c r="D53" s="183"/>
      <c r="E53" s="183"/>
      <c r="F53" s="183"/>
      <c r="G53" s="183"/>
      <c r="H53" s="183"/>
      <c r="I53" s="183"/>
      <c r="L53" s="183"/>
      <c r="M53" s="181"/>
      <c r="N53" s="181"/>
      <c r="O53" s="181"/>
      <c r="P53" s="181"/>
      <c r="Q53" s="181"/>
      <c r="R53" s="181"/>
      <c r="S53" s="181"/>
      <c r="T53" s="183"/>
      <c r="U53" s="181"/>
      <c r="V53" s="181"/>
      <c r="Y53" s="213"/>
    </row>
    <row r="54" spans="2:28" s="180" customFormat="1" ht="10.5" x14ac:dyDescent="0.2">
      <c r="B54" s="381">
        <f>DATE(year,12,1)</f>
        <v>43070</v>
      </c>
      <c r="C54" s="382"/>
      <c r="D54" s="382"/>
      <c r="E54" s="382"/>
      <c r="F54" s="382"/>
      <c r="G54" s="382"/>
      <c r="H54" s="382"/>
      <c r="I54" s="183"/>
      <c r="J54" s="383" t="s">
        <v>159</v>
      </c>
      <c r="K54" s="383"/>
      <c r="L54" s="183"/>
      <c r="M54" s="381">
        <f>DATE(year+1,6,1)</f>
        <v>43252</v>
      </c>
      <c r="N54" s="382"/>
      <c r="O54" s="382"/>
      <c r="P54" s="382"/>
      <c r="Q54" s="382"/>
      <c r="R54" s="382"/>
      <c r="S54" s="382"/>
      <c r="T54" s="183"/>
      <c r="U54" s="383" t="s">
        <v>160</v>
      </c>
      <c r="V54" s="383"/>
    </row>
    <row r="55" spans="2:28" s="180" customFormat="1" ht="10.5" x14ac:dyDescent="0.25">
      <c r="B55" s="185" t="str">
        <f>IF(startday=1,INDEX(weekDayNames,1),INDEX(weekDayNames,2))</f>
        <v>Su</v>
      </c>
      <c r="C55" s="186" t="str">
        <f>IF(startday=1,INDEX(weekDayNames,2),INDEX(weekDayNames,3))</f>
        <v>M</v>
      </c>
      <c r="D55" s="186" t="str">
        <f>IF(startday=1,INDEX(weekDayNames,3),INDEX(weekDayNames,4))</f>
        <v>Tu</v>
      </c>
      <c r="E55" s="186" t="str">
        <f>IF(startday=1,INDEX(weekDayNames,4),INDEX(weekDayNames,5))</f>
        <v>W</v>
      </c>
      <c r="F55" s="186" t="str">
        <f>IF(startday=1,INDEX(weekDayNames,5),INDEX(weekDayNames,6))</f>
        <v>Th</v>
      </c>
      <c r="G55" s="186" t="str">
        <f>IF(startday=1,INDEX(weekDayNames,6),INDEX(weekDayNames,7))</f>
        <v>F</v>
      </c>
      <c r="H55" s="185" t="str">
        <f>IF(startday=1,INDEX(weekDayNames,7),INDEX(weekDayNames,1))</f>
        <v>Sa</v>
      </c>
      <c r="I55" s="183"/>
      <c r="J55" s="196">
        <v>5</v>
      </c>
      <c r="K55" s="197" t="s">
        <v>129</v>
      </c>
      <c r="L55" s="183"/>
      <c r="M55" s="185" t="str">
        <f>IF(startday=1,INDEX(weekDayNames,1),INDEX(weekDayNames,2))</f>
        <v>Su</v>
      </c>
      <c r="N55" s="186" t="str">
        <f>IF(startday=1,INDEX(weekDayNames,2),INDEX(weekDayNames,3))</f>
        <v>M</v>
      </c>
      <c r="O55" s="186" t="str">
        <f>IF(startday=1,INDEX(weekDayNames,3),INDEX(weekDayNames,4))</f>
        <v>Tu</v>
      </c>
      <c r="P55" s="186" t="str">
        <f>IF(startday=1,INDEX(weekDayNames,4),INDEX(weekDayNames,5))</f>
        <v>W</v>
      </c>
      <c r="Q55" s="186" t="str">
        <f>IF(startday=1,INDEX(weekDayNames,5),INDEX(weekDayNames,6))</f>
        <v>Th</v>
      </c>
      <c r="R55" s="186" t="str">
        <f>IF(startday=1,INDEX(weekDayNames,6),INDEX(weekDayNames,7))</f>
        <v>F</v>
      </c>
      <c r="S55" s="185" t="str">
        <f>IF(startday=1,INDEX(weekDayNames,7),INDEX(weekDayNames,1))</f>
        <v>Sa</v>
      </c>
      <c r="T55" s="183"/>
      <c r="U55" s="196">
        <v>5</v>
      </c>
      <c r="V55" s="197" t="s">
        <v>129</v>
      </c>
    </row>
    <row r="56" spans="2:28" s="180" customFormat="1" ht="10.5" x14ac:dyDescent="0.25">
      <c r="B56" s="189" t="str">
        <f t="array" ref="B56:H61">IF(MONTH(B54)&lt;&gt;MONTH(DATE(YEAR(B54),MONTH(B54),1)-WEEKDAY(DATE(YEAR(B54),MONTH(B54),1),startday)+(WeekNo-1)*7+WeekDay),"",DATE(YEAR(B54),MONTH(B54),1)-WEEKDAY(DATE(YEAR(B54),MONTH(B54),1),startday)+(WeekNo-1)*7+WeekDay)</f>
        <v/>
      </c>
      <c r="C56" s="190" t="str">
        <v/>
      </c>
      <c r="D56" s="190" t="str">
        <v/>
      </c>
      <c r="E56" s="190" t="str">
        <v/>
      </c>
      <c r="F56" s="191" t="str">
        <v/>
      </c>
      <c r="G56" s="190">
        <v>43070</v>
      </c>
      <c r="H56" s="189">
        <v>43071</v>
      </c>
      <c r="I56" s="183"/>
      <c r="J56" s="187">
        <v>13</v>
      </c>
      <c r="K56" s="188" t="s">
        <v>127</v>
      </c>
      <c r="L56" s="183"/>
      <c r="M56" s="189" t="str">
        <f t="array" ref="M56:S61">IF(MONTH(M54)&lt;&gt;MONTH(DATE(YEAR(M54),MONTH(M54),1)-WEEKDAY(DATE(YEAR(M54),MONTH(M54),1),startday)+(WeekNo-1)*7+WeekDay),"",DATE(YEAR(M54),MONTH(M54),1)-WEEKDAY(DATE(YEAR(M54),MONTH(M54),1),startday)+(WeekNo-1)*7+WeekDay)</f>
        <v/>
      </c>
      <c r="N56" s="190" t="str">
        <v/>
      </c>
      <c r="O56" s="190" t="str">
        <v/>
      </c>
      <c r="P56" s="190" t="str">
        <v/>
      </c>
      <c r="Q56" s="190" t="str">
        <v/>
      </c>
      <c r="R56" s="190">
        <v>43252</v>
      </c>
      <c r="S56" s="189">
        <v>43253</v>
      </c>
      <c r="T56" s="183"/>
      <c r="U56" s="212">
        <v>13</v>
      </c>
      <c r="V56" s="188" t="s">
        <v>127</v>
      </c>
    </row>
    <row r="57" spans="2:28" s="180" customFormat="1" ht="10.5" x14ac:dyDescent="0.25">
      <c r="B57" s="189">
        <v>43072</v>
      </c>
      <c r="C57" s="190">
        <v>43073</v>
      </c>
      <c r="D57" s="194">
        <v>43074</v>
      </c>
      <c r="E57" s="190">
        <v>43075</v>
      </c>
      <c r="F57" s="190">
        <v>43076</v>
      </c>
      <c r="G57" s="190">
        <v>43077</v>
      </c>
      <c r="H57" s="189">
        <v>43078</v>
      </c>
      <c r="I57" s="183"/>
      <c r="J57" s="196">
        <v>19</v>
      </c>
      <c r="K57" s="197" t="s">
        <v>129</v>
      </c>
      <c r="L57" s="183"/>
      <c r="M57" s="189">
        <v>43254</v>
      </c>
      <c r="N57" s="190">
        <v>43255</v>
      </c>
      <c r="O57" s="194">
        <v>43256</v>
      </c>
      <c r="P57" s="190">
        <v>43257</v>
      </c>
      <c r="Q57" s="190">
        <v>43258</v>
      </c>
      <c r="R57" s="190">
        <v>43259</v>
      </c>
      <c r="S57" s="189">
        <v>43260</v>
      </c>
      <c r="T57" s="183"/>
      <c r="U57" s="196">
        <v>19</v>
      </c>
      <c r="V57" s="197" t="s">
        <v>129</v>
      </c>
    </row>
    <row r="58" spans="2:28" s="180" customFormat="1" ht="12" customHeight="1" x14ac:dyDescent="0.2">
      <c r="B58" s="189">
        <v>43079</v>
      </c>
      <c r="C58" s="190">
        <v>43080</v>
      </c>
      <c r="D58" s="190">
        <v>43081</v>
      </c>
      <c r="E58" s="195">
        <v>43082</v>
      </c>
      <c r="F58" s="190">
        <v>43083</v>
      </c>
      <c r="G58" s="190">
        <v>43084</v>
      </c>
      <c r="H58" s="189">
        <v>43085</v>
      </c>
      <c r="I58" s="183"/>
      <c r="J58" s="211">
        <v>27</v>
      </c>
      <c r="K58" s="188" t="s">
        <v>127</v>
      </c>
      <c r="L58" s="183"/>
      <c r="M58" s="189">
        <v>43261</v>
      </c>
      <c r="N58" s="190">
        <v>43262</v>
      </c>
      <c r="O58" s="190">
        <v>43263</v>
      </c>
      <c r="P58" s="195">
        <v>43264</v>
      </c>
      <c r="Q58" s="190">
        <v>43265</v>
      </c>
      <c r="R58" s="190">
        <v>43266</v>
      </c>
      <c r="S58" s="189">
        <v>43267</v>
      </c>
      <c r="T58" s="183"/>
      <c r="U58" s="212">
        <v>27</v>
      </c>
      <c r="V58" s="188" t="s">
        <v>127</v>
      </c>
    </row>
    <row r="59" spans="2:28" s="181" customFormat="1" ht="12" customHeight="1" x14ac:dyDescent="0.3">
      <c r="B59" s="189">
        <v>43086</v>
      </c>
      <c r="C59" s="190">
        <v>43087</v>
      </c>
      <c r="D59" s="194">
        <v>43088</v>
      </c>
      <c r="E59" s="190">
        <v>43089</v>
      </c>
      <c r="F59" s="190">
        <v>43090</v>
      </c>
      <c r="G59" s="190">
        <v>43091</v>
      </c>
      <c r="H59" s="189">
        <v>43092</v>
      </c>
      <c r="I59" s="183"/>
      <c r="J59" s="205">
        <v>30</v>
      </c>
      <c r="K59" s="242" t="s">
        <v>161</v>
      </c>
      <c r="L59" s="183"/>
      <c r="M59" s="189">
        <v>43268</v>
      </c>
      <c r="N59" s="190">
        <v>43269</v>
      </c>
      <c r="O59" s="194">
        <v>43270</v>
      </c>
      <c r="P59" s="190">
        <v>43271</v>
      </c>
      <c r="Q59" s="190">
        <v>43272</v>
      </c>
      <c r="R59" s="190">
        <v>43273</v>
      </c>
      <c r="S59" s="189">
        <v>43274</v>
      </c>
      <c r="T59" s="183"/>
      <c r="U59" s="243">
        <v>30</v>
      </c>
      <c r="V59" s="201" t="s">
        <v>162</v>
      </c>
      <c r="Y59" s="180"/>
      <c r="Z59" s="180"/>
      <c r="AA59" s="180"/>
      <c r="AB59" s="180"/>
    </row>
    <row r="60" spans="2:28" s="180" customFormat="1" ht="11.25" customHeight="1" x14ac:dyDescent="0.3">
      <c r="B60" s="189">
        <v>43093</v>
      </c>
      <c r="C60" s="190">
        <v>43094</v>
      </c>
      <c r="D60" s="190">
        <v>43095</v>
      </c>
      <c r="E60" s="195">
        <v>43096</v>
      </c>
      <c r="F60" s="190">
        <v>43097</v>
      </c>
      <c r="G60" s="194">
        <v>43098</v>
      </c>
      <c r="H60" s="189">
        <v>43099</v>
      </c>
      <c r="I60" s="183"/>
      <c r="L60" s="183"/>
      <c r="M60" s="189">
        <v>43275</v>
      </c>
      <c r="N60" s="190">
        <v>43276</v>
      </c>
      <c r="O60" s="190">
        <v>43277</v>
      </c>
      <c r="P60" s="195">
        <v>43278</v>
      </c>
      <c r="Q60" s="190">
        <v>43279</v>
      </c>
      <c r="R60" s="192">
        <v>43280</v>
      </c>
      <c r="S60" s="189">
        <v>43281</v>
      </c>
      <c r="T60" s="183"/>
      <c r="U60" s="208"/>
      <c r="V60" s="183"/>
      <c r="AA60" s="181"/>
    </row>
    <row r="61" spans="2:28" s="180" customFormat="1" ht="10.5" x14ac:dyDescent="0.2">
      <c r="B61" s="189">
        <v>43100</v>
      </c>
      <c r="C61" s="190" t="str">
        <v/>
      </c>
      <c r="D61" s="190" t="str">
        <v/>
      </c>
      <c r="E61" s="190" t="str">
        <v/>
      </c>
      <c r="F61" s="190" t="str">
        <v/>
      </c>
      <c r="G61" s="190" t="str">
        <v/>
      </c>
      <c r="H61" s="189" t="str">
        <v/>
      </c>
      <c r="I61" s="183"/>
      <c r="L61" s="183"/>
      <c r="M61" s="189" t="str">
        <v/>
      </c>
      <c r="N61" s="190" t="str">
        <v/>
      </c>
      <c r="O61" s="190" t="str">
        <v/>
      </c>
      <c r="P61" s="195" t="str">
        <v/>
      </c>
      <c r="Q61" s="190" t="str">
        <v/>
      </c>
      <c r="R61" s="190" t="str">
        <v/>
      </c>
      <c r="S61" s="189" t="str">
        <v/>
      </c>
      <c r="T61" s="183"/>
      <c r="U61" s="208"/>
      <c r="V61" s="183"/>
    </row>
    <row r="62" spans="2:28" s="180" customFormat="1" ht="13" x14ac:dyDescent="0.3">
      <c r="B62" s="183"/>
      <c r="C62" s="183"/>
      <c r="D62" s="183"/>
      <c r="E62" s="183"/>
      <c r="F62" s="183"/>
      <c r="G62" s="183"/>
      <c r="H62" s="183"/>
      <c r="I62" s="183"/>
      <c r="J62" s="207"/>
      <c r="K62" s="183"/>
      <c r="L62" s="183"/>
      <c r="M62" s="164"/>
      <c r="N62" s="164"/>
      <c r="O62" s="164"/>
      <c r="P62" s="164"/>
      <c r="Q62" s="164"/>
      <c r="R62" s="164"/>
      <c r="S62" s="164"/>
      <c r="T62" s="183"/>
      <c r="U62" s="208"/>
      <c r="V62" s="183"/>
      <c r="Y62" s="181"/>
      <c r="Z62" s="181"/>
      <c r="AB62" s="181"/>
    </row>
    <row r="63" spans="2:28" s="180" customFormat="1" x14ac:dyDescent="0.25">
      <c r="B63" s="164"/>
      <c r="C63" s="164"/>
      <c r="D63" s="164"/>
      <c r="E63" s="164"/>
      <c r="F63" s="164"/>
      <c r="G63" s="164"/>
      <c r="H63" s="164"/>
      <c r="I63" s="183"/>
      <c r="J63" s="207"/>
      <c r="K63" s="183"/>
      <c r="L63" s="183"/>
      <c r="M63" s="164"/>
      <c r="N63" s="164"/>
      <c r="O63" s="164"/>
      <c r="P63" s="164"/>
      <c r="Q63" s="164"/>
      <c r="R63" s="164"/>
      <c r="S63" s="164"/>
      <c r="T63" s="183"/>
      <c r="U63" s="183"/>
      <c r="V63" s="183"/>
    </row>
    <row r="64" spans="2:28" s="180" customFormat="1" x14ac:dyDescent="0.25">
      <c r="B64" s="164"/>
      <c r="C64" s="164"/>
      <c r="D64" s="164"/>
      <c r="E64" s="164"/>
      <c r="F64" s="164"/>
      <c r="G64" s="164"/>
      <c r="H64" s="164"/>
      <c r="I64" s="164"/>
      <c r="J64" s="165"/>
      <c r="K64" s="164"/>
      <c r="L64" s="164"/>
      <c r="M64" s="164"/>
      <c r="N64" s="164"/>
      <c r="O64" s="164"/>
      <c r="P64" s="164"/>
      <c r="Q64" s="164"/>
      <c r="R64" s="164"/>
      <c r="S64" s="164"/>
      <c r="T64" s="164"/>
      <c r="U64" s="164"/>
      <c r="V64" s="164"/>
    </row>
    <row r="65" spans="2:28" s="180" customFormat="1" x14ac:dyDescent="0.25">
      <c r="B65" s="164"/>
      <c r="C65" s="164"/>
      <c r="D65" s="164"/>
      <c r="E65" s="164"/>
      <c r="F65" s="164"/>
      <c r="G65" s="164"/>
      <c r="H65" s="164"/>
      <c r="I65" s="164"/>
      <c r="J65" s="165"/>
      <c r="K65" s="164"/>
      <c r="L65" s="164"/>
      <c r="M65" s="164"/>
      <c r="N65" s="164"/>
      <c r="O65" s="164"/>
      <c r="P65" s="164"/>
      <c r="Q65" s="164"/>
      <c r="R65" s="164"/>
      <c r="S65" s="164"/>
      <c r="T65" s="164"/>
      <c r="U65" s="164"/>
      <c r="V65" s="164"/>
    </row>
    <row r="66" spans="2:28" s="180" customFormat="1" ht="11.25" customHeight="1" x14ac:dyDescent="0.25">
      <c r="B66" s="164"/>
      <c r="C66" s="164"/>
      <c r="D66" s="164"/>
      <c r="E66" s="164"/>
      <c r="F66" s="164"/>
      <c r="G66" s="164"/>
      <c r="H66" s="164"/>
      <c r="I66" s="164"/>
      <c r="J66" s="165"/>
      <c r="K66" s="164"/>
      <c r="L66" s="164"/>
      <c r="M66" s="164"/>
      <c r="N66" s="164"/>
      <c r="O66" s="164"/>
      <c r="P66" s="164"/>
      <c r="Q66" s="164"/>
      <c r="R66" s="164"/>
      <c r="S66" s="164"/>
      <c r="T66" s="164"/>
      <c r="U66" s="164"/>
      <c r="V66" s="164"/>
    </row>
    <row r="67" spans="2:28" s="180" customFormat="1" ht="4.5" customHeight="1" x14ac:dyDescent="0.25">
      <c r="B67" s="164"/>
      <c r="C67" s="164"/>
      <c r="D67" s="164"/>
      <c r="E67" s="164"/>
      <c r="F67" s="164"/>
      <c r="G67" s="164"/>
      <c r="H67" s="164"/>
      <c r="I67" s="164"/>
      <c r="J67" s="165"/>
      <c r="K67" s="164"/>
      <c r="L67" s="164"/>
      <c r="M67" s="164"/>
      <c r="N67" s="164"/>
      <c r="O67" s="164"/>
      <c r="P67" s="164"/>
      <c r="Q67" s="164"/>
      <c r="R67" s="164"/>
      <c r="S67" s="164"/>
      <c r="T67" s="164"/>
      <c r="U67" s="164"/>
      <c r="V67" s="164"/>
    </row>
    <row r="68" spans="2:28" x14ac:dyDescent="0.25">
      <c r="Y68" s="180"/>
      <c r="Z68" s="180"/>
      <c r="AA68" s="180"/>
      <c r="AB68" s="180"/>
    </row>
    <row r="69" spans="2:28" x14ac:dyDescent="0.25">
      <c r="M69" s="180"/>
      <c r="Y69" s="180"/>
      <c r="Z69" s="180"/>
      <c r="AB69" s="180"/>
    </row>
    <row r="70" spans="2:28" x14ac:dyDescent="0.25">
      <c r="M70" s="180"/>
      <c r="Y70" s="180"/>
      <c r="Z70" s="180"/>
      <c r="AB70" s="180"/>
    </row>
    <row r="71" spans="2:28" x14ac:dyDescent="0.25">
      <c r="L71" s="180"/>
      <c r="M71" s="180"/>
    </row>
    <row r="72" spans="2:28" ht="13" x14ac:dyDescent="0.3">
      <c r="L72" s="180"/>
      <c r="M72" s="181"/>
      <c r="R72" s="244"/>
      <c r="S72" s="176"/>
    </row>
    <row r="73" spans="2:28" x14ac:dyDescent="0.25">
      <c r="M73" s="180"/>
    </row>
    <row r="74" spans="2:28" x14ac:dyDescent="0.25">
      <c r="K74" s="217"/>
      <c r="M74" s="180"/>
    </row>
    <row r="75" spans="2:28" x14ac:dyDescent="0.25">
      <c r="K75" s="217"/>
      <c r="M75" s="180"/>
    </row>
    <row r="76" spans="2:28" x14ac:dyDescent="0.25">
      <c r="K76" s="176"/>
      <c r="M76" s="180"/>
    </row>
  </sheetData>
  <mergeCells count="37">
    <mergeCell ref="J45:K45"/>
    <mergeCell ref="M45:S45"/>
    <mergeCell ref="U45:V45"/>
    <mergeCell ref="B54:H54"/>
    <mergeCell ref="J54:K54"/>
    <mergeCell ref="M54:S54"/>
    <mergeCell ref="U54:V54"/>
    <mergeCell ref="B45:H45"/>
    <mergeCell ref="B27:H27"/>
    <mergeCell ref="J27:K27"/>
    <mergeCell ref="M27:S27"/>
    <mergeCell ref="U27:V27"/>
    <mergeCell ref="Y7:Y11"/>
    <mergeCell ref="Y34:Y38"/>
    <mergeCell ref="B36:H36"/>
    <mergeCell ref="J36:K36"/>
    <mergeCell ref="M36:S36"/>
    <mergeCell ref="U36:V36"/>
    <mergeCell ref="A1:K1"/>
    <mergeCell ref="A2:K2"/>
    <mergeCell ref="D4:E4"/>
    <mergeCell ref="F4:H4"/>
    <mergeCell ref="K4:L4"/>
    <mergeCell ref="O4:S4"/>
    <mergeCell ref="B7:V7"/>
    <mergeCell ref="M4:N4"/>
    <mergeCell ref="J12:K12"/>
    <mergeCell ref="B18:H18"/>
    <mergeCell ref="J18:K18"/>
    <mergeCell ref="M18:S18"/>
    <mergeCell ref="B9:H9"/>
    <mergeCell ref="J9:K9"/>
    <mergeCell ref="M9:S9"/>
    <mergeCell ref="U9:V9"/>
    <mergeCell ref="U18:V18"/>
    <mergeCell ref="J10:K10"/>
    <mergeCell ref="J11:K11"/>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xr:uid="{00000000-0004-0000-04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M31" sqref="M31"/>
    </sheetView>
  </sheetViews>
  <sheetFormatPr defaultRowHeight="14.5" x14ac:dyDescent="0.35"/>
  <sheetData>
    <row r="2" spans="1:25" ht="15.75" customHeight="1" x14ac:dyDescent="0.35">
      <c r="A2" s="392" t="s">
        <v>93</v>
      </c>
      <c r="B2" s="392"/>
      <c r="C2" s="392"/>
      <c r="D2" s="392"/>
      <c r="E2" s="392"/>
      <c r="F2" s="392"/>
      <c r="G2" s="392"/>
      <c r="H2" s="392"/>
      <c r="I2" s="392"/>
      <c r="J2" s="392"/>
      <c r="K2" s="392"/>
      <c r="L2" s="392"/>
      <c r="M2" s="392"/>
      <c r="N2" s="392"/>
      <c r="O2" s="392"/>
      <c r="P2" s="392"/>
      <c r="Q2" s="392"/>
      <c r="R2" s="392"/>
      <c r="S2" s="392"/>
      <c r="T2" s="392"/>
      <c r="U2" s="392"/>
      <c r="V2" s="392"/>
      <c r="W2" s="392"/>
      <c r="X2" s="392"/>
      <c r="Y2" s="392"/>
    </row>
    <row r="3" spans="1:25" x14ac:dyDescent="0.35">
      <c r="A3" s="392"/>
      <c r="B3" s="392"/>
      <c r="C3" s="392"/>
      <c r="D3" s="392"/>
      <c r="E3" s="392"/>
      <c r="F3" s="392"/>
      <c r="G3" s="392"/>
      <c r="H3" s="392"/>
      <c r="I3" s="392"/>
      <c r="J3" s="392"/>
      <c r="K3" s="392"/>
      <c r="L3" s="392"/>
      <c r="M3" s="392"/>
      <c r="N3" s="392"/>
      <c r="O3" s="392"/>
      <c r="P3" s="392"/>
      <c r="Q3" s="392"/>
      <c r="R3" s="392"/>
      <c r="S3" s="392"/>
      <c r="T3" s="392"/>
      <c r="U3" s="392"/>
      <c r="V3" s="392"/>
      <c r="W3" s="392"/>
      <c r="X3" s="392"/>
      <c r="Y3" s="392"/>
    </row>
    <row r="4" spans="1:25" x14ac:dyDescent="0.35">
      <c r="A4" s="392"/>
      <c r="B4" s="392"/>
      <c r="C4" s="392"/>
      <c r="D4" s="392"/>
      <c r="E4" s="392"/>
      <c r="F4" s="392"/>
      <c r="G4" s="392"/>
      <c r="H4" s="392"/>
      <c r="I4" s="392"/>
      <c r="J4" s="392"/>
      <c r="K4" s="392"/>
      <c r="L4" s="392"/>
      <c r="M4" s="392"/>
      <c r="N4" s="392"/>
      <c r="O4" s="392"/>
      <c r="P4" s="392"/>
      <c r="Q4" s="392"/>
      <c r="R4" s="392"/>
      <c r="S4" s="392"/>
      <c r="T4" s="392"/>
      <c r="U4" s="392"/>
      <c r="V4" s="392"/>
      <c r="W4" s="392"/>
      <c r="X4" s="392"/>
      <c r="Y4" s="392"/>
    </row>
    <row r="5" spans="1:25" x14ac:dyDescent="0.35">
      <c r="A5" s="392"/>
      <c r="B5" s="392"/>
      <c r="C5" s="392"/>
      <c r="D5" s="392"/>
      <c r="E5" s="392"/>
      <c r="F5" s="392"/>
      <c r="G5" s="392"/>
      <c r="H5" s="392"/>
      <c r="I5" s="392"/>
      <c r="J5" s="392"/>
      <c r="K5" s="392"/>
      <c r="L5" s="392"/>
      <c r="M5" s="392"/>
      <c r="N5" s="392"/>
      <c r="O5" s="392"/>
      <c r="P5" s="392"/>
      <c r="Q5" s="392"/>
      <c r="R5" s="392"/>
      <c r="S5" s="392"/>
      <c r="T5" s="392"/>
      <c r="U5" s="392"/>
      <c r="V5" s="392"/>
      <c r="W5" s="392"/>
      <c r="X5" s="392"/>
      <c r="Y5" s="392"/>
    </row>
    <row r="6" spans="1:25" x14ac:dyDescent="0.35">
      <c r="A6" s="392"/>
      <c r="B6" s="392"/>
      <c r="C6" s="392"/>
      <c r="D6" s="392"/>
      <c r="E6" s="392"/>
      <c r="F6" s="392"/>
      <c r="G6" s="392"/>
      <c r="H6" s="392"/>
      <c r="I6" s="392"/>
      <c r="J6" s="392"/>
      <c r="K6" s="392"/>
      <c r="L6" s="392"/>
      <c r="M6" s="392"/>
      <c r="N6" s="392"/>
      <c r="O6" s="392"/>
      <c r="P6" s="392"/>
      <c r="Q6" s="392"/>
      <c r="R6" s="392"/>
      <c r="S6" s="392"/>
      <c r="T6" s="392"/>
      <c r="U6" s="392"/>
      <c r="V6" s="392"/>
      <c r="W6" s="392"/>
      <c r="X6" s="392"/>
      <c r="Y6" s="392"/>
    </row>
    <row r="7" spans="1:25" x14ac:dyDescent="0.35">
      <c r="A7" s="392"/>
      <c r="B7" s="392"/>
      <c r="C7" s="392"/>
      <c r="D7" s="392"/>
      <c r="E7" s="392"/>
      <c r="F7" s="392"/>
      <c r="G7" s="392"/>
      <c r="H7" s="392"/>
      <c r="I7" s="392"/>
      <c r="J7" s="392"/>
      <c r="K7" s="392"/>
      <c r="L7" s="392"/>
      <c r="M7" s="392"/>
      <c r="N7" s="392"/>
      <c r="O7" s="392"/>
      <c r="P7" s="392"/>
      <c r="Q7" s="392"/>
      <c r="R7" s="392"/>
      <c r="S7" s="392"/>
      <c r="T7" s="392"/>
      <c r="U7" s="392"/>
      <c r="V7" s="392"/>
      <c r="W7" s="392"/>
      <c r="X7" s="392"/>
      <c r="Y7" s="392"/>
    </row>
    <row r="8" spans="1:25" x14ac:dyDescent="0.35">
      <c r="A8" s="392"/>
      <c r="B8" s="392"/>
      <c r="C8" s="392"/>
      <c r="D8" s="392"/>
      <c r="E8" s="392"/>
      <c r="F8" s="392"/>
      <c r="G8" s="392"/>
      <c r="H8" s="392"/>
      <c r="I8" s="392"/>
      <c r="J8" s="392"/>
      <c r="K8" s="392"/>
      <c r="L8" s="392"/>
      <c r="M8" s="392"/>
      <c r="N8" s="392"/>
      <c r="O8" s="392"/>
      <c r="P8" s="392"/>
      <c r="Q8" s="392"/>
      <c r="R8" s="392"/>
      <c r="S8" s="392"/>
      <c r="T8" s="392"/>
      <c r="U8" s="392"/>
      <c r="V8" s="392"/>
      <c r="W8" s="392"/>
      <c r="X8" s="392"/>
      <c r="Y8" s="392"/>
    </row>
    <row r="9" spans="1:25" x14ac:dyDescent="0.35">
      <c r="A9" s="392"/>
      <c r="B9" s="392"/>
      <c r="C9" s="392"/>
      <c r="D9" s="392"/>
      <c r="E9" s="392"/>
      <c r="F9" s="392"/>
      <c r="G9" s="392"/>
      <c r="H9" s="392"/>
      <c r="I9" s="392"/>
      <c r="J9" s="392"/>
      <c r="K9" s="392"/>
      <c r="L9" s="392"/>
      <c r="M9" s="392"/>
      <c r="N9" s="392"/>
      <c r="O9" s="392"/>
      <c r="P9" s="392"/>
      <c r="Q9" s="392"/>
      <c r="R9" s="392"/>
      <c r="S9" s="392"/>
      <c r="T9" s="392"/>
      <c r="U9" s="392"/>
      <c r="V9" s="392"/>
      <c r="W9" s="392"/>
      <c r="X9" s="392"/>
      <c r="Y9" s="392"/>
    </row>
    <row r="10" spans="1:25" x14ac:dyDescent="0.35">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row>
    <row r="11" spans="1:25" x14ac:dyDescent="0.35">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row>
    <row r="12" spans="1:25" x14ac:dyDescent="0.35">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row>
    <row r="13" spans="1:25" x14ac:dyDescent="0.35">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row>
    <row r="14" spans="1:25" x14ac:dyDescent="0.3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row>
    <row r="15" spans="1:25" x14ac:dyDescent="0.35">
      <c r="A15" s="392"/>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row>
    <row r="16" spans="1:25" x14ac:dyDescent="0.35">
      <c r="A16" s="392"/>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row>
    <row r="17" spans="1:25" x14ac:dyDescent="0.35">
      <c r="A17" s="392"/>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row>
    <row r="18" spans="1:25" x14ac:dyDescent="0.35">
      <c r="A18" s="392"/>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row>
    <row r="19" spans="1:25" x14ac:dyDescent="0.35">
      <c r="A19" s="392"/>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row>
    <row r="20" spans="1:25" x14ac:dyDescent="0.35">
      <c r="A20" s="392"/>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row>
    <row r="21" spans="1:25" x14ac:dyDescent="0.35">
      <c r="A21" s="392"/>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row>
    <row r="22" spans="1:25" x14ac:dyDescent="0.35">
      <c r="A22" s="392"/>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row>
    <row r="23" spans="1:25" x14ac:dyDescent="0.35">
      <c r="A23" s="392"/>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row>
    <row r="24" spans="1:25" x14ac:dyDescent="0.35">
      <c r="A24" s="392"/>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row>
    <row r="25" spans="1:25" x14ac:dyDescent="0.35">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row>
    <row r="26" spans="1:25" x14ac:dyDescent="0.35">
      <c r="A26" s="392"/>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29</v>
      </c>
      <c r="B1" t="s">
        <v>53</v>
      </c>
      <c r="C1" t="s">
        <v>1</v>
      </c>
      <c r="D1" t="s">
        <v>8</v>
      </c>
      <c r="E1" t="s">
        <v>14</v>
      </c>
      <c r="F1" t="s">
        <v>15</v>
      </c>
      <c r="G1" t="s">
        <v>53</v>
      </c>
    </row>
    <row r="2" spans="1:7" x14ac:dyDescent="0.35">
      <c r="A2" t="s">
        <v>30</v>
      </c>
      <c r="B2" t="s">
        <v>54</v>
      </c>
      <c r="C2" t="s">
        <v>3</v>
      </c>
      <c r="D2" t="s">
        <v>10</v>
      </c>
      <c r="E2" t="s">
        <v>12</v>
      </c>
      <c r="G2" t="s">
        <v>54</v>
      </c>
    </row>
    <row r="3" spans="1:7" x14ac:dyDescent="0.35">
      <c r="B3" t="s">
        <v>55</v>
      </c>
      <c r="G3" t="s">
        <v>55</v>
      </c>
    </row>
    <row r="4" spans="1:7" x14ac:dyDescent="0.35">
      <c r="B4" t="s">
        <v>56</v>
      </c>
      <c r="G4" t="s">
        <v>56</v>
      </c>
    </row>
    <row r="5" spans="1:7" x14ac:dyDescent="0.35">
      <c r="G5" t="s">
        <v>57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5:D6"/>
  <sheetViews>
    <sheetView workbookViewId="0">
      <selection activeCell="D7" sqref="D7"/>
    </sheetView>
  </sheetViews>
  <sheetFormatPr defaultRowHeight="14.5" x14ac:dyDescent="0.35"/>
  <sheetData>
    <row r="5" spans="4:4" x14ac:dyDescent="0.35">
      <c r="D5">
        <f>55905*0.05</f>
        <v>2795.25</v>
      </c>
    </row>
    <row r="6" spans="4:4" x14ac:dyDescent="0.35">
      <c r="D6">
        <f>120*3*0.26</f>
        <v>93.600000000000009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Contact Information</vt:lpstr>
      <vt:lpstr>Narrative</vt:lpstr>
      <vt:lpstr>Budget Detail &amp; Amendments</vt:lpstr>
      <vt:lpstr>Budget Roll-Up</vt:lpstr>
      <vt:lpstr>17-18 Calendar</vt:lpstr>
      <vt:lpstr>Program Assurances</vt:lpstr>
      <vt:lpstr>Do Not Edit</vt:lpstr>
      <vt:lpstr>Sheet1</vt:lpstr>
      <vt:lpstr>Contracted</vt:lpstr>
      <vt:lpstr>ContractedServices</vt:lpstr>
      <vt:lpstr>Other</vt:lpstr>
      <vt:lpstr>Personnel</vt:lpstr>
      <vt:lpstr>'17-18 Calendar'!Print_Area</vt:lpstr>
      <vt:lpstr>Quarter_1</vt:lpstr>
      <vt:lpstr>Quarter1</vt:lpstr>
      <vt:lpstr>Salary</vt:lpstr>
      <vt:lpstr>'17-18 Calendar'!startday</vt:lpstr>
      <vt:lpstr>Supplies</vt:lpstr>
      <vt:lpstr>Telephone</vt:lpstr>
      <vt:lpstr>Travel</vt:lpstr>
      <vt:lpstr>'17-18 Calendar'!year</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Williams, Amy</cp:lastModifiedBy>
  <dcterms:created xsi:type="dcterms:W3CDTF">2017-02-07T21:45:49Z</dcterms:created>
  <dcterms:modified xsi:type="dcterms:W3CDTF">2017-11-03T21:44:34Z</dcterms:modified>
</cp:coreProperties>
</file>