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lee\Desktop\"/>
    </mc:Choice>
  </mc:AlternateContent>
  <bookViews>
    <workbookView xWindow="53880" yWindow="405" windowWidth="25440" windowHeight="15390" tabRatio="839" activeTab="2"/>
  </bookViews>
  <sheets>
    <sheet name="Contact Information" sheetId="1" r:id="rId1"/>
    <sheet name="Narrative" sheetId="2" r:id="rId2"/>
    <sheet name="Budget Detail &amp; Amendments" sheetId="6" r:id="rId3"/>
    <sheet name="Budget Roll-Up" sheetId="18" r:id="rId4"/>
    <sheet name="Program Assurances" sheetId="21" r:id="rId5"/>
    <sheet name="18-19 Calendar" sheetId="27" r:id="rId6"/>
    <sheet name="Do Not Edit" sheetId="12" state="hidden" r:id="rId7"/>
  </sheets>
  <definedNames>
    <definedName name="Contracted">'Do Not Edit'!$D$1:$D$2</definedName>
    <definedName name="ContractedServices">'Do Not Edit'!$D$1:$D$2</definedName>
    <definedName name="monthNames" localSheetId="5">{"January","February","March","April","May","June","July","August","September","October","November","December"}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Amendments'!$L$5:$L$7</definedName>
    <definedName name="_xlnm.Print_Area" localSheetId="5">'18-19 Calendar'!$B$7:$V$64</definedName>
    <definedName name="Quarter">Narrative!$J$48:$J$118</definedName>
    <definedName name="Quarter_1">'Do Not Edit'!$B$1:$B$5</definedName>
    <definedName name="Quarter1">'Do Not Edit'!$B$1:$B$4</definedName>
    <definedName name="Quarters">#REF!</definedName>
    <definedName name="Salaries">#REF!</definedName>
    <definedName name="Salary">'Do Not Edit'!$C$1:$C$2</definedName>
    <definedName name="startday" localSheetId="5">'18-19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5">{1,2,3,4,5,6,7}</definedName>
    <definedName name="WeekDay">{1,2,3,4,5,6,7}</definedName>
    <definedName name="weekDayNames" localSheetId="5">{"Su";"M";"Tu";"W";"Th";"F";"Sa"}</definedName>
    <definedName name="weekDayNames">{"Su";"M";"Tu";"W";"Th";"F";"Sa"}</definedName>
    <definedName name="weekdays" localSheetId="5">{"Sunday";"Monday";"Tuesday";"Wednesday";"Thursday";"Friday";"Saturday"}</definedName>
    <definedName name="weekdays">{"Sunday";"Monday";"Tuesday";"Wednesday";"Thursday";"Friday";"Saturday"}</definedName>
    <definedName name="WeekNo" localSheetId="5">{1;2;3;4;5;6}</definedName>
    <definedName name="WeekNo">{1;2;3;4;5;6}</definedName>
    <definedName name="year" localSheetId="5">'18-19 Calendar'!$F$4</definedName>
    <definedName name="year">#REF!</definedName>
    <definedName name="Yes">'Budget Detail &amp; Amendments'!$N$5:$N$6</definedName>
    <definedName name="YesNo">'Do Not Edit'!$A$1:$A$2</definedName>
  </definedNames>
  <calcPr calcId="162913"/>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81" i="6" l="1"/>
  <c r="P80" i="6"/>
  <c r="P51" i="6"/>
  <c r="P94" i="6"/>
  <c r="P53" i="6"/>
  <c r="P79" i="6"/>
  <c r="P54" i="6" l="1"/>
  <c r="P43" i="6"/>
  <c r="P45" i="6"/>
  <c r="P29" i="6"/>
  <c r="P30" i="6"/>
  <c r="O54" i="6" l="1"/>
  <c r="O53" i="6"/>
  <c r="O45" i="6"/>
  <c r="O43" i="6"/>
  <c r="O42" i="6"/>
  <c r="O29" i="6"/>
  <c r="O30" i="6"/>
  <c r="S56" i="27"/>
  <c r="R56" i="27"/>
  <c r="Q56" i="27"/>
  <c r="P56" i="27"/>
  <c r="O56" i="27"/>
  <c r="N56" i="27"/>
  <c r="M56" i="27"/>
  <c r="H56" i="27"/>
  <c r="G56" i="27"/>
  <c r="F56" i="27"/>
  <c r="E56" i="27"/>
  <c r="D56" i="27"/>
  <c r="C56" i="27"/>
  <c r="B56" i="27"/>
  <c r="M55" i="27"/>
  <c r="M57" i="27" s="1" a="1"/>
  <c r="S62" i="27" s="1"/>
  <c r="B55" i="27"/>
  <c r="B57" i="27" s="1" a="1"/>
  <c r="S47" i="27"/>
  <c r="R47" i="27"/>
  <c r="Q47" i="27"/>
  <c r="P47" i="27"/>
  <c r="O47" i="27"/>
  <c r="N47" i="27"/>
  <c r="M47" i="27"/>
  <c r="H47" i="27"/>
  <c r="G47" i="27"/>
  <c r="F47" i="27"/>
  <c r="E47" i="27"/>
  <c r="D47" i="27"/>
  <c r="C47" i="27"/>
  <c r="B47" i="27"/>
  <c r="M46" i="27"/>
  <c r="M48" i="27" s="1" a="1"/>
  <c r="B46" i="27"/>
  <c r="B48" i="27" s="1" a="1"/>
  <c r="S38" i="27"/>
  <c r="R38" i="27"/>
  <c r="Q38" i="27"/>
  <c r="P38" i="27"/>
  <c r="O38" i="27"/>
  <c r="N38" i="27"/>
  <c r="M38" i="27"/>
  <c r="H38" i="27"/>
  <c r="G38" i="27"/>
  <c r="F38" i="27"/>
  <c r="E38" i="27"/>
  <c r="D38" i="27"/>
  <c r="C38" i="27"/>
  <c r="B38" i="27"/>
  <c r="M37" i="27"/>
  <c r="M39" i="27" s="1" a="1"/>
  <c r="B37" i="27"/>
  <c r="B39" i="27" s="1" a="1"/>
  <c r="S29" i="27"/>
  <c r="R29" i="27"/>
  <c r="Q29" i="27"/>
  <c r="P29" i="27"/>
  <c r="O29" i="27"/>
  <c r="N29" i="27"/>
  <c r="M29" i="27"/>
  <c r="H29" i="27"/>
  <c r="G29" i="27"/>
  <c r="F29" i="27"/>
  <c r="E29" i="27"/>
  <c r="D29" i="27"/>
  <c r="C29" i="27"/>
  <c r="B29" i="27"/>
  <c r="M28" i="27"/>
  <c r="M30" i="27" s="1" a="1"/>
  <c r="R32" i="27" s="1"/>
  <c r="B28" i="27"/>
  <c r="B30" i="27" s="1" a="1"/>
  <c r="E33" i="27" s="1"/>
  <c r="S20" i="27"/>
  <c r="R20" i="27"/>
  <c r="Q20" i="27"/>
  <c r="P20" i="27"/>
  <c r="O20" i="27"/>
  <c r="N20" i="27"/>
  <c r="M20" i="27"/>
  <c r="H20" i="27"/>
  <c r="G20" i="27"/>
  <c r="F20" i="27"/>
  <c r="E20" i="27"/>
  <c r="D20" i="27"/>
  <c r="C20" i="27"/>
  <c r="B20" i="27"/>
  <c r="M19" i="27"/>
  <c r="M21" i="27" s="1" a="1"/>
  <c r="B19" i="27"/>
  <c r="B21" i="27" s="1" a="1"/>
  <c r="S10" i="27"/>
  <c r="R10" i="27"/>
  <c r="Q10" i="27"/>
  <c r="P10" i="27"/>
  <c r="O10" i="27"/>
  <c r="N10" i="27"/>
  <c r="M10" i="27"/>
  <c r="H10" i="27"/>
  <c r="G10" i="27"/>
  <c r="F10" i="27"/>
  <c r="E10" i="27"/>
  <c r="D10" i="27"/>
  <c r="C10" i="27"/>
  <c r="B10" i="27"/>
  <c r="M9" i="27"/>
  <c r="M11" i="27" s="1" a="1"/>
  <c r="O14" i="27" s="1"/>
  <c r="B9" i="27"/>
  <c r="B11" i="27" s="1" a="1"/>
  <c r="H15" i="27" s="1"/>
  <c r="Q61" i="27"/>
  <c r="N58" i="27"/>
  <c r="N61" i="27"/>
  <c r="R57" i="27"/>
  <c r="Q59" i="27"/>
  <c r="S13" i="27"/>
  <c r="S33" i="27"/>
  <c r="Q34" i="27"/>
  <c r="N34" i="27"/>
  <c r="C4" i="18"/>
  <c r="C5" i="18"/>
  <c r="O23" i="18"/>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3" i="18"/>
  <c r="C22" i="18"/>
  <c r="C21" i="18"/>
  <c r="C16" i="18"/>
  <c r="C15" i="18"/>
  <c r="C14" i="18"/>
  <c r="C13" i="18"/>
  <c r="C12" i="18"/>
  <c r="C10" i="18"/>
  <c r="K26" i="18"/>
  <c r="O26" i="18"/>
  <c r="P102" i="6"/>
  <c r="R102" i="6"/>
  <c r="T102" i="6"/>
  <c r="O102" i="6"/>
  <c r="P64" i="6"/>
  <c r="R64" i="6"/>
  <c r="T64" i="6"/>
  <c r="O64" i="6"/>
  <c r="T33" i="6"/>
  <c r="R33" i="6"/>
  <c r="K6" i="18" s="1"/>
  <c r="P33" i="6"/>
  <c r="G6" i="18" s="1"/>
  <c r="T113" i="6"/>
  <c r="O28" i="18" s="1"/>
  <c r="R113" i="6"/>
  <c r="K28" i="18" s="1"/>
  <c r="T89" i="6"/>
  <c r="O17" i="18" s="1"/>
  <c r="R89" i="6"/>
  <c r="K17" i="18" s="1"/>
  <c r="T71" i="6"/>
  <c r="R71" i="6"/>
  <c r="T47" i="6"/>
  <c r="R47" i="6"/>
  <c r="T25" i="6"/>
  <c r="R25" i="6"/>
  <c r="P113" i="6"/>
  <c r="G28" i="18" s="1"/>
  <c r="O113" i="6"/>
  <c r="C28" i="18" s="1"/>
  <c r="P89" i="6"/>
  <c r="G17" i="18" s="1"/>
  <c r="O89" i="6"/>
  <c r="C17" i="18" s="1"/>
  <c r="P71" i="6"/>
  <c r="O71" i="6"/>
  <c r="P47" i="6"/>
  <c r="P25" i="6"/>
  <c r="O25" i="6"/>
  <c r="O35" i="27" l="1"/>
  <c r="R35" i="27"/>
  <c r="M35" i="27"/>
  <c r="G16" i="27"/>
  <c r="N33" i="27"/>
  <c r="P32" i="27"/>
  <c r="G13" i="27"/>
  <c r="F14" i="27"/>
  <c r="R60" i="27"/>
  <c r="O62" i="27"/>
  <c r="R62" i="27"/>
  <c r="O34" i="27"/>
  <c r="Q33" i="27"/>
  <c r="G12" i="27"/>
  <c r="E12" i="27"/>
  <c r="Q58" i="27"/>
  <c r="N60" i="27"/>
  <c r="P59" i="27"/>
  <c r="Q30" i="27"/>
  <c r="N32" i="27"/>
  <c r="O30" i="27"/>
  <c r="G11" i="27"/>
  <c r="M11" i="27"/>
  <c r="R59" i="27"/>
  <c r="O61" i="27"/>
  <c r="Q60" i="27"/>
  <c r="R31" i="27"/>
  <c r="O33" i="27"/>
  <c r="P31" i="27"/>
  <c r="D16" i="27"/>
  <c r="Q15" i="27"/>
  <c r="Q57" i="27"/>
  <c r="N59" i="27"/>
  <c r="B31" i="27"/>
  <c r="C12" i="27"/>
  <c r="N35" i="27"/>
  <c r="M30" i="27"/>
  <c r="S34" i="27"/>
  <c r="D15" i="27"/>
  <c r="P13" i="27"/>
  <c r="R58" i="27"/>
  <c r="O60" i="27"/>
  <c r="F35" i="27"/>
  <c r="R30" i="27"/>
  <c r="N31" i="27"/>
  <c r="P30" i="27"/>
  <c r="D14" i="27"/>
  <c r="O11" i="27"/>
  <c r="N62" i="27"/>
  <c r="M57" i="27"/>
  <c r="P36" i="6"/>
  <c r="P106" i="6" s="1"/>
  <c r="O47" i="6"/>
  <c r="T36" i="6"/>
  <c r="T104" i="6"/>
  <c r="K24" i="18"/>
  <c r="O24" i="18"/>
  <c r="P16" i="27"/>
  <c r="C33" i="27"/>
  <c r="C34" i="27"/>
  <c r="C35" i="27"/>
  <c r="F30" i="27"/>
  <c r="F31" i="27"/>
  <c r="F32" i="27"/>
  <c r="G34" i="27"/>
  <c r="C30" i="27"/>
  <c r="B32" i="27"/>
  <c r="B33" i="27"/>
  <c r="B34" i="27"/>
  <c r="B35" i="27"/>
  <c r="E35" i="27"/>
  <c r="H30" i="27"/>
  <c r="H31" i="27"/>
  <c r="H32" i="27"/>
  <c r="H33" i="27"/>
  <c r="H34" i="27"/>
  <c r="D30" i="27"/>
  <c r="E32" i="27"/>
  <c r="D34" i="27"/>
  <c r="D35" i="27"/>
  <c r="G30" i="27"/>
  <c r="G31" i="27"/>
  <c r="G32" i="27"/>
  <c r="G33" i="27"/>
  <c r="G44" i="27"/>
  <c r="C40" i="27"/>
  <c r="D42" i="27"/>
  <c r="D43" i="27"/>
  <c r="D44" i="27"/>
  <c r="G39" i="27"/>
  <c r="G40" i="27"/>
  <c r="G41" i="27"/>
  <c r="G42" i="27"/>
  <c r="H44" i="27"/>
  <c r="D40" i="27"/>
  <c r="F43" i="27"/>
  <c r="B39" i="27"/>
  <c r="C41" i="27"/>
  <c r="C42" i="27"/>
  <c r="C43" i="27"/>
  <c r="C44" i="27"/>
  <c r="F39" i="27"/>
  <c r="F40" i="27"/>
  <c r="F41" i="27"/>
  <c r="G43" i="27"/>
  <c r="C39" i="27"/>
  <c r="E42" i="27"/>
  <c r="F44" i="27"/>
  <c r="B40" i="27"/>
  <c r="B41" i="27"/>
  <c r="B42" i="27"/>
  <c r="B43" i="27"/>
  <c r="B44" i="27"/>
  <c r="E39" i="27"/>
  <c r="E40" i="27"/>
  <c r="F42" i="27"/>
  <c r="D41" i="27"/>
  <c r="E43" i="27"/>
  <c r="E44" i="27"/>
  <c r="H39" i="27"/>
  <c r="H40" i="27"/>
  <c r="H41" i="27"/>
  <c r="H42" i="27"/>
  <c r="H43" i="27"/>
  <c r="D39" i="27"/>
  <c r="E41" i="27"/>
  <c r="H52" i="27"/>
  <c r="D48" i="27"/>
  <c r="E50" i="27"/>
  <c r="F52" i="27"/>
  <c r="B48" i="27"/>
  <c r="C50" i="27"/>
  <c r="C51" i="27"/>
  <c r="C52" i="27"/>
  <c r="C53" i="27"/>
  <c r="F48" i="27"/>
  <c r="F49" i="27"/>
  <c r="G51" i="27"/>
  <c r="H53" i="27"/>
  <c r="D49" i="27"/>
  <c r="E51" i="27"/>
  <c r="F53" i="27"/>
  <c r="B49" i="27"/>
  <c r="B50" i="27"/>
  <c r="B51" i="27"/>
  <c r="B52" i="27"/>
  <c r="B53" i="27"/>
  <c r="E48" i="27"/>
  <c r="F50" i="27"/>
  <c r="G52" i="27"/>
  <c r="C48" i="27"/>
  <c r="D50" i="27"/>
  <c r="E52" i="27"/>
  <c r="E53" i="27"/>
  <c r="H48" i="27"/>
  <c r="H49" i="27"/>
  <c r="H50" i="27"/>
  <c r="H51" i="27"/>
  <c r="E49" i="27"/>
  <c r="F51" i="27"/>
  <c r="G53" i="27"/>
  <c r="C49" i="27"/>
  <c r="D51" i="27"/>
  <c r="D52" i="27"/>
  <c r="D53" i="27"/>
  <c r="G48" i="27"/>
  <c r="G49" i="27"/>
  <c r="G50" i="27"/>
  <c r="H59" i="27"/>
  <c r="H60" i="27"/>
  <c r="H61" i="27"/>
  <c r="D57" i="27"/>
  <c r="E59" i="27"/>
  <c r="F61" i="27"/>
  <c r="B57" i="27"/>
  <c r="C59" i="27"/>
  <c r="C60" i="27"/>
  <c r="C61" i="27"/>
  <c r="G58" i="27"/>
  <c r="G59" i="27"/>
  <c r="G60" i="27"/>
  <c r="H62" i="27"/>
  <c r="D58" i="27"/>
  <c r="E60" i="27"/>
  <c r="F62" i="27"/>
  <c r="B58" i="27"/>
  <c r="B59" i="27"/>
  <c r="B60" i="27"/>
  <c r="C62" i="27"/>
  <c r="F57" i="27"/>
  <c r="F58" i="27"/>
  <c r="F59" i="27"/>
  <c r="G61" i="27"/>
  <c r="C57" i="27"/>
  <c r="D59" i="27"/>
  <c r="E61" i="27"/>
  <c r="E62" i="27"/>
  <c r="H57" i="27"/>
  <c r="H58" i="27"/>
  <c r="B61" i="27"/>
  <c r="B62" i="27"/>
  <c r="E57" i="27"/>
  <c r="E58" i="27"/>
  <c r="F60" i="27"/>
  <c r="G62" i="27"/>
  <c r="C58" i="27"/>
  <c r="D60" i="27"/>
  <c r="D61" i="27"/>
  <c r="D62" i="27"/>
  <c r="G57" i="27"/>
  <c r="S15" i="27"/>
  <c r="S14" i="27"/>
  <c r="S12" i="27"/>
  <c r="S11" i="27"/>
  <c r="P15" i="27"/>
  <c r="F33" i="27"/>
  <c r="S26" i="27"/>
  <c r="O22" i="27"/>
  <c r="P24" i="27"/>
  <c r="Q26" i="27"/>
  <c r="M22" i="27"/>
  <c r="M23" i="27"/>
  <c r="M24" i="27"/>
  <c r="M25" i="27"/>
  <c r="M26" i="27"/>
  <c r="P21" i="27"/>
  <c r="P22" i="27"/>
  <c r="R25" i="27"/>
  <c r="N21" i="27"/>
  <c r="O23" i="27"/>
  <c r="P25" i="27"/>
  <c r="P26" i="27"/>
  <c r="S21" i="27"/>
  <c r="S22" i="27"/>
  <c r="S23" i="27"/>
  <c r="S24" i="27"/>
  <c r="S25" i="27"/>
  <c r="O21" i="27"/>
  <c r="Q24" i="27"/>
  <c r="R26" i="27"/>
  <c r="N22" i="27"/>
  <c r="O24" i="27"/>
  <c r="O25" i="27"/>
  <c r="O26" i="27"/>
  <c r="R21" i="27"/>
  <c r="R22" i="27"/>
  <c r="R23" i="27"/>
  <c r="R24" i="27"/>
  <c r="P23" i="27"/>
  <c r="Q25" i="27"/>
  <c r="M21" i="27"/>
  <c r="N23" i="27"/>
  <c r="N24" i="27"/>
  <c r="N25" i="27"/>
  <c r="N26" i="27"/>
  <c r="Q21" i="27"/>
  <c r="Q22" i="27"/>
  <c r="Q23" i="27"/>
  <c r="O51" i="27"/>
  <c r="O52" i="27"/>
  <c r="O53" i="27"/>
  <c r="R48" i="27"/>
  <c r="R49" i="27"/>
  <c r="R50" i="27"/>
  <c r="R51" i="27"/>
  <c r="S53" i="27"/>
  <c r="O49" i="27"/>
  <c r="P51" i="27"/>
  <c r="N50" i="27"/>
  <c r="N51" i="27"/>
  <c r="N52" i="27"/>
  <c r="N53" i="27"/>
  <c r="Q48" i="27"/>
  <c r="Q49" i="27"/>
  <c r="Q50" i="27"/>
  <c r="R52" i="27"/>
  <c r="N48" i="27"/>
  <c r="O50" i="27"/>
  <c r="Q53" i="27"/>
  <c r="M49" i="27"/>
  <c r="M50" i="27"/>
  <c r="M51" i="27"/>
  <c r="M52" i="27"/>
  <c r="M53" i="27"/>
  <c r="P48" i="27"/>
  <c r="P49" i="27"/>
  <c r="Q51" i="27"/>
  <c r="R53" i="27"/>
  <c r="N49" i="27"/>
  <c r="P52" i="27"/>
  <c r="P53" i="27"/>
  <c r="S48" i="27"/>
  <c r="S49" i="27"/>
  <c r="S50" i="27"/>
  <c r="S51" i="27"/>
  <c r="S52" i="27"/>
  <c r="O48" i="27"/>
  <c r="P50" i="27"/>
  <c r="Q52" i="27"/>
  <c r="M48" i="27"/>
  <c r="R36" i="6"/>
  <c r="R106" i="6" s="1"/>
  <c r="R120" i="6" s="1"/>
  <c r="R104" i="6"/>
  <c r="S32" i="27"/>
  <c r="S31" i="27"/>
  <c r="S30" i="27"/>
  <c r="P35" i="27"/>
  <c r="P34" i="27"/>
  <c r="O32" i="27"/>
  <c r="N30" i="27"/>
  <c r="R34" i="27"/>
  <c r="Q32" i="27"/>
  <c r="Q31" i="27"/>
  <c r="E11" i="27"/>
  <c r="B16" i="27"/>
  <c r="B15" i="27"/>
  <c r="B14" i="27"/>
  <c r="B13" i="27"/>
  <c r="B12" i="27"/>
  <c r="F16" i="27"/>
  <c r="E14" i="27"/>
  <c r="D12" i="27"/>
  <c r="H16" i="27"/>
  <c r="G14" i="27"/>
  <c r="O13" i="27"/>
  <c r="N11" i="27"/>
  <c r="R15" i="27"/>
  <c r="Q13" i="27"/>
  <c r="Q12" i="27"/>
  <c r="Q11" i="27"/>
  <c r="N16" i="27"/>
  <c r="N15" i="27"/>
  <c r="N14" i="27"/>
  <c r="N13" i="27"/>
  <c r="O57" i="27"/>
  <c r="S61" i="27"/>
  <c r="S60" i="27"/>
  <c r="S59" i="27"/>
  <c r="S58" i="27"/>
  <c r="S57" i="27"/>
  <c r="P62" i="27"/>
  <c r="P61" i="27"/>
  <c r="O59" i="27"/>
  <c r="N57" i="27"/>
  <c r="R61" i="27"/>
  <c r="D33" i="27"/>
  <c r="C31" i="27"/>
  <c r="G35" i="27"/>
  <c r="E31" i="27"/>
  <c r="H23" i="27"/>
  <c r="H24" i="27"/>
  <c r="H25" i="27"/>
  <c r="D21" i="27"/>
  <c r="E23" i="27"/>
  <c r="F25" i="27"/>
  <c r="B21" i="27"/>
  <c r="C23" i="27"/>
  <c r="C24" i="27"/>
  <c r="C25" i="27"/>
  <c r="G22" i="27"/>
  <c r="G23" i="27"/>
  <c r="G24" i="27"/>
  <c r="H26" i="27"/>
  <c r="D22" i="27"/>
  <c r="E24" i="27"/>
  <c r="F26" i="27"/>
  <c r="B22" i="27"/>
  <c r="B23" i="27"/>
  <c r="B24" i="27"/>
  <c r="C26" i="27"/>
  <c r="F21" i="27"/>
  <c r="F22" i="27"/>
  <c r="F23" i="27"/>
  <c r="G25" i="27"/>
  <c r="C21" i="27"/>
  <c r="D23" i="27"/>
  <c r="E25" i="27"/>
  <c r="E26" i="27"/>
  <c r="H21" i="27"/>
  <c r="H22" i="27"/>
  <c r="B25" i="27"/>
  <c r="B26" i="27"/>
  <c r="E21" i="27"/>
  <c r="E22" i="27"/>
  <c r="F24" i="27"/>
  <c r="G26" i="27"/>
  <c r="C22" i="27"/>
  <c r="D24" i="27"/>
  <c r="D25" i="27"/>
  <c r="D26" i="27"/>
  <c r="G21" i="27"/>
  <c r="T106" i="6"/>
  <c r="T120" i="6" s="1"/>
  <c r="G7" i="18"/>
  <c r="K7" i="18"/>
  <c r="H14" i="27"/>
  <c r="H13" i="27"/>
  <c r="H12" i="27"/>
  <c r="H11" i="27"/>
  <c r="E16" i="27"/>
  <c r="E15" i="27"/>
  <c r="D13" i="27"/>
  <c r="C11" i="27"/>
  <c r="G15" i="27"/>
  <c r="F13" i="27"/>
  <c r="N12" i="27"/>
  <c r="R16" i="27"/>
  <c r="Q14" i="27"/>
  <c r="P12" i="27"/>
  <c r="P11" i="27"/>
  <c r="M16" i="27"/>
  <c r="M15" i="27"/>
  <c r="M14" i="27"/>
  <c r="M13" i="27"/>
  <c r="M12" i="27"/>
  <c r="Q16" i="27"/>
  <c r="C32" i="27"/>
  <c r="B30" i="27"/>
  <c r="F34" i="27"/>
  <c r="H35" i="27"/>
  <c r="O44" i="27"/>
  <c r="R39" i="27"/>
  <c r="R40" i="27"/>
  <c r="R41" i="27"/>
  <c r="R42" i="27"/>
  <c r="S44" i="27"/>
  <c r="O40" i="27"/>
  <c r="P42" i="27"/>
  <c r="Q44" i="27"/>
  <c r="M40" i="27"/>
  <c r="M41" i="27"/>
  <c r="N43" i="27"/>
  <c r="N44" i="27"/>
  <c r="Q39" i="27"/>
  <c r="Q40" i="27"/>
  <c r="Q41" i="27"/>
  <c r="R43" i="27"/>
  <c r="N39" i="27"/>
  <c r="O41" i="27"/>
  <c r="P43" i="27"/>
  <c r="P44" i="27"/>
  <c r="S39" i="27"/>
  <c r="M42" i="27"/>
  <c r="M43" i="27"/>
  <c r="M44" i="27"/>
  <c r="P39" i="27"/>
  <c r="P40" i="27"/>
  <c r="Q42" i="27"/>
  <c r="R44" i="27"/>
  <c r="N40" i="27"/>
  <c r="O42" i="27"/>
  <c r="O43" i="27"/>
  <c r="S40" i="27"/>
  <c r="S41" i="27"/>
  <c r="S42" i="27"/>
  <c r="S43" i="27"/>
  <c r="O39" i="27"/>
  <c r="P41" i="27"/>
  <c r="Q43" i="27"/>
  <c r="M39" i="27"/>
  <c r="N41" i="27"/>
  <c r="N42" i="27"/>
  <c r="P104" i="6"/>
  <c r="G24" i="18"/>
  <c r="M34" i="27"/>
  <c r="M33" i="27"/>
  <c r="M32" i="27"/>
  <c r="M31" i="27"/>
  <c r="Q35" i="27"/>
  <c r="P33" i="27"/>
  <c r="O31" i="27"/>
  <c r="S35" i="27"/>
  <c r="R33" i="27"/>
  <c r="F12" i="27"/>
  <c r="F11" i="27"/>
  <c r="C16" i="27"/>
  <c r="C15" i="27"/>
  <c r="C14" i="27"/>
  <c r="C13" i="27"/>
  <c r="B11" i="27"/>
  <c r="F15" i="27"/>
  <c r="E13" i="27"/>
  <c r="D11" i="27"/>
  <c r="P14" i="27"/>
  <c r="O12" i="27"/>
  <c r="S16" i="27"/>
  <c r="R14" i="27"/>
  <c r="R13" i="27"/>
  <c r="R12" i="27"/>
  <c r="R11" i="27"/>
  <c r="O16" i="27"/>
  <c r="O15" i="27"/>
  <c r="P58" i="27"/>
  <c r="P57" i="27"/>
  <c r="M62" i="27"/>
  <c r="M61" i="27"/>
  <c r="M60" i="27"/>
  <c r="M59" i="27"/>
  <c r="M58" i="27"/>
  <c r="Q62" i="27"/>
  <c r="P60" i="27"/>
  <c r="O58" i="27"/>
  <c r="E34" i="27"/>
  <c r="D32" i="27"/>
  <c r="D31" i="27"/>
  <c r="E30" i="27"/>
  <c r="O33" i="6"/>
  <c r="O36" i="6" s="1"/>
  <c r="O106" i="6" s="1"/>
  <c r="O117" i="6" s="1"/>
  <c r="F6" i="6" s="1"/>
  <c r="O104" i="6"/>
  <c r="C24" i="18"/>
  <c r="C6" i="18"/>
  <c r="C7" i="18" s="1"/>
  <c r="O6" i="18"/>
  <c r="O7" i="18" s="1"/>
  <c r="P117" i="6" l="1"/>
  <c r="G26" i="18" s="1"/>
  <c r="G30" i="18" s="1"/>
  <c r="O30" i="18"/>
  <c r="K30" i="18"/>
  <c r="C26" i="18"/>
  <c r="C30" i="18" s="1"/>
  <c r="O120" i="6"/>
  <c r="D1" i="6" s="1"/>
  <c r="P120" i="6" l="1"/>
</calcChain>
</file>

<file path=xl/sharedStrings.xml><?xml version="1.0" encoding="utf-8"?>
<sst xmlns="http://schemas.openxmlformats.org/spreadsheetml/2006/main" count="751" uniqueCount="276">
  <si>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</si>
  <si>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</si>
  <si>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</si>
  <si>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</si>
  <si>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</si>
  <si>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</si>
  <si>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</si>
  <si>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</si>
  <si>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</si>
  <si>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</si>
  <si>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</si>
  <si>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</si>
  <si>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</si>
  <si>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</si>
  <si>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</si>
  <si>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</si>
  <si>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</si>
  <si>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</si>
  <si>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</si>
  <si>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</si>
  <si>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</si>
  <si>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</si>
  <si>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</si>
  <si>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</si>
  <si>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</si>
  <si>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</si>
  <si>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</si>
  <si>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</si>
  <si>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</si>
  <si>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</si>
  <si>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</si>
  <si>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</si>
  <si>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</si>
  <si>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</si>
  <si>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</si>
  <si>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</si>
  <si>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</si>
  <si>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</si>
  <si>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</si>
  <si>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</si>
  <si>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</si>
  <si>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</si>
  <si>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r>
      <rPr>
        <b/>
        <sz val="11"/>
        <color theme="1"/>
        <rFont val="Calibri"/>
        <family val="2"/>
        <scheme val="minor"/>
      </rPr>
      <t>Program:</t>
    </r>
    <r>
      <rPr>
        <sz val="11"/>
        <color theme="1"/>
        <rFont val="Calibri"/>
        <family val="2"/>
        <scheme val="minor"/>
      </rPr>
      <t xml:space="preserve"> Carl D. Perkins Vocational and Technical Education Act of 2006, Title I.</t>
    </r>
  </si>
  <si>
    <t>Perkins Program Coordinator/Grant Manager:</t>
  </si>
  <si>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</si>
  <si>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</si>
  <si>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</si>
  <si>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</si>
  <si>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</si>
  <si>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</si>
  <si>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</si>
  <si>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</si>
  <si>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</si>
  <si>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</si>
  <si>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</si>
  <si>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</si>
  <si>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</si>
  <si>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</si>
  <si>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</si>
  <si>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</si>
  <si>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</si>
  <si>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</si>
  <si>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</si>
  <si>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</si>
  <si>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</si>
  <si>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</si>
  <si>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</si>
  <si>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</si>
  <si>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</si>
  <si>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</si>
  <si>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</si>
  <si>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</si>
  <si>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Begin Quarter: (Please select):</t>
  </si>
  <si>
    <t>End Quarter: (Please select):</t>
  </si>
  <si>
    <t>Approved Funding</t>
  </si>
  <si>
    <t>Comments/Description of Changes:</t>
  </si>
  <si>
    <t>Grant Allocation:</t>
  </si>
  <si>
    <t xml:space="preserve"> The maximum allowed for the institution is:</t>
  </si>
  <si>
    <t>Salary and Hourly Wages:</t>
  </si>
  <si>
    <t xml:space="preserve">Personnel Services: </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</si>
  <si>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</si>
  <si>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</si>
  <si>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</si>
  <si>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</si>
  <si>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</si>
  <si>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</si>
  <si>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</si>
  <si>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</si>
  <si>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</si>
  <si>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</si>
  <si>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</si>
  <si>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Name:</t>
  </si>
  <si>
    <t>Title:</t>
  </si>
  <si>
    <t>Email Address:</t>
  </si>
  <si>
    <t>Please provide the email addresses, names and titles of people on your campus to be notified of grant issues</t>
  </si>
  <si>
    <t>Other Staff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</si>
  <si>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</si>
  <si>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</si>
  <si>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</si>
  <si>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</si>
  <si>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</si>
  <si>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</si>
  <si>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</si>
  <si>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</si>
  <si>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</si>
  <si>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</si>
  <si>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</si>
  <si>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</si>
  <si>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</si>
  <si>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</si>
  <si>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</si>
  <si>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</si>
  <si>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</si>
  <si>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</si>
  <si>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Local Perkins Apps Due</t>
  </si>
  <si>
    <t>December</t>
  </si>
  <si>
    <t>June</t>
  </si>
  <si>
    <t>Deadline for major equipment orders</t>
  </si>
  <si>
    <t>(Optional: Project Title)</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</si>
  <si>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</si>
  <si>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</si>
  <si>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</si>
  <si>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</si>
  <si>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 xml:space="preserve">Carl D. Perkins Program Assurance Agreement 2018-2019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</si>
  <si>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Pathways &amp; DE Coordinators Call 1:30 pm</t>
  </si>
  <si>
    <t>PATHWAYS DATES</t>
  </si>
  <si>
    <t>PERKINS &amp; PATHWAYS DATES</t>
  </si>
  <si>
    <t>Perkins Fiscal Year 18-19 Begins</t>
  </si>
  <si>
    <t>Perkins &amp; Pathways Quarter 2 Reports Due</t>
  </si>
  <si>
    <t>11 &amp; 25</t>
  </si>
  <si>
    <t>Pathways and DE Coordinators Calls 1:30pm</t>
  </si>
  <si>
    <t>3,17,31</t>
  </si>
  <si>
    <t>Perkins Coordinator Calls 9:00am</t>
  </si>
  <si>
    <t>2017-2018</t>
  </si>
  <si>
    <t>7-8</t>
  </si>
  <si>
    <t>Pathways Coordinator Training - Tentative</t>
  </si>
  <si>
    <t>PERKINS and MCP RFP Released</t>
  </si>
  <si>
    <t>18-19</t>
  </si>
  <si>
    <t>Perkins Coordinator Training - Tentative</t>
  </si>
  <si>
    <t>Perkins &amp; Pathways Quarter 3 Reports Due</t>
  </si>
  <si>
    <t>Perkins &amp; Pathways Quarter 1 Reports Due</t>
  </si>
  <si>
    <t>Technical Skills Assessments Due 17-18</t>
  </si>
  <si>
    <t>Student Enrollment Data Due 17-18</t>
  </si>
  <si>
    <t>Perkins Fiscal Year 18-19 Ends</t>
  </si>
  <si>
    <t>Perkins/BSP Calendar FY 2018 - 2019</t>
  </si>
  <si>
    <t>End of 1st Quarter</t>
  </si>
  <si>
    <t>End of 2nd Quarter</t>
  </si>
  <si>
    <t>End of 3rd Quarter</t>
  </si>
  <si>
    <t>All travel will follow the state of Montana rates and policies</t>
  </si>
  <si>
    <t>Additional Perkins Contact (if applicable - this please include the Montana Career Pathways Coordinator here if your campus receives that grant):</t>
  </si>
  <si>
    <r>
      <rPr>
        <b/>
        <sz val="11"/>
        <color theme="1"/>
        <rFont val="Calibri"/>
        <family val="2"/>
        <scheme val="minor"/>
      </rPr>
      <t>Application Due Date:</t>
    </r>
    <r>
      <rPr>
        <sz val="11"/>
        <color theme="1"/>
        <rFont val="Calibri"/>
        <family val="2"/>
        <scheme val="minor"/>
      </rPr>
      <t xml:space="preserve"> May 18, 2018</t>
    </r>
  </si>
  <si>
    <r>
      <rPr>
        <b/>
        <sz val="11"/>
        <color theme="1"/>
        <rFont val="Calibri"/>
        <family val="2"/>
        <scheme val="minor"/>
      </rPr>
      <t>Program Manager:</t>
    </r>
    <r>
      <rPr>
        <sz val="11"/>
        <color theme="1"/>
        <rFont val="Calibri"/>
        <family val="2"/>
        <scheme val="minor"/>
      </rPr>
      <t xml:space="preserve"> Amy Williams</t>
    </r>
  </si>
  <si>
    <r>
      <rPr>
        <b/>
        <sz val="11"/>
        <color theme="1"/>
        <rFont val="Calibri"/>
        <family val="2"/>
        <scheme val="minor"/>
      </rPr>
      <t>Phone:</t>
    </r>
    <r>
      <rPr>
        <sz val="11"/>
        <color theme="1"/>
        <rFont val="Calibri"/>
        <family val="2"/>
        <scheme val="minor"/>
      </rPr>
      <t xml:space="preserve"> 406-994-3991</t>
    </r>
  </si>
  <si>
    <r>
      <rPr>
        <b/>
        <sz val="11"/>
        <color theme="1"/>
        <rFont val="Calibri"/>
        <family val="2"/>
        <scheme val="minor"/>
      </rPr>
      <t>Email:</t>
    </r>
    <r>
      <rPr>
        <sz val="11"/>
        <color theme="1"/>
        <rFont val="Calibri"/>
        <family val="2"/>
        <scheme val="minor"/>
      </rPr>
      <t xml:space="preserve"> amy.williams12@montana.edu</t>
    </r>
  </si>
  <si>
    <t>Strengthening Montana Career Pathways 2018-2019</t>
  </si>
  <si>
    <t xml:space="preserve">Pathway Coordinator: (required staff for grant recipients) </t>
  </si>
  <si>
    <t>Abstract: Proposed Scope of Work (250 word summary of the work proposed)</t>
  </si>
  <si>
    <t>Activity Summary Number 1</t>
  </si>
  <si>
    <t>Activity Summary Number 2</t>
  </si>
  <si>
    <t xml:space="preserve">Which MCP(s) are supported by this work?  </t>
  </si>
  <si>
    <t>Activity Summary Number 3</t>
  </si>
  <si>
    <t>Activity Summary Number 4</t>
  </si>
  <si>
    <t>Activity Summary Number 5</t>
  </si>
  <si>
    <t>Activity Summary Number 6</t>
  </si>
  <si>
    <t>Activity Summary Number 7</t>
  </si>
  <si>
    <t>Activity Summary Number 8</t>
  </si>
  <si>
    <t>Activity Summary Number 9</t>
  </si>
  <si>
    <t>Activity Summary Number 10</t>
  </si>
  <si>
    <t>Activity Summary Number 11</t>
  </si>
  <si>
    <t>Activity Summary Number 12</t>
  </si>
  <si>
    <t>Associate Director: Bernie Phelps .50 FTE, base salary $46,757  ($23,379)</t>
  </si>
  <si>
    <t xml:space="preserve">Phelps (32.27% of salary)                               </t>
  </si>
  <si>
    <t>Phelps Health Insurance ($1,054 per month*6)</t>
  </si>
  <si>
    <t>Montana Career Pathway promotional materials to be used at events, career fairs, parent/student meetings.</t>
  </si>
  <si>
    <t xml:space="preserve">Honorarium for Dr. Leanne Frost, Authenticity Workshop for dual enrollment instructors and school officials </t>
  </si>
  <si>
    <t>Stipend to teachers who attend Authenticity Workshop - 40 teachers at $100</t>
  </si>
  <si>
    <t>Substitute teachers for Snap-On Multi-Meter Automotive Teacher Training - (10 teachers for 4 days @ $100/day)  (Efforts will be taken to complete the workshop in 3 days to save money)</t>
  </si>
  <si>
    <t xml:space="preserve">*Office supplies (pens, stapler, paper, etc.) $250 (Paper $150, pens/pencils, paper clips, post it notes $100)  $150+$100= $250                                                                                                                                                                                                                                                             </t>
  </si>
  <si>
    <t>In house printed materials for Montana Career Pathways event and career fairs.  This includes Montana Career Pathways templates for all programs and does not include recruiting materials.</t>
  </si>
  <si>
    <t xml:space="preserve">Handouts for CTE STEM Presentation and STEM Career Fair </t>
  </si>
  <si>
    <t>Printing and supplies for Healthcare training to be held at HOSA Fall Leadership Teacher Training Montana Tech on October 2nd, 9:30 am to 2:30 pm.  This will be a collaborative event with OPI Health Specialist, Renee Erlandsen, HOSA and the Montana Department of Labor.</t>
  </si>
  <si>
    <t>Mailings for Snap-On Multi-Meter Teacher Training (10x5=50); Mailings to schools in Southwest Montana to promote Get on the Bus Day (10 schools x $5 = $50)  Total $100</t>
  </si>
  <si>
    <t xml:space="preserve"> OCHE spring required trainings in Great Falls.  (2 nights lodging each training, mileage, per diem); 2 nights lodging @$100=$200, 1 days per diem * 23*2 = $92; mileage to Great Falls - 308 miles.39=$120.12  Total=$200+$92+$120.12=$412.12</t>
  </si>
  <si>
    <t xml:space="preserve"> Montana ACTE, October 18-19th in Billings:  Highlands College Dean and MCP Program Director, lodging 2 room*2 night * $120) = $480.00; mileage (452 round trip x .39= $176.28; per diem 18th for dinner 2*12 = $24; per diem 19th for dinner 2*12=$24   Total= $480+176.28+24+24= $704.28</t>
  </si>
  <si>
    <t>Authenticity Training - Leanne Frost, Ph.D., 310milesx.545=$168.95</t>
  </si>
  <si>
    <t xml:space="preserve">Lodging for auto teachers - majority will be driving home each night (3 teachers x3 nightsx$100=$900) </t>
  </si>
  <si>
    <t>Registration MACTE for associate director and HCMT Dean ($135*2=$270)</t>
  </si>
  <si>
    <t>PROMOTION OF MONTANA CAREER PATHWAYS - ongoing activity</t>
  </si>
  <si>
    <t>GROW AND ENHANCE WORK-BASED LEARNING AND/OR INDUSTRY RECOGNIZED CREDENTIALS</t>
  </si>
  <si>
    <t>GROW AND HIGH-QUALITY DUAL ENROLLMENT</t>
  </si>
  <si>
    <t>FALL AND SPRING STUDENT, PARENT AND TEACHER MEETING - ongoing activity</t>
  </si>
  <si>
    <t>Expected attendance at the Butte High Fall parent/student meeting is 100-125.  In the past this has been 2/3 parents and 1/3 student.  In addition, the parent teacher’s conferences will be attended by many freshman and sophomore parents who will not be present at the fall meeting.  All information will include the MCP website which will increase awareness and utilization.  Expected personal contacts - 50.  Anaconda High's open house is a very well attended event and the middle school is also housed in the high school.  Expected personal contacts – 60-75.</t>
  </si>
  <si>
    <t>Health professions, information technology, STEM., finance, welding and fabrication, transportation, design and construction and advanced manufacturing</t>
  </si>
  <si>
    <t>CTE STEM College Fair and CTE STEM Presentation</t>
  </si>
  <si>
    <t>SNAP-ON MULTI-METER TEACHER TRAINING - new activity</t>
  </si>
  <si>
    <t>Automotive</t>
  </si>
  <si>
    <t>NACEP - continuing activity</t>
  </si>
  <si>
    <t>Health professional, information technology, STEM., finance, welding and fabrication, transportation, design and construction and advanced manufacturing</t>
  </si>
  <si>
    <t>HOSA FALL LEADERSHIP TRAINING - new activity</t>
  </si>
  <si>
    <t>Outcomes will be measured by conducting a per-test and post-test to determine if there is a increase in knowledge of pre-apprenticeship types program.  Another measure will be to see how many schools are interested in implementing a pre-apprenticeship (or work-based learning) opportunity for their students.</t>
  </si>
  <si>
    <t>AUTHENTICITY TEACHER TRAINING - new activity</t>
  </si>
  <si>
    <t xml:space="preserve">Health professions, information technology, STEM., finance, welding and fabrication, transportation, design and construction and advanced manufacturing
</t>
  </si>
  <si>
    <t>CARPENTRY PRE-APPRENTICESHIP WITH HELENA SCHOOL DISTRICT – continued activity</t>
  </si>
  <si>
    <t>Activity Summary Number 13</t>
  </si>
  <si>
    <t>Automotive, Construction and Health Professions</t>
  </si>
  <si>
    <t xml:space="preserve">Expected attendance is 70-100 students over the three days.  The results from the pre and post tests and survey will be compiled and evaluated.  Expectations are that the post test will show increased awareness of career pathways and knowledge of the MCP website.  In addition, the survey will guide further events to ensure we are meeting the needs of the students and teacher.  </t>
  </si>
  <si>
    <t>Automotive, Construction, Finance, Health Professions, Information Technology and Machining</t>
  </si>
  <si>
    <t>DON'T MISS THE BUS</t>
  </si>
  <si>
    <t>Health Professions, Finance, Information Technology, Management, Welding and Fabrication, Construction, Transportation, and Advanced Manufacturing</t>
  </si>
  <si>
    <t>With the logo and website listed on all outreach and event materials well over 500 students and parents will be encouraged to use the website which will bring increased awareness to the program.  If possible, it would be helpful for OCHE to monitor the number of visits to the site during grant cycle.  MTHC will work with the web department to monitor clicks on the link on our page.</t>
  </si>
  <si>
    <t xml:space="preserve">Don't Miss the Bus! - October 2018 (2 or 3 different days).  SMCP associate director will host a new event at MTHC.  The Don't Miss the Bus event will bring high school students to campus for a day.  
Teachers and students from Anaconda High, Beaverhead County High, Butte High, Ennis High, Harrison High, Powell County High, Sheridan High, Twin Bridges High and Whitehall High will be invited to Get on the Bus and visit MTHC.  Students will be transported to campus and returned their respective hometowns.   Transportation and substitute teacher compensation will be covered by MTHC SMCP.  Schools will also receive payment for substitute teachers.  In order to keep the numbers to a manageable level, this event will be repeated two or three different days during October. 
All programs at MTHC will be encouraged to participate in this event.  Prior to the event, MCP associate director will visit each school giving an overview of what to expect and help the students identify which career pathway they would like to shadow.  Students will sign up for a career program prior to attending to ensure there is room for each student to have a high quality experience.  MCP information will be given to each student (including MCP website) as well as a pre-test measuring their awareness of career pathways and what it takes to be successful in college and career. 
Students and teachers will be welcomed by Dean Gurchieck, faculty and current students.  There will be a brief overview of the day and they will be paired with a college student in their chosen program of interest and become a college student for the day.   Lunch will be provided (by MTHC) as well as a short time to answer questions.  Prior to leaving for home, the students will participate in a post-test to again measure their awareness of careers and what it takes to be successful as well as a short event survey.  Each student will leave MTHC with program specific information, a thumb drive with MCP information pertaining to each pathway at MTHC and a machined key chain which will be provided by the Machining Department.  
There will be time set aside for MTHC associate director to meet with teachers to discuss dual enrollment opportunities and other ways that MTHC can help.  Some of these schools have dual enrollment courses from different colleges and any information received pertaining to a different college will be passed on to the appropriate person (SMCP coordinator).   
Depending on the number of students, either Tucker Transportation or Montana Tech mini buses driven by approved Montana Tech employees, will transport the students.  If the numbers are small, Montana Tech mini buses will be used to reduce cost.  
</t>
  </si>
  <si>
    <t>Expected measurable outcomes is to connect with at least 10 different teachers to discuss MCP and the options MTHC have for their students.  Also, the total number attending the automotive breakout will be measured as well as collecting ideas and information the teachers are sharing.</t>
  </si>
  <si>
    <t>Fall and spring parent/student Meetings:  MTHC will hold one parent/student meeting at Butte High School Fall 2018. This meeting will cover Montana Career Pathways and dual enrollment courses for the academic year.   Dual enrollment forms will include the MCP website as well as all handouts and PowerPoint materials. The MCP templates that cover MTHC programs will be available as well as dual enrollment handbooks.  MTHC will host a table during parent teachers’ conference on November 2nd and March 15th.   **MTHC will also host a table at the Anaconda High Open House in August or September (TBA).   MCP information will be available as well as dual enrollment opportunities.  There will be specific information (paper copies) available to middle school students to encourage thoughtful course planning and preparation.</t>
  </si>
  <si>
    <t xml:space="preserve">1) Transportation and Line Program 2) Health Professions 3) Design and Construction 4) Information Technology and  5) Finance.   </t>
  </si>
  <si>
    <t xml:space="preserve">Improved understanding of the importance of planning ahead and the value hidden within the Montana Career Pathways umbrella.
This will be a captive audience of 50+ students who will be exposed to career information throughout the six-week period.  The students will take a pretest on their awareness of STEM career opportunities and a post test will be given the final week.  These results will measure whether or not the students are more interested and knowledgeable about STEM career opportunities and what it takes to be prepare to be successful.  After seeing the MCP website as well has seeing what the pages have to offer, students will have an increased awareness and utilization.
</t>
  </si>
  <si>
    <t>Automotive, STEM, Construction and Machining</t>
  </si>
  <si>
    <t xml:space="preserve">Montana ACT and Montana Strengthening Career Pathways Workshop – Billings – October 18th-19th
MTHC MCP Associate director and one MTHC representative will attend the conference and host a MTHC table in the vendor area.  MACTE is a premier event to connect with high school teachers to work together on bringing MCP information to students and parents.  Being this is a small group, round table discussions and breakouts allow for one on one conversations.    Jerry Stewart, MTHC Automotive Director, and MTHC SMCP associate director will submit a proposal to lead a breakout on automotive dual enrollment and internships.  All handouts will include the MCP website and logo.  
On Friday October 18th, MTHC will attend the fall training for SMCP as required.    All SMCP retreats are full of valuable information and sharing among coordinators.  This training sets the tone for the rest of the grant cycle and helps to drive coordinators to cover relevant, needed events in the state.
</t>
  </si>
  <si>
    <t xml:space="preserve">Event will be held at Montana Tech on October 2nd from 9:30 am – 2:30 pm
Montana Tech will be hosting the HOSA Fall Leadership Teaching Training.  MTHC will partner with Renee Erlandsen, OPI as well as Madeline Boehm, Department of Labor and Industry to deliver a day full of rich, stimulating information.  Madeline Boehm, Department of Labor, has committed to helping in the development of pre-apprenticeship health program for high school students.  After meeting with MTHC dean, health faculty and OPI the following agenda was tentatively set:   9:30 – 11:35 – Electronic health records (Health Care Informatics) and Radiological (Rad)  Technology.   Rad Tech has been chosen even though the DOL is not showing growth in this area. MTHC graduated 7 Radiological Technicians this past year and all were offered jobs.  Sometimes they start on per diem but this eventually leads to a full time position.  Tamara Harp, Director of the Program, said that once a facility finds a good student intern they will normally keep them on if at all possible which is why many start on per diem.  11:45  12:30 – Madeline Boehm, DOL will give updates on the labor market in healthcare and also discuss existing pre-apprenticeship programs and how they can be implemented in to Southwest Montana schools.  12:40 – 2:00 – Behavioral Health Technician and Certified Nursing Assistant.  MTHC will be offering a Behavioral Health Technician certification (CST)  Fall 2018.  This certificate will train and educate students for entry level employment.  By combining this with the Certified Nursing Assistant Nursing Fundamentals class to this program a student would earn a CTS – Certificate in Technical Studies program and also be able to sit for the test to become a Certified Nursing Assistant.  Each participant will be send home with a lesson plan or activity to use in their classroom.
</t>
  </si>
  <si>
    <t>Health Professions</t>
  </si>
  <si>
    <t xml:space="preserve">Teacher Training – Dr. Leanne Frost, Great Falls College MSU, will lead a training entitled “DUAL ENROLLMENT, The Best of Both Worlds”.  Dr. Frost recently completed her dissertation on dual enrollment and has offered to assist other campuses in training high school teachers to deliver authentic dual enrollment courses in the high school.  A small honorarium and travel costs will be paid to Dr. Frost for this four-hour training.
This event will train concurrent enrollment teachers to 1) identify the differences between teaching high school and college courses 2) to evaluate their classroom setting for college authenticity 3) to implement college teaching strategies in the classroom and 4) to align high school and college course learning outcomes and assess if objectives are met.  In addition to high school teachers and administration, department heads and dual enrollment faculty liaisons will be included in the training.
</t>
  </si>
  <si>
    <t>With the help of Dr. Frost, a pre-survey will be taken to identify perception of dual enrollment classrooms.  A post-survey will also be given.  The hopeful outcome will be that teachers will identify ways to enhance the college experience in  the classroom.</t>
  </si>
  <si>
    <t>Design and Construction</t>
  </si>
  <si>
    <t xml:space="preserve">The work for the pre-apprenticeship in construction will continue with the Helena School District.  Due to staffing changes and uncertainties the conversations will need to revitalized with new players.  MTHC MCP associate director will work to bring the Helena school district, Department of Labor, Dean Kirk Lacy, Helena College, UM, Dean Dave Gurchiek, MTHC and Bill Ryan, Construction Department, MTHC together to discuss what has taken place this far and what the future looks like.  As with any staffing change, it takes time to get the ball rolling again.  </t>
  </si>
  <si>
    <t>MONTANA ACTE and SPRING SMTCP FALL TRAINING - continuing activity</t>
  </si>
  <si>
    <t>Substitute teachers for Don't Miss the Bus Event (12 teachers at $100 - $1,200</t>
  </si>
  <si>
    <t>OCHE required Spring Training for MCP Coordinators - Great Falls (March or April)</t>
  </si>
  <si>
    <t>Great Falls College will be hosting the spring coordinator training in March of April.  This is a required training that bringing high quality professional development to the coordinators.  In addition,  information on the upcoming RFP will be shared.</t>
  </si>
  <si>
    <t xml:space="preserve">MTHC proposes to grow and enhance work-based learning and/or industry recognized credentials by working with advisory boards, teacher trainings, the Department of Labor, high schools, local industry and faculty/teacher relationships.  This work will be focused on the Automotive, Construction and Health Pathways.
**Jerry Stewart, MTHC, Automotive Department, has verbal commitment from members of the advisory board to work toward pre-apprenticeships and apprenticeships as well as shadowing and internships.  The department has met with Anaconda High, Butte High, Ennis High, Twin Bridges High, Sheridan High and Whitehall High as well as industry partners.  Jerry will be holding a teacher training on the Snap-On Multi-Meter to address one of the areas high school teachers requested training in.   The workshop will be 3-4 days and teachers will receive a Snap-On Meter Certificate.  As part of the training, the Department of Labor will be presenting on how to set up pre-apprenticeship.
**Bill Ryan, MTHC, Construction Department, is committed to continuing to work with Helena School District, Bo Brunsma and Mark Lillrose, Department of Labor as well as Helena College and OCHE to bring the pre-apprenticeship vision to fruition.
**Madeline Boehm, Department of Labor, will be attending the HOSA Teacher Training MTHC will be hosting in October.  Ms. Boehm has committed to working with Renee Harris, OPI and MTHC associate director, high schools and industry to identify local industry that will help drive a health pre-apprenticeship program.  Ms. Boehm already has contacts in the area and will be instrumental in meeting this objective.
</t>
  </si>
  <si>
    <t xml:space="preserve">Through a collaborative effort in the above three areas, MTHC expects to have a minimum one pre-apprenticeship in place by the end of the grant cycle with others in the process.  </t>
  </si>
  <si>
    <t xml:space="preserve">July 7, 2018 - STEM Career Fair - The STEM Career Fair will be hosted by Montana Tech through the Army Educational Outreach Program grant that was awarded in 2018.  This program is a six week, pre-collegiate summer experience.  MTHC MCP Associate Director will recruit STEM CTE employers and present to students. As state above, the students will be on campus six-weeks and MTHC MCP will be presenting not only at the Career Fair but at various times throughout the camp.  Many of the students attending will also be TRIO Upward Bound and TRIO Upward Bound Math Science students ranging from incoming freshman to seniors.  All information from MTHC MCP program will list the MCP website.
On July 9th a  CTE STEM careers pathways presentation will be given to build on what they learned from the Career Fair.  MTHC MCP associate director will host an interactive hour with a CTE STEM game to engage the students while they learn.  The MCP website will be shown to the students and part of the presentation will display the information available on the site
</t>
  </si>
  <si>
    <t>The expected outcome is that cutting edge dual enrollment information will be sharing and that MTHC will bring back 2 ideas that can be implemented in this grant cycle.  The success of implementing these ideas will be measured at the end of the grant cycle.</t>
  </si>
  <si>
    <t>Highlands College of Montana Tech (MTHC) will promote Montana Career Pathways in the following ways:  1) The dual enrollment and pathways website will have a link to the Montana Career Pathways  (MCP) website as well as a description of the program 2) All event documents will include MCP logo and website  3) college handouts used at events will contain the MCP logo and website and 4) all outreach will include the MCP logo and website.  Dual enrollment forms will also include the MCP website.  In addition, all talks and presentations will explain MCP and list the contact information.  When meeting with parents and students the importance of following a pathway will be addressed as well as the website information.  Also, when visiting in schools associate director will give MCP information to administration, guidance counselors and teachers.  All posters will include MCP information.</t>
  </si>
  <si>
    <t xml:space="preserve">Automotive professional development event.  Event will be held in collaboration with Snap-On and the Montana Auto Dealers Association.  Industry will be asked to lead a round table discussion.   Honorariums/speaker fees </t>
  </si>
  <si>
    <t>Travel to high schools (3 trips per year)  Anaconda = 50*3= 150 Miles *.39=$58.50; Deer Lodge 80 miles * 3= 240 *.39= $93.60; Dillon 130 miles *3=390*.39=$152.10; Ennis &amp; Harrison combined trip 160 * 3=480 miles*39=$62.40=$187.20; Twin Bridges &amp; Sheridan combined trip 130 miles*3=390*.39=$152.10; Whitehall 66*3=198*.39=$77.22  TOTAL $720.72  **These trips will also cover meetings to work toward offering a pre-apprenticeship program in Sheridan, Ennis, Anaconda, Whitehall and Twin Bridges as well as health pre-apprencticeship planning.</t>
  </si>
  <si>
    <t>Automotive Training - travel for Southwest Montana area high school teachers/staff to attend training (approximately 700 miles *.545= $381.50</t>
  </si>
  <si>
    <t>Printing and binders for Snap-On Multi-Meter Automotive Teacher Training (10 binders and dividers at $6.30 = $63.00</t>
  </si>
  <si>
    <t>Printing of automotive book that was created buy HCMT Automotive Department of dual enrollment course AST 126 Parts Sourcing which will be given out during the Snap-On Multi-Meter teacher training (10 copies*$20=$200.00)</t>
  </si>
  <si>
    <t>2 gb Thumb drives for Don't Miss The Bus activity.  This will be career information that will cover the career pathways offered at Highlands College.  There will be videos of each career pathway from the students perspective as well as Montana Career Pathway information.  The Montana Career Pathway and HCMT logos will be on drives. (100x$6.00=$600)</t>
  </si>
  <si>
    <t xml:space="preserve">Montana Tech, Highlands College (MTHC) proposes to promote state-wide awareness of Montana Career Pathways (MCP), grow high quality dual (concurrent) enrollment and online course offerings, expand work-based learning, research and implement relevant credentials and/or pre-apprenticeships, hold teacher trainings and host students at MTHC for a career day.   
The pathways of focus for MTHC are in regionally high demand areas with industry support committed to program; 1) Transportation and Line Program 2) Health Professions 3) Design and Construction 4) Information Technology and 5) Finance.   Concurrent dual enrollment CTE courses will be added in Transportation and Finance and on-line dual enrollment CTE courses will be available to all Montana students in Health Professions, Information Technology and Finance.  In partnership with Renee Erlandsen and Don Michalsky, OPI, Madeline Boehm, Department of Labor Health Apprenticeships, HOSA, Snap-On and the Montana Automobile Dealers Association, teacher trainings will be held in health professions and transportation-automotive. 
MTHC will host two additional teacher trainings.  Dr. Leanne Frost will present on bringing authenticity to the classroom and Dr. Melinda Karp will share her expertise on dual enrollment, smoothing students’ transitions into college and supporting them once there.  In addition to high school teachers and administration, department heads and dual enrollment faculty liaisons will be included in these trainings.   MTHC will share the cost to bring Dr. Melinda Karp to Montana with four other campuses. 
MTHC is committed to building awareness of MCP, dual enrollment, work-based learning and pre-apprenticeships to better prepare high school students in Montana while creating a strong workforce.  
</t>
  </si>
  <si>
    <t xml:space="preserve">MTHC will be adding the following CTE dual enrollment courses embedded in the five pathways of focus: 1) Transportation and Line Program 2) Health Professions 3) Design and Construction 4) Information Technology and  5) Finance.  
1) Interpersonal Communications (COMX 115) 
To be taught concurrently at: Butte High School.  This class is embedded into the transportation, construction and machining pathways. 
Pathways:  TRANSPORTATION, CONSTRUCTION, MACHINING 
2)  Introduction to Automotive (AST 102)  
To be taught concurrently at:  Butte High School, Twin Bridges High and Sheridan High.  This class will be embedded into the Automotive pathway .
Pathway:  TRANSPORTATION
3) Parts Sourcing (AST 126) 
To be taught concurrently at:  Butte High School, Twin Bridges High and Sheridan High
Satisfied degree requirement in Automotive Technology, A.A.S. 
Pathway:  TRANSPORTATION
Industry recognized credential:  Automotive department is working with CARQUEST to offer a Certification upon completion.
4) Accounting Procedures I (ACTG 101) 
To be taught concurrently at:  Whitehall High School
Satisfies degree requirement for:  Accounting Technology Program, A.A.S. 
Pathway:  FINANCE
5) Medical Terminology (AHMS 144) 
Offered concurrently at:  Butte Central and offered online and available to all Montana students.  Will work with Renee Erlandsen, OPI, to identify schools interested in online course.
Satisfies degree requirement for:  Medical Assistant A.A.S
Pathway:  HEALTH PROFESSIONS
6) Web Graphics/Video Integration (I.T. 254)
Offered online to all Montana students.  
Pathway:  INFORMATION TECHNOLOGY
</t>
  </si>
  <si>
    <t>Expected Measurable Outcome for all dual enrollment courses will be measured by by the number of students available at class presentation, the number of completed dual enrollment forms and the number of successful completers.  With the number of CTE dual enrollment courses being offered increasing there will be an increased number of students participating in CTE dual enrollment.</t>
  </si>
  <si>
    <t>Expected measurable outcome is that the pre-apprenticeship in construction with Helena School District will move forward and the pre-apprenticeship opportunities will be available to Helena students in AY 19-20 (hopefully before).</t>
  </si>
  <si>
    <t>To become familiar with innovative practices taking place across Montana and figuring out how they  an benefit MTHC's program.  Identify places that campuses can work together to better serve teachers and students while keeping costs at a minimum.</t>
  </si>
  <si>
    <r>
      <t>Southwest Montana is facing a critical shortage of automotive workers.</t>
    </r>
    <r>
      <rPr>
        <sz val="12"/>
        <rFont val="Calibri"/>
        <family val="2"/>
        <scheme val="minor"/>
      </rPr>
      <t xml:space="preserve"> Local </t>
    </r>
    <r>
      <rPr>
        <sz val="12"/>
        <color theme="1"/>
        <rFont val="Calibri"/>
        <family val="2"/>
        <scheme val="minor"/>
      </rPr>
      <t>shops are looking for a wide variety of skill sets and willing to train to meet the demand.  Jerry Stewart, Automotive Program Director, recently meet with the Automotive Advisory Board and a majority of the members committed to job shadowing, internships, and working toward a pre-apprenticeship program.  The Automotive Department has been out meeting with schools doing everything they can to help high schools offer rigorous automotive programs with embedded dual enrollment, internship opportunities and pre-apprenticeships and is not only looking at this SNAP-ON Multi-meter Teacher Training, he is also working on a tire certification and a certification in Parts Sourcing from CARQUEST.
In the survey that Don Michalsky, OPI, sent out to the teachers, one of the areas they requested training was on the Multi-meter.  Due to the request from teachers and the industry demand MTHC has determined that offering a training on the 525 Snap-on meter would serve both groups.   Don Michalsky approved the need for this training and will be sending out information to the teachers.
This training will be held during Quarter 1 or Quarter 2 and 10 teachers will be accepted to the three or four day training.  Most, if not all, of the teachers will be within driving distance and will be able to commute.  Funds are being requested in case a teacher needs to stay in Butte for the training.  Mileage and substitute teacher pay will be included and the training will be at no cost to the teacher/school.  Food will also be included and paid by MTHC.  
All teacher materials will include the MCP website and will be walked through the site and shown the material and how it can be used in their classrooms.
Instructors will be trained on the 525 Snap-on meter. All features will be utilized on meter, special focus on duty cycle and frequency. We will perform hands on circuit testing with meter and digital storage oscilloscope. We will perform circuit power and ground load testing techniques. We will explain and practice volt dropping a circuit.  We will explain proper alternator, starter and fuel pump testing.   In addition, dual enrollment course alignment will included.
Teachers will earn a certification in</t>
    </r>
    <r>
      <rPr>
        <sz val="12"/>
        <color rgb="FFFF0000"/>
        <rFont val="Calibri"/>
        <family val="2"/>
        <scheme val="minor"/>
      </rPr>
      <t xml:space="preserve"> XXXXXXX.  </t>
    </r>
    <r>
      <rPr>
        <sz val="12"/>
        <color theme="1"/>
        <rFont val="Calibri"/>
        <family val="2"/>
        <scheme val="minor"/>
      </rPr>
      <t xml:space="preserve">
Jerry will include curriculum alignment for schools to offer two dual enrollment courses:  AST 102 – Introduction to Automotive and AST 126 – Parts Sourcing.  These are both classes that are required for the one year certificate that MTHC will be offering this fall which seamlessly transfers to the A.S. Automotive degree.
</t>
    </r>
  </si>
  <si>
    <t>Ten teachers will be training on the Multi-meter and be prepared to instruct their students with a high level of degree.  In addition, each teacher will work toward offering automotive dual enrollment courses in either Spring 2018 or Fall 2019.  The success of the training will be measured through increased dual enrollment offerings as well work-based learning experiences available to students.</t>
  </si>
  <si>
    <t xml:space="preserve">Montana Tech, Highlands College </t>
  </si>
  <si>
    <t>Phelps</t>
  </si>
  <si>
    <t>Bernie</t>
  </si>
  <si>
    <t>1300 West Park</t>
  </si>
  <si>
    <t>Butte</t>
  </si>
  <si>
    <t>MT</t>
  </si>
  <si>
    <t>bphelps@mtech.edu</t>
  </si>
  <si>
    <t>406-496-4565</t>
  </si>
  <si>
    <t>406-496-4696</t>
  </si>
  <si>
    <t>Lee</t>
  </si>
  <si>
    <t>Joanne</t>
  </si>
  <si>
    <t>jlee@mtech.edu</t>
  </si>
  <si>
    <t xml:space="preserve">Attend NACEP in San Antonio, Texas, November 3rd - November 7th.  The associate director will attend.  NACEP is the premier dual enrollment conference in the country.  This conference not only delivers exceptional speakers and breakouts it also gives the Montana group an opportunity to brainstorm and discuss ideas.  This is a must attend event for administration as well.
 November 3-7  (Program Evaluation pre-conference on Nov. 4th, conference 5-6th and return on 7th)
</t>
  </si>
  <si>
    <t>1-13</t>
  </si>
  <si>
    <t>NACEP  11/03/17-11/07/2018 in San Antonio, Texas.  Attendees:  Highlands College Dean and MCP Program Director; Plane tickets $600*2=$1,200, Lodging 4 nights $219*4*2=$1,752.00; Per Diem $46*5*2=$460  TOTAL:  $1,200+$1,752+$460=$3,412.00</t>
  </si>
  <si>
    <t>NACEP Registration for MCP Associate, Registration $495, MCP Assoc. pre-con $150=$645, Registration for HCMT Dean $495</t>
  </si>
  <si>
    <t>Standard IDC activities</t>
  </si>
  <si>
    <t>Spring training will be part of Region V ACTE in Bozeman.  Move to Autotmotive Training travel costs</t>
  </si>
  <si>
    <t>HCMT Dean did not attend NACEP.  Move $645 into supplies for Automotoive Training</t>
  </si>
  <si>
    <t>Move $304 to Autotmotive Training Travel (see below)</t>
  </si>
  <si>
    <t>Move $1794 to Automotive Training travel</t>
  </si>
  <si>
    <t>Teachers are coming from outside our service area leading to increased travel costs.</t>
  </si>
  <si>
    <t>Authenticity teacher training stipends were paid out of Personnel instead of Contracted Services</t>
  </si>
  <si>
    <t>Authenticity teacher training benefits were paid through Personnel</t>
  </si>
  <si>
    <t>Authenticity teacher training (13 x 100 = $1,300)</t>
  </si>
  <si>
    <t>Authenticity teacher training benefits</t>
  </si>
  <si>
    <t>Dr. Frost declined Honorarium. Reallocate to supplies and materials for Autotmotive Teacher Training</t>
  </si>
  <si>
    <t>Fourteen teachers attended and stipends were paid out of Personnel Services instead of Contracted Services.   1.  Requesting to reallocate $1,300 to Personnel Services to cover costs of stipends.  2.  Requesting to reallocate $250 to Employee Benefits. 3. Requesting to reallocate remaining $2,450 to travel to cover lodging costs for teachers attending a 2-day SNAP-ON Multimeter training and 1 day OPI teacher training.  Many of the teachers are from outside our six county region which has increased lodging costs.</t>
  </si>
  <si>
    <t>Reallocated $500 from Contracted Services (Dr. Frost honorarium)</t>
  </si>
  <si>
    <t>Increase lodging due to more teachers from outside our service area are registered and also due to OPI adding an additional day of training.  Move $2,450 for a total of $2390</t>
  </si>
  <si>
    <t>Reallocated $645 from NACEP registration.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</si>
</sst>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9"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b/>
      <sz val="14"/>
      <color rgb="FFFF0000"/>
      <name val="Calibri"/>
      <family val="2"/>
      <scheme val="minor"/>
    </font>
    <font>
      <sz val="11"/>
      <color rgb="FF000000"/>
      <name val="Calibri"/>
      <family val="2"/>
      <scheme val="minor"/>
    </font>
    <font>
      <vertAlign val="superscript"/>
      <sz val="18"/>
      <color theme="1"/>
      <name val="Calibri"/>
      <family val="2"/>
      <scheme val="minor"/>
    </font>
    <font>
      <b/>
      <vertAlign val="superscript"/>
      <sz val="18"/>
      <color theme="1"/>
      <name val="Calibri"/>
      <family val="2"/>
      <scheme val="minor"/>
    </font>
    <font>
      <sz val="12"/>
      <name val="Calibri"/>
      <family val="2"/>
      <scheme val="minor"/>
    </font>
    <font>
      <sz val="12"/>
      <color rgb="FFFF0000"/>
      <name val="Calibri"/>
      <family val="2"/>
      <scheme val="minor"/>
    </font>
    <font>
      <b/>
      <i/>
      <sz val="11"/>
      <color theme="1"/>
      <name val="Calibri"/>
      <family val="2"/>
      <scheme val="minor"/>
    </font>
    <font>
      <i/>
      <sz val="11"/>
      <color theme="1"/>
      <name val="Calibri"/>
      <family val="2"/>
      <scheme val="minor"/>
    </font>
    <font>
      <b/>
      <i/>
      <sz val="10"/>
      <color theme="1"/>
      <name val="Calibri"/>
      <family val="2"/>
      <scheme val="minor"/>
    </font>
  </fonts>
  <fills count="25">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
      <patternFill patternType="solid">
        <fgColor theme="7" tint="0.39997558519241921"/>
        <bgColor indexed="64"/>
      </patternFill>
    </fill>
    <fill>
      <patternFill patternType="solid">
        <fgColor theme="5" tint="-0.24997711111789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s>
  <cellStyleXfs count="5">
    <xf numFmtId="0" fontId="0" fillId="0" borderId="0"/>
    <xf numFmtId="0" fontId="1" fillId="2" borderId="0" applyNumberFormat="0" applyBorder="0" applyAlignment="0" applyProtection="0"/>
    <xf numFmtId="0" fontId="11" fillId="0" borderId="0"/>
    <xf numFmtId="0" fontId="14" fillId="0" borderId="0" applyNumberFormat="0" applyFill="0" applyBorder="0" applyAlignment="0" applyProtection="0">
      <alignment vertical="top"/>
      <protection locked="0"/>
    </xf>
    <xf numFmtId="43" fontId="16" fillId="0" borderId="0" applyFont="0" applyFill="0" applyBorder="0" applyAlignment="0" applyProtection="0"/>
  </cellStyleXfs>
  <cellXfs count="402">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1" xfId="0" applyFont="1" applyBorder="1"/>
    <xf numFmtId="0" fontId="2" fillId="0" borderId="1" xfId="0" applyFont="1" applyFill="1" applyBorder="1" applyAlignment="1">
      <alignment horizontal="center"/>
    </xf>
    <xf numFmtId="0" fontId="0" fillId="0" borderId="0" xfId="0" applyAlignment="1">
      <alignment wrapText="1"/>
    </xf>
    <xf numFmtId="0" fontId="0" fillId="5" borderId="0" xfId="0" applyFill="1"/>
    <xf numFmtId="0" fontId="0" fillId="0" borderId="0" xfId="0" applyBorder="1" applyAlignment="1">
      <alignment wrapText="1"/>
    </xf>
    <xf numFmtId="0" fontId="0" fillId="0" borderId="0" xfId="0" applyBorder="1"/>
    <xf numFmtId="0" fontId="2" fillId="0" borderId="0" xfId="0" applyFont="1" applyAlignment="1"/>
    <xf numFmtId="0" fontId="0" fillId="0" borderId="0" xfId="0" applyBorder="1" applyAlignment="1">
      <alignment horizontal="left"/>
    </xf>
    <xf numFmtId="0" fontId="0" fillId="0" borderId="0" xfId="0" applyBorder="1" applyAlignment="1"/>
    <xf numFmtId="0" fontId="2" fillId="0" borderId="0" xfId="0" applyFont="1" applyBorder="1" applyAlignment="1"/>
    <xf numFmtId="0" fontId="0" fillId="0" borderId="6" xfId="0" applyBorder="1" applyAlignment="1">
      <alignment horizontal="left"/>
    </xf>
    <xf numFmtId="0" fontId="2" fillId="0" borderId="0" xfId="0" applyFont="1" applyBorder="1" applyAlignment="1">
      <alignment horizontal="center"/>
    </xf>
    <xf numFmtId="0" fontId="2" fillId="0" borderId="1" xfId="0" applyFont="1" applyBorder="1" applyAlignment="1">
      <alignment horizontal="left"/>
    </xf>
    <xf numFmtId="0" fontId="0" fillId="0" borderId="0" xfId="0" applyAlignment="1">
      <alignment horizontal="center" wrapText="1"/>
    </xf>
    <xf numFmtId="0" fontId="2" fillId="0" borderId="0" xfId="0" applyFont="1" applyAlignment="1">
      <alignment horizontal="center" wrapText="1"/>
    </xf>
    <xf numFmtId="0" fontId="2" fillId="0" borderId="24" xfId="0" applyFont="1" applyBorder="1"/>
    <xf numFmtId="0" fontId="6" fillId="0" borderId="0" xfId="0" applyFont="1" applyBorder="1" applyAlignment="1"/>
    <xf numFmtId="0" fontId="3" fillId="0" borderId="0" xfId="0" applyFont="1" applyAlignment="1"/>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164" fontId="2" fillId="0" borderId="23" xfId="0" applyNumberFormat="1" applyFont="1" applyBorder="1" applyAlignment="1"/>
    <xf numFmtId="164" fontId="2" fillId="0" borderId="0" xfId="0" applyNumberFormat="1" applyFont="1"/>
    <xf numFmtId="164" fontId="2" fillId="0" borderId="0" xfId="0" applyNumberFormat="1" applyFont="1" applyAlignment="1">
      <alignment horizontal="center"/>
    </xf>
    <xf numFmtId="0" fontId="2" fillId="0" borderId="23" xfId="0" applyFont="1" applyBorder="1" applyAlignment="1">
      <alignment horizontal="center" wrapText="1"/>
    </xf>
    <xf numFmtId="164" fontId="2" fillId="0" borderId="0" xfId="0" applyNumberFormat="1" applyFont="1" applyBorder="1" applyAlignment="1"/>
    <xf numFmtId="0" fontId="2" fillId="0" borderId="23" xfId="0" applyFont="1" applyBorder="1"/>
    <xf numFmtId="164" fontId="2" fillId="0" borderId="23" xfId="0" applyNumberFormat="1" applyFont="1" applyBorder="1"/>
    <xf numFmtId="0" fontId="9" fillId="0" borderId="0" xfId="0" applyFont="1" applyFill="1" applyAlignment="1"/>
    <xf numFmtId="0" fontId="2" fillId="0" borderId="0" xfId="0" applyFont="1" applyFill="1"/>
    <xf numFmtId="0" fontId="5" fillId="0" borderId="0" xfId="0" applyFont="1" applyFill="1" applyAlignment="1">
      <alignment horizontal="center"/>
    </xf>
    <xf numFmtId="164" fontId="2" fillId="0" borderId="0" xfId="0" applyNumberFormat="1" applyFont="1" applyFill="1"/>
    <xf numFmtId="164" fontId="4" fillId="0" borderId="0" xfId="0" applyNumberFormat="1" applyFont="1"/>
    <xf numFmtId="0" fontId="10" fillId="0" borderId="0" xfId="0" applyFont="1"/>
    <xf numFmtId="0" fontId="10" fillId="0" borderId="0" xfId="0" applyFont="1" applyAlignment="1">
      <alignment horizontal="center" wrapText="1"/>
    </xf>
    <xf numFmtId="164" fontId="10" fillId="0" borderId="0" xfId="0" applyNumberFormat="1" applyFont="1"/>
    <xf numFmtId="0" fontId="5" fillId="0" borderId="0" xfId="0" applyFont="1" applyAlignment="1"/>
    <xf numFmtId="0" fontId="0" fillId="0" borderId="0" xfId="0" applyAlignment="1">
      <alignment horizontal="left"/>
    </xf>
    <xf numFmtId="0" fontId="2" fillId="0" borderId="0" xfId="0" applyFont="1" applyAlignment="1">
      <alignment horizontal="left"/>
    </xf>
    <xf numFmtId="0" fontId="3" fillId="0" borderId="23" xfId="0" applyFont="1" applyBorder="1" applyAlignment="1">
      <alignment horizontal="right"/>
    </xf>
    <xf numFmtId="0" fontId="2" fillId="0" borderId="23" xfId="0" applyFont="1" applyBorder="1" applyAlignment="1">
      <alignment horizontal="right"/>
    </xf>
    <xf numFmtId="0" fontId="4" fillId="11" borderId="0" xfId="0" applyFont="1" applyFill="1" applyAlignment="1">
      <alignment horizontal="left"/>
    </xf>
    <xf numFmtId="0" fontId="0" fillId="0" borderId="0" xfId="0" applyAlignment="1">
      <alignment horizontal="left" wrapText="1"/>
    </xf>
    <xf numFmtId="0" fontId="0" fillId="0" borderId="13" xfId="0" applyBorder="1" applyAlignment="1">
      <alignment horizontal="left"/>
    </xf>
    <xf numFmtId="0" fontId="4" fillId="5" borderId="0" xfId="0" applyFont="1" applyFill="1" applyAlignment="1">
      <alignment horizontal="left"/>
    </xf>
    <xf numFmtId="0" fontId="0" fillId="0" borderId="0" xfId="0" applyAlignment="1">
      <alignment horizontal="center" wrapText="1"/>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9" xfId="0" applyFont="1" applyBorder="1" applyAlignment="1">
      <alignment horizontal="left"/>
    </xf>
    <xf numFmtId="0" fontId="2" fillId="0" borderId="0" xfId="0" applyFont="1" applyBorder="1" applyAlignment="1">
      <alignment horizontal="left"/>
    </xf>
    <xf numFmtId="0" fontId="0" fillId="0" borderId="0" xfId="0" applyAlignment="1"/>
    <xf numFmtId="0" fontId="2" fillId="0" borderId="20" xfId="0" applyFont="1" applyBorder="1" applyAlignment="1"/>
    <xf numFmtId="0" fontId="2" fillId="0" borderId="22" xfId="0" applyFont="1" applyBorder="1" applyAlignment="1"/>
    <xf numFmtId="0" fontId="0" fillId="0" borderId="0" xfId="0" applyBorder="1" applyAlignment="1">
      <alignment horizontal="center" wrapText="1"/>
    </xf>
    <xf numFmtId="0" fontId="0" fillId="0" borderId="0" xfId="0" applyBorder="1" applyAlignment="1">
      <alignment horizontal="center"/>
    </xf>
    <xf numFmtId="0" fontId="2" fillId="0" borderId="0" xfId="0" applyFont="1" applyFill="1" applyBorder="1" applyAlignment="1">
      <alignment horizontal="center"/>
    </xf>
    <xf numFmtId="44" fontId="0" fillId="0" borderId="1" xfId="0" applyNumberFormat="1" applyBorder="1"/>
    <xf numFmtId="44" fontId="2" fillId="0" borderId="1" xfId="0" applyNumberFormat="1" applyFont="1" applyBorder="1"/>
    <xf numFmtId="44" fontId="0" fillId="0" borderId="0" xfId="0" applyNumberFormat="1"/>
    <xf numFmtId="0" fontId="0" fillId="5" borderId="0" xfId="0" applyFill="1" applyAlignment="1">
      <alignment horizontal="center"/>
    </xf>
    <xf numFmtId="164" fontId="2" fillId="0" borderId="0" xfId="0" applyNumberFormat="1" applyFont="1" applyBorder="1" applyAlignment="1">
      <alignment horizontal="center"/>
    </xf>
    <xf numFmtId="0" fontId="2" fillId="0" borderId="2" xfId="0" applyFont="1" applyBorder="1" applyAlignment="1">
      <alignment horizontal="center"/>
    </xf>
    <xf numFmtId="164" fontId="2" fillId="0" borderId="0" xfId="0" applyNumberFormat="1" applyFont="1" applyFill="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applyAlignment="1" applyProtection="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Alignment="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164" fontId="0" fillId="0" borderId="28" xfId="0" applyNumberFormat="1" applyBorder="1" applyAlignment="1" applyProtection="1">
      <alignment horizontal="center"/>
      <protection locked="0"/>
    </xf>
    <xf numFmtId="164" fontId="0" fillId="0" borderId="2" xfId="0" applyNumberFormat="1" applyBorder="1" applyAlignment="1" applyProtection="1">
      <alignment horizontal="center"/>
      <protection locked="0"/>
    </xf>
    <xf numFmtId="0" fontId="2" fillId="0" borderId="1" xfId="0" applyFont="1" applyFill="1" applyBorder="1" applyAlignment="1" applyProtection="1">
      <alignment horizontal="center" wrapText="1"/>
      <protection locked="0"/>
    </xf>
    <xf numFmtId="164" fontId="2" fillId="0" borderId="0" xfId="0" applyNumberFormat="1" applyFont="1" applyBorder="1" applyProtection="1">
      <protection locked="0"/>
    </xf>
    <xf numFmtId="0" fontId="11" fillId="0" borderId="0" xfId="2"/>
    <xf numFmtId="1" fontId="11" fillId="0" borderId="0" xfId="2" applyNumberFormat="1"/>
    <xf numFmtId="0" fontId="15" fillId="13" borderId="0" xfId="3" applyFont="1" applyFill="1" applyAlignment="1" applyProtection="1"/>
    <xf numFmtId="0" fontId="15" fillId="13" borderId="0" xfId="3" applyFont="1" applyFill="1" applyAlignment="1" applyProtection="1">
      <alignment horizontal="right"/>
    </xf>
    <xf numFmtId="0" fontId="11" fillId="0" borderId="0" xfId="2" applyBorder="1"/>
    <xf numFmtId="0" fontId="17" fillId="0" borderId="0" xfId="2" applyFont="1" applyBorder="1"/>
    <xf numFmtId="0" fontId="17" fillId="0" borderId="0" xfId="2" applyFont="1"/>
    <xf numFmtId="0" fontId="23" fillId="0" borderId="0" xfId="2" applyFont="1"/>
    <xf numFmtId="0" fontId="17" fillId="0" borderId="0" xfId="2" applyFont="1" applyAlignment="1">
      <alignment vertical="center"/>
    </xf>
    <xf numFmtId="0" fontId="26" fillId="0" borderId="0" xfId="2" applyFont="1"/>
    <xf numFmtId="0" fontId="17" fillId="17" borderId="0" xfId="2" applyFont="1" applyFill="1"/>
    <xf numFmtId="1" fontId="17" fillId="0" borderId="0" xfId="2" applyNumberFormat="1" applyFont="1" applyAlignment="1">
      <alignment horizontal="left" vertical="center"/>
    </xf>
    <xf numFmtId="0" fontId="17" fillId="0" borderId="0" xfId="2" applyFont="1" applyAlignment="1">
      <alignment horizontal="left" vertical="center"/>
    </xf>
    <xf numFmtId="0" fontId="23" fillId="17" borderId="0" xfId="2" applyFont="1" applyFill="1"/>
    <xf numFmtId="0" fontId="29" fillId="0" borderId="0" xfId="2" applyFont="1"/>
    <xf numFmtId="0" fontId="27" fillId="0" borderId="0" xfId="2" applyFont="1" applyBorder="1"/>
    <xf numFmtId="0" fontId="0" fillId="0" borderId="0" xfId="0" applyAlignment="1">
      <alignment vertical="center"/>
    </xf>
    <xf numFmtId="0" fontId="4" fillId="6" borderId="2" xfId="0" applyFont="1" applyFill="1" applyBorder="1" applyAlignment="1">
      <alignment horizontal="left" vertical="center"/>
    </xf>
    <xf numFmtId="0" fontId="5" fillId="6" borderId="18" xfId="0" applyFont="1" applyFill="1" applyBorder="1" applyAlignment="1">
      <alignment horizontal="left" vertical="center"/>
    </xf>
    <xf numFmtId="0" fontId="0" fillId="6" borderId="3" xfId="0" applyFill="1" applyBorder="1" applyAlignment="1">
      <alignment vertical="center"/>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2" xfId="0" applyFont="1" applyFill="1" applyBorder="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lignment horizontal="left" vertical="center" wrapText="1"/>
    </xf>
    <xf numFmtId="0" fontId="4" fillId="7" borderId="3"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2" xfId="0" applyFont="1" applyFill="1" applyBorder="1" applyAlignment="1">
      <alignment horizontal="left" vertical="center"/>
    </xf>
    <xf numFmtId="0" fontId="4" fillId="12" borderId="18" xfId="0" applyFont="1" applyFill="1" applyBorder="1" applyAlignment="1">
      <alignment horizontal="left" vertical="center"/>
    </xf>
    <xf numFmtId="0" fontId="4" fillId="12" borderId="18"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2"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0" xfId="0" applyFill="1" applyAlignment="1">
      <alignment vertical="center"/>
    </xf>
    <xf numFmtId="0" fontId="4" fillId="8" borderId="2" xfId="0" applyFont="1" applyFill="1" applyBorder="1" applyAlignment="1">
      <alignment vertical="center"/>
    </xf>
    <xf numFmtId="0" fontId="3" fillId="8" borderId="18" xfId="0" applyFont="1" applyFill="1" applyBorder="1" applyAlignment="1">
      <alignment vertical="center"/>
    </xf>
    <xf numFmtId="0" fontId="3" fillId="8" borderId="3" xfId="0" applyFont="1" applyFill="1" applyBorder="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2" xfId="0" applyFont="1" applyFill="1" applyBorder="1" applyAlignment="1">
      <alignment vertical="center"/>
    </xf>
    <xf numFmtId="0" fontId="3" fillId="9" borderId="18" xfId="0" applyFont="1" applyFill="1" applyBorder="1" applyAlignment="1">
      <alignment vertical="center"/>
    </xf>
    <xf numFmtId="0" fontId="3" fillId="9" borderId="3" xfId="0" applyFont="1" applyFill="1" applyBorder="1" applyAlignment="1">
      <alignment vertical="center"/>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4" borderId="2" xfId="0" applyFont="1" applyFill="1" applyBorder="1" applyAlignment="1">
      <alignment horizontal="left" vertical="center"/>
    </xf>
    <xf numFmtId="0" fontId="4" fillId="4" borderId="18" xfId="0" applyFont="1" applyFill="1" applyBorder="1" applyAlignment="1">
      <alignment horizontal="left" vertical="center"/>
    </xf>
    <xf numFmtId="0" fontId="4" fillId="4" borderId="3" xfId="0" applyFont="1" applyFill="1" applyBorder="1" applyAlignment="1">
      <alignment horizontal="left" vertical="center"/>
    </xf>
    <xf numFmtId="0" fontId="2"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10" borderId="2" xfId="0" applyFont="1" applyFill="1" applyBorder="1" applyAlignment="1">
      <alignment horizontal="left" vertical="center"/>
    </xf>
    <xf numFmtId="0" fontId="4" fillId="10" borderId="18" xfId="0" applyFont="1" applyFill="1" applyBorder="1" applyAlignment="1">
      <alignment horizontal="left" vertical="center"/>
    </xf>
    <xf numFmtId="0" fontId="3" fillId="10" borderId="18" xfId="0" applyFont="1" applyFill="1" applyBorder="1" applyAlignment="1">
      <alignment horizontal="left" vertical="center"/>
    </xf>
    <xf numFmtId="0" fontId="0" fillId="10" borderId="18" xfId="0" applyFill="1" applyBorder="1" applyAlignment="1">
      <alignment vertical="center"/>
    </xf>
    <xf numFmtId="0" fontId="0" fillId="10" borderId="3" xfId="0" applyFill="1" applyBorder="1" applyAlignment="1">
      <alignment vertical="center"/>
    </xf>
    <xf numFmtId="0" fontId="2"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0" fillId="0" borderId="0" xfId="0" applyAlignment="1">
      <alignment horizontal="left"/>
    </xf>
    <xf numFmtId="1" fontId="18" fillId="0" borderId="0" xfId="2" applyNumberFormat="1" applyFont="1" applyAlignment="1">
      <alignment horizontal="left" vertical="top" wrapText="1"/>
    </xf>
    <xf numFmtId="164" fontId="2" fillId="0" borderId="0" xfId="0" applyNumberFormat="1" applyFont="1" applyAlignment="1">
      <alignment horizontal="right"/>
    </xf>
    <xf numFmtId="0" fontId="2" fillId="0" borderId="23" xfId="0" applyFont="1" applyBorder="1" applyAlignment="1">
      <alignment horizontal="left"/>
    </xf>
    <xf numFmtId="164" fontId="4" fillId="0" borderId="0" xfId="0" applyNumberFormat="1" applyFont="1" applyAlignment="1">
      <alignment horizontal="right"/>
    </xf>
    <xf numFmtId="0" fontId="0" fillId="0" borderId="0" xfId="0" applyAlignment="1">
      <alignment horizontal="right"/>
    </xf>
    <xf numFmtId="164" fontId="2" fillId="0" borderId="0" xfId="0" applyNumberFormat="1" applyFont="1" applyBorder="1" applyAlignment="1" applyProtection="1">
      <alignment horizontal="right"/>
      <protection locked="0"/>
    </xf>
    <xf numFmtId="164" fontId="10" fillId="0" borderId="0" xfId="0" applyNumberFormat="1" applyFont="1" applyAlignment="1">
      <alignment horizontal="right"/>
    </xf>
    <xf numFmtId="164" fontId="2" fillId="0" borderId="23" xfId="0" applyNumberFormat="1" applyFont="1" applyBorder="1" applyAlignment="1">
      <alignment horizontal="right"/>
    </xf>
    <xf numFmtId="0" fontId="30" fillId="9" borderId="18" xfId="0" applyFont="1" applyFill="1" applyBorder="1" applyAlignment="1">
      <alignment vertical="center"/>
    </xf>
    <xf numFmtId="0" fontId="13" fillId="13" borderId="0" xfId="2" applyFont="1" applyFill="1" applyAlignment="1" applyProtection="1">
      <alignment vertical="center"/>
    </xf>
    <xf numFmtId="0" fontId="11" fillId="13" borderId="0" xfId="2" applyFill="1" applyProtection="1"/>
    <xf numFmtId="0" fontId="11" fillId="0" borderId="0" xfId="2" applyProtection="1"/>
    <xf numFmtId="1" fontId="11" fillId="0" borderId="0" xfId="2" applyNumberFormat="1" applyProtection="1"/>
    <xf numFmtId="0" fontId="11" fillId="13" borderId="0" xfId="2" applyFont="1" applyFill="1" applyProtection="1"/>
    <xf numFmtId="0" fontId="17" fillId="13" borderId="0" xfId="4" applyNumberFormat="1" applyFont="1" applyFill="1" applyAlignment="1" applyProtection="1">
      <alignment horizontal="right" vertical="center"/>
    </xf>
    <xf numFmtId="1" fontId="18" fillId="0" borderId="0" xfId="2" applyNumberFormat="1" applyFont="1" applyAlignment="1" applyProtection="1">
      <alignment vertical="center"/>
    </xf>
    <xf numFmtId="0" fontId="17" fillId="13" borderId="0" xfId="2" applyFont="1" applyFill="1" applyBorder="1" applyAlignment="1" applyProtection="1">
      <alignment horizontal="center"/>
    </xf>
    <xf numFmtId="0" fontId="17" fillId="13" borderId="0" xfId="2" applyFont="1" applyFill="1" applyProtection="1"/>
    <xf numFmtId="1" fontId="11" fillId="13" borderId="0" xfId="2" applyNumberFormat="1" applyFont="1" applyFill="1" applyProtection="1"/>
    <xf numFmtId="1" fontId="20" fillId="0" borderId="0" xfId="2" applyNumberFormat="1" applyFont="1" applyAlignment="1" applyProtection="1">
      <alignment vertical="top" wrapText="1"/>
    </xf>
    <xf numFmtId="1" fontId="20" fillId="0" borderId="0" xfId="2" applyNumberFormat="1" applyFont="1" applyAlignment="1" applyProtection="1">
      <alignment horizontal="left" vertical="top" wrapText="1"/>
    </xf>
    <xf numFmtId="0" fontId="11" fillId="0" borderId="0" xfId="2" applyBorder="1" applyProtection="1"/>
    <xf numFmtId="0" fontId="17" fillId="0" borderId="0" xfId="2" applyFont="1" applyBorder="1" applyProtection="1"/>
    <xf numFmtId="0" fontId="22" fillId="0" borderId="0" xfId="2" applyFont="1" applyFill="1" applyBorder="1" applyAlignment="1" applyProtection="1">
      <alignment horizontal="center" vertical="center"/>
    </xf>
    <xf numFmtId="1" fontId="22" fillId="0" borderId="0" xfId="2" applyNumberFormat="1" applyFont="1" applyFill="1" applyBorder="1" applyAlignment="1" applyProtection="1">
      <alignment horizontal="center" vertical="center"/>
    </xf>
    <xf numFmtId="0" fontId="17" fillId="0" borderId="0" xfId="2" applyFont="1" applyProtection="1"/>
    <xf numFmtId="0" fontId="23" fillId="0" borderId="0" xfId="2" applyFont="1" applyProtection="1"/>
    <xf numFmtId="0" fontId="17" fillId="0" borderId="0" xfId="2" applyFont="1" applyBorder="1" applyAlignment="1" applyProtection="1">
      <alignment vertical="center"/>
    </xf>
    <xf numFmtId="0" fontId="17" fillId="0" borderId="0" xfId="2" applyFont="1" applyAlignment="1" applyProtection="1">
      <alignment vertical="center"/>
    </xf>
    <xf numFmtId="0" fontId="26" fillId="0" borderId="0" xfId="2" applyFont="1" applyProtection="1"/>
    <xf numFmtId="0" fontId="17" fillId="13" borderId="0" xfId="2" applyFont="1" applyFill="1" applyBorder="1" applyAlignment="1" applyProtection="1">
      <alignment horizontal="center" vertical="center"/>
    </xf>
    <xf numFmtId="0" fontId="25" fillId="13" borderId="0" xfId="2" applyFont="1" applyFill="1" applyBorder="1" applyAlignment="1" applyProtection="1">
      <alignment horizontal="center" vertical="center"/>
    </xf>
    <xf numFmtId="0" fontId="25" fillId="16" borderId="0" xfId="2" applyFont="1" applyFill="1" applyAlignment="1" applyProtection="1">
      <alignment horizontal="left"/>
    </xf>
    <xf numFmtId="0" fontId="17" fillId="17" borderId="0" xfId="2" applyFont="1" applyFill="1" applyAlignment="1" applyProtection="1">
      <alignment vertical="center" wrapText="1"/>
    </xf>
    <xf numFmtId="167" fontId="17" fillId="0" borderId="30" xfId="2" applyNumberFormat="1" applyFont="1" applyFill="1" applyBorder="1" applyAlignment="1" applyProtection="1">
      <alignment horizontal="center" vertical="center"/>
    </xf>
    <xf numFmtId="167" fontId="25" fillId="18" borderId="30" xfId="2" applyNumberFormat="1" applyFont="1" applyFill="1" applyBorder="1" applyAlignment="1" applyProtection="1">
      <alignment horizontal="center" vertical="center"/>
    </xf>
    <xf numFmtId="167" fontId="25" fillId="22" borderId="30" xfId="2" applyNumberFormat="1" applyFont="1" applyFill="1" applyBorder="1" applyAlignment="1" applyProtection="1">
      <alignment horizontal="center" vertical="center"/>
    </xf>
    <xf numFmtId="167" fontId="25" fillId="0" borderId="30" xfId="2" applyNumberFormat="1" applyFont="1" applyFill="1" applyBorder="1" applyAlignment="1" applyProtection="1">
      <alignment horizontal="center" vertical="center"/>
    </xf>
    <xf numFmtId="0" fontId="25" fillId="22" borderId="0" xfId="2" applyFont="1" applyFill="1" applyAlignment="1" applyProtection="1">
      <alignment horizontal="left"/>
    </xf>
    <xf numFmtId="0" fontId="17" fillId="0" borderId="0" xfId="2" applyFont="1" applyAlignment="1" applyProtection="1">
      <alignment wrapText="1"/>
    </xf>
    <xf numFmtId="167" fontId="25" fillId="16" borderId="30" xfId="2" applyNumberFormat="1" applyFont="1" applyFill="1" applyBorder="1" applyAlignment="1" applyProtection="1">
      <alignment horizontal="center" vertical="center"/>
    </xf>
    <xf numFmtId="1" fontId="17" fillId="17" borderId="0" xfId="2" applyNumberFormat="1" applyFont="1" applyFill="1" applyProtection="1"/>
    <xf numFmtId="0" fontId="17" fillId="17" borderId="0" xfId="2" applyFont="1" applyFill="1" applyProtection="1"/>
    <xf numFmtId="1" fontId="17" fillId="17" borderId="0" xfId="2" applyNumberFormat="1" applyFont="1" applyFill="1" applyAlignment="1" applyProtection="1">
      <alignment horizontal="left" vertical="center"/>
    </xf>
    <xf numFmtId="0" fontId="17" fillId="17" borderId="0" xfId="2" applyFont="1" applyFill="1" applyAlignment="1" applyProtection="1">
      <alignment vertical="center"/>
    </xf>
    <xf numFmtId="1" fontId="25" fillId="18" borderId="0" xfId="2" applyNumberFormat="1" applyFont="1" applyFill="1" applyAlignment="1" applyProtection="1">
      <alignment horizontal="left" vertical="center"/>
    </xf>
    <xf numFmtId="167" fontId="25" fillId="18" borderId="0" xfId="2" applyNumberFormat="1" applyFont="1" applyFill="1" applyAlignment="1" applyProtection="1">
      <alignment horizontal="left" vertical="center"/>
    </xf>
    <xf numFmtId="0" fontId="28" fillId="17" borderId="0" xfId="2" applyFont="1" applyFill="1" applyAlignment="1" applyProtection="1">
      <alignment vertical="center"/>
    </xf>
    <xf numFmtId="167" fontId="25" fillId="17" borderId="30" xfId="2" applyNumberFormat="1" applyFont="1" applyFill="1" applyBorder="1" applyAlignment="1" applyProtection="1">
      <alignment horizontal="center" vertical="center"/>
    </xf>
    <xf numFmtId="0" fontId="25" fillId="16" borderId="0" xfId="2" applyFont="1" applyFill="1" applyProtection="1"/>
    <xf numFmtId="167" fontId="25" fillId="11" borderId="30" xfId="2" applyNumberFormat="1" applyFont="1" applyFill="1" applyBorder="1" applyAlignment="1" applyProtection="1">
      <alignment horizontal="center" vertical="center"/>
    </xf>
    <xf numFmtId="0" fontId="17" fillId="0" borderId="0" xfId="2" applyFont="1" applyFill="1" applyAlignment="1" applyProtection="1">
      <alignment horizontal="left"/>
    </xf>
    <xf numFmtId="167" fontId="17" fillId="0" borderId="0" xfId="2" applyNumberFormat="1" applyFont="1" applyFill="1" applyBorder="1" applyAlignment="1" applyProtection="1">
      <alignment horizontal="center" vertical="center"/>
    </xf>
    <xf numFmtId="167" fontId="25" fillId="22" borderId="0" xfId="2" applyNumberFormat="1" applyFont="1" applyFill="1" applyBorder="1" applyAlignment="1" applyProtection="1">
      <alignment horizontal="center" vertical="center"/>
    </xf>
    <xf numFmtId="167" fontId="25" fillId="0" borderId="0" xfId="2" applyNumberFormat="1" applyFont="1" applyFill="1" applyBorder="1" applyAlignment="1" applyProtection="1">
      <alignment horizontal="center" vertical="center"/>
    </xf>
    <xf numFmtId="1" fontId="17" fillId="0" borderId="0" xfId="2" applyNumberFormat="1" applyFont="1" applyAlignment="1" applyProtection="1">
      <alignment horizontal="left" vertical="center"/>
    </xf>
    <xf numFmtId="1" fontId="25" fillId="16" borderId="0" xfId="2" applyNumberFormat="1" applyFont="1" applyFill="1" applyAlignment="1" applyProtection="1">
      <alignment horizontal="left" vertical="center"/>
    </xf>
    <xf numFmtId="167" fontId="25" fillId="16" borderId="0" xfId="2" applyNumberFormat="1" applyFont="1" applyFill="1" applyAlignment="1" applyProtection="1">
      <alignment horizontal="left" vertical="center"/>
    </xf>
    <xf numFmtId="1" fontId="17" fillId="0" borderId="0" xfId="2" applyNumberFormat="1" applyFont="1" applyProtection="1"/>
    <xf numFmtId="0" fontId="17" fillId="0" borderId="0" xfId="2" applyFont="1" applyAlignment="1" applyProtection="1">
      <alignment horizontal="left" vertical="center" wrapText="1"/>
    </xf>
    <xf numFmtId="0" fontId="28" fillId="0" borderId="0" xfId="2" applyFont="1" applyAlignment="1" applyProtection="1">
      <alignment vertical="center"/>
    </xf>
    <xf numFmtId="1" fontId="18" fillId="0" borderId="0" xfId="2" applyNumberFormat="1" applyFont="1" applyAlignment="1" applyProtection="1">
      <alignment horizontal="left" vertical="top" wrapText="1"/>
    </xf>
    <xf numFmtId="49" fontId="25" fillId="16" borderId="0" xfId="2" applyNumberFormat="1" applyFont="1" applyFill="1" applyProtection="1"/>
    <xf numFmtId="0" fontId="25" fillId="16" borderId="0" xfId="2" applyFont="1" applyFill="1" applyAlignment="1" applyProtection="1">
      <alignment horizontal="left" vertical="center"/>
    </xf>
    <xf numFmtId="167" fontId="17" fillId="16" borderId="30" xfId="2" applyNumberFormat="1" applyFont="1" applyFill="1" applyBorder="1" applyAlignment="1" applyProtection="1">
      <alignment horizontal="center" vertical="center"/>
    </xf>
    <xf numFmtId="0" fontId="25" fillId="0" borderId="0" xfId="2" applyFont="1" applyProtection="1"/>
    <xf numFmtId="1" fontId="17" fillId="0" borderId="0" xfId="2" applyNumberFormat="1" applyFont="1" applyFill="1" applyAlignment="1" applyProtection="1">
      <alignment horizontal="left" vertical="center"/>
    </xf>
    <xf numFmtId="0" fontId="17" fillId="0" borderId="0" xfId="2" applyFont="1" applyFill="1" applyAlignment="1" applyProtection="1">
      <alignment vertical="center"/>
    </xf>
    <xf numFmtId="0" fontId="25" fillId="18" borderId="0" xfId="2" applyFont="1" applyFill="1" applyAlignment="1" applyProtection="1">
      <alignment vertical="center"/>
    </xf>
    <xf numFmtId="167" fontId="17" fillId="11" borderId="30" xfId="2" applyNumberFormat="1" applyFont="1" applyFill="1" applyBorder="1" applyAlignment="1" applyProtection="1">
      <alignment horizontal="center" vertical="center"/>
    </xf>
    <xf numFmtId="167" fontId="17" fillId="19" borderId="30" xfId="2" applyNumberFormat="1" applyFont="1" applyFill="1" applyBorder="1" applyAlignment="1" applyProtection="1">
      <alignment horizontal="center" vertical="center"/>
    </xf>
    <xf numFmtId="167" fontId="25" fillId="18" borderId="0" xfId="2" applyNumberFormat="1" applyFont="1" applyFill="1" applyAlignment="1" applyProtection="1">
      <alignment horizontal="left" vertical="center" wrapText="1"/>
    </xf>
    <xf numFmtId="0" fontId="17" fillId="0" borderId="0" xfId="2" applyFont="1" applyFill="1" applyAlignment="1" applyProtection="1">
      <alignment horizontal="left" vertical="center" wrapText="1"/>
    </xf>
    <xf numFmtId="0" fontId="28" fillId="17" borderId="0" xfId="2" applyFont="1" applyFill="1" applyAlignment="1" applyProtection="1">
      <alignment vertical="center" wrapText="1"/>
    </xf>
    <xf numFmtId="49" fontId="25" fillId="22" borderId="0" xfId="2" applyNumberFormat="1" applyFont="1" applyFill="1" applyBorder="1" applyAlignment="1" applyProtection="1">
      <alignment horizontal="left" vertical="center"/>
    </xf>
    <xf numFmtId="166" fontId="28" fillId="17" borderId="0" xfId="2" applyNumberFormat="1" applyFont="1" applyFill="1" applyBorder="1" applyAlignment="1" applyProtection="1">
      <alignment horizontal="left" vertical="center"/>
    </xf>
    <xf numFmtId="0" fontId="25" fillId="22" borderId="0" xfId="2" applyFont="1" applyFill="1" applyAlignment="1" applyProtection="1">
      <alignment horizontal="left" vertical="center"/>
    </xf>
    <xf numFmtId="0" fontId="28" fillId="17" borderId="0" xfId="2" applyFont="1" applyFill="1" applyProtection="1"/>
    <xf numFmtId="167" fontId="25" fillId="21" borderId="30" xfId="2" applyNumberFormat="1" applyFont="1" applyFill="1" applyBorder="1" applyAlignment="1" applyProtection="1">
      <alignment horizontal="center" vertical="center"/>
    </xf>
    <xf numFmtId="167" fontId="25" fillId="20" borderId="30" xfId="2" applyNumberFormat="1" applyFont="1" applyFill="1" applyBorder="1" applyAlignment="1" applyProtection="1">
      <alignment horizontal="center" vertical="center"/>
    </xf>
    <xf numFmtId="1" fontId="25" fillId="0" borderId="0" xfId="2" applyNumberFormat="1" applyFont="1" applyFill="1" applyAlignment="1" applyProtection="1">
      <alignment horizontal="left" vertical="center"/>
    </xf>
    <xf numFmtId="0" fontId="25" fillId="0" borderId="0" xfId="2" applyFont="1" applyAlignment="1" applyProtection="1">
      <alignment horizontal="left" vertical="center"/>
    </xf>
    <xf numFmtId="1" fontId="23" fillId="0" borderId="0" xfId="2" applyNumberFormat="1" applyFont="1" applyProtection="1"/>
    <xf numFmtId="0" fontId="25" fillId="18" borderId="0" xfId="2" applyFont="1" applyFill="1" applyAlignment="1" applyProtection="1">
      <alignment horizontal="left" vertical="center"/>
    </xf>
    <xf numFmtId="0" fontId="25" fillId="17" borderId="0" xfId="2" applyFont="1" applyFill="1" applyAlignment="1" applyProtection="1">
      <alignment vertical="center"/>
    </xf>
    <xf numFmtId="1" fontId="25" fillId="22" borderId="0" xfId="2" applyNumberFormat="1" applyFont="1" applyFill="1" applyAlignment="1" applyProtection="1">
      <alignment horizontal="left" vertical="center"/>
    </xf>
    <xf numFmtId="0" fontId="28" fillId="0" borderId="0" xfId="2" applyFont="1" applyFill="1" applyAlignment="1" applyProtection="1">
      <alignment vertical="center"/>
    </xf>
    <xf numFmtId="0" fontId="17" fillId="0" borderId="0" xfId="2" applyFont="1" applyAlignment="1" applyProtection="1">
      <alignment horizontal="left" vertical="center"/>
    </xf>
    <xf numFmtId="0" fontId="0" fillId="0" borderId="22" xfId="0" applyBorder="1" applyAlignment="1">
      <alignment horizontal="center"/>
    </xf>
    <xf numFmtId="0" fontId="0" fillId="0" borderId="22" xfId="0" applyBorder="1"/>
    <xf numFmtId="0" fontId="1" fillId="0" borderId="0" xfId="1" applyFill="1"/>
    <xf numFmtId="0" fontId="0" fillId="24" borderId="0" xfId="0" applyFill="1"/>
    <xf numFmtId="0" fontId="0" fillId="24" borderId="0" xfId="0" applyFill="1" applyBorder="1"/>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4" fillId="0" borderId="0" xfId="0" applyFont="1" applyAlignment="1">
      <alignment vertical="center"/>
    </xf>
    <xf numFmtId="0" fontId="0" fillId="0" borderId="0" xfId="0" applyAlignment="1">
      <alignment horizontal="left"/>
    </xf>
    <xf numFmtId="16" fontId="0" fillId="0" borderId="2" xfId="0" quotePrefix="1" applyNumberFormat="1" applyBorder="1" applyAlignment="1" applyProtection="1">
      <alignment horizontal="center"/>
      <protection locked="0"/>
    </xf>
    <xf numFmtId="0" fontId="0" fillId="0" borderId="2" xfId="0" quotePrefix="1" applyBorder="1" applyAlignment="1" applyProtection="1">
      <alignment horizontal="center"/>
      <protection locked="0"/>
    </xf>
    <xf numFmtId="0" fontId="32" fillId="0" borderId="0" xfId="0" applyFont="1" applyBorder="1" applyAlignment="1">
      <alignment horizontal="left" vertical="top" wrapText="1"/>
    </xf>
    <xf numFmtId="0" fontId="4" fillId="0" borderId="22" xfId="0" applyFont="1" applyBorder="1" applyAlignment="1">
      <alignment vertical="center"/>
    </xf>
    <xf numFmtId="164" fontId="36" fillId="0" borderId="1" xfId="0" applyNumberFormat="1" applyFont="1" applyBorder="1" applyAlignment="1" applyProtection="1">
      <alignment horizontal="right"/>
      <protection locked="0"/>
    </xf>
    <xf numFmtId="164" fontId="36" fillId="0" borderId="1" xfId="0" applyNumberFormat="1" applyFont="1" applyBorder="1" applyAlignment="1" applyProtection="1">
      <alignment horizontal="center" wrapText="1"/>
      <protection locked="0"/>
    </xf>
    <xf numFmtId="164" fontId="38" fillId="0" borderId="1" xfId="0" applyNumberFormat="1" applyFont="1" applyBorder="1" applyAlignment="1" applyProtection="1">
      <alignment horizontal="center" wrapText="1"/>
      <protection locked="0"/>
    </xf>
    <xf numFmtId="164" fontId="0" fillId="0" borderId="1" xfId="0" applyNumberFormat="1" applyFill="1" applyBorder="1" applyAlignment="1" applyProtection="1">
      <alignment horizontal="right"/>
      <protection locked="0"/>
    </xf>
    <xf numFmtId="0" fontId="0" fillId="0" borderId="15" xfId="0" applyBorder="1" applyAlignment="1">
      <alignment horizontal="left"/>
    </xf>
    <xf numFmtId="0" fontId="0" fillId="0" borderId="17" xfId="0" applyBorder="1" applyAlignment="1">
      <alignment horizontal="left"/>
    </xf>
    <xf numFmtId="0" fontId="14" fillId="0" borderId="15" xfId="3" applyBorder="1" applyAlignment="1" applyProtection="1">
      <alignment horizontal="left"/>
    </xf>
    <xf numFmtId="0" fontId="14" fillId="0" borderId="16" xfId="3" applyBorder="1" applyAlignment="1" applyProtection="1">
      <alignment horizontal="left"/>
    </xf>
    <xf numFmtId="0" fontId="14" fillId="0" borderId="17" xfId="3" applyBorder="1" applyAlignment="1" applyProtection="1">
      <alignment horizontal="left"/>
    </xf>
    <xf numFmtId="0" fontId="3" fillId="8" borderId="0" xfId="0" applyFont="1" applyFill="1" applyAlignment="1">
      <alignment horizontal="left"/>
    </xf>
    <xf numFmtId="0" fontId="0" fillId="0" borderId="16" xfId="0" applyBorder="1"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3" fillId="7" borderId="0" xfId="0" applyFont="1" applyFill="1" applyAlignment="1">
      <alignment horizontal="left"/>
    </xf>
    <xf numFmtId="0" fontId="3" fillId="9" borderId="0" xfId="0" applyFont="1" applyFill="1" applyAlignment="1">
      <alignment horizontal="left"/>
    </xf>
    <xf numFmtId="0" fontId="0" fillId="0" borderId="0" xfId="0" applyAlignment="1">
      <alignment horizontal="left"/>
    </xf>
    <xf numFmtId="0" fontId="3" fillId="18" borderId="0" xfId="0" applyFont="1" applyFill="1" applyAlignment="1">
      <alignment horizontal="left"/>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0" xfId="0" applyFont="1" applyBorder="1" applyAlignment="1">
      <alignment horizontal="left" vertical="top" wrapText="1"/>
    </xf>
    <xf numFmtId="0" fontId="8" fillId="0" borderId="11"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32" fillId="0" borderId="7" xfId="0" applyFont="1" applyBorder="1" applyAlignment="1">
      <alignment horizontal="left" vertical="top" wrapText="1"/>
    </xf>
    <xf numFmtId="0" fontId="32" fillId="0" borderId="8" xfId="0" applyFont="1" applyBorder="1" applyAlignment="1">
      <alignment horizontal="left" vertical="top" wrapText="1"/>
    </xf>
    <xf numFmtId="0" fontId="32" fillId="0" borderId="9" xfId="0" applyFont="1" applyBorder="1" applyAlignment="1">
      <alignment horizontal="left" vertical="top" wrapText="1"/>
    </xf>
    <xf numFmtId="0" fontId="32" fillId="0" borderId="10" xfId="0" applyFont="1" applyBorder="1" applyAlignment="1">
      <alignment horizontal="left" vertical="top" wrapText="1"/>
    </xf>
    <xf numFmtId="0" fontId="32" fillId="0" borderId="0" xfId="0" applyFont="1" applyBorder="1" applyAlignment="1">
      <alignment horizontal="left" vertical="top" wrapText="1"/>
    </xf>
    <xf numFmtId="0" fontId="32" fillId="0" borderId="11" xfId="0" applyFont="1" applyBorder="1" applyAlignment="1">
      <alignment horizontal="left" vertical="top" wrapText="1"/>
    </xf>
    <xf numFmtId="0" fontId="32" fillId="0" borderId="12" xfId="0" applyFont="1" applyBorder="1" applyAlignment="1">
      <alignment horizontal="left" vertical="top" wrapText="1"/>
    </xf>
    <xf numFmtId="0" fontId="32" fillId="0" borderId="13" xfId="0" applyFont="1" applyBorder="1" applyAlignment="1">
      <alignment horizontal="left" vertical="top" wrapText="1"/>
    </xf>
    <xf numFmtId="0" fontId="32" fillId="0" borderId="14" xfId="0" applyFont="1" applyBorder="1" applyAlignment="1">
      <alignment horizontal="left" vertical="top" wrapText="1"/>
    </xf>
    <xf numFmtId="0" fontId="33" fillId="0" borderId="16" xfId="0" applyFont="1" applyBorder="1" applyAlignment="1">
      <alignment horizontal="center" vertical="top" wrapText="1"/>
    </xf>
    <xf numFmtId="0" fontId="8" fillId="0" borderId="7" xfId="0" applyFont="1" applyBorder="1" applyAlignment="1">
      <alignment horizontal="left" vertical="top" wrapText="1"/>
    </xf>
    <xf numFmtId="0" fontId="8" fillId="0" borderId="10" xfId="0" applyFont="1" applyBorder="1" applyAlignment="1">
      <alignment horizontal="left" vertical="top" wrapText="1"/>
    </xf>
    <xf numFmtId="0" fontId="8" fillId="0" borderId="12" xfId="0" applyFont="1" applyBorder="1" applyAlignment="1">
      <alignment horizontal="left" vertical="top" wrapText="1"/>
    </xf>
    <xf numFmtId="0" fontId="4" fillId="3" borderId="22" xfId="0" applyFont="1" applyFill="1" applyBorder="1" applyAlignment="1">
      <alignment horizontal="center"/>
    </xf>
    <xf numFmtId="0" fontId="2" fillId="0" borderId="13" xfId="0" applyFont="1" applyBorder="1" applyAlignment="1">
      <alignment horizontal="center"/>
    </xf>
    <xf numFmtId="0" fontId="8" fillId="0" borderId="15" xfId="0" applyFont="1" applyBorder="1" applyAlignment="1">
      <alignment horizontal="left" wrapText="1"/>
    </xf>
    <xf numFmtId="0" fontId="8" fillId="0" borderId="16" xfId="0" applyFont="1" applyBorder="1" applyAlignment="1">
      <alignment horizontal="left" wrapText="1"/>
    </xf>
    <xf numFmtId="0" fontId="8" fillId="0" borderId="17" xfId="0" applyFont="1" applyBorder="1" applyAlignment="1">
      <alignment horizontal="left" wrapText="1"/>
    </xf>
    <xf numFmtId="0" fontId="2" fillId="0" borderId="0" xfId="0" applyFont="1" applyAlignment="1">
      <alignment horizontal="left"/>
    </xf>
    <xf numFmtId="0" fontId="0" fillId="0" borderId="15" xfId="0" applyBorder="1" applyAlignment="1">
      <alignment horizontal="center"/>
    </xf>
    <xf numFmtId="0" fontId="0" fillId="0" borderId="17" xfId="0" applyBorder="1" applyAlignment="1">
      <alignment horizontal="center"/>
    </xf>
    <xf numFmtId="0" fontId="2" fillId="24" borderId="0" xfId="0" applyFont="1" applyFill="1" applyBorder="1" applyAlignment="1">
      <alignment horizontal="left"/>
    </xf>
    <xf numFmtId="0" fontId="1" fillId="24" borderId="0" xfId="1" applyFill="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24" borderId="0" xfId="0" applyFill="1" applyBorder="1" applyAlignment="1">
      <alignment horizontal="center"/>
    </xf>
    <xf numFmtId="0" fontId="4" fillId="3" borderId="13" xfId="0" applyFont="1" applyFill="1" applyBorder="1" applyAlignment="1">
      <alignment horizontal="center"/>
    </xf>
    <xf numFmtId="0" fontId="2" fillId="0" borderId="0" xfId="0" applyFont="1" applyBorder="1" applyAlignment="1">
      <alignment horizontal="left"/>
    </xf>
    <xf numFmtId="0" fontId="0" fillId="0" borderId="0" xfId="0" applyBorder="1" applyAlignment="1">
      <alignment horizontal="center"/>
    </xf>
    <xf numFmtId="0" fontId="0" fillId="24" borderId="0" xfId="0" applyFill="1" applyAlignment="1">
      <alignment horizontal="center"/>
    </xf>
    <xf numFmtId="0" fontId="4" fillId="3" borderId="0" xfId="0" applyFont="1" applyFill="1" applyBorder="1" applyAlignment="1">
      <alignment horizontal="center"/>
    </xf>
    <xf numFmtId="0" fontId="8" fillId="0" borderId="0" xfId="0" applyFont="1" applyAlignment="1">
      <alignment horizontal="left" vertical="top" wrapText="1"/>
    </xf>
    <xf numFmtId="0" fontId="8" fillId="0" borderId="8" xfId="0" applyFont="1" applyBorder="1" applyAlignment="1">
      <alignment horizontal="left" vertical="top"/>
    </xf>
    <xf numFmtId="0" fontId="8" fillId="0" borderId="9" xfId="0" applyFont="1" applyBorder="1" applyAlignment="1">
      <alignment horizontal="left" vertical="top"/>
    </xf>
    <xf numFmtId="0" fontId="3" fillId="23" borderId="15" xfId="0" applyFont="1" applyFill="1" applyBorder="1" applyAlignment="1">
      <alignment horizontal="center"/>
    </xf>
    <xf numFmtId="0" fontId="3" fillId="23" borderId="16" xfId="0" applyFont="1" applyFill="1" applyBorder="1" applyAlignment="1">
      <alignment horizontal="center"/>
    </xf>
    <xf numFmtId="0" fontId="3" fillId="23" borderId="17" xfId="0" applyFont="1" applyFill="1" applyBorder="1" applyAlignment="1">
      <alignment horizontal="center"/>
    </xf>
    <xf numFmtId="0" fontId="2" fillId="0" borderId="0" xfId="0" applyFont="1" applyBorder="1" applyAlignment="1">
      <alignment horizontal="center"/>
    </xf>
    <xf numFmtId="0" fontId="31" fillId="0" borderId="0" xfId="0" applyFont="1" applyFill="1" applyBorder="1" applyAlignment="1">
      <alignment horizontal="left" vertical="top"/>
    </xf>
    <xf numFmtId="0" fontId="31" fillId="0" borderId="11" xfId="0" applyFont="1" applyFill="1" applyBorder="1" applyAlignment="1">
      <alignment horizontal="left" vertical="top"/>
    </xf>
    <xf numFmtId="0" fontId="34" fillId="0" borderId="23" xfId="0" applyFont="1" applyBorder="1" applyAlignment="1">
      <alignment horizontal="left" vertical="top" wrapText="1"/>
    </xf>
    <xf numFmtId="0" fontId="34" fillId="0" borderId="23" xfId="0" applyFont="1" applyBorder="1" applyAlignment="1">
      <alignment horizontal="left" vertical="top"/>
    </xf>
    <xf numFmtId="0" fontId="34" fillId="0" borderId="33" xfId="0" applyFont="1" applyBorder="1" applyAlignment="1">
      <alignment horizontal="left" vertical="top"/>
    </xf>
    <xf numFmtId="0" fontId="34" fillId="0" borderId="0" xfId="0" applyFont="1" applyAlignment="1">
      <alignment horizontal="left" vertical="top"/>
    </xf>
    <xf numFmtId="0" fontId="34" fillId="0" borderId="11" xfId="0" applyFont="1" applyBorder="1" applyAlignment="1">
      <alignment horizontal="left" vertical="top"/>
    </xf>
    <xf numFmtId="0" fontId="34" fillId="0" borderId="13" xfId="0" applyFont="1" applyBorder="1" applyAlignment="1">
      <alignment horizontal="left" vertical="top"/>
    </xf>
    <xf numFmtId="0" fontId="34" fillId="0" borderId="14" xfId="0" applyFont="1" applyBorder="1" applyAlignment="1">
      <alignment horizontal="left" vertical="top"/>
    </xf>
    <xf numFmtId="0" fontId="9" fillId="11" borderId="15" xfId="0" applyFont="1" applyFill="1" applyBorder="1" applyAlignment="1">
      <alignment horizontal="center"/>
    </xf>
    <xf numFmtId="0" fontId="9" fillId="11" borderId="16" xfId="0" applyFont="1" applyFill="1" applyBorder="1" applyAlignment="1">
      <alignment horizontal="center"/>
    </xf>
    <xf numFmtId="0" fontId="9" fillId="11" borderId="17" xfId="0" applyFont="1" applyFill="1" applyBorder="1"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2"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3" xfId="0" applyBorder="1" applyAlignment="1" applyProtection="1">
      <alignment horizontal="center"/>
      <protection locked="0"/>
    </xf>
    <xf numFmtId="0" fontId="4" fillId="11" borderId="15" xfId="0" applyFont="1" applyFill="1" applyBorder="1" applyAlignment="1">
      <alignment horizontal="center"/>
    </xf>
    <xf numFmtId="0" fontId="4" fillId="11" borderId="16" xfId="0" applyFont="1" applyFill="1" applyBorder="1" applyAlignment="1">
      <alignment horizontal="center"/>
    </xf>
    <xf numFmtId="0" fontId="4" fillId="11" borderId="17" xfId="0" applyFont="1" applyFill="1" applyBorder="1" applyAlignment="1">
      <alignment horizontal="center"/>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2" xfId="0" applyFill="1" applyBorder="1" applyAlignment="1" applyProtection="1">
      <alignment wrapText="1"/>
      <protection locked="0"/>
    </xf>
    <xf numFmtId="0" fontId="0" fillId="0" borderId="18" xfId="0" applyFill="1" applyBorder="1" applyAlignment="1" applyProtection="1">
      <alignment wrapText="1"/>
      <protection locked="0"/>
    </xf>
    <xf numFmtId="0" fontId="0" fillId="0" borderId="3" xfId="0" applyFill="1" applyBorder="1" applyAlignment="1" applyProtection="1">
      <alignment wrapText="1"/>
      <protection locked="0"/>
    </xf>
    <xf numFmtId="0" fontId="5" fillId="11" borderId="15" xfId="0" applyFont="1" applyFill="1" applyBorder="1" applyAlignment="1">
      <alignment horizontal="center"/>
    </xf>
    <xf numFmtId="0" fontId="5" fillId="11" borderId="16" xfId="0" applyFont="1" applyFill="1" applyBorder="1" applyAlignment="1">
      <alignment horizontal="center"/>
    </xf>
    <xf numFmtId="0" fontId="5" fillId="11" borderId="17" xfId="0" applyFont="1" applyFill="1" applyBorder="1" applyAlignment="1">
      <alignment horizontal="center"/>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2" xfId="0" applyFill="1" applyBorder="1" applyAlignment="1" applyProtection="1">
      <alignment horizontal="left" wrapText="1"/>
      <protection locked="0"/>
    </xf>
    <xf numFmtId="0" fontId="0" fillId="0" borderId="18" xfId="0" applyFill="1" applyBorder="1" applyAlignment="1" applyProtection="1">
      <alignment horizontal="left" wrapText="1"/>
      <protection locked="0"/>
    </xf>
    <xf numFmtId="0" fontId="0" fillId="0" borderId="3" xfId="0" applyFill="1" applyBorder="1" applyAlignment="1" applyProtection="1">
      <alignment horizontal="left" wrapText="1"/>
      <protection locked="0"/>
    </xf>
    <xf numFmtId="0" fontId="0" fillId="0" borderId="2" xfId="0" applyBorder="1" applyAlignment="1" applyProtection="1">
      <protection locked="0"/>
    </xf>
    <xf numFmtId="0" fontId="0" fillId="0" borderId="18" xfId="0" applyBorder="1" applyAlignment="1" applyProtection="1">
      <protection locked="0"/>
    </xf>
    <xf numFmtId="0" fontId="0" fillId="0" borderId="3" xfId="0" applyBorder="1" applyAlignment="1" applyProtection="1">
      <protection locked="0"/>
    </xf>
    <xf numFmtId="0" fontId="36" fillId="0" borderId="2" xfId="0" applyFont="1" applyBorder="1" applyAlignment="1" applyProtection="1">
      <alignment horizontal="center" wrapText="1"/>
      <protection locked="0"/>
    </xf>
    <xf numFmtId="0" fontId="36" fillId="0" borderId="18" xfId="0" applyFont="1" applyBorder="1" applyAlignment="1" applyProtection="1">
      <alignment horizontal="center" wrapText="1"/>
      <protection locked="0"/>
    </xf>
    <xf numFmtId="0" fontId="36" fillId="0" borderId="3" xfId="0" applyFont="1" applyBorder="1" applyAlignment="1" applyProtection="1">
      <alignment horizontal="center" wrapText="1"/>
      <protection locked="0"/>
    </xf>
    <xf numFmtId="3" fontId="0" fillId="0" borderId="15" xfId="0" applyNumberFormat="1" applyBorder="1" applyAlignment="1" applyProtection="1">
      <alignment horizontal="left" vertical="top"/>
      <protection locked="0"/>
    </xf>
    <xf numFmtId="0" fontId="0" fillId="0" borderId="17" xfId="0" applyBorder="1" applyAlignment="1" applyProtection="1">
      <alignment horizontal="left" vertical="top"/>
      <protection locked="0"/>
    </xf>
    <xf numFmtId="0" fontId="37" fillId="0" borderId="18" xfId="0" applyFont="1" applyBorder="1" applyAlignment="1" applyProtection="1">
      <alignment horizontal="center" wrapText="1"/>
      <protection locked="0"/>
    </xf>
    <xf numFmtId="0" fontId="37" fillId="0" borderId="3" xfId="0" applyFont="1" applyBorder="1" applyAlignment="1" applyProtection="1">
      <alignment horizontal="center" wrapText="1"/>
      <protection locked="0"/>
    </xf>
    <xf numFmtId="0" fontId="9" fillId="5" borderId="22" xfId="0" applyFont="1" applyFill="1" applyBorder="1" applyAlignment="1">
      <alignment horizontal="center"/>
    </xf>
    <xf numFmtId="0" fontId="4" fillId="4" borderId="0" xfId="0" applyFont="1" applyFill="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6" fillId="0" borderId="25" xfId="0" applyFont="1" applyBorder="1" applyAlignment="1">
      <alignment horizontal="center"/>
    </xf>
    <xf numFmtId="0" fontId="6" fillId="0" borderId="26" xfId="0" applyFont="1" applyBorder="1" applyAlignment="1">
      <alignment horizontal="center"/>
    </xf>
    <xf numFmtId="0" fontId="6" fillId="0" borderId="27" xfId="0" applyFont="1" applyBorder="1" applyAlignment="1">
      <alignment horizontal="center"/>
    </xf>
    <xf numFmtId="0" fontId="8" fillId="0" borderId="0" xfId="0" applyFont="1" applyAlignment="1">
      <alignment horizontal="center" vertical="center" wrapText="1"/>
    </xf>
    <xf numFmtId="0" fontId="12" fillId="13" borderId="0" xfId="2" applyFont="1" applyFill="1" applyProtection="1"/>
    <xf numFmtId="0" fontId="15" fillId="13" borderId="0" xfId="3" applyFont="1" applyFill="1" applyAlignment="1" applyProtection="1">
      <alignment horizontal="left"/>
    </xf>
    <xf numFmtId="0" fontId="11" fillId="13" borderId="0" xfId="2" applyFont="1" applyFill="1" applyAlignment="1" applyProtection="1">
      <alignment horizontal="right"/>
    </xf>
    <xf numFmtId="0" fontId="11" fillId="13" borderId="29" xfId="2" applyFont="1" applyFill="1" applyBorder="1" applyAlignment="1" applyProtection="1">
      <alignment horizontal="right"/>
    </xf>
    <xf numFmtId="0" fontId="11" fillId="0" borderId="2" xfId="2" applyFont="1" applyFill="1" applyBorder="1" applyAlignment="1" applyProtection="1">
      <alignment horizontal="center"/>
    </xf>
    <xf numFmtId="0" fontId="11" fillId="0" borderId="18" xfId="2" applyFont="1" applyFill="1" applyBorder="1" applyAlignment="1" applyProtection="1">
      <alignment horizontal="center"/>
    </xf>
    <xf numFmtId="0" fontId="11" fillId="0" borderId="3" xfId="2" applyFont="1" applyFill="1" applyBorder="1" applyAlignment="1" applyProtection="1">
      <alignment horizontal="center"/>
    </xf>
    <xf numFmtId="1" fontId="18" fillId="0" borderId="0" xfId="2" applyNumberFormat="1" applyFont="1" applyAlignment="1" applyProtection="1">
      <alignment horizontal="left" vertical="top" wrapText="1"/>
    </xf>
    <xf numFmtId="165" fontId="24" fillId="14" borderId="0" xfId="2" applyNumberFormat="1" applyFont="1" applyFill="1" applyBorder="1" applyAlignment="1" applyProtection="1">
      <alignment horizontal="center" vertical="center"/>
    </xf>
    <xf numFmtId="165" fontId="17" fillId="14" borderId="0" xfId="2" applyNumberFormat="1" applyFont="1" applyFill="1" applyBorder="1" applyAlignment="1" applyProtection="1">
      <alignment vertical="center"/>
    </xf>
    <xf numFmtId="166" fontId="25" fillId="15" borderId="22" xfId="2" applyNumberFormat="1" applyFont="1" applyFill="1" applyBorder="1" applyAlignment="1" applyProtection="1">
      <alignment horizontal="left" vertical="center"/>
    </xf>
    <xf numFmtId="0" fontId="27" fillId="22" borderId="0" xfId="2" applyFont="1" applyFill="1" applyBorder="1" applyAlignment="1" applyProtection="1">
      <alignment horizontal="center" vertical="center"/>
    </xf>
    <xf numFmtId="1" fontId="27" fillId="16" borderId="0" xfId="2" applyNumberFormat="1" applyFont="1" applyFill="1" applyBorder="1" applyAlignment="1" applyProtection="1">
      <alignment horizontal="center"/>
    </xf>
    <xf numFmtId="0" fontId="19" fillId="13" borderId="19" xfId="2" applyFont="1" applyFill="1" applyBorder="1" applyAlignment="1" applyProtection="1">
      <alignment horizontal="left"/>
    </xf>
    <xf numFmtId="0" fontId="19" fillId="13" borderId="0" xfId="2" applyFont="1" applyFill="1" applyAlignment="1" applyProtection="1">
      <alignment horizontal="left"/>
    </xf>
    <xf numFmtId="0" fontId="21" fillId="0" borderId="0" xfId="2" applyFont="1" applyFill="1" applyBorder="1" applyAlignment="1" applyProtection="1">
      <alignment horizontal="center" vertical="center"/>
    </xf>
    <xf numFmtId="0" fontId="27" fillId="18" borderId="0" xfId="2" applyFont="1" applyFill="1" applyBorder="1" applyAlignment="1" applyProtection="1">
      <alignment horizontal="center" vertical="center" shrinkToFit="1"/>
    </xf>
    <xf numFmtId="164" fontId="36" fillId="11" borderId="1" xfId="0" applyNumberFormat="1" applyFont="1" applyFill="1" applyBorder="1" applyAlignment="1" applyProtection="1">
      <alignment horizontal="right"/>
      <protection locked="0"/>
    </xf>
    <xf numFmtId="164" fontId="0" fillId="11" borderId="1" xfId="0" applyNumberFormat="1" applyFill="1" applyBorder="1" applyAlignment="1" applyProtection="1">
      <alignment horizontal="right"/>
      <protection locked="0"/>
    </xf>
  </cellXfs>
  <cellStyles count="5">
    <cellStyle name="Comma 2" xfId="4"/>
    <cellStyle name="Good" xfId="1" builtinId="26"/>
    <cellStyle name="Hyperlink" xfId="3" builtinId="8"/>
    <cellStyle name="Normal" xfId="0" builtinId="0"/>
    <cellStyle name="Normal 2" xfId="2"/>
  </cellStyles>
  <dxfs count="8">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bphelps@mtech.edu" TargetMode="External"/><Relationship Id="rId2" Type="http://schemas.openxmlformats.org/officeDocument/2006/relationships/hyperlink" Target="mailto:bphelps@mtech.edu"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mailto:jlee@mtech.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9.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topLeftCell="A28" zoomScale="68" zoomScaleNormal="68" workbookViewId="0">
      <selection activeCell="J45" sqref="J45"/>
    </sheetView>
  </sheetViews>
  <sheetFormatPr defaultRowHeight="15" x14ac:dyDescent="0.25"/>
  <cols>
    <col min="1" max="1" width="10.7109375" customWidth="1"/>
    <col min="3" max="3" width="9.5703125" customWidth="1"/>
    <col min="4" max="4" width="10.140625" bestFit="1" customWidth="1"/>
    <col min="5" max="5" width="10.7109375" customWidth="1"/>
    <col min="7" max="7" width="11.140625" customWidth="1"/>
    <col min="8" max="8" width="11.140625" bestFit="1" customWidth="1"/>
    <col min="11" max="11" width="11.140625" bestFit="1" customWidth="1"/>
  </cols>
  <sheetData>
    <row r="1" spans="1:8" ht="21" x14ac:dyDescent="0.35">
      <c r="A1" s="44" t="s">
        <v>154</v>
      </c>
      <c r="B1" s="44"/>
      <c r="C1" s="44"/>
    </row>
    <row r="3" spans="1:8" x14ac:dyDescent="0.25">
      <c r="A3" s="277" t="s">
        <v>42</v>
      </c>
      <c r="B3" s="277"/>
      <c r="C3" s="277"/>
      <c r="D3" s="277"/>
      <c r="E3" s="277"/>
      <c r="F3" s="277"/>
      <c r="G3" s="277"/>
      <c r="H3" s="277"/>
    </row>
    <row r="5" spans="1:8" x14ac:dyDescent="0.25">
      <c r="A5" s="277" t="s">
        <v>151</v>
      </c>
      <c r="B5" s="277"/>
      <c r="C5" s="277"/>
      <c r="D5" s="277"/>
    </row>
    <row r="6" spans="1:8" x14ac:dyDescent="0.25">
      <c r="A6" s="277" t="s">
        <v>152</v>
      </c>
      <c r="B6" s="277"/>
      <c r="C6" s="277"/>
    </row>
    <row r="7" spans="1:8" x14ac:dyDescent="0.25">
      <c r="A7" s="277" t="s">
        <v>153</v>
      </c>
      <c r="B7" s="277"/>
      <c r="C7" s="277"/>
    </row>
    <row r="9" spans="1:8" x14ac:dyDescent="0.25">
      <c r="A9" s="277" t="s">
        <v>150</v>
      </c>
      <c r="B9" s="277"/>
      <c r="C9" s="277"/>
      <c r="D9" s="277"/>
    </row>
    <row r="11" spans="1:8" ht="15.75" thickBot="1" x14ac:dyDescent="0.3"/>
    <row r="12" spans="1:8" ht="15.75" thickBot="1" x14ac:dyDescent="0.3">
      <c r="A12" s="14" t="s">
        <v>61</v>
      </c>
      <c r="B12" s="272" t="s">
        <v>245</v>
      </c>
      <c r="C12" s="273"/>
      <c r="D12" s="273"/>
      <c r="E12" s="274"/>
      <c r="G12" s="1" t="s">
        <v>62</v>
      </c>
      <c r="H12" s="18"/>
    </row>
    <row r="15" spans="1:8" ht="15.75" x14ac:dyDescent="0.25">
      <c r="A15" s="276" t="s">
        <v>43</v>
      </c>
      <c r="B15" s="276"/>
      <c r="C15" s="276"/>
      <c r="D15" s="276"/>
      <c r="E15" s="276"/>
    </row>
    <row r="16" spans="1:8" ht="15.75" thickBot="1" x14ac:dyDescent="0.3"/>
    <row r="17" spans="1:17" ht="15.75" thickBot="1" x14ac:dyDescent="0.3">
      <c r="A17" s="1" t="s">
        <v>44</v>
      </c>
      <c r="B17" s="259" t="s">
        <v>246</v>
      </c>
      <c r="C17" s="265"/>
      <c r="D17" s="265"/>
      <c r="E17" s="265"/>
      <c r="F17" s="265"/>
      <c r="G17" s="265"/>
      <c r="H17" s="265"/>
      <c r="I17" s="260"/>
      <c r="K17" s="1" t="s">
        <v>45</v>
      </c>
      <c r="L17" s="259" t="s">
        <v>247</v>
      </c>
      <c r="M17" s="265"/>
      <c r="N17" s="265"/>
      <c r="O17" s="265"/>
      <c r="P17" s="265"/>
      <c r="Q17" s="260"/>
    </row>
    <row r="18" spans="1:17" ht="15.75" thickBot="1" x14ac:dyDescent="0.3"/>
    <row r="19" spans="1:17" x14ac:dyDescent="0.25">
      <c r="A19" s="1" t="s">
        <v>46</v>
      </c>
      <c r="B19" s="266" t="s">
        <v>248</v>
      </c>
      <c r="C19" s="267"/>
      <c r="D19" s="267"/>
      <c r="E19" s="267"/>
      <c r="F19" s="267"/>
      <c r="G19" s="267"/>
      <c r="H19" s="267"/>
      <c r="I19" s="268"/>
    </row>
    <row r="20" spans="1:17" ht="15.75" thickBot="1" x14ac:dyDescent="0.3">
      <c r="B20" s="269"/>
      <c r="C20" s="270"/>
      <c r="D20" s="270"/>
      <c r="E20" s="270"/>
      <c r="F20" s="270"/>
      <c r="G20" s="270"/>
      <c r="H20" s="270"/>
      <c r="I20" s="271"/>
    </row>
    <row r="21" spans="1:17" ht="15.75" thickBot="1" x14ac:dyDescent="0.3"/>
    <row r="22" spans="1:17" ht="15.75" thickBot="1" x14ac:dyDescent="0.3">
      <c r="A22" s="1" t="s">
        <v>47</v>
      </c>
      <c r="B22" s="259" t="s">
        <v>249</v>
      </c>
      <c r="C22" s="265"/>
      <c r="D22" s="265"/>
      <c r="E22" s="265"/>
      <c r="F22" s="265"/>
      <c r="G22" s="265"/>
      <c r="H22" s="265"/>
      <c r="I22" s="260"/>
      <c r="K22" s="1" t="s">
        <v>48</v>
      </c>
      <c r="L22" s="259" t="s">
        <v>250</v>
      </c>
      <c r="M22" s="260"/>
      <c r="N22" s="16"/>
      <c r="O22" s="17" t="s">
        <v>49</v>
      </c>
      <c r="P22" s="259">
        <v>59701</v>
      </c>
      <c r="Q22" s="260"/>
    </row>
    <row r="23" spans="1:17" ht="15.75" thickBot="1" x14ac:dyDescent="0.3"/>
    <row r="24" spans="1:17" ht="15.75" thickBot="1" x14ac:dyDescent="0.3">
      <c r="A24" s="1" t="s">
        <v>50</v>
      </c>
      <c r="B24" s="259" t="s">
        <v>252</v>
      </c>
      <c r="C24" s="260"/>
      <c r="D24" s="19" t="s">
        <v>54</v>
      </c>
      <c r="E24" s="18"/>
      <c r="G24" s="1" t="s">
        <v>51</v>
      </c>
      <c r="H24" s="259" t="s">
        <v>253</v>
      </c>
      <c r="I24" s="260"/>
      <c r="K24" s="1" t="s">
        <v>52</v>
      </c>
      <c r="L24" s="261" t="s">
        <v>251</v>
      </c>
      <c r="M24" s="262"/>
      <c r="N24" s="263"/>
    </row>
    <row r="26" spans="1:17" ht="15.75" x14ac:dyDescent="0.25">
      <c r="A26" s="264" t="s">
        <v>155</v>
      </c>
      <c r="B26" s="264"/>
      <c r="C26" s="264"/>
      <c r="D26" s="264"/>
      <c r="E26" s="264"/>
    </row>
    <row r="27" spans="1:17" ht="15.75" thickBot="1" x14ac:dyDescent="0.3"/>
    <row r="28" spans="1:17" ht="15.75" thickBot="1" x14ac:dyDescent="0.3">
      <c r="A28" s="1" t="s">
        <v>44</v>
      </c>
      <c r="B28" s="259" t="s">
        <v>246</v>
      </c>
      <c r="C28" s="265"/>
      <c r="D28" s="265"/>
      <c r="E28" s="265"/>
      <c r="F28" s="265"/>
      <c r="G28" s="265"/>
      <c r="H28" s="265"/>
      <c r="I28" s="260"/>
      <c r="K28" s="1" t="s">
        <v>45</v>
      </c>
      <c r="L28" s="259" t="s">
        <v>247</v>
      </c>
      <c r="M28" s="265"/>
      <c r="N28" s="265"/>
      <c r="O28" s="265"/>
      <c r="P28" s="265"/>
      <c r="Q28" s="260"/>
    </row>
    <row r="29" spans="1:17" ht="15.75" thickBot="1" x14ac:dyDescent="0.3"/>
    <row r="30" spans="1:17" x14ac:dyDescent="0.25">
      <c r="A30" s="1" t="s">
        <v>46</v>
      </c>
      <c r="B30" s="266" t="s">
        <v>248</v>
      </c>
      <c r="C30" s="267"/>
      <c r="D30" s="267"/>
      <c r="E30" s="267"/>
      <c r="F30" s="267"/>
      <c r="G30" s="267"/>
      <c r="H30" s="267"/>
      <c r="I30" s="268"/>
    </row>
    <row r="31" spans="1:17" ht="15.75" thickBot="1" x14ac:dyDescent="0.3">
      <c r="B31" s="269"/>
      <c r="C31" s="270"/>
      <c r="D31" s="270"/>
      <c r="E31" s="270"/>
      <c r="F31" s="270"/>
      <c r="G31" s="270"/>
      <c r="H31" s="270"/>
      <c r="I31" s="271"/>
    </row>
    <row r="32" spans="1:17" ht="15.75" thickBot="1" x14ac:dyDescent="0.3"/>
    <row r="33" spans="1:17" ht="15.75" thickBot="1" x14ac:dyDescent="0.3">
      <c r="A33" s="1" t="s">
        <v>47</v>
      </c>
      <c r="B33" s="259" t="s">
        <v>249</v>
      </c>
      <c r="C33" s="265"/>
      <c r="D33" s="265"/>
      <c r="E33" s="265"/>
      <c r="F33" s="265"/>
      <c r="G33" s="265"/>
      <c r="H33" s="265"/>
      <c r="I33" s="260"/>
      <c r="K33" s="1" t="s">
        <v>48</v>
      </c>
      <c r="L33" s="259" t="s">
        <v>250</v>
      </c>
      <c r="M33" s="260"/>
      <c r="N33" s="16"/>
      <c r="O33" s="17" t="s">
        <v>49</v>
      </c>
      <c r="P33" s="259">
        <v>59701</v>
      </c>
      <c r="Q33" s="260"/>
    </row>
    <row r="34" spans="1:17" ht="15.75" thickBot="1" x14ac:dyDescent="0.3"/>
    <row r="35" spans="1:17" ht="15.75" thickBot="1" x14ac:dyDescent="0.3">
      <c r="A35" s="1" t="s">
        <v>50</v>
      </c>
      <c r="B35" s="259" t="s">
        <v>252</v>
      </c>
      <c r="C35" s="260"/>
      <c r="D35" s="19" t="s">
        <v>54</v>
      </c>
      <c r="E35" s="18"/>
      <c r="G35" s="1" t="s">
        <v>51</v>
      </c>
      <c r="H35" s="259" t="s">
        <v>253</v>
      </c>
      <c r="I35" s="260"/>
      <c r="K35" s="1" t="s">
        <v>52</v>
      </c>
      <c r="L35" s="261" t="s">
        <v>251</v>
      </c>
      <c r="M35" s="262"/>
      <c r="N35" s="263"/>
    </row>
    <row r="39" spans="1:17" ht="15.75" x14ac:dyDescent="0.25">
      <c r="A39" s="278" t="s">
        <v>53</v>
      </c>
      <c r="B39" s="278"/>
    </row>
    <row r="40" spans="1:17" ht="15.75" thickBot="1" x14ac:dyDescent="0.3"/>
    <row r="41" spans="1:17" ht="15.75" thickBot="1" x14ac:dyDescent="0.3">
      <c r="A41" s="1" t="s">
        <v>44</v>
      </c>
      <c r="B41" s="259" t="s">
        <v>254</v>
      </c>
      <c r="C41" s="265"/>
      <c r="D41" s="265"/>
      <c r="E41" s="265"/>
      <c r="F41" s="265"/>
      <c r="G41" s="265"/>
      <c r="H41" s="265"/>
      <c r="I41" s="260"/>
      <c r="K41" s="1" t="s">
        <v>45</v>
      </c>
      <c r="L41" s="259" t="s">
        <v>255</v>
      </c>
      <c r="M41" s="265"/>
      <c r="N41" s="265"/>
      <c r="O41" s="265"/>
      <c r="P41" s="265"/>
      <c r="Q41" s="260"/>
    </row>
    <row r="42" spans="1:17" ht="15.75" thickBot="1" x14ac:dyDescent="0.3"/>
    <row r="43" spans="1:17" ht="15.75" thickBot="1" x14ac:dyDescent="0.3">
      <c r="A43" s="1" t="s">
        <v>50</v>
      </c>
      <c r="B43" s="259">
        <v>4064964769</v>
      </c>
      <c r="C43" s="260"/>
      <c r="D43" s="19" t="s">
        <v>54</v>
      </c>
      <c r="E43" s="18"/>
      <c r="G43" s="1" t="s">
        <v>51</v>
      </c>
      <c r="H43" s="259"/>
      <c r="I43" s="260"/>
      <c r="K43" s="1" t="s">
        <v>52</v>
      </c>
      <c r="L43" s="261" t="s">
        <v>256</v>
      </c>
      <c r="M43" s="262"/>
      <c r="N43" s="263"/>
    </row>
    <row r="47" spans="1:17" ht="15.75" x14ac:dyDescent="0.25">
      <c r="A47" s="25" t="s">
        <v>149</v>
      </c>
      <c r="B47" s="25"/>
      <c r="C47" s="25"/>
      <c r="D47" s="25"/>
    </row>
    <row r="48" spans="1:17" ht="15.75" thickBot="1" x14ac:dyDescent="0.3"/>
    <row r="49" spans="1:17" ht="15.75" thickBot="1" x14ac:dyDescent="0.3">
      <c r="A49" s="1" t="s">
        <v>44</v>
      </c>
      <c r="B49" s="259"/>
      <c r="C49" s="265"/>
      <c r="D49" s="265"/>
      <c r="E49" s="265"/>
      <c r="F49" s="265"/>
      <c r="G49" s="265"/>
      <c r="H49" s="265"/>
      <c r="I49" s="260"/>
      <c r="K49" s="1" t="s">
        <v>45</v>
      </c>
      <c r="L49" s="259"/>
      <c r="M49" s="265"/>
      <c r="N49" s="265"/>
      <c r="O49" s="265"/>
      <c r="P49" s="265"/>
      <c r="Q49" s="260"/>
    </row>
    <row r="50" spans="1:17" ht="15.75" thickBot="1" x14ac:dyDescent="0.3"/>
    <row r="51" spans="1:17" ht="15.75" thickBot="1" x14ac:dyDescent="0.3">
      <c r="A51" s="1" t="s">
        <v>50</v>
      </c>
      <c r="B51" s="259"/>
      <c r="C51" s="260"/>
      <c r="D51" s="19" t="s">
        <v>54</v>
      </c>
      <c r="E51" s="18"/>
      <c r="G51" s="1" t="s">
        <v>51</v>
      </c>
      <c r="H51" s="259"/>
      <c r="I51" s="260"/>
      <c r="K51" s="1" t="s">
        <v>52</v>
      </c>
      <c r="L51" s="259"/>
      <c r="M51" s="265"/>
      <c r="N51" s="260"/>
    </row>
    <row r="55" spans="1:17" ht="15.75" x14ac:dyDescent="0.25">
      <c r="A55" s="275" t="s">
        <v>95</v>
      </c>
      <c r="B55" s="275"/>
      <c r="C55" s="275"/>
      <c r="D55" s="275"/>
      <c r="E55" s="275"/>
      <c r="F55" s="275"/>
    </row>
    <row r="57" spans="1:17" x14ac:dyDescent="0.25">
      <c r="A57" s="277" t="s">
        <v>94</v>
      </c>
      <c r="B57" s="277"/>
      <c r="C57" s="277"/>
      <c r="D57" s="277"/>
      <c r="E57" s="277"/>
      <c r="F57" s="277"/>
      <c r="G57" s="277"/>
      <c r="H57" s="277"/>
      <c r="I57" s="277"/>
      <c r="J57" s="277"/>
      <c r="K57" s="277"/>
      <c r="L57" s="277"/>
    </row>
    <row r="58" spans="1:17" x14ac:dyDescent="0.25">
      <c r="A58" s="152"/>
      <c r="C58" s="152"/>
      <c r="D58" s="152"/>
      <c r="E58" s="152"/>
      <c r="F58" s="152"/>
      <c r="G58" s="152"/>
      <c r="H58" s="152"/>
    </row>
    <row r="59" spans="1:17" ht="15.75" thickBot="1" x14ac:dyDescent="0.3">
      <c r="B59" s="1" t="s">
        <v>91</v>
      </c>
      <c r="C59" s="15"/>
      <c r="D59" s="15"/>
      <c r="F59" s="1" t="s">
        <v>92</v>
      </c>
      <c r="J59" s="1" t="s">
        <v>93</v>
      </c>
    </row>
    <row r="60" spans="1:17" ht="15.75" thickBot="1" x14ac:dyDescent="0.3">
      <c r="A60" s="3">
        <v>1</v>
      </c>
      <c r="B60" s="259"/>
      <c r="C60" s="265"/>
      <c r="D60" s="260"/>
      <c r="F60" s="259"/>
      <c r="G60" s="265"/>
      <c r="H60" s="260"/>
      <c r="J60" s="259"/>
      <c r="K60" s="265"/>
      <c r="L60" s="265"/>
      <c r="M60" s="260"/>
    </row>
    <row r="61" spans="1:17" ht="15.75" thickBot="1" x14ac:dyDescent="0.3">
      <c r="A61" s="3">
        <v>2</v>
      </c>
      <c r="B61" s="259"/>
      <c r="C61" s="265"/>
      <c r="D61" s="260"/>
      <c r="F61" s="259"/>
      <c r="G61" s="265"/>
      <c r="H61" s="260"/>
      <c r="J61" s="259"/>
      <c r="K61" s="265"/>
      <c r="L61" s="265"/>
      <c r="M61" s="260"/>
    </row>
    <row r="62" spans="1:17" ht="15.75" thickBot="1" x14ac:dyDescent="0.3">
      <c r="A62" s="3">
        <v>3</v>
      </c>
      <c r="B62" s="259"/>
      <c r="C62" s="265"/>
      <c r="D62" s="260"/>
      <c r="F62" s="259"/>
      <c r="G62" s="265"/>
      <c r="H62" s="260"/>
      <c r="J62" s="259"/>
      <c r="K62" s="265"/>
      <c r="L62" s="265"/>
      <c r="M62" s="260"/>
    </row>
    <row r="63" spans="1:17" ht="15.75" thickBot="1" x14ac:dyDescent="0.3">
      <c r="A63" s="3">
        <v>4</v>
      </c>
      <c r="B63" s="259"/>
      <c r="C63" s="265"/>
      <c r="D63" s="260"/>
      <c r="F63" s="259"/>
      <c r="G63" s="265"/>
      <c r="H63" s="260"/>
      <c r="J63" s="259"/>
      <c r="K63" s="265"/>
      <c r="L63" s="265"/>
      <c r="M63" s="260"/>
    </row>
    <row r="64" spans="1:17" ht="15.75" thickBot="1" x14ac:dyDescent="0.3">
      <c r="A64" s="3">
        <v>5</v>
      </c>
      <c r="B64" s="259"/>
      <c r="C64" s="265"/>
      <c r="D64" s="260"/>
      <c r="F64" s="259"/>
      <c r="G64" s="265"/>
      <c r="H64" s="260"/>
      <c r="J64" s="259"/>
      <c r="K64" s="265"/>
      <c r="L64" s="265"/>
      <c r="M64" s="260"/>
    </row>
    <row r="65" spans="1:13" ht="15.75" thickBot="1" x14ac:dyDescent="0.3">
      <c r="A65" s="3">
        <v>6</v>
      </c>
      <c r="B65" s="259"/>
      <c r="C65" s="265"/>
      <c r="D65" s="260"/>
      <c r="F65" s="259"/>
      <c r="G65" s="265"/>
      <c r="H65" s="260"/>
      <c r="J65" s="259"/>
      <c r="K65" s="265"/>
      <c r="L65" s="265"/>
      <c r="M65" s="260"/>
    </row>
    <row r="66" spans="1:13" ht="15.75" thickBot="1" x14ac:dyDescent="0.3">
      <c r="A66" s="3">
        <v>7</v>
      </c>
      <c r="B66" s="259"/>
      <c r="C66" s="265"/>
      <c r="D66" s="260"/>
      <c r="F66" s="259"/>
      <c r="G66" s="265"/>
      <c r="H66" s="260"/>
      <c r="J66" s="259"/>
      <c r="K66" s="265"/>
      <c r="L66" s="265"/>
      <c r="M66" s="260"/>
    </row>
    <row r="67" spans="1:13" ht="15.75" thickBot="1" x14ac:dyDescent="0.3">
      <c r="A67" s="3">
        <v>8</v>
      </c>
      <c r="B67" s="259"/>
      <c r="C67" s="265"/>
      <c r="D67" s="260"/>
      <c r="F67" s="259"/>
      <c r="G67" s="265"/>
      <c r="H67" s="260"/>
      <c r="J67" s="259"/>
      <c r="K67" s="265"/>
      <c r="L67" s="265"/>
      <c r="M67" s="260"/>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63">
    <mergeCell ref="B66:D66"/>
    <mergeCell ref="B67:D67"/>
    <mergeCell ref="F60:H60"/>
    <mergeCell ref="F61:H61"/>
    <mergeCell ref="F62:H62"/>
    <mergeCell ref="F63:H63"/>
    <mergeCell ref="F64:H64"/>
    <mergeCell ref="F65:H65"/>
    <mergeCell ref="F66:H66"/>
    <mergeCell ref="F67:H67"/>
    <mergeCell ref="B61:D61"/>
    <mergeCell ref="B62:D62"/>
    <mergeCell ref="B63:D63"/>
    <mergeCell ref="B64:D64"/>
    <mergeCell ref="B65:D65"/>
    <mergeCell ref="L17:Q17"/>
    <mergeCell ref="B17:I17"/>
    <mergeCell ref="B19:I20"/>
    <mergeCell ref="A3:H3"/>
    <mergeCell ref="A5:D5"/>
    <mergeCell ref="A6:C6"/>
    <mergeCell ref="A7:C7"/>
    <mergeCell ref="A9:D9"/>
    <mergeCell ref="L22:M22"/>
    <mergeCell ref="P22:Q22"/>
    <mergeCell ref="B24:C24"/>
    <mergeCell ref="H24:I24"/>
    <mergeCell ref="L24:N24"/>
    <mergeCell ref="B51:C51"/>
    <mergeCell ref="H51:I51"/>
    <mergeCell ref="L51:N51"/>
    <mergeCell ref="A39:B39"/>
    <mergeCell ref="B41:I41"/>
    <mergeCell ref="L41:Q41"/>
    <mergeCell ref="B43:C43"/>
    <mergeCell ref="H43:I43"/>
    <mergeCell ref="L43:N43"/>
    <mergeCell ref="J64:M64"/>
    <mergeCell ref="J65:M65"/>
    <mergeCell ref="J66:M66"/>
    <mergeCell ref="J67:M67"/>
    <mergeCell ref="B12:E12"/>
    <mergeCell ref="A55:F55"/>
    <mergeCell ref="J60:M60"/>
    <mergeCell ref="J61:M61"/>
    <mergeCell ref="J62:M62"/>
    <mergeCell ref="J63:M63"/>
    <mergeCell ref="B49:I49"/>
    <mergeCell ref="B22:I22"/>
    <mergeCell ref="A15:E15"/>
    <mergeCell ref="B60:D60"/>
    <mergeCell ref="A57:L57"/>
    <mergeCell ref="L49:Q49"/>
    <mergeCell ref="B35:C35"/>
    <mergeCell ref="H35:I35"/>
    <mergeCell ref="L35:N35"/>
    <mergeCell ref="A26:E26"/>
    <mergeCell ref="B28:I28"/>
    <mergeCell ref="L28:Q28"/>
    <mergeCell ref="B30:I31"/>
    <mergeCell ref="B33:I33"/>
    <mergeCell ref="L33:M33"/>
    <mergeCell ref="P33:Q33"/>
  </mergeCells>
  <hyperlinks>
    <hyperlink ref="L24:N24" r:id="rId2" display="bphelps@mtech.edu"/>
    <hyperlink ref="L35:N35" r:id="rId3" display="bphelps@mtech.edu"/>
    <hyperlink ref="L43:N43" r:id="rId4" display="jlee@mtech.edu"/>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53"/>
  <sheetViews>
    <sheetView topLeftCell="A406" zoomScale="80" zoomScaleNormal="80" workbookViewId="0">
      <selection activeCell="A359" sqref="A359:Y368"/>
    </sheetView>
  </sheetViews>
  <sheetFormatPr defaultRowHeight="15" x14ac:dyDescent="0.25"/>
  <cols>
    <col min="9" max="9" width="11.42578125" customWidth="1"/>
  </cols>
  <sheetData>
    <row r="1" spans="1:25" ht="16.5" thickBot="1" x14ac:dyDescent="0.3">
      <c r="A1" s="319" t="s">
        <v>156</v>
      </c>
      <c r="B1" s="320"/>
      <c r="C1" s="320"/>
      <c r="D1" s="320"/>
      <c r="E1" s="320"/>
      <c r="F1" s="320"/>
      <c r="G1" s="320"/>
      <c r="H1" s="320"/>
      <c r="I1" s="320"/>
      <c r="J1" s="320"/>
      <c r="K1" s="320"/>
      <c r="L1" s="320"/>
      <c r="M1" s="320"/>
      <c r="N1" s="320"/>
      <c r="O1" s="320"/>
      <c r="P1" s="320"/>
      <c r="Q1" s="320"/>
      <c r="R1" s="320"/>
      <c r="S1" s="320"/>
      <c r="T1" s="320"/>
      <c r="U1" s="320"/>
      <c r="V1" s="320"/>
      <c r="W1" s="320"/>
      <c r="X1" s="320"/>
      <c r="Y1" s="321"/>
    </row>
    <row r="2" spans="1:25" x14ac:dyDescent="0.25">
      <c r="A2" s="295" t="s">
        <v>238</v>
      </c>
      <c r="B2" s="279"/>
      <c r="C2" s="279"/>
      <c r="D2" s="279"/>
      <c r="E2" s="279"/>
      <c r="F2" s="279"/>
      <c r="G2" s="279"/>
      <c r="H2" s="279"/>
      <c r="I2" s="279"/>
      <c r="J2" s="279"/>
      <c r="K2" s="279"/>
      <c r="L2" s="279"/>
      <c r="M2" s="279"/>
      <c r="N2" s="279"/>
      <c r="O2" s="279"/>
      <c r="P2" s="279"/>
      <c r="Q2" s="279"/>
      <c r="R2" s="279"/>
      <c r="S2" s="279"/>
      <c r="T2" s="279"/>
      <c r="U2" s="279"/>
      <c r="V2" s="279"/>
      <c r="W2" s="279"/>
      <c r="X2" s="279"/>
      <c r="Y2" s="280"/>
    </row>
    <row r="3" spans="1:25" x14ac:dyDescent="0.25">
      <c r="A3" s="296"/>
      <c r="B3" s="281"/>
      <c r="C3" s="281"/>
      <c r="D3" s="281"/>
      <c r="E3" s="281"/>
      <c r="F3" s="281"/>
      <c r="G3" s="281"/>
      <c r="H3" s="281"/>
      <c r="I3" s="281"/>
      <c r="J3" s="281"/>
      <c r="K3" s="281"/>
      <c r="L3" s="281"/>
      <c r="M3" s="281"/>
      <c r="N3" s="281"/>
      <c r="O3" s="281"/>
      <c r="P3" s="281"/>
      <c r="Q3" s="281"/>
      <c r="R3" s="281"/>
      <c r="S3" s="281"/>
      <c r="T3" s="281"/>
      <c r="U3" s="281"/>
      <c r="V3" s="281"/>
      <c r="W3" s="281"/>
      <c r="X3" s="281"/>
      <c r="Y3" s="282"/>
    </row>
    <row r="4" spans="1:25" x14ac:dyDescent="0.25">
      <c r="A4" s="296"/>
      <c r="B4" s="281"/>
      <c r="C4" s="281"/>
      <c r="D4" s="281"/>
      <c r="E4" s="281"/>
      <c r="F4" s="281"/>
      <c r="G4" s="281"/>
      <c r="H4" s="281"/>
      <c r="I4" s="281"/>
      <c r="J4" s="281"/>
      <c r="K4" s="281"/>
      <c r="L4" s="281"/>
      <c r="M4" s="281"/>
      <c r="N4" s="281"/>
      <c r="O4" s="281"/>
      <c r="P4" s="281"/>
      <c r="Q4" s="281"/>
      <c r="R4" s="281"/>
      <c r="S4" s="281"/>
      <c r="T4" s="281"/>
      <c r="U4" s="281"/>
      <c r="V4" s="281"/>
      <c r="W4" s="281"/>
      <c r="X4" s="281"/>
      <c r="Y4" s="282"/>
    </row>
    <row r="5" spans="1:25" x14ac:dyDescent="0.25">
      <c r="A5" s="296"/>
      <c r="B5" s="281"/>
      <c r="C5" s="281"/>
      <c r="D5" s="281"/>
      <c r="E5" s="281"/>
      <c r="F5" s="281"/>
      <c r="G5" s="281"/>
      <c r="H5" s="281"/>
      <c r="I5" s="281"/>
      <c r="J5" s="281"/>
      <c r="K5" s="281"/>
      <c r="L5" s="281"/>
      <c r="M5" s="281"/>
      <c r="N5" s="281"/>
      <c r="O5" s="281"/>
      <c r="P5" s="281"/>
      <c r="Q5" s="281"/>
      <c r="R5" s="281"/>
      <c r="S5" s="281"/>
      <c r="T5" s="281"/>
      <c r="U5" s="281"/>
      <c r="V5" s="281"/>
      <c r="W5" s="281"/>
      <c r="X5" s="281"/>
      <c r="Y5" s="282"/>
    </row>
    <row r="6" spans="1:25" x14ac:dyDescent="0.25">
      <c r="A6" s="296"/>
      <c r="B6" s="281"/>
      <c r="C6" s="281"/>
      <c r="D6" s="281"/>
      <c r="E6" s="281"/>
      <c r="F6" s="281"/>
      <c r="G6" s="281"/>
      <c r="H6" s="281"/>
      <c r="I6" s="281"/>
      <c r="J6" s="281"/>
      <c r="K6" s="281"/>
      <c r="L6" s="281"/>
      <c r="M6" s="281"/>
      <c r="N6" s="281"/>
      <c r="O6" s="281"/>
      <c r="P6" s="281"/>
      <c r="Q6" s="281"/>
      <c r="R6" s="281"/>
      <c r="S6" s="281"/>
      <c r="T6" s="281"/>
      <c r="U6" s="281"/>
      <c r="V6" s="281"/>
      <c r="W6" s="281"/>
      <c r="X6" s="281"/>
      <c r="Y6" s="282"/>
    </row>
    <row r="7" spans="1:25" x14ac:dyDescent="0.25">
      <c r="A7" s="296"/>
      <c r="B7" s="281"/>
      <c r="C7" s="281"/>
      <c r="D7" s="281"/>
      <c r="E7" s="281"/>
      <c r="F7" s="281"/>
      <c r="G7" s="281"/>
      <c r="H7" s="281"/>
      <c r="I7" s="281"/>
      <c r="J7" s="281"/>
      <c r="K7" s="281"/>
      <c r="L7" s="281"/>
      <c r="M7" s="281"/>
      <c r="N7" s="281"/>
      <c r="O7" s="281"/>
      <c r="P7" s="281"/>
      <c r="Q7" s="281"/>
      <c r="R7" s="281"/>
      <c r="S7" s="281"/>
      <c r="T7" s="281"/>
      <c r="U7" s="281"/>
      <c r="V7" s="281"/>
      <c r="W7" s="281"/>
      <c r="X7" s="281"/>
      <c r="Y7" s="282"/>
    </row>
    <row r="8" spans="1:25" x14ac:dyDescent="0.25">
      <c r="A8" s="296"/>
      <c r="B8" s="281"/>
      <c r="C8" s="281"/>
      <c r="D8" s="281"/>
      <c r="E8" s="281"/>
      <c r="F8" s="281"/>
      <c r="G8" s="281"/>
      <c r="H8" s="281"/>
      <c r="I8" s="281"/>
      <c r="J8" s="281"/>
      <c r="K8" s="281"/>
      <c r="L8" s="281"/>
      <c r="M8" s="281"/>
      <c r="N8" s="281"/>
      <c r="O8" s="281"/>
      <c r="P8" s="281"/>
      <c r="Q8" s="281"/>
      <c r="R8" s="281"/>
      <c r="S8" s="281"/>
      <c r="T8" s="281"/>
      <c r="U8" s="281"/>
      <c r="V8" s="281"/>
      <c r="W8" s="281"/>
      <c r="X8" s="281"/>
      <c r="Y8" s="282"/>
    </row>
    <row r="9" spans="1:25" x14ac:dyDescent="0.25">
      <c r="A9" s="296"/>
      <c r="B9" s="281"/>
      <c r="C9" s="281"/>
      <c r="D9" s="281"/>
      <c r="E9" s="281"/>
      <c r="F9" s="281"/>
      <c r="G9" s="281"/>
      <c r="H9" s="281"/>
      <c r="I9" s="281"/>
      <c r="J9" s="281"/>
      <c r="K9" s="281"/>
      <c r="L9" s="281"/>
      <c r="M9" s="281"/>
      <c r="N9" s="281"/>
      <c r="O9" s="281"/>
      <c r="P9" s="281"/>
      <c r="Q9" s="281"/>
      <c r="R9" s="281"/>
      <c r="S9" s="281"/>
      <c r="T9" s="281"/>
      <c r="U9" s="281"/>
      <c r="V9" s="281"/>
      <c r="W9" s="281"/>
      <c r="X9" s="281"/>
      <c r="Y9" s="282"/>
    </row>
    <row r="10" spans="1:25" x14ac:dyDescent="0.25">
      <c r="A10" s="296"/>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2"/>
    </row>
    <row r="11" spans="1:25" x14ac:dyDescent="0.25">
      <c r="A11" s="296"/>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2"/>
    </row>
    <row r="12" spans="1:25" x14ac:dyDescent="0.25">
      <c r="A12" s="296"/>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2"/>
    </row>
    <row r="13" spans="1:25" x14ac:dyDescent="0.25">
      <c r="A13" s="296"/>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2"/>
    </row>
    <row r="14" spans="1:25" x14ac:dyDescent="0.25">
      <c r="A14" s="296"/>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2"/>
    </row>
    <row r="15" spans="1:25" ht="15.75" thickBot="1" x14ac:dyDescent="0.3">
      <c r="A15" s="29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4"/>
    </row>
    <row r="17" spans="1:25" ht="19.5" thickBot="1" x14ac:dyDescent="0.35">
      <c r="A17" s="311" t="s">
        <v>157</v>
      </c>
      <c r="B17" s="311"/>
      <c r="C17" s="311"/>
      <c r="D17" s="311"/>
      <c r="E17" s="311"/>
      <c r="F17" s="311"/>
      <c r="H17" s="311" t="s">
        <v>118</v>
      </c>
      <c r="I17" s="311"/>
      <c r="J17" s="311"/>
      <c r="K17" s="1" t="s">
        <v>187</v>
      </c>
    </row>
    <row r="18" spans="1:25" ht="15.75" customHeight="1" x14ac:dyDescent="0.25">
      <c r="A18" s="279" t="s">
        <v>231</v>
      </c>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80"/>
    </row>
    <row r="19" spans="1:25" ht="15" customHeight="1" x14ac:dyDescent="0.25">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2"/>
    </row>
    <row r="20" spans="1:25" ht="15" customHeight="1" x14ac:dyDescent="0.25">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2"/>
    </row>
    <row r="21" spans="1:25" ht="15" customHeight="1" x14ac:dyDescent="0.25">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2"/>
    </row>
    <row r="22" spans="1:25" ht="15" customHeight="1" x14ac:dyDescent="0.25">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2"/>
    </row>
    <row r="23" spans="1:25" ht="15" customHeight="1" x14ac:dyDescent="0.25">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2"/>
    </row>
    <row r="24" spans="1:25" ht="15" customHeight="1" x14ac:dyDescent="0.25">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2"/>
    </row>
    <row r="25" spans="1:25" ht="18" customHeight="1" x14ac:dyDescent="0.25">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2"/>
    </row>
    <row r="26" spans="1:25" ht="15" customHeight="1" x14ac:dyDescent="0.25">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2"/>
    </row>
    <row r="27" spans="1:25" ht="15" customHeight="1" x14ac:dyDescent="0.25">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2"/>
    </row>
    <row r="28" spans="1:25" ht="15" customHeight="1" x14ac:dyDescent="0.25">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2"/>
    </row>
    <row r="29" spans="1:25" ht="15" customHeight="1" x14ac:dyDescent="0.25">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2"/>
    </row>
    <row r="30" spans="1:25" ht="15" customHeight="1" x14ac:dyDescent="0.25">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2"/>
    </row>
    <row r="31" spans="1:25" ht="15.75" customHeight="1" thickBot="1" x14ac:dyDescent="0.3">
      <c r="A31" s="283"/>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4"/>
    </row>
    <row r="33" spans="1:25" ht="15.75" thickBot="1" x14ac:dyDescent="0.3">
      <c r="A33" s="299" t="s">
        <v>28</v>
      </c>
      <c r="B33" s="299"/>
      <c r="C33" s="299"/>
      <c r="D33" s="299"/>
      <c r="E33" s="299"/>
      <c r="F33" s="299"/>
      <c r="G33" s="299"/>
      <c r="H33" s="299"/>
      <c r="I33" s="299"/>
      <c r="J33" s="299"/>
      <c r="K33" s="299"/>
      <c r="L33" s="299"/>
      <c r="M33" s="299"/>
      <c r="N33" s="299"/>
      <c r="O33" s="299"/>
      <c r="P33" s="299"/>
      <c r="Q33" s="299"/>
      <c r="R33" s="299"/>
      <c r="S33" s="299"/>
      <c r="T33" s="299"/>
      <c r="U33" s="299"/>
      <c r="V33" s="299"/>
      <c r="W33" s="299"/>
      <c r="X33" s="299"/>
      <c r="Y33" s="299"/>
    </row>
    <row r="34" spans="1:25" ht="46.5" customHeight="1" x14ac:dyDescent="0.25">
      <c r="A34" s="279" t="s">
        <v>209</v>
      </c>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80"/>
    </row>
    <row r="35" spans="1:25" x14ac:dyDescent="0.25">
      <c r="A35" s="281"/>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2"/>
    </row>
    <row r="36" spans="1:25" x14ac:dyDescent="0.25">
      <c r="A36" s="281"/>
      <c r="B36" s="281"/>
      <c r="C36" s="281"/>
      <c r="D36" s="281"/>
      <c r="E36" s="281"/>
      <c r="F36" s="281"/>
      <c r="G36" s="281"/>
      <c r="H36" s="281"/>
      <c r="I36" s="281"/>
      <c r="J36" s="281"/>
      <c r="K36" s="281"/>
      <c r="L36" s="281"/>
      <c r="M36" s="281"/>
      <c r="N36" s="281"/>
      <c r="O36" s="281"/>
      <c r="P36" s="281"/>
      <c r="Q36" s="281"/>
      <c r="R36" s="281"/>
      <c r="S36" s="281"/>
      <c r="T36" s="281"/>
      <c r="U36" s="281"/>
      <c r="V36" s="281"/>
      <c r="W36" s="281"/>
      <c r="X36" s="281"/>
      <c r="Y36" s="282"/>
    </row>
    <row r="37" spans="1:25" x14ac:dyDescent="0.25">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2"/>
    </row>
    <row r="38" spans="1:25" x14ac:dyDescent="0.25">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2"/>
    </row>
    <row r="39" spans="1:25" x14ac:dyDescent="0.25">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2"/>
    </row>
    <row r="40" spans="1:25" ht="15.75" thickBot="1" x14ac:dyDescent="0.3">
      <c r="A40" s="283"/>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4"/>
    </row>
    <row r="42" spans="1:25" s="13" customFormat="1" x14ac:dyDescent="0.25">
      <c r="A42" s="322" t="s">
        <v>159</v>
      </c>
      <c r="B42" s="322"/>
      <c r="C42" s="322"/>
      <c r="D42" s="322"/>
      <c r="E42" s="322"/>
      <c r="F42" s="322"/>
      <c r="G42" s="322"/>
      <c r="H42" s="322"/>
      <c r="I42" s="322"/>
      <c r="J42" s="322"/>
      <c r="K42" s="322"/>
      <c r="L42" s="322"/>
      <c r="M42" s="322"/>
      <c r="N42" s="322"/>
      <c r="O42" s="322"/>
      <c r="P42" s="322"/>
      <c r="Q42" s="322"/>
      <c r="R42" s="322"/>
      <c r="S42" s="322"/>
      <c r="T42" s="322"/>
      <c r="U42" s="322"/>
      <c r="V42" s="322"/>
      <c r="W42" s="322"/>
      <c r="X42" s="322"/>
      <c r="Y42" s="322"/>
    </row>
    <row r="43" spans="1:25" x14ac:dyDescent="0.25">
      <c r="A43" s="323" t="s">
        <v>213</v>
      </c>
      <c r="B43" s="323"/>
      <c r="C43" s="323"/>
      <c r="D43" s="323"/>
      <c r="E43" s="323"/>
      <c r="F43" s="323"/>
      <c r="G43" s="323"/>
      <c r="H43" s="323"/>
      <c r="I43" s="323"/>
      <c r="J43" s="323"/>
      <c r="K43" s="323"/>
      <c r="L43" s="323"/>
      <c r="M43" s="323"/>
      <c r="N43" s="323"/>
      <c r="O43" s="323"/>
      <c r="P43" s="323"/>
      <c r="Q43" s="323"/>
      <c r="R43" s="323"/>
      <c r="S43" s="323"/>
      <c r="T43" s="323"/>
      <c r="U43" s="323"/>
      <c r="V43" s="323"/>
      <c r="W43" s="323"/>
      <c r="X43" s="323"/>
      <c r="Y43" s="324"/>
    </row>
    <row r="45" spans="1:25" ht="15.75" thickBot="1" x14ac:dyDescent="0.3">
      <c r="A45" s="303" t="s">
        <v>72</v>
      </c>
      <c r="B45" s="303"/>
      <c r="C45" s="303"/>
      <c r="E45" s="303" t="s">
        <v>73</v>
      </c>
      <c r="F45" s="303"/>
      <c r="G45" s="303"/>
    </row>
    <row r="46" spans="1:25" ht="15.75" thickBot="1" x14ac:dyDescent="0.3">
      <c r="A46" s="304" t="s">
        <v>55</v>
      </c>
      <c r="B46" s="305"/>
      <c r="E46" s="304" t="s">
        <v>58</v>
      </c>
      <c r="F46" s="305"/>
    </row>
    <row r="48" spans="1:25" x14ac:dyDescent="0.25">
      <c r="A48" s="307"/>
      <c r="B48" s="307"/>
      <c r="C48" s="307"/>
      <c r="D48" s="307"/>
      <c r="E48" s="307"/>
      <c r="F48" s="307"/>
      <c r="G48" s="307"/>
      <c r="H48" s="307"/>
      <c r="I48" s="307"/>
      <c r="J48" s="307"/>
      <c r="K48" s="307"/>
      <c r="L48" s="307"/>
      <c r="M48" s="307"/>
      <c r="N48" s="307"/>
      <c r="O48" s="307"/>
      <c r="P48" s="307"/>
      <c r="Q48" s="307"/>
      <c r="R48" s="307"/>
      <c r="S48" s="307"/>
      <c r="T48" s="307"/>
      <c r="U48" s="307"/>
      <c r="V48" s="307"/>
      <c r="W48" s="307"/>
      <c r="X48" s="307"/>
      <c r="Y48" s="307"/>
    </row>
    <row r="50" spans="1:25" ht="19.5" thickBot="1" x14ac:dyDescent="0.35">
      <c r="A50" s="311" t="s">
        <v>158</v>
      </c>
      <c r="B50" s="311"/>
      <c r="C50" s="311"/>
      <c r="D50" s="311"/>
      <c r="E50" s="311"/>
      <c r="F50" s="311"/>
      <c r="H50" s="311" t="s">
        <v>118</v>
      </c>
      <c r="I50" s="311"/>
      <c r="J50" s="311"/>
      <c r="K50" t="s">
        <v>189</v>
      </c>
    </row>
    <row r="51" spans="1:25" ht="288.75" customHeight="1" x14ac:dyDescent="0.25">
      <c r="A51" s="295" t="s">
        <v>239</v>
      </c>
      <c r="B51" s="279"/>
      <c r="C51" s="279"/>
      <c r="D51" s="279"/>
      <c r="E51" s="279"/>
      <c r="F51" s="279"/>
      <c r="G51" s="279"/>
      <c r="H51" s="279"/>
      <c r="I51" s="279"/>
      <c r="J51" s="279"/>
      <c r="K51" s="279"/>
      <c r="L51" s="279"/>
      <c r="M51" s="279"/>
      <c r="N51" s="279"/>
      <c r="O51" s="279"/>
      <c r="P51" s="279"/>
      <c r="Q51" s="279"/>
      <c r="R51" s="279"/>
      <c r="S51" s="279"/>
      <c r="T51" s="279"/>
      <c r="U51" s="279"/>
      <c r="V51" s="279"/>
      <c r="W51" s="279"/>
      <c r="X51" s="279"/>
      <c r="Y51" s="280"/>
    </row>
    <row r="52" spans="1:25" x14ac:dyDescent="0.25">
      <c r="A52" s="296"/>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2"/>
    </row>
    <row r="53" spans="1:25" x14ac:dyDescent="0.25">
      <c r="A53" s="296"/>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2"/>
    </row>
    <row r="54" spans="1:25" x14ac:dyDescent="0.25">
      <c r="A54" s="296"/>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2"/>
    </row>
    <row r="55" spans="1:25" x14ac:dyDescent="0.25">
      <c r="A55" s="296"/>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2"/>
    </row>
    <row r="56" spans="1:25" x14ac:dyDescent="0.25">
      <c r="A56" s="296"/>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2"/>
    </row>
    <row r="57" spans="1:25" x14ac:dyDescent="0.25">
      <c r="A57" s="296"/>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2"/>
    </row>
    <row r="58" spans="1:25" x14ac:dyDescent="0.25">
      <c r="A58" s="296"/>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2"/>
    </row>
    <row r="59" spans="1:25" x14ac:dyDescent="0.25">
      <c r="A59" s="296"/>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2"/>
    </row>
    <row r="60" spans="1:25" x14ac:dyDescent="0.25">
      <c r="A60" s="296"/>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2"/>
    </row>
    <row r="61" spans="1:25" x14ac:dyDescent="0.25">
      <c r="A61" s="296"/>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2"/>
    </row>
    <row r="62" spans="1:25" x14ac:dyDescent="0.25">
      <c r="A62" s="296"/>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2"/>
    </row>
    <row r="63" spans="1:25" x14ac:dyDescent="0.25">
      <c r="A63" s="296"/>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2"/>
    </row>
    <row r="64" spans="1:25" ht="15.75" thickBot="1" x14ac:dyDescent="0.3">
      <c r="A64" s="29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4"/>
    </row>
    <row r="66" spans="1:25" ht="15.75" thickBot="1" x14ac:dyDescent="0.3">
      <c r="A66" s="299" t="s">
        <v>28</v>
      </c>
      <c r="B66" s="299"/>
      <c r="C66" s="299"/>
      <c r="D66" s="299"/>
      <c r="E66" s="299"/>
      <c r="F66" s="299"/>
      <c r="G66" s="299"/>
      <c r="H66" s="299"/>
      <c r="I66" s="299"/>
      <c r="J66" s="299"/>
      <c r="K66" s="299"/>
      <c r="L66" s="299"/>
      <c r="M66" s="299"/>
      <c r="N66" s="299"/>
      <c r="O66" s="299"/>
      <c r="P66" s="299"/>
      <c r="Q66" s="299"/>
      <c r="R66" s="299"/>
      <c r="S66" s="299"/>
      <c r="T66" s="299"/>
      <c r="U66" s="299"/>
      <c r="V66" s="299"/>
      <c r="W66" s="299"/>
      <c r="X66" s="299"/>
      <c r="Y66" s="299"/>
    </row>
    <row r="67" spans="1:25" x14ac:dyDescent="0.25">
      <c r="A67" s="295" t="s">
        <v>240</v>
      </c>
      <c r="B67" s="279"/>
      <c r="C67" s="279"/>
      <c r="D67" s="279"/>
      <c r="E67" s="279"/>
      <c r="F67" s="279"/>
      <c r="G67" s="279"/>
      <c r="H67" s="279"/>
      <c r="I67" s="279"/>
      <c r="J67" s="279"/>
      <c r="K67" s="279"/>
      <c r="L67" s="279"/>
      <c r="M67" s="279"/>
      <c r="N67" s="279"/>
      <c r="O67" s="279"/>
      <c r="P67" s="279"/>
      <c r="Q67" s="279"/>
      <c r="R67" s="279"/>
      <c r="S67" s="279"/>
      <c r="T67" s="279"/>
      <c r="U67" s="279"/>
      <c r="V67" s="279"/>
      <c r="W67" s="279"/>
      <c r="X67" s="279"/>
      <c r="Y67" s="280"/>
    </row>
    <row r="68" spans="1:25" x14ac:dyDescent="0.25">
      <c r="A68" s="296"/>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2"/>
    </row>
    <row r="69" spans="1:25" x14ac:dyDescent="0.25">
      <c r="A69" s="296"/>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2"/>
    </row>
    <row r="70" spans="1:25" x14ac:dyDescent="0.25">
      <c r="A70" s="296"/>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2"/>
    </row>
    <row r="71" spans="1:25" x14ac:dyDescent="0.25">
      <c r="A71" s="296"/>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2"/>
    </row>
    <row r="72" spans="1:25" x14ac:dyDescent="0.25">
      <c r="A72" s="296"/>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2"/>
    </row>
    <row r="73" spans="1:25" ht="15.75" thickBot="1" x14ac:dyDescent="0.3">
      <c r="A73" s="297"/>
      <c r="B73" s="283"/>
      <c r="C73" s="283"/>
      <c r="D73" s="283"/>
      <c r="E73" s="283"/>
      <c r="F73" s="283"/>
      <c r="G73" s="283"/>
      <c r="H73" s="283"/>
      <c r="I73" s="283"/>
      <c r="J73" s="283"/>
      <c r="K73" s="283"/>
      <c r="L73" s="283"/>
      <c r="M73" s="283"/>
      <c r="N73" s="283"/>
      <c r="O73" s="283"/>
      <c r="P73" s="283"/>
      <c r="Q73" s="283"/>
      <c r="R73" s="283"/>
      <c r="S73" s="283"/>
      <c r="T73" s="283"/>
      <c r="U73" s="283"/>
      <c r="V73" s="283"/>
      <c r="W73" s="283"/>
      <c r="X73" s="283"/>
      <c r="Y73" s="284"/>
    </row>
    <row r="75" spans="1:25" ht="15.75" thickBot="1" x14ac:dyDescent="0.3">
      <c r="A75" s="299" t="s">
        <v>159</v>
      </c>
      <c r="B75" s="299"/>
      <c r="C75" s="299"/>
      <c r="D75" s="299"/>
      <c r="E75" s="299"/>
      <c r="F75" s="299"/>
      <c r="G75" s="299"/>
      <c r="H75" s="299"/>
      <c r="I75" s="299"/>
      <c r="J75" s="299"/>
      <c r="K75" s="299"/>
      <c r="L75" s="299"/>
      <c r="M75" s="299"/>
      <c r="N75" s="299"/>
      <c r="O75" s="299"/>
      <c r="P75" s="299"/>
      <c r="Q75" s="299"/>
      <c r="R75" s="299"/>
      <c r="S75" s="299"/>
      <c r="T75" s="299"/>
      <c r="U75" s="299"/>
      <c r="V75" s="299"/>
      <c r="W75" s="299"/>
      <c r="X75" s="299"/>
      <c r="Y75" s="299"/>
    </row>
    <row r="76" spans="1:25" ht="16.5" thickBot="1" x14ac:dyDescent="0.3">
      <c r="A76" s="300" t="s">
        <v>206</v>
      </c>
      <c r="B76" s="301"/>
      <c r="C76" s="301"/>
      <c r="D76" s="301"/>
      <c r="E76" s="301"/>
      <c r="F76" s="301"/>
      <c r="G76" s="301"/>
      <c r="H76" s="301"/>
      <c r="I76" s="301"/>
      <c r="J76" s="301"/>
      <c r="K76" s="301"/>
      <c r="L76" s="301"/>
      <c r="M76" s="301"/>
      <c r="N76" s="301"/>
      <c r="O76" s="301"/>
      <c r="P76" s="301"/>
      <c r="Q76" s="301"/>
      <c r="R76" s="301"/>
      <c r="S76" s="301"/>
      <c r="T76" s="301"/>
      <c r="U76" s="301"/>
      <c r="V76" s="301"/>
      <c r="W76" s="301"/>
      <c r="X76" s="301"/>
      <c r="Y76" s="302"/>
    </row>
    <row r="78" spans="1:25" ht="15.75" thickBot="1" x14ac:dyDescent="0.3">
      <c r="A78" s="303" t="s">
        <v>72</v>
      </c>
      <c r="B78" s="303"/>
      <c r="C78" s="303"/>
      <c r="E78" s="303" t="s">
        <v>73</v>
      </c>
      <c r="F78" s="303"/>
      <c r="G78" s="303"/>
    </row>
    <row r="79" spans="1:25" x14ac:dyDescent="0.25">
      <c r="A79" s="308" t="s">
        <v>55</v>
      </c>
      <c r="B79" s="309"/>
      <c r="E79" s="308" t="s">
        <v>58</v>
      </c>
      <c r="F79" s="309"/>
    </row>
    <row r="80" spans="1:25" x14ac:dyDescent="0.25">
      <c r="A80" s="241"/>
      <c r="B80" s="241"/>
      <c r="C80" s="242"/>
      <c r="D80" s="242"/>
      <c r="E80" s="241"/>
      <c r="F80" s="241"/>
      <c r="G80" s="242"/>
      <c r="H80" s="242"/>
    </row>
    <row r="81" spans="1:25" x14ac:dyDescent="0.25">
      <c r="A81" s="314"/>
      <c r="B81" s="314"/>
      <c r="C81" s="314"/>
      <c r="D81" s="314"/>
      <c r="E81" s="314"/>
      <c r="F81" s="314"/>
      <c r="G81" s="314"/>
      <c r="H81" s="314"/>
      <c r="I81" s="314"/>
      <c r="J81" s="314"/>
      <c r="K81" s="314"/>
      <c r="L81" s="314"/>
      <c r="M81" s="314"/>
      <c r="N81" s="314"/>
      <c r="O81" s="314"/>
      <c r="P81" s="314"/>
      <c r="Q81" s="314"/>
      <c r="R81" s="314"/>
      <c r="S81" s="314"/>
      <c r="T81" s="314"/>
      <c r="U81" s="314"/>
      <c r="V81" s="314"/>
      <c r="W81" s="314"/>
      <c r="X81" s="314"/>
      <c r="Y81" s="314"/>
    </row>
    <row r="82" spans="1:25" x14ac:dyDescent="0.25">
      <c r="A82" s="241"/>
      <c r="B82" s="241"/>
      <c r="C82" s="242"/>
      <c r="D82" s="242"/>
      <c r="E82" s="241"/>
      <c r="F82" s="241"/>
      <c r="G82" s="242"/>
      <c r="H82" s="242"/>
    </row>
    <row r="83" spans="1:25" ht="19.5" thickBot="1" x14ac:dyDescent="0.35">
      <c r="A83" s="315" t="s">
        <v>160</v>
      </c>
      <c r="B83" s="315"/>
      <c r="C83" s="315"/>
      <c r="D83" s="315"/>
      <c r="E83" s="315"/>
      <c r="F83" s="315"/>
      <c r="G83" s="13"/>
      <c r="H83" s="315" t="s">
        <v>118</v>
      </c>
      <c r="I83" s="315"/>
      <c r="J83" s="315"/>
      <c r="K83" s="13" t="s">
        <v>188</v>
      </c>
      <c r="L83" s="13"/>
      <c r="M83" s="13"/>
      <c r="N83" s="13"/>
      <c r="O83" s="13"/>
      <c r="P83" s="13"/>
      <c r="Q83" s="13"/>
      <c r="R83" s="13"/>
      <c r="S83" s="13"/>
      <c r="T83" s="13"/>
      <c r="U83" s="13"/>
      <c r="V83" s="13"/>
      <c r="W83" s="13"/>
      <c r="X83" s="13"/>
      <c r="Y83" s="13"/>
    </row>
    <row r="84" spans="1:25" ht="23.25" customHeight="1" x14ac:dyDescent="0.25">
      <c r="A84" s="285" t="s">
        <v>227</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7"/>
    </row>
    <row r="85" spans="1:25" s="250" customFormat="1" ht="15" customHeight="1" x14ac:dyDescent="0.25">
      <c r="A85" s="288"/>
      <c r="B85" s="289"/>
      <c r="C85" s="289"/>
      <c r="D85" s="289"/>
      <c r="E85" s="289"/>
      <c r="F85" s="289"/>
      <c r="G85" s="289"/>
      <c r="H85" s="289"/>
      <c r="I85" s="289"/>
      <c r="J85" s="289"/>
      <c r="K85" s="289"/>
      <c r="L85" s="289"/>
      <c r="M85" s="289"/>
      <c r="N85" s="289"/>
      <c r="O85" s="289"/>
      <c r="P85" s="289"/>
      <c r="Q85" s="289"/>
      <c r="R85" s="289"/>
      <c r="S85" s="289"/>
      <c r="T85" s="289"/>
      <c r="U85" s="289"/>
      <c r="V85" s="289"/>
      <c r="W85" s="289"/>
      <c r="X85" s="289"/>
      <c r="Y85" s="290"/>
    </row>
    <row r="86" spans="1:25" s="250" customFormat="1" ht="15" customHeight="1" x14ac:dyDescent="0.25">
      <c r="A86" s="288"/>
      <c r="B86" s="289"/>
      <c r="C86" s="289"/>
      <c r="D86" s="289"/>
      <c r="E86" s="289"/>
      <c r="F86" s="289"/>
      <c r="G86" s="289"/>
      <c r="H86" s="289"/>
      <c r="I86" s="289"/>
      <c r="J86" s="289"/>
      <c r="K86" s="289"/>
      <c r="L86" s="289"/>
      <c r="M86" s="289"/>
      <c r="N86" s="289"/>
      <c r="O86" s="289"/>
      <c r="P86" s="289"/>
      <c r="Q86" s="289"/>
      <c r="R86" s="289"/>
      <c r="S86" s="289"/>
      <c r="T86" s="289"/>
      <c r="U86" s="289"/>
      <c r="V86" s="289"/>
      <c r="W86" s="289"/>
      <c r="X86" s="289"/>
      <c r="Y86" s="290"/>
    </row>
    <row r="87" spans="1:25" s="250" customFormat="1" ht="15" customHeight="1" x14ac:dyDescent="0.25">
      <c r="A87" s="288"/>
      <c r="B87" s="289"/>
      <c r="C87" s="289"/>
      <c r="D87" s="289"/>
      <c r="E87" s="289"/>
      <c r="F87" s="289"/>
      <c r="G87" s="289"/>
      <c r="H87" s="289"/>
      <c r="I87" s="289"/>
      <c r="J87" s="289"/>
      <c r="K87" s="289"/>
      <c r="L87" s="289"/>
      <c r="M87" s="289"/>
      <c r="N87" s="289"/>
      <c r="O87" s="289"/>
      <c r="P87" s="289"/>
      <c r="Q87" s="289"/>
      <c r="R87" s="289"/>
      <c r="S87" s="289"/>
      <c r="T87" s="289"/>
      <c r="U87" s="289"/>
      <c r="V87" s="289"/>
      <c r="W87" s="289"/>
      <c r="X87" s="289"/>
      <c r="Y87" s="290"/>
    </row>
    <row r="88" spans="1:25" s="250" customFormat="1" ht="15" customHeight="1" x14ac:dyDescent="0.25">
      <c r="A88" s="288"/>
      <c r="B88" s="289"/>
      <c r="C88" s="289"/>
      <c r="D88" s="289"/>
      <c r="E88" s="289"/>
      <c r="F88" s="289"/>
      <c r="G88" s="289"/>
      <c r="H88" s="289"/>
      <c r="I88" s="289"/>
      <c r="J88" s="289"/>
      <c r="K88" s="289"/>
      <c r="L88" s="289"/>
      <c r="M88" s="289"/>
      <c r="N88" s="289"/>
      <c r="O88" s="289"/>
      <c r="P88" s="289"/>
      <c r="Q88" s="289"/>
      <c r="R88" s="289"/>
      <c r="S88" s="289"/>
      <c r="T88" s="289"/>
      <c r="U88" s="289"/>
      <c r="V88" s="289"/>
      <c r="W88" s="289"/>
      <c r="X88" s="289"/>
      <c r="Y88" s="290"/>
    </row>
    <row r="89" spans="1:25" s="250" customFormat="1" ht="15" customHeight="1" x14ac:dyDescent="0.25">
      <c r="A89" s="288"/>
      <c r="B89" s="289"/>
      <c r="C89" s="289"/>
      <c r="D89" s="289"/>
      <c r="E89" s="289"/>
      <c r="F89" s="289"/>
      <c r="G89" s="289"/>
      <c r="H89" s="289"/>
      <c r="I89" s="289"/>
      <c r="J89" s="289"/>
      <c r="K89" s="289"/>
      <c r="L89" s="289"/>
      <c r="M89" s="289"/>
      <c r="N89" s="289"/>
      <c r="O89" s="289"/>
      <c r="P89" s="289"/>
      <c r="Q89" s="289"/>
      <c r="R89" s="289"/>
      <c r="S89" s="289"/>
      <c r="T89" s="289"/>
      <c r="U89" s="289"/>
      <c r="V89" s="289"/>
      <c r="W89" s="289"/>
      <c r="X89" s="289"/>
      <c r="Y89" s="290"/>
    </row>
    <row r="90" spans="1:25" s="250" customFormat="1" ht="15" customHeight="1" x14ac:dyDescent="0.25">
      <c r="A90" s="288"/>
      <c r="B90" s="289"/>
      <c r="C90" s="289"/>
      <c r="D90" s="289"/>
      <c r="E90" s="289"/>
      <c r="F90" s="289"/>
      <c r="G90" s="289"/>
      <c r="H90" s="289"/>
      <c r="I90" s="289"/>
      <c r="J90" s="289"/>
      <c r="K90" s="289"/>
      <c r="L90" s="289"/>
      <c r="M90" s="289"/>
      <c r="N90" s="289"/>
      <c r="O90" s="289"/>
      <c r="P90" s="289"/>
      <c r="Q90" s="289"/>
      <c r="R90" s="289"/>
      <c r="S90" s="289"/>
      <c r="T90" s="289"/>
      <c r="U90" s="289"/>
      <c r="V90" s="289"/>
      <c r="W90" s="289"/>
      <c r="X90" s="289"/>
      <c r="Y90" s="290"/>
    </row>
    <row r="91" spans="1:25" s="250" customFormat="1" ht="15" customHeight="1" x14ac:dyDescent="0.25">
      <c r="A91" s="288"/>
      <c r="B91" s="289"/>
      <c r="C91" s="289"/>
      <c r="D91" s="289"/>
      <c r="E91" s="289"/>
      <c r="F91" s="289"/>
      <c r="G91" s="289"/>
      <c r="H91" s="289"/>
      <c r="I91" s="289"/>
      <c r="J91" s="289"/>
      <c r="K91" s="289"/>
      <c r="L91" s="289"/>
      <c r="M91" s="289"/>
      <c r="N91" s="289"/>
      <c r="O91" s="289"/>
      <c r="P91" s="289"/>
      <c r="Q91" s="289"/>
      <c r="R91" s="289"/>
      <c r="S91" s="289"/>
      <c r="T91" s="289"/>
      <c r="U91" s="289"/>
      <c r="V91" s="289"/>
      <c r="W91" s="289"/>
      <c r="X91" s="289"/>
      <c r="Y91" s="290"/>
    </row>
    <row r="92" spans="1:25" s="250" customFormat="1" ht="15" customHeight="1" x14ac:dyDescent="0.25">
      <c r="A92" s="288"/>
      <c r="B92" s="289"/>
      <c r="C92" s="289"/>
      <c r="D92" s="289"/>
      <c r="E92" s="289"/>
      <c r="F92" s="289"/>
      <c r="G92" s="289"/>
      <c r="H92" s="289"/>
      <c r="I92" s="289"/>
      <c r="J92" s="289"/>
      <c r="K92" s="289"/>
      <c r="L92" s="289"/>
      <c r="M92" s="289"/>
      <c r="N92" s="289"/>
      <c r="O92" s="289"/>
      <c r="P92" s="289"/>
      <c r="Q92" s="289"/>
      <c r="R92" s="289"/>
      <c r="S92" s="289"/>
      <c r="T92" s="289"/>
      <c r="U92" s="289"/>
      <c r="V92" s="289"/>
      <c r="W92" s="289"/>
      <c r="X92" s="289"/>
      <c r="Y92" s="290"/>
    </row>
    <row r="93" spans="1:25" s="250" customFormat="1" ht="15" customHeight="1" x14ac:dyDescent="0.25">
      <c r="A93" s="288"/>
      <c r="B93" s="289"/>
      <c r="C93" s="289"/>
      <c r="D93" s="289"/>
      <c r="E93" s="289"/>
      <c r="F93" s="289"/>
      <c r="G93" s="289"/>
      <c r="H93" s="289"/>
      <c r="I93" s="289"/>
      <c r="J93" s="289"/>
      <c r="K93" s="289"/>
      <c r="L93" s="289"/>
      <c r="M93" s="289"/>
      <c r="N93" s="289"/>
      <c r="O93" s="289"/>
      <c r="P93" s="289"/>
      <c r="Q93" s="289"/>
      <c r="R93" s="289"/>
      <c r="S93" s="289"/>
      <c r="T93" s="289"/>
      <c r="U93" s="289"/>
      <c r="V93" s="289"/>
      <c r="W93" s="289"/>
      <c r="X93" s="289"/>
      <c r="Y93" s="290"/>
    </row>
    <row r="94" spans="1:25" s="250" customFormat="1" ht="15" customHeight="1" x14ac:dyDescent="0.25">
      <c r="A94" s="288"/>
      <c r="B94" s="289"/>
      <c r="C94" s="289"/>
      <c r="D94" s="289"/>
      <c r="E94" s="289"/>
      <c r="F94" s="289"/>
      <c r="G94" s="289"/>
      <c r="H94" s="289"/>
      <c r="I94" s="289"/>
      <c r="J94" s="289"/>
      <c r="K94" s="289"/>
      <c r="L94" s="289"/>
      <c r="M94" s="289"/>
      <c r="N94" s="289"/>
      <c r="O94" s="289"/>
      <c r="P94" s="289"/>
      <c r="Q94" s="289"/>
      <c r="R94" s="289"/>
      <c r="S94" s="289"/>
      <c r="T94" s="289"/>
      <c r="U94" s="289"/>
      <c r="V94" s="289"/>
      <c r="W94" s="289"/>
      <c r="X94" s="289"/>
      <c r="Y94" s="290"/>
    </row>
    <row r="95" spans="1:25" s="250" customFormat="1" ht="15" customHeight="1" x14ac:dyDescent="0.25">
      <c r="A95" s="288"/>
      <c r="B95" s="289"/>
      <c r="C95" s="289"/>
      <c r="D95" s="289"/>
      <c r="E95" s="289"/>
      <c r="F95" s="289"/>
      <c r="G95" s="289"/>
      <c r="H95" s="289"/>
      <c r="I95" s="289"/>
      <c r="J95" s="289"/>
      <c r="K95" s="289"/>
      <c r="L95" s="289"/>
      <c r="M95" s="289"/>
      <c r="N95" s="289"/>
      <c r="O95" s="289"/>
      <c r="P95" s="289"/>
      <c r="Q95" s="289"/>
      <c r="R95" s="289"/>
      <c r="S95" s="289"/>
      <c r="T95" s="289"/>
      <c r="U95" s="289"/>
      <c r="V95" s="289"/>
      <c r="W95" s="289"/>
      <c r="X95" s="289"/>
      <c r="Y95" s="290"/>
    </row>
    <row r="96" spans="1:25" s="250" customFormat="1" ht="15" customHeight="1" x14ac:dyDescent="0.25">
      <c r="A96" s="288"/>
      <c r="B96" s="289"/>
      <c r="C96" s="289"/>
      <c r="D96" s="289"/>
      <c r="E96" s="289"/>
      <c r="F96" s="289"/>
      <c r="G96" s="289"/>
      <c r="H96" s="289"/>
      <c r="I96" s="289"/>
      <c r="J96" s="289"/>
      <c r="K96" s="289"/>
      <c r="L96" s="289"/>
      <c r="M96" s="289"/>
      <c r="N96" s="289"/>
      <c r="O96" s="289"/>
      <c r="P96" s="289"/>
      <c r="Q96" s="289"/>
      <c r="R96" s="289"/>
      <c r="S96" s="289"/>
      <c r="T96" s="289"/>
      <c r="U96" s="289"/>
      <c r="V96" s="289"/>
      <c r="W96" s="289"/>
      <c r="X96" s="289"/>
      <c r="Y96" s="290"/>
    </row>
    <row r="97" spans="1:25" s="250" customFormat="1" ht="15.75" customHeight="1" x14ac:dyDescent="0.25">
      <c r="A97" s="288"/>
      <c r="B97" s="289"/>
      <c r="C97" s="289"/>
      <c r="D97" s="289"/>
      <c r="E97" s="289"/>
      <c r="F97" s="289"/>
      <c r="G97" s="289"/>
      <c r="H97" s="289"/>
      <c r="I97" s="289"/>
      <c r="J97" s="289"/>
      <c r="K97" s="289"/>
      <c r="L97" s="289"/>
      <c r="M97" s="289"/>
      <c r="N97" s="289"/>
      <c r="O97" s="289"/>
      <c r="P97" s="289"/>
      <c r="Q97" s="289"/>
      <c r="R97" s="289"/>
      <c r="S97" s="289"/>
      <c r="T97" s="289"/>
      <c r="U97" s="289"/>
      <c r="V97" s="289"/>
      <c r="W97" s="289"/>
      <c r="X97" s="289"/>
      <c r="Y97" s="290"/>
    </row>
    <row r="98" spans="1:25" ht="15" customHeight="1" x14ac:dyDescent="0.25">
      <c r="A98" s="288"/>
      <c r="B98" s="289"/>
      <c r="C98" s="289"/>
      <c r="D98" s="289"/>
      <c r="E98" s="289"/>
      <c r="F98" s="289"/>
      <c r="G98" s="289"/>
      <c r="H98" s="289"/>
      <c r="I98" s="289"/>
      <c r="J98" s="289"/>
      <c r="K98" s="289"/>
      <c r="L98" s="289"/>
      <c r="M98" s="289"/>
      <c r="N98" s="289"/>
      <c r="O98" s="289"/>
      <c r="P98" s="289"/>
      <c r="Q98" s="289"/>
      <c r="R98" s="289"/>
      <c r="S98" s="289"/>
      <c r="T98" s="289"/>
      <c r="U98" s="289"/>
      <c r="V98" s="289"/>
      <c r="W98" s="289"/>
      <c r="X98" s="289"/>
      <c r="Y98" s="290"/>
    </row>
    <row r="99" spans="1:25" ht="15.75" thickBot="1" x14ac:dyDescent="0.3">
      <c r="A99" s="291"/>
      <c r="B99" s="292"/>
      <c r="C99" s="292"/>
      <c r="D99" s="292"/>
      <c r="E99" s="292"/>
      <c r="F99" s="292"/>
      <c r="G99" s="292"/>
      <c r="H99" s="292"/>
      <c r="I99" s="292"/>
      <c r="J99" s="292"/>
      <c r="K99" s="292"/>
      <c r="L99" s="292"/>
      <c r="M99" s="292"/>
      <c r="N99" s="292"/>
      <c r="O99" s="292"/>
      <c r="P99" s="292"/>
      <c r="Q99" s="292"/>
      <c r="R99" s="292"/>
      <c r="S99" s="292"/>
      <c r="T99" s="292"/>
      <c r="U99" s="292"/>
      <c r="V99" s="292"/>
      <c r="W99" s="292"/>
      <c r="X99" s="292"/>
      <c r="Y99" s="293"/>
    </row>
    <row r="100" spans="1:25" ht="21" customHeight="1" thickBot="1" x14ac:dyDescent="0.3">
      <c r="A100" s="253"/>
      <c r="B100" s="294" t="s">
        <v>28</v>
      </c>
      <c r="C100" s="294"/>
      <c r="D100" s="294"/>
      <c r="E100" s="294"/>
      <c r="F100" s="294"/>
      <c r="G100" s="294"/>
      <c r="H100" s="294"/>
      <c r="I100" s="294"/>
      <c r="J100" s="294"/>
      <c r="K100" s="294"/>
      <c r="L100" s="294"/>
      <c r="M100" s="294"/>
      <c r="N100" s="294"/>
      <c r="O100" s="294"/>
      <c r="P100" s="294"/>
      <c r="Q100" s="294"/>
      <c r="R100" s="294"/>
      <c r="S100" s="294"/>
      <c r="T100" s="294"/>
      <c r="U100" s="294"/>
      <c r="V100" s="294"/>
      <c r="W100" s="294"/>
      <c r="X100" s="294"/>
      <c r="Y100" s="294"/>
    </row>
    <row r="101" spans="1:25" x14ac:dyDescent="0.25">
      <c r="A101" s="295" t="s">
        <v>228</v>
      </c>
      <c r="B101" s="279"/>
      <c r="C101" s="279"/>
      <c r="D101" s="279"/>
      <c r="E101" s="279"/>
      <c r="F101" s="279"/>
      <c r="G101" s="279"/>
      <c r="H101" s="279"/>
      <c r="I101" s="279"/>
      <c r="J101" s="279"/>
      <c r="K101" s="279"/>
      <c r="L101" s="279"/>
      <c r="M101" s="279"/>
      <c r="N101" s="279"/>
      <c r="O101" s="279"/>
      <c r="P101" s="279"/>
      <c r="Q101" s="279"/>
      <c r="R101" s="279"/>
      <c r="S101" s="279"/>
      <c r="T101" s="279"/>
      <c r="U101" s="279"/>
      <c r="V101" s="279"/>
      <c r="W101" s="279"/>
      <c r="X101" s="279"/>
      <c r="Y101" s="280"/>
    </row>
    <row r="102" spans="1:25" x14ac:dyDescent="0.25">
      <c r="A102" s="296"/>
      <c r="B102" s="281"/>
      <c r="C102" s="281"/>
      <c r="D102" s="281"/>
      <c r="E102" s="281"/>
      <c r="F102" s="281"/>
      <c r="G102" s="281"/>
      <c r="H102" s="281"/>
      <c r="I102" s="281"/>
      <c r="J102" s="281"/>
      <c r="K102" s="281"/>
      <c r="L102" s="281"/>
      <c r="M102" s="281"/>
      <c r="N102" s="281"/>
      <c r="O102" s="281"/>
      <c r="P102" s="281"/>
      <c r="Q102" s="281"/>
      <c r="R102" s="281"/>
      <c r="S102" s="281"/>
      <c r="T102" s="281"/>
      <c r="U102" s="281"/>
      <c r="V102" s="281"/>
      <c r="W102" s="281"/>
      <c r="X102" s="281"/>
      <c r="Y102" s="282"/>
    </row>
    <row r="103" spans="1:25" x14ac:dyDescent="0.25">
      <c r="A103" s="296"/>
      <c r="B103" s="281"/>
      <c r="C103" s="281"/>
      <c r="D103" s="281"/>
      <c r="E103" s="281"/>
      <c r="F103" s="281"/>
      <c r="G103" s="281"/>
      <c r="H103" s="281"/>
      <c r="I103" s="281"/>
      <c r="J103" s="281"/>
      <c r="K103" s="281"/>
      <c r="L103" s="281"/>
      <c r="M103" s="281"/>
      <c r="N103" s="281"/>
      <c r="O103" s="281"/>
      <c r="P103" s="281"/>
      <c r="Q103" s="281"/>
      <c r="R103" s="281"/>
      <c r="S103" s="281"/>
      <c r="T103" s="281"/>
      <c r="U103" s="281"/>
      <c r="V103" s="281"/>
      <c r="W103" s="281"/>
      <c r="X103" s="281"/>
      <c r="Y103" s="282"/>
    </row>
    <row r="104" spans="1:25" x14ac:dyDescent="0.25">
      <c r="A104" s="296"/>
      <c r="B104" s="281"/>
      <c r="C104" s="281"/>
      <c r="D104" s="281"/>
      <c r="E104" s="281"/>
      <c r="F104" s="281"/>
      <c r="G104" s="281"/>
      <c r="H104" s="281"/>
      <c r="I104" s="281"/>
      <c r="J104" s="281"/>
      <c r="K104" s="281"/>
      <c r="L104" s="281"/>
      <c r="M104" s="281"/>
      <c r="N104" s="281"/>
      <c r="O104" s="281"/>
      <c r="P104" s="281"/>
      <c r="Q104" s="281"/>
      <c r="R104" s="281"/>
      <c r="S104" s="281"/>
      <c r="T104" s="281"/>
      <c r="U104" s="281"/>
      <c r="V104" s="281"/>
      <c r="W104" s="281"/>
      <c r="X104" s="281"/>
      <c r="Y104" s="282"/>
    </row>
    <row r="105" spans="1:25" x14ac:dyDescent="0.25">
      <c r="A105" s="296"/>
      <c r="B105" s="281"/>
      <c r="C105" s="281"/>
      <c r="D105" s="281"/>
      <c r="E105" s="281"/>
      <c r="F105" s="281"/>
      <c r="G105" s="281"/>
      <c r="H105" s="281"/>
      <c r="I105" s="281"/>
      <c r="J105" s="281"/>
      <c r="K105" s="281"/>
      <c r="L105" s="281"/>
      <c r="M105" s="281"/>
      <c r="N105" s="281"/>
      <c r="O105" s="281"/>
      <c r="P105" s="281"/>
      <c r="Q105" s="281"/>
      <c r="R105" s="281"/>
      <c r="S105" s="281"/>
      <c r="T105" s="281"/>
      <c r="U105" s="281"/>
      <c r="V105" s="281"/>
      <c r="W105" s="281"/>
      <c r="X105" s="281"/>
      <c r="Y105" s="282"/>
    </row>
    <row r="106" spans="1:25" x14ac:dyDescent="0.25">
      <c r="A106" s="296"/>
      <c r="B106" s="281"/>
      <c r="C106" s="281"/>
      <c r="D106" s="281"/>
      <c r="E106" s="281"/>
      <c r="F106" s="281"/>
      <c r="G106" s="281"/>
      <c r="H106" s="281"/>
      <c r="I106" s="281"/>
      <c r="J106" s="281"/>
      <c r="K106" s="281"/>
      <c r="L106" s="281"/>
      <c r="M106" s="281"/>
      <c r="N106" s="281"/>
      <c r="O106" s="281"/>
      <c r="P106" s="281"/>
      <c r="Q106" s="281"/>
      <c r="R106" s="281"/>
      <c r="S106" s="281"/>
      <c r="T106" s="281"/>
      <c r="U106" s="281"/>
      <c r="V106" s="281"/>
      <c r="W106" s="281"/>
      <c r="X106" s="281"/>
      <c r="Y106" s="282"/>
    </row>
    <row r="107" spans="1:25" ht="15.75" thickBot="1" x14ac:dyDescent="0.3">
      <c r="A107" s="297"/>
      <c r="B107" s="283"/>
      <c r="C107" s="283"/>
      <c r="D107" s="283"/>
      <c r="E107" s="283"/>
      <c r="F107" s="283"/>
      <c r="G107" s="283"/>
      <c r="H107" s="283"/>
      <c r="I107" s="283"/>
      <c r="J107" s="283"/>
      <c r="K107" s="283"/>
      <c r="L107" s="283"/>
      <c r="M107" s="283"/>
      <c r="N107" s="283"/>
      <c r="O107" s="283"/>
      <c r="P107" s="283"/>
      <c r="Q107" s="283"/>
      <c r="R107" s="283"/>
      <c r="S107" s="283"/>
      <c r="T107" s="283"/>
      <c r="U107" s="283"/>
      <c r="V107" s="283"/>
      <c r="W107" s="283"/>
      <c r="X107" s="283"/>
      <c r="Y107" s="284"/>
    </row>
    <row r="109" spans="1:25" ht="15.75" thickBot="1" x14ac:dyDescent="0.3">
      <c r="A109" s="299" t="s">
        <v>159</v>
      </c>
      <c r="B109" s="299"/>
      <c r="C109" s="299"/>
      <c r="D109" s="299"/>
      <c r="E109" s="299"/>
      <c r="F109" s="299"/>
      <c r="G109" s="299"/>
      <c r="H109" s="299"/>
      <c r="I109" s="299"/>
      <c r="J109" s="299"/>
      <c r="K109" s="299"/>
      <c r="L109" s="299"/>
      <c r="M109" s="299"/>
      <c r="N109" s="299"/>
      <c r="O109" s="299"/>
      <c r="P109" s="299"/>
      <c r="Q109" s="299"/>
      <c r="R109" s="299"/>
      <c r="S109" s="299"/>
      <c r="T109" s="299"/>
      <c r="U109" s="299"/>
      <c r="V109" s="299"/>
      <c r="W109" s="299"/>
      <c r="X109" s="299"/>
      <c r="Y109" s="299"/>
    </row>
    <row r="110" spans="1:25" ht="40.5" customHeight="1" thickBot="1" x14ac:dyDescent="0.3">
      <c r="A110" s="300" t="s">
        <v>204</v>
      </c>
      <c r="B110" s="301"/>
      <c r="C110" s="301"/>
      <c r="D110" s="301"/>
      <c r="E110" s="301"/>
      <c r="F110" s="301"/>
      <c r="G110" s="301"/>
      <c r="H110" s="301"/>
      <c r="I110" s="301"/>
      <c r="J110" s="301"/>
      <c r="K110" s="301"/>
      <c r="L110" s="301"/>
      <c r="M110" s="301"/>
      <c r="N110" s="301"/>
      <c r="O110" s="301"/>
      <c r="P110" s="301"/>
      <c r="Q110" s="301"/>
      <c r="R110" s="301"/>
      <c r="S110" s="301"/>
      <c r="T110" s="301"/>
      <c r="U110" s="301"/>
      <c r="V110" s="301"/>
      <c r="W110" s="301"/>
      <c r="X110" s="301"/>
      <c r="Y110" s="302"/>
    </row>
    <row r="112" spans="1:25" ht="15.75" thickBot="1" x14ac:dyDescent="0.3">
      <c r="A112" s="303" t="s">
        <v>72</v>
      </c>
      <c r="B112" s="303"/>
      <c r="C112" s="303"/>
      <c r="E112" s="303" t="s">
        <v>73</v>
      </c>
      <c r="F112" s="303"/>
      <c r="G112" s="303"/>
    </row>
    <row r="113" spans="1:25" ht="15.75" thickBot="1" x14ac:dyDescent="0.3">
      <c r="A113" s="304" t="s">
        <v>55</v>
      </c>
      <c r="B113" s="305"/>
      <c r="E113" s="304" t="s">
        <v>58</v>
      </c>
      <c r="F113" s="305"/>
    </row>
    <row r="115" spans="1:25" x14ac:dyDescent="0.25">
      <c r="A115" s="307"/>
      <c r="B115" s="307"/>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row>
    <row r="117" spans="1:25" ht="19.5" thickBot="1" x14ac:dyDescent="0.35">
      <c r="A117" s="311" t="s">
        <v>161</v>
      </c>
      <c r="B117" s="311"/>
      <c r="C117" s="311"/>
      <c r="D117" s="311"/>
      <c r="E117" s="311"/>
      <c r="F117" s="311"/>
      <c r="H117" s="311" t="s">
        <v>118</v>
      </c>
      <c r="I117" s="311"/>
      <c r="J117" s="311"/>
      <c r="K117" t="s">
        <v>207</v>
      </c>
    </row>
    <row r="118" spans="1:25" x14ac:dyDescent="0.25">
      <c r="A118" s="316" t="s">
        <v>210</v>
      </c>
      <c r="B118" s="316"/>
      <c r="C118" s="316"/>
      <c r="D118" s="316"/>
      <c r="E118" s="316"/>
      <c r="F118" s="316"/>
      <c r="G118" s="316"/>
      <c r="H118" s="316"/>
      <c r="I118" s="316"/>
      <c r="J118" s="316"/>
      <c r="K118" s="316"/>
      <c r="L118" s="316"/>
      <c r="M118" s="316"/>
      <c r="N118" s="316"/>
      <c r="O118" s="316"/>
      <c r="P118" s="316"/>
      <c r="Q118" s="316"/>
      <c r="R118" s="316"/>
      <c r="S118" s="316"/>
      <c r="T118" s="316"/>
      <c r="U118" s="316"/>
      <c r="V118" s="316"/>
      <c r="W118" s="316"/>
      <c r="X118" s="316"/>
      <c r="Y118" s="282"/>
    </row>
    <row r="119" spans="1:25" x14ac:dyDescent="0.25">
      <c r="A119" s="316"/>
      <c r="B119" s="316"/>
      <c r="C119" s="316"/>
      <c r="D119" s="316"/>
      <c r="E119" s="316"/>
      <c r="F119" s="316"/>
      <c r="G119" s="316"/>
      <c r="H119" s="316"/>
      <c r="I119" s="316"/>
      <c r="J119" s="316"/>
      <c r="K119" s="316"/>
      <c r="L119" s="316"/>
      <c r="M119" s="316"/>
      <c r="N119" s="316"/>
      <c r="O119" s="316"/>
      <c r="P119" s="316"/>
      <c r="Q119" s="316"/>
      <c r="R119" s="316"/>
      <c r="S119" s="316"/>
      <c r="T119" s="316"/>
      <c r="U119" s="316"/>
      <c r="V119" s="316"/>
      <c r="W119" s="316"/>
      <c r="X119" s="316"/>
      <c r="Y119" s="282"/>
    </row>
    <row r="120" spans="1:25" x14ac:dyDescent="0.25">
      <c r="A120" s="316"/>
      <c r="B120" s="316"/>
      <c r="C120" s="316"/>
      <c r="D120" s="316"/>
      <c r="E120" s="316"/>
      <c r="F120" s="316"/>
      <c r="G120" s="316"/>
      <c r="H120" s="316"/>
      <c r="I120" s="316"/>
      <c r="J120" s="316"/>
      <c r="K120" s="316"/>
      <c r="L120" s="316"/>
      <c r="M120" s="316"/>
      <c r="N120" s="316"/>
      <c r="O120" s="316"/>
      <c r="P120" s="316"/>
      <c r="Q120" s="316"/>
      <c r="R120" s="316"/>
      <c r="S120" s="316"/>
      <c r="T120" s="316"/>
      <c r="U120" s="316"/>
      <c r="V120" s="316"/>
      <c r="W120" s="316"/>
      <c r="X120" s="316"/>
      <c r="Y120" s="282"/>
    </row>
    <row r="121" spans="1:25" x14ac:dyDescent="0.25">
      <c r="A121" s="316"/>
      <c r="B121" s="316"/>
      <c r="C121" s="316"/>
      <c r="D121" s="316"/>
      <c r="E121" s="316"/>
      <c r="F121" s="316"/>
      <c r="G121" s="316"/>
      <c r="H121" s="316"/>
      <c r="I121" s="316"/>
      <c r="J121" s="316"/>
      <c r="K121" s="316"/>
      <c r="L121" s="316"/>
      <c r="M121" s="316"/>
      <c r="N121" s="316"/>
      <c r="O121" s="316"/>
      <c r="P121" s="316"/>
      <c r="Q121" s="316"/>
      <c r="R121" s="316"/>
      <c r="S121" s="316"/>
      <c r="T121" s="316"/>
      <c r="U121" s="316"/>
      <c r="V121" s="316"/>
      <c r="W121" s="316"/>
      <c r="X121" s="316"/>
      <c r="Y121" s="282"/>
    </row>
    <row r="122" spans="1:25" x14ac:dyDescent="0.25">
      <c r="A122" s="316"/>
      <c r="B122" s="316"/>
      <c r="C122" s="316"/>
      <c r="D122" s="316"/>
      <c r="E122" s="316"/>
      <c r="F122" s="316"/>
      <c r="G122" s="316"/>
      <c r="H122" s="316"/>
      <c r="I122" s="316"/>
      <c r="J122" s="316"/>
      <c r="K122" s="316"/>
      <c r="L122" s="316"/>
      <c r="M122" s="316"/>
      <c r="N122" s="316"/>
      <c r="O122" s="316"/>
      <c r="P122" s="316"/>
      <c r="Q122" s="316"/>
      <c r="R122" s="316"/>
      <c r="S122" s="316"/>
      <c r="T122" s="316"/>
      <c r="U122" s="316"/>
      <c r="V122" s="316"/>
      <c r="W122" s="316"/>
      <c r="X122" s="316"/>
      <c r="Y122" s="282"/>
    </row>
    <row r="123" spans="1:25" x14ac:dyDescent="0.25">
      <c r="A123" s="316"/>
      <c r="B123" s="316"/>
      <c r="C123" s="316"/>
      <c r="D123" s="316"/>
      <c r="E123" s="316"/>
      <c r="F123" s="316"/>
      <c r="G123" s="316"/>
      <c r="H123" s="316"/>
      <c r="I123" s="316"/>
      <c r="J123" s="316"/>
      <c r="K123" s="316"/>
      <c r="L123" s="316"/>
      <c r="M123" s="316"/>
      <c r="N123" s="316"/>
      <c r="O123" s="316"/>
      <c r="P123" s="316"/>
      <c r="Q123" s="316"/>
      <c r="R123" s="316"/>
      <c r="S123" s="316"/>
      <c r="T123" s="316"/>
      <c r="U123" s="316"/>
      <c r="V123" s="316"/>
      <c r="W123" s="316"/>
      <c r="X123" s="316"/>
      <c r="Y123" s="282"/>
    </row>
    <row r="124" spans="1:25" x14ac:dyDescent="0.25">
      <c r="A124" s="316"/>
      <c r="B124" s="316"/>
      <c r="C124" s="316"/>
      <c r="D124" s="316"/>
      <c r="E124" s="316"/>
      <c r="F124" s="316"/>
      <c r="G124" s="316"/>
      <c r="H124" s="316"/>
      <c r="I124" s="316"/>
      <c r="J124" s="316"/>
      <c r="K124" s="316"/>
      <c r="L124" s="316"/>
      <c r="M124" s="316"/>
      <c r="N124" s="316"/>
      <c r="O124" s="316"/>
      <c r="P124" s="316"/>
      <c r="Q124" s="316"/>
      <c r="R124" s="316"/>
      <c r="S124" s="316"/>
      <c r="T124" s="316"/>
      <c r="U124" s="316"/>
      <c r="V124" s="316"/>
      <c r="W124" s="316"/>
      <c r="X124" s="316"/>
      <c r="Y124" s="282"/>
    </row>
    <row r="125" spans="1:25" x14ac:dyDescent="0.25">
      <c r="A125" s="316"/>
      <c r="B125" s="316"/>
      <c r="C125" s="316"/>
      <c r="D125" s="316"/>
      <c r="E125" s="316"/>
      <c r="F125" s="316"/>
      <c r="G125" s="316"/>
      <c r="H125" s="316"/>
      <c r="I125" s="316"/>
      <c r="J125" s="316"/>
      <c r="K125" s="316"/>
      <c r="L125" s="316"/>
      <c r="M125" s="316"/>
      <c r="N125" s="316"/>
      <c r="O125" s="316"/>
      <c r="P125" s="316"/>
      <c r="Q125" s="316"/>
      <c r="R125" s="316"/>
      <c r="S125" s="316"/>
      <c r="T125" s="316"/>
      <c r="U125" s="316"/>
      <c r="V125" s="316"/>
      <c r="W125" s="316"/>
      <c r="X125" s="316"/>
      <c r="Y125" s="282"/>
    </row>
    <row r="126" spans="1:25" x14ac:dyDescent="0.25">
      <c r="A126" s="316"/>
      <c r="B126" s="316"/>
      <c r="C126" s="316"/>
      <c r="D126" s="316"/>
      <c r="E126" s="316"/>
      <c r="F126" s="316"/>
      <c r="G126" s="316"/>
      <c r="H126" s="316"/>
      <c r="I126" s="316"/>
      <c r="J126" s="316"/>
      <c r="K126" s="316"/>
      <c r="L126" s="316"/>
      <c r="M126" s="316"/>
      <c r="N126" s="316"/>
      <c r="O126" s="316"/>
      <c r="P126" s="316"/>
      <c r="Q126" s="316"/>
      <c r="R126" s="316"/>
      <c r="S126" s="316"/>
      <c r="T126" s="316"/>
      <c r="U126" s="316"/>
      <c r="V126" s="316"/>
      <c r="W126" s="316"/>
      <c r="X126" s="316"/>
      <c r="Y126" s="282"/>
    </row>
    <row r="127" spans="1:25" x14ac:dyDescent="0.25">
      <c r="A127" s="316"/>
      <c r="B127" s="316"/>
      <c r="C127" s="316"/>
      <c r="D127" s="316"/>
      <c r="E127" s="316"/>
      <c r="F127" s="316"/>
      <c r="G127" s="316"/>
      <c r="H127" s="316"/>
      <c r="I127" s="316"/>
      <c r="J127" s="316"/>
      <c r="K127" s="316"/>
      <c r="L127" s="316"/>
      <c r="M127" s="316"/>
      <c r="N127" s="316"/>
      <c r="O127" s="316"/>
      <c r="P127" s="316"/>
      <c r="Q127" s="316"/>
      <c r="R127" s="316"/>
      <c r="S127" s="316"/>
      <c r="T127" s="316"/>
      <c r="U127" s="316"/>
      <c r="V127" s="316"/>
      <c r="W127" s="316"/>
      <c r="X127" s="316"/>
      <c r="Y127" s="282"/>
    </row>
    <row r="128" spans="1:25" x14ac:dyDescent="0.25">
      <c r="A128" s="316"/>
      <c r="B128" s="316"/>
      <c r="C128" s="316"/>
      <c r="D128" s="316"/>
      <c r="E128" s="316"/>
      <c r="F128" s="316"/>
      <c r="G128" s="316"/>
      <c r="H128" s="316"/>
      <c r="I128" s="316"/>
      <c r="J128" s="316"/>
      <c r="K128" s="316"/>
      <c r="L128" s="316"/>
      <c r="M128" s="316"/>
      <c r="N128" s="316"/>
      <c r="O128" s="316"/>
      <c r="P128" s="316"/>
      <c r="Q128" s="316"/>
      <c r="R128" s="316"/>
      <c r="S128" s="316"/>
      <c r="T128" s="316"/>
      <c r="U128" s="316"/>
      <c r="V128" s="316"/>
      <c r="W128" s="316"/>
      <c r="X128" s="316"/>
      <c r="Y128" s="282"/>
    </row>
    <row r="129" spans="1:25" x14ac:dyDescent="0.25">
      <c r="A129" s="316"/>
      <c r="B129" s="316"/>
      <c r="C129" s="316"/>
      <c r="D129" s="316"/>
      <c r="E129" s="316"/>
      <c r="F129" s="316"/>
      <c r="G129" s="316"/>
      <c r="H129" s="316"/>
      <c r="I129" s="316"/>
      <c r="J129" s="316"/>
      <c r="K129" s="316"/>
      <c r="L129" s="316"/>
      <c r="M129" s="316"/>
      <c r="N129" s="316"/>
      <c r="O129" s="316"/>
      <c r="P129" s="316"/>
      <c r="Q129" s="316"/>
      <c r="R129" s="316"/>
      <c r="S129" s="316"/>
      <c r="T129" s="316"/>
      <c r="U129" s="316"/>
      <c r="V129" s="316"/>
      <c r="W129" s="316"/>
      <c r="X129" s="316"/>
      <c r="Y129" s="282"/>
    </row>
    <row r="130" spans="1:25" ht="65.25" customHeight="1" thickBot="1" x14ac:dyDescent="0.3">
      <c r="A130" s="283"/>
      <c r="B130" s="283"/>
      <c r="C130" s="283"/>
      <c r="D130" s="283"/>
      <c r="E130" s="283"/>
      <c r="F130" s="283"/>
      <c r="G130" s="283"/>
      <c r="H130" s="283"/>
      <c r="I130" s="283"/>
      <c r="J130" s="283"/>
      <c r="K130" s="283"/>
      <c r="L130" s="283"/>
      <c r="M130" s="283"/>
      <c r="N130" s="283"/>
      <c r="O130" s="283"/>
      <c r="P130" s="283"/>
      <c r="Q130" s="283"/>
      <c r="R130" s="283"/>
      <c r="S130" s="283"/>
      <c r="T130" s="283"/>
      <c r="U130" s="283"/>
      <c r="V130" s="283"/>
      <c r="W130" s="283"/>
      <c r="X130" s="283"/>
      <c r="Y130" s="284"/>
    </row>
    <row r="131" spans="1:25" ht="15.75" thickBot="1" x14ac:dyDescent="0.3">
      <c r="A131" s="246"/>
      <c r="B131" s="247"/>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8"/>
    </row>
    <row r="133" spans="1:25" ht="15.75" thickBot="1" x14ac:dyDescent="0.3">
      <c r="A133" s="299" t="s">
        <v>28</v>
      </c>
      <c r="B133" s="299"/>
      <c r="C133" s="299"/>
      <c r="D133" s="299"/>
      <c r="E133" s="299"/>
      <c r="F133" s="299"/>
      <c r="G133" s="299"/>
      <c r="H133" s="299"/>
      <c r="I133" s="299"/>
      <c r="J133" s="299"/>
      <c r="K133" s="299"/>
      <c r="L133" s="299"/>
      <c r="M133" s="299"/>
      <c r="N133" s="299"/>
      <c r="O133" s="299"/>
      <c r="P133" s="299"/>
      <c r="Q133" s="299"/>
      <c r="R133" s="299"/>
      <c r="S133" s="299"/>
      <c r="T133" s="299"/>
      <c r="U133" s="299"/>
      <c r="V133" s="299"/>
      <c r="W133" s="299"/>
      <c r="X133" s="299"/>
      <c r="Y133" s="299"/>
    </row>
    <row r="134" spans="1:25" ht="123.75" customHeight="1" x14ac:dyDescent="0.25">
      <c r="A134" s="279" t="s">
        <v>205</v>
      </c>
      <c r="B134" s="279"/>
      <c r="C134" s="279"/>
      <c r="D134" s="279"/>
      <c r="E134" s="279"/>
      <c r="F134" s="279"/>
      <c r="G134" s="279"/>
      <c r="H134" s="279"/>
      <c r="I134" s="279"/>
      <c r="J134" s="279"/>
      <c r="K134" s="279"/>
      <c r="L134" s="279"/>
      <c r="M134" s="279"/>
      <c r="N134" s="279"/>
      <c r="O134" s="279"/>
      <c r="P134" s="279"/>
      <c r="Q134" s="279"/>
      <c r="R134" s="279"/>
      <c r="S134" s="279"/>
      <c r="T134" s="279"/>
      <c r="U134" s="279"/>
      <c r="V134" s="279"/>
      <c r="W134" s="279"/>
      <c r="X134" s="279"/>
      <c r="Y134" s="280"/>
    </row>
    <row r="135" spans="1:25" x14ac:dyDescent="0.25">
      <c r="A135" s="316"/>
      <c r="B135" s="316"/>
      <c r="C135" s="316"/>
      <c r="D135" s="316"/>
      <c r="E135" s="316"/>
      <c r="F135" s="316"/>
      <c r="G135" s="316"/>
      <c r="H135" s="316"/>
      <c r="I135" s="316"/>
      <c r="J135" s="316"/>
      <c r="K135" s="316"/>
      <c r="L135" s="316"/>
      <c r="M135" s="316"/>
      <c r="N135" s="316"/>
      <c r="O135" s="316"/>
      <c r="P135" s="316"/>
      <c r="Q135" s="316"/>
      <c r="R135" s="316"/>
      <c r="S135" s="316"/>
      <c r="T135" s="316"/>
      <c r="U135" s="316"/>
      <c r="V135" s="316"/>
      <c r="W135" s="316"/>
      <c r="X135" s="316"/>
      <c r="Y135" s="282"/>
    </row>
    <row r="136" spans="1:25" x14ac:dyDescent="0.25">
      <c r="A136" s="316"/>
      <c r="B136" s="316"/>
      <c r="C136" s="316"/>
      <c r="D136" s="316"/>
      <c r="E136" s="316"/>
      <c r="F136" s="316"/>
      <c r="G136" s="316"/>
      <c r="H136" s="316"/>
      <c r="I136" s="316"/>
      <c r="J136" s="316"/>
      <c r="K136" s="316"/>
      <c r="L136" s="316"/>
      <c r="M136" s="316"/>
      <c r="N136" s="316"/>
      <c r="O136" s="316"/>
      <c r="P136" s="316"/>
      <c r="Q136" s="316"/>
      <c r="R136" s="316"/>
      <c r="S136" s="316"/>
      <c r="T136" s="316"/>
      <c r="U136" s="316"/>
      <c r="V136" s="316"/>
      <c r="W136" s="316"/>
      <c r="X136" s="316"/>
      <c r="Y136" s="282"/>
    </row>
    <row r="137" spans="1:25" x14ac:dyDescent="0.25">
      <c r="A137" s="316"/>
      <c r="B137" s="316"/>
      <c r="C137" s="316"/>
      <c r="D137" s="316"/>
      <c r="E137" s="316"/>
      <c r="F137" s="316"/>
      <c r="G137" s="316"/>
      <c r="H137" s="316"/>
      <c r="I137" s="316"/>
      <c r="J137" s="316"/>
      <c r="K137" s="316"/>
      <c r="L137" s="316"/>
      <c r="M137" s="316"/>
      <c r="N137" s="316"/>
      <c r="O137" s="316"/>
      <c r="P137" s="316"/>
      <c r="Q137" s="316"/>
      <c r="R137" s="316"/>
      <c r="S137" s="316"/>
      <c r="T137" s="316"/>
      <c r="U137" s="316"/>
      <c r="V137" s="316"/>
      <c r="W137" s="316"/>
      <c r="X137" s="316"/>
      <c r="Y137" s="282"/>
    </row>
    <row r="138" spans="1:25" x14ac:dyDescent="0.25">
      <c r="A138" s="316"/>
      <c r="B138" s="316"/>
      <c r="C138" s="316"/>
      <c r="D138" s="316"/>
      <c r="E138" s="316"/>
      <c r="F138" s="316"/>
      <c r="G138" s="316"/>
      <c r="H138" s="316"/>
      <c r="I138" s="316"/>
      <c r="J138" s="316"/>
      <c r="K138" s="316"/>
      <c r="L138" s="316"/>
      <c r="M138" s="316"/>
      <c r="N138" s="316"/>
      <c r="O138" s="316"/>
      <c r="P138" s="316"/>
      <c r="Q138" s="316"/>
      <c r="R138" s="316"/>
      <c r="S138" s="316"/>
      <c r="T138" s="316"/>
      <c r="U138" s="316"/>
      <c r="V138" s="316"/>
      <c r="W138" s="316"/>
      <c r="X138" s="316"/>
      <c r="Y138" s="282"/>
    </row>
    <row r="139" spans="1:25" x14ac:dyDescent="0.25">
      <c r="A139" s="316"/>
      <c r="B139" s="316"/>
      <c r="C139" s="316"/>
      <c r="D139" s="316"/>
      <c r="E139" s="316"/>
      <c r="F139" s="316"/>
      <c r="G139" s="316"/>
      <c r="H139" s="316"/>
      <c r="I139" s="316"/>
      <c r="J139" s="316"/>
      <c r="K139" s="316"/>
      <c r="L139" s="316"/>
      <c r="M139" s="316"/>
      <c r="N139" s="316"/>
      <c r="O139" s="316"/>
      <c r="P139" s="316"/>
      <c r="Q139" s="316"/>
      <c r="R139" s="316"/>
      <c r="S139" s="316"/>
      <c r="T139" s="316"/>
      <c r="U139" s="316"/>
      <c r="V139" s="316"/>
      <c r="W139" s="316"/>
      <c r="X139" s="316"/>
      <c r="Y139" s="282"/>
    </row>
    <row r="140" spans="1:25" ht="15.75" thickBot="1" x14ac:dyDescent="0.3">
      <c r="A140" s="283"/>
      <c r="B140" s="283"/>
      <c r="C140" s="283"/>
      <c r="D140" s="283"/>
      <c r="E140" s="283"/>
      <c r="F140" s="283"/>
      <c r="G140" s="283"/>
      <c r="H140" s="283"/>
      <c r="I140" s="283"/>
      <c r="J140" s="283"/>
      <c r="K140" s="283"/>
      <c r="L140" s="283"/>
      <c r="M140" s="283"/>
      <c r="N140" s="283"/>
      <c r="O140" s="283"/>
      <c r="P140" s="283"/>
      <c r="Q140" s="283"/>
      <c r="R140" s="283"/>
      <c r="S140" s="283"/>
      <c r="T140" s="283"/>
      <c r="U140" s="283"/>
      <c r="V140" s="283"/>
      <c r="W140" s="283"/>
      <c r="X140" s="283"/>
      <c r="Y140" s="284"/>
    </row>
    <row r="142" spans="1:25" ht="15.75" thickBot="1" x14ac:dyDescent="0.3">
      <c r="A142" s="299" t="s">
        <v>159</v>
      </c>
      <c r="B142" s="299"/>
      <c r="C142" s="299"/>
      <c r="D142" s="299"/>
      <c r="E142" s="299"/>
      <c r="F142" s="299"/>
      <c r="G142" s="299"/>
      <c r="H142" s="299"/>
      <c r="I142" s="299"/>
      <c r="J142" s="299"/>
      <c r="K142" s="299"/>
      <c r="L142" s="299"/>
      <c r="M142" s="299"/>
      <c r="N142" s="299"/>
      <c r="O142" s="299"/>
      <c r="P142" s="299"/>
      <c r="Q142" s="299"/>
      <c r="R142" s="299"/>
      <c r="S142" s="299"/>
      <c r="T142" s="299"/>
      <c r="U142" s="299"/>
      <c r="V142" s="299"/>
      <c r="W142" s="299"/>
      <c r="X142" s="299"/>
      <c r="Y142" s="299"/>
    </row>
    <row r="143" spans="1:25" ht="15.75" x14ac:dyDescent="0.25">
      <c r="A143" s="317" t="s">
        <v>208</v>
      </c>
      <c r="B143" s="317"/>
      <c r="C143" s="317"/>
      <c r="D143" s="317"/>
      <c r="E143" s="317"/>
      <c r="F143" s="317"/>
      <c r="G143" s="317"/>
      <c r="H143" s="317"/>
      <c r="I143" s="317"/>
      <c r="J143" s="317"/>
      <c r="K143" s="317"/>
      <c r="L143" s="317"/>
      <c r="M143" s="317"/>
      <c r="N143" s="317"/>
      <c r="O143" s="317"/>
      <c r="P143" s="317"/>
      <c r="Q143" s="317"/>
      <c r="R143" s="317"/>
      <c r="S143" s="317"/>
      <c r="T143" s="317"/>
      <c r="U143" s="317"/>
      <c r="V143" s="317"/>
      <c r="W143" s="317"/>
      <c r="X143" s="317"/>
      <c r="Y143" s="318"/>
    </row>
    <row r="145" spans="1:25" ht="15.75" thickBot="1" x14ac:dyDescent="0.3">
      <c r="A145" s="303" t="s">
        <v>72</v>
      </c>
      <c r="B145" s="303"/>
      <c r="C145" s="303"/>
      <c r="E145" s="303" t="s">
        <v>73</v>
      </c>
      <c r="F145" s="303"/>
      <c r="G145" s="303"/>
    </row>
    <row r="146" spans="1:25" ht="15.75" thickBot="1" x14ac:dyDescent="0.3">
      <c r="A146" s="304" t="s">
        <v>55</v>
      </c>
      <c r="B146" s="305"/>
      <c r="E146" s="304" t="s">
        <v>56</v>
      </c>
      <c r="F146" s="305"/>
    </row>
    <row r="148" spans="1:25" x14ac:dyDescent="0.25">
      <c r="A148" s="307"/>
      <c r="B148" s="307"/>
      <c r="C148" s="307"/>
      <c r="D148" s="307"/>
      <c r="E148" s="307"/>
      <c r="F148" s="307"/>
      <c r="G148" s="307"/>
      <c r="H148" s="307"/>
      <c r="I148" s="307"/>
      <c r="J148" s="307"/>
      <c r="K148" s="307"/>
      <c r="L148" s="307"/>
      <c r="M148" s="307"/>
      <c r="N148" s="307"/>
      <c r="O148" s="307"/>
      <c r="P148" s="307"/>
      <c r="Q148" s="307"/>
      <c r="R148" s="307"/>
      <c r="S148" s="307"/>
      <c r="T148" s="307"/>
      <c r="U148" s="307"/>
      <c r="V148" s="307"/>
      <c r="W148" s="307"/>
      <c r="X148" s="307"/>
      <c r="Y148" s="307"/>
    </row>
    <row r="150" spans="1:25" ht="19.5" thickBot="1" x14ac:dyDescent="0.35">
      <c r="A150" s="311" t="s">
        <v>162</v>
      </c>
      <c r="B150" s="311"/>
      <c r="C150" s="311"/>
      <c r="D150" s="311"/>
      <c r="E150" s="311"/>
      <c r="F150" s="311"/>
      <c r="H150" s="311" t="s">
        <v>118</v>
      </c>
      <c r="I150" s="311"/>
      <c r="J150" s="311"/>
      <c r="K150" t="s">
        <v>190</v>
      </c>
    </row>
    <row r="151" spans="1:25" ht="66.75" customHeight="1" x14ac:dyDescent="0.25">
      <c r="A151" s="279" t="s">
        <v>212</v>
      </c>
      <c r="B151" s="279"/>
      <c r="C151" s="279"/>
      <c r="D151" s="279"/>
      <c r="E151" s="279"/>
      <c r="F151" s="279"/>
      <c r="G151" s="279"/>
      <c r="H151" s="279"/>
      <c r="I151" s="279"/>
      <c r="J151" s="279"/>
      <c r="K151" s="279"/>
      <c r="L151" s="279"/>
      <c r="M151" s="279"/>
      <c r="N151" s="279"/>
      <c r="O151" s="279"/>
      <c r="P151" s="279"/>
      <c r="Q151" s="279"/>
      <c r="R151" s="279"/>
      <c r="S151" s="279"/>
      <c r="T151" s="279"/>
      <c r="U151" s="279"/>
      <c r="V151" s="279"/>
      <c r="W151" s="279"/>
      <c r="X151" s="279"/>
      <c r="Y151" s="280"/>
    </row>
    <row r="152" spans="1:25" x14ac:dyDescent="0.25">
      <c r="A152" s="316"/>
      <c r="B152" s="316"/>
      <c r="C152" s="316"/>
      <c r="D152" s="316"/>
      <c r="E152" s="316"/>
      <c r="F152" s="316"/>
      <c r="G152" s="316"/>
      <c r="H152" s="316"/>
      <c r="I152" s="316"/>
      <c r="J152" s="316"/>
      <c r="K152" s="316"/>
      <c r="L152" s="316"/>
      <c r="M152" s="316"/>
      <c r="N152" s="316"/>
      <c r="O152" s="316"/>
      <c r="P152" s="316"/>
      <c r="Q152" s="316"/>
      <c r="R152" s="316"/>
      <c r="S152" s="316"/>
      <c r="T152" s="316"/>
      <c r="U152" s="316"/>
      <c r="V152" s="316"/>
      <c r="W152" s="316"/>
      <c r="X152" s="316"/>
      <c r="Y152" s="282"/>
    </row>
    <row r="153" spans="1:25" x14ac:dyDescent="0.25">
      <c r="A153" s="316"/>
      <c r="B153" s="316"/>
      <c r="C153" s="316"/>
      <c r="D153" s="316"/>
      <c r="E153" s="316"/>
      <c r="F153" s="316"/>
      <c r="G153" s="316"/>
      <c r="H153" s="316"/>
      <c r="I153" s="316"/>
      <c r="J153" s="316"/>
      <c r="K153" s="316"/>
      <c r="L153" s="316"/>
      <c r="M153" s="316"/>
      <c r="N153" s="316"/>
      <c r="O153" s="316"/>
      <c r="P153" s="316"/>
      <c r="Q153" s="316"/>
      <c r="R153" s="316"/>
      <c r="S153" s="316"/>
      <c r="T153" s="316"/>
      <c r="U153" s="316"/>
      <c r="V153" s="316"/>
      <c r="W153" s="316"/>
      <c r="X153" s="316"/>
      <c r="Y153" s="282"/>
    </row>
    <row r="154" spans="1:25" x14ac:dyDescent="0.25">
      <c r="A154" s="316"/>
      <c r="B154" s="316"/>
      <c r="C154" s="316"/>
      <c r="D154" s="316"/>
      <c r="E154" s="316"/>
      <c r="F154" s="316"/>
      <c r="G154" s="316"/>
      <c r="H154" s="316"/>
      <c r="I154" s="316"/>
      <c r="J154" s="316"/>
      <c r="K154" s="316"/>
      <c r="L154" s="316"/>
      <c r="M154" s="316"/>
      <c r="N154" s="316"/>
      <c r="O154" s="316"/>
      <c r="P154" s="316"/>
      <c r="Q154" s="316"/>
      <c r="R154" s="316"/>
      <c r="S154" s="316"/>
      <c r="T154" s="316"/>
      <c r="U154" s="316"/>
      <c r="V154" s="316"/>
      <c r="W154" s="316"/>
      <c r="X154" s="316"/>
      <c r="Y154" s="282"/>
    </row>
    <row r="155" spans="1:25" x14ac:dyDescent="0.25">
      <c r="A155" s="316"/>
      <c r="B155" s="316"/>
      <c r="C155" s="316"/>
      <c r="D155" s="316"/>
      <c r="E155" s="316"/>
      <c r="F155" s="316"/>
      <c r="G155" s="316"/>
      <c r="H155" s="316"/>
      <c r="I155" s="316"/>
      <c r="J155" s="316"/>
      <c r="K155" s="316"/>
      <c r="L155" s="316"/>
      <c r="M155" s="316"/>
      <c r="N155" s="316"/>
      <c r="O155" s="316"/>
      <c r="P155" s="316"/>
      <c r="Q155" s="316"/>
      <c r="R155" s="316"/>
      <c r="S155" s="316"/>
      <c r="T155" s="316"/>
      <c r="U155" s="316"/>
      <c r="V155" s="316"/>
      <c r="W155" s="316"/>
      <c r="X155" s="316"/>
      <c r="Y155" s="282"/>
    </row>
    <row r="156" spans="1:25" x14ac:dyDescent="0.25">
      <c r="A156" s="316"/>
      <c r="B156" s="316"/>
      <c r="C156" s="316"/>
      <c r="D156" s="316"/>
      <c r="E156" s="316"/>
      <c r="F156" s="316"/>
      <c r="G156" s="316"/>
      <c r="H156" s="316"/>
      <c r="I156" s="316"/>
      <c r="J156" s="316"/>
      <c r="K156" s="316"/>
      <c r="L156" s="316"/>
      <c r="M156" s="316"/>
      <c r="N156" s="316"/>
      <c r="O156" s="316"/>
      <c r="P156" s="316"/>
      <c r="Q156" s="316"/>
      <c r="R156" s="316"/>
      <c r="S156" s="316"/>
      <c r="T156" s="316"/>
      <c r="U156" s="316"/>
      <c r="V156" s="316"/>
      <c r="W156" s="316"/>
      <c r="X156" s="316"/>
      <c r="Y156" s="282"/>
    </row>
    <row r="157" spans="1:25" x14ac:dyDescent="0.25">
      <c r="A157" s="316"/>
      <c r="B157" s="316"/>
      <c r="C157" s="316"/>
      <c r="D157" s="316"/>
      <c r="E157" s="316"/>
      <c r="F157" s="316"/>
      <c r="G157" s="316"/>
      <c r="H157" s="316"/>
      <c r="I157" s="316"/>
      <c r="J157" s="316"/>
      <c r="K157" s="316"/>
      <c r="L157" s="316"/>
      <c r="M157" s="316"/>
      <c r="N157" s="316"/>
      <c r="O157" s="316"/>
      <c r="P157" s="316"/>
      <c r="Q157" s="316"/>
      <c r="R157" s="316"/>
      <c r="S157" s="316"/>
      <c r="T157" s="316"/>
      <c r="U157" s="316"/>
      <c r="V157" s="316"/>
      <c r="W157" s="316"/>
      <c r="X157" s="316"/>
      <c r="Y157" s="282"/>
    </row>
    <row r="158" spans="1:25" x14ac:dyDescent="0.25">
      <c r="A158" s="316"/>
      <c r="B158" s="316"/>
      <c r="C158" s="316"/>
      <c r="D158" s="316"/>
      <c r="E158" s="316"/>
      <c r="F158" s="316"/>
      <c r="G158" s="316"/>
      <c r="H158" s="316"/>
      <c r="I158" s="316"/>
      <c r="J158" s="316"/>
      <c r="K158" s="316"/>
      <c r="L158" s="316"/>
      <c r="M158" s="316"/>
      <c r="N158" s="316"/>
      <c r="O158" s="316"/>
      <c r="P158" s="316"/>
      <c r="Q158" s="316"/>
      <c r="R158" s="316"/>
      <c r="S158" s="316"/>
      <c r="T158" s="316"/>
      <c r="U158" s="316"/>
      <c r="V158" s="316"/>
      <c r="W158" s="316"/>
      <c r="X158" s="316"/>
      <c r="Y158" s="282"/>
    </row>
    <row r="159" spans="1:25" x14ac:dyDescent="0.25">
      <c r="A159" s="316"/>
      <c r="B159" s="316"/>
      <c r="C159" s="316"/>
      <c r="D159" s="316"/>
      <c r="E159" s="316"/>
      <c r="F159" s="316"/>
      <c r="G159" s="316"/>
      <c r="H159" s="316"/>
      <c r="I159" s="316"/>
      <c r="J159" s="316"/>
      <c r="K159" s="316"/>
      <c r="L159" s="316"/>
      <c r="M159" s="316"/>
      <c r="N159" s="316"/>
      <c r="O159" s="316"/>
      <c r="P159" s="316"/>
      <c r="Q159" s="316"/>
      <c r="R159" s="316"/>
      <c r="S159" s="316"/>
      <c r="T159" s="316"/>
      <c r="U159" s="316"/>
      <c r="V159" s="316"/>
      <c r="W159" s="316"/>
      <c r="X159" s="316"/>
      <c r="Y159" s="282"/>
    </row>
    <row r="160" spans="1:25" x14ac:dyDescent="0.25">
      <c r="A160" s="316"/>
      <c r="B160" s="316"/>
      <c r="C160" s="316"/>
      <c r="D160" s="316"/>
      <c r="E160" s="316"/>
      <c r="F160" s="316"/>
      <c r="G160" s="316"/>
      <c r="H160" s="316"/>
      <c r="I160" s="316"/>
      <c r="J160" s="316"/>
      <c r="K160" s="316"/>
      <c r="L160" s="316"/>
      <c r="M160" s="316"/>
      <c r="N160" s="316"/>
      <c r="O160" s="316"/>
      <c r="P160" s="316"/>
      <c r="Q160" s="316"/>
      <c r="R160" s="316"/>
      <c r="S160" s="316"/>
      <c r="T160" s="316"/>
      <c r="U160" s="316"/>
      <c r="V160" s="316"/>
      <c r="W160" s="316"/>
      <c r="X160" s="316"/>
      <c r="Y160" s="282"/>
    </row>
    <row r="161" spans="1:25" x14ac:dyDescent="0.25">
      <c r="A161" s="316"/>
      <c r="B161" s="316"/>
      <c r="C161" s="316"/>
      <c r="D161" s="316"/>
      <c r="E161" s="316"/>
      <c r="F161" s="316"/>
      <c r="G161" s="316"/>
      <c r="H161" s="316"/>
      <c r="I161" s="316"/>
      <c r="J161" s="316"/>
      <c r="K161" s="316"/>
      <c r="L161" s="316"/>
      <c r="M161" s="316"/>
      <c r="N161" s="316"/>
      <c r="O161" s="316"/>
      <c r="P161" s="316"/>
      <c r="Q161" s="316"/>
      <c r="R161" s="316"/>
      <c r="S161" s="316"/>
      <c r="T161" s="316"/>
      <c r="U161" s="316"/>
      <c r="V161" s="316"/>
      <c r="W161" s="316"/>
      <c r="X161" s="316"/>
      <c r="Y161" s="282"/>
    </row>
    <row r="162" spans="1:25" x14ac:dyDescent="0.25">
      <c r="A162" s="316"/>
      <c r="B162" s="316"/>
      <c r="C162" s="316"/>
      <c r="D162" s="316"/>
      <c r="E162" s="316"/>
      <c r="F162" s="316"/>
      <c r="G162" s="316"/>
      <c r="H162" s="316"/>
      <c r="I162" s="316"/>
      <c r="J162" s="316"/>
      <c r="K162" s="316"/>
      <c r="L162" s="316"/>
      <c r="M162" s="316"/>
      <c r="N162" s="316"/>
      <c r="O162" s="316"/>
      <c r="P162" s="316"/>
      <c r="Q162" s="316"/>
      <c r="R162" s="316"/>
      <c r="S162" s="316"/>
      <c r="T162" s="316"/>
      <c r="U162" s="316"/>
      <c r="V162" s="316"/>
      <c r="W162" s="316"/>
      <c r="X162" s="316"/>
      <c r="Y162" s="282"/>
    </row>
    <row r="163" spans="1:25" x14ac:dyDescent="0.25">
      <c r="A163" s="316"/>
      <c r="B163" s="316"/>
      <c r="C163" s="316"/>
      <c r="D163" s="316"/>
      <c r="E163" s="316"/>
      <c r="F163" s="316"/>
      <c r="G163" s="316"/>
      <c r="H163" s="316"/>
      <c r="I163" s="316"/>
      <c r="J163" s="316"/>
      <c r="K163" s="316"/>
      <c r="L163" s="316"/>
      <c r="M163" s="316"/>
      <c r="N163" s="316"/>
      <c r="O163" s="316"/>
      <c r="P163" s="316"/>
      <c r="Q163" s="316"/>
      <c r="R163" s="316"/>
      <c r="S163" s="316"/>
      <c r="T163" s="316"/>
      <c r="U163" s="316"/>
      <c r="V163" s="316"/>
      <c r="W163" s="316"/>
      <c r="X163" s="316"/>
      <c r="Y163" s="282"/>
    </row>
    <row r="164" spans="1:25" ht="15.75" thickBot="1" x14ac:dyDescent="0.3">
      <c r="A164" s="283"/>
      <c r="B164" s="283"/>
      <c r="C164" s="283"/>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4"/>
    </row>
    <row r="166" spans="1:25" ht="15.75" thickBot="1" x14ac:dyDescent="0.3">
      <c r="A166" s="299" t="s">
        <v>28</v>
      </c>
      <c r="B166" s="299"/>
      <c r="C166" s="299"/>
      <c r="D166" s="299"/>
      <c r="E166" s="299"/>
      <c r="F166" s="299"/>
      <c r="G166" s="299"/>
      <c r="H166" s="299"/>
      <c r="I166" s="299"/>
      <c r="J166" s="299"/>
      <c r="K166" s="299"/>
      <c r="L166" s="299"/>
      <c r="M166" s="299"/>
      <c r="N166" s="299"/>
      <c r="O166" s="299"/>
      <c r="P166" s="299"/>
      <c r="Q166" s="299"/>
      <c r="R166" s="299"/>
      <c r="S166" s="299"/>
      <c r="T166" s="299"/>
      <c r="U166" s="299"/>
      <c r="V166" s="299"/>
      <c r="W166" s="299"/>
      <c r="X166" s="299"/>
      <c r="Y166" s="299"/>
    </row>
    <row r="167" spans="1:25" ht="48.75" customHeight="1" x14ac:dyDescent="0.25">
      <c r="A167" s="279" t="s">
        <v>191</v>
      </c>
      <c r="B167" s="279"/>
      <c r="C167" s="279"/>
      <c r="D167" s="279"/>
      <c r="E167" s="279"/>
      <c r="F167" s="279"/>
      <c r="G167" s="279"/>
      <c r="H167" s="279"/>
      <c r="I167" s="279"/>
      <c r="J167" s="279"/>
      <c r="K167" s="279"/>
      <c r="L167" s="279"/>
      <c r="M167" s="279"/>
      <c r="N167" s="279"/>
      <c r="O167" s="279"/>
      <c r="P167" s="279"/>
      <c r="Q167" s="279"/>
      <c r="R167" s="279"/>
      <c r="S167" s="279"/>
      <c r="T167" s="279"/>
      <c r="U167" s="279"/>
      <c r="V167" s="279"/>
      <c r="W167" s="279"/>
      <c r="X167" s="279"/>
      <c r="Y167" s="280"/>
    </row>
    <row r="168" spans="1:25" x14ac:dyDescent="0.25">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282"/>
    </row>
    <row r="169" spans="1:25" x14ac:dyDescent="0.25">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282"/>
    </row>
    <row r="170" spans="1:25" x14ac:dyDescent="0.25">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282"/>
    </row>
    <row r="171" spans="1:25" x14ac:dyDescent="0.25">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282"/>
    </row>
    <row r="172" spans="1:25" x14ac:dyDescent="0.25">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282"/>
    </row>
    <row r="173" spans="1:25" ht="15.75" thickBot="1" x14ac:dyDescent="0.3">
      <c r="A173" s="283"/>
      <c r="B173" s="283"/>
      <c r="C173" s="283"/>
      <c r="D173" s="283"/>
      <c r="E173" s="283"/>
      <c r="F173" s="283"/>
      <c r="G173" s="283"/>
      <c r="H173" s="283"/>
      <c r="I173" s="283"/>
      <c r="J173" s="283"/>
      <c r="K173" s="283"/>
      <c r="L173" s="283"/>
      <c r="M173" s="283"/>
      <c r="N173" s="283"/>
      <c r="O173" s="283"/>
      <c r="P173" s="283"/>
      <c r="Q173" s="283"/>
      <c r="R173" s="283"/>
      <c r="S173" s="283"/>
      <c r="T173" s="283"/>
      <c r="U173" s="283"/>
      <c r="V173" s="283"/>
      <c r="W173" s="283"/>
      <c r="X173" s="283"/>
      <c r="Y173" s="284"/>
    </row>
    <row r="175" spans="1:25" ht="15.75" thickBot="1" x14ac:dyDescent="0.3">
      <c r="A175" s="299" t="s">
        <v>159</v>
      </c>
      <c r="B175" s="299"/>
      <c r="C175" s="299"/>
      <c r="D175" s="299"/>
      <c r="E175" s="299"/>
      <c r="F175" s="299"/>
      <c r="G175" s="299"/>
      <c r="H175" s="299"/>
      <c r="I175" s="299"/>
      <c r="J175" s="299"/>
      <c r="K175" s="299"/>
      <c r="L175" s="299"/>
      <c r="M175" s="299"/>
      <c r="N175" s="299"/>
      <c r="O175" s="299"/>
      <c r="P175" s="299"/>
      <c r="Q175" s="299"/>
      <c r="R175" s="299"/>
      <c r="S175" s="299"/>
      <c r="T175" s="299"/>
      <c r="U175" s="299"/>
      <c r="V175" s="299"/>
      <c r="W175" s="299"/>
      <c r="X175" s="299"/>
      <c r="Y175" s="299"/>
    </row>
    <row r="176" spans="1:25" ht="16.5" thickBot="1" x14ac:dyDescent="0.3">
      <c r="A176" s="300" t="s">
        <v>213</v>
      </c>
      <c r="B176" s="301"/>
      <c r="C176" s="301"/>
      <c r="D176" s="301"/>
      <c r="E176" s="301"/>
      <c r="F176" s="301"/>
      <c r="G176" s="301"/>
      <c r="H176" s="301"/>
      <c r="I176" s="301"/>
      <c r="J176" s="301"/>
      <c r="K176" s="301"/>
      <c r="L176" s="301"/>
      <c r="M176" s="301"/>
      <c r="N176" s="301"/>
      <c r="O176" s="301"/>
      <c r="P176" s="301"/>
      <c r="Q176" s="301"/>
      <c r="R176" s="301"/>
      <c r="S176" s="301"/>
      <c r="T176" s="301"/>
      <c r="U176" s="301"/>
      <c r="V176" s="301"/>
      <c r="W176" s="301"/>
      <c r="X176" s="301"/>
      <c r="Y176" s="302"/>
    </row>
    <row r="178" spans="1:25" ht="15.75" thickBot="1" x14ac:dyDescent="0.3">
      <c r="A178" s="303" t="s">
        <v>72</v>
      </c>
      <c r="B178" s="303"/>
      <c r="C178" s="303"/>
      <c r="E178" s="303" t="s">
        <v>73</v>
      </c>
      <c r="F178" s="303"/>
      <c r="G178" s="303"/>
    </row>
    <row r="179" spans="1:25" x14ac:dyDescent="0.25">
      <c r="A179" s="308" t="s">
        <v>55</v>
      </c>
      <c r="B179" s="309"/>
      <c r="E179" s="308" t="s">
        <v>58</v>
      </c>
      <c r="F179" s="309"/>
    </row>
    <row r="180" spans="1:25" x14ac:dyDescent="0.25">
      <c r="A180" s="241"/>
      <c r="B180" s="241"/>
      <c r="C180" s="242"/>
      <c r="D180" s="242"/>
      <c r="E180" s="241"/>
      <c r="F180" s="241"/>
      <c r="G180" s="242"/>
      <c r="H180" s="242"/>
    </row>
    <row r="181" spans="1:25" x14ac:dyDescent="0.25">
      <c r="A181" s="310"/>
      <c r="B181" s="310"/>
      <c r="C181" s="310"/>
      <c r="D181" s="310"/>
      <c r="E181" s="310"/>
      <c r="F181" s="310"/>
      <c r="G181" s="310"/>
      <c r="H181" s="310"/>
      <c r="I181" s="310"/>
      <c r="J181" s="310"/>
      <c r="K181" s="310"/>
      <c r="L181" s="310"/>
      <c r="M181" s="310"/>
      <c r="N181" s="310"/>
      <c r="O181" s="310"/>
      <c r="P181" s="310"/>
      <c r="Q181" s="310"/>
      <c r="R181" s="310"/>
      <c r="S181" s="310"/>
      <c r="T181" s="310"/>
      <c r="U181" s="310"/>
      <c r="V181" s="310"/>
      <c r="W181" s="310"/>
      <c r="X181" s="310"/>
      <c r="Y181" s="310"/>
    </row>
    <row r="182" spans="1:25" x14ac:dyDescent="0.25">
      <c r="A182" s="241"/>
      <c r="B182" s="241"/>
      <c r="C182" s="242"/>
      <c r="D182" s="242"/>
      <c r="E182" s="241"/>
      <c r="F182" s="241"/>
      <c r="G182" s="242"/>
      <c r="H182" s="242"/>
    </row>
    <row r="183" spans="1:25" ht="18.75" x14ac:dyDescent="0.3">
      <c r="A183" s="298" t="s">
        <v>163</v>
      </c>
      <c r="B183" s="298"/>
      <c r="C183" s="298"/>
      <c r="D183" s="298"/>
      <c r="E183" s="298"/>
      <c r="F183" s="298"/>
      <c r="G183" s="242"/>
      <c r="H183" s="298" t="s">
        <v>118</v>
      </c>
      <c r="I183" s="298"/>
      <c r="J183" s="298"/>
      <c r="K183" s="242" t="s">
        <v>193</v>
      </c>
      <c r="L183" s="242"/>
      <c r="M183" s="242"/>
      <c r="N183" s="242"/>
      <c r="O183" s="242"/>
      <c r="P183" s="242"/>
      <c r="Q183" s="242"/>
      <c r="R183" s="242"/>
      <c r="S183" s="242"/>
      <c r="T183" s="242"/>
      <c r="U183" s="242"/>
      <c r="V183" s="242"/>
      <c r="W183" s="242"/>
      <c r="X183" s="242"/>
      <c r="Y183" s="242"/>
    </row>
    <row r="184" spans="1:25" ht="345" customHeight="1" x14ac:dyDescent="0.25">
      <c r="A184" s="325" t="s">
        <v>229</v>
      </c>
      <c r="B184" s="326"/>
      <c r="C184" s="326"/>
      <c r="D184" s="326"/>
      <c r="E184" s="326"/>
      <c r="F184" s="326"/>
      <c r="G184" s="326"/>
      <c r="H184" s="326"/>
      <c r="I184" s="326"/>
      <c r="J184" s="326"/>
      <c r="K184" s="326"/>
      <c r="L184" s="326"/>
      <c r="M184" s="326"/>
      <c r="N184" s="326"/>
      <c r="O184" s="326"/>
      <c r="P184" s="326"/>
      <c r="Q184" s="326"/>
      <c r="R184" s="326"/>
      <c r="S184" s="326"/>
      <c r="T184" s="326"/>
      <c r="U184" s="326"/>
      <c r="V184" s="326"/>
      <c r="W184" s="326"/>
      <c r="X184" s="326"/>
      <c r="Y184" s="327"/>
    </row>
    <row r="185" spans="1:25" x14ac:dyDescent="0.25">
      <c r="A185" s="328"/>
      <c r="B185" s="328"/>
      <c r="C185" s="328"/>
      <c r="D185" s="328"/>
      <c r="E185" s="328"/>
      <c r="F185" s="328"/>
      <c r="G185" s="328"/>
      <c r="H185" s="328"/>
      <c r="I185" s="328"/>
      <c r="J185" s="328"/>
      <c r="K185" s="328"/>
      <c r="L185" s="328"/>
      <c r="M185" s="328"/>
      <c r="N185" s="328"/>
      <c r="O185" s="328"/>
      <c r="P185" s="328"/>
      <c r="Q185" s="328"/>
      <c r="R185" s="328"/>
      <c r="S185" s="328"/>
      <c r="T185" s="328"/>
      <c r="U185" s="328"/>
      <c r="V185" s="328"/>
      <c r="W185" s="328"/>
      <c r="X185" s="328"/>
      <c r="Y185" s="329"/>
    </row>
    <row r="186" spans="1:25" x14ac:dyDescent="0.25">
      <c r="A186" s="328"/>
      <c r="B186" s="328"/>
      <c r="C186" s="328"/>
      <c r="D186" s="328"/>
      <c r="E186" s="328"/>
      <c r="F186" s="328"/>
      <c r="G186" s="328"/>
      <c r="H186" s="328"/>
      <c r="I186" s="328"/>
      <c r="J186" s="328"/>
      <c r="K186" s="328"/>
      <c r="L186" s="328"/>
      <c r="M186" s="328"/>
      <c r="N186" s="328"/>
      <c r="O186" s="328"/>
      <c r="P186" s="328"/>
      <c r="Q186" s="328"/>
      <c r="R186" s="328"/>
      <c r="S186" s="328"/>
      <c r="T186" s="328"/>
      <c r="U186" s="328"/>
      <c r="V186" s="328"/>
      <c r="W186" s="328"/>
      <c r="X186" s="328"/>
      <c r="Y186" s="329"/>
    </row>
    <row r="187" spans="1:25" x14ac:dyDescent="0.25">
      <c r="A187" s="328"/>
      <c r="B187" s="328"/>
      <c r="C187" s="328"/>
      <c r="D187" s="328"/>
      <c r="E187" s="328"/>
      <c r="F187" s="328"/>
      <c r="G187" s="328"/>
      <c r="H187" s="328"/>
      <c r="I187" s="328"/>
      <c r="J187" s="328"/>
      <c r="K187" s="328"/>
      <c r="L187" s="328"/>
      <c r="M187" s="328"/>
      <c r="N187" s="328"/>
      <c r="O187" s="328"/>
      <c r="P187" s="328"/>
      <c r="Q187" s="328"/>
      <c r="R187" s="328"/>
      <c r="S187" s="328"/>
      <c r="T187" s="328"/>
      <c r="U187" s="328"/>
      <c r="V187" s="328"/>
      <c r="W187" s="328"/>
      <c r="X187" s="328"/>
      <c r="Y187" s="329"/>
    </row>
    <row r="188" spans="1:25" x14ac:dyDescent="0.25">
      <c r="A188" s="328"/>
      <c r="B188" s="328"/>
      <c r="C188" s="328"/>
      <c r="D188" s="328"/>
      <c r="E188" s="328"/>
      <c r="F188" s="328"/>
      <c r="G188" s="328"/>
      <c r="H188" s="328"/>
      <c r="I188" s="328"/>
      <c r="J188" s="328"/>
      <c r="K188" s="328"/>
      <c r="L188" s="328"/>
      <c r="M188" s="328"/>
      <c r="N188" s="328"/>
      <c r="O188" s="328"/>
      <c r="P188" s="328"/>
      <c r="Q188" s="328"/>
      <c r="R188" s="328"/>
      <c r="S188" s="328"/>
      <c r="T188" s="328"/>
      <c r="U188" s="328"/>
      <c r="V188" s="328"/>
      <c r="W188" s="328"/>
      <c r="X188" s="328"/>
      <c r="Y188" s="329"/>
    </row>
    <row r="189" spans="1:25" x14ac:dyDescent="0.25">
      <c r="A189" s="328"/>
      <c r="B189" s="328"/>
      <c r="C189" s="328"/>
      <c r="D189" s="328"/>
      <c r="E189" s="328"/>
      <c r="F189" s="328"/>
      <c r="G189" s="328"/>
      <c r="H189" s="328"/>
      <c r="I189" s="328"/>
      <c r="J189" s="328"/>
      <c r="K189" s="328"/>
      <c r="L189" s="328"/>
      <c r="M189" s="328"/>
      <c r="N189" s="328"/>
      <c r="O189" s="328"/>
      <c r="P189" s="328"/>
      <c r="Q189" s="328"/>
      <c r="R189" s="328"/>
      <c r="S189" s="328"/>
      <c r="T189" s="328"/>
      <c r="U189" s="328"/>
      <c r="V189" s="328"/>
      <c r="W189" s="328"/>
      <c r="X189" s="328"/>
      <c r="Y189" s="329"/>
    </row>
    <row r="190" spans="1:25" x14ac:dyDescent="0.25">
      <c r="A190" s="328"/>
      <c r="B190" s="328"/>
      <c r="C190" s="328"/>
      <c r="D190" s="328"/>
      <c r="E190" s="328"/>
      <c r="F190" s="328"/>
      <c r="G190" s="328"/>
      <c r="H190" s="328"/>
      <c r="I190" s="328"/>
      <c r="J190" s="328"/>
      <c r="K190" s="328"/>
      <c r="L190" s="328"/>
      <c r="M190" s="328"/>
      <c r="N190" s="328"/>
      <c r="O190" s="328"/>
      <c r="P190" s="328"/>
      <c r="Q190" s="328"/>
      <c r="R190" s="328"/>
      <c r="S190" s="328"/>
      <c r="T190" s="328"/>
      <c r="U190" s="328"/>
      <c r="V190" s="328"/>
      <c r="W190" s="328"/>
      <c r="X190" s="328"/>
      <c r="Y190" s="329"/>
    </row>
    <row r="191" spans="1:25" x14ac:dyDescent="0.25">
      <c r="A191" s="328"/>
      <c r="B191" s="328"/>
      <c r="C191" s="328"/>
      <c r="D191" s="328"/>
      <c r="E191" s="328"/>
      <c r="F191" s="328"/>
      <c r="G191" s="328"/>
      <c r="H191" s="328"/>
      <c r="I191" s="328"/>
      <c r="J191" s="328"/>
      <c r="K191" s="328"/>
      <c r="L191" s="328"/>
      <c r="M191" s="328"/>
      <c r="N191" s="328"/>
      <c r="O191" s="328"/>
      <c r="P191" s="328"/>
      <c r="Q191" s="328"/>
      <c r="R191" s="328"/>
      <c r="S191" s="328"/>
      <c r="T191" s="328"/>
      <c r="U191" s="328"/>
      <c r="V191" s="328"/>
      <c r="W191" s="328"/>
      <c r="X191" s="328"/>
      <c r="Y191" s="329"/>
    </row>
    <row r="192" spans="1:25" x14ac:dyDescent="0.25">
      <c r="A192" s="328"/>
      <c r="B192" s="328"/>
      <c r="C192" s="328"/>
      <c r="D192" s="328"/>
      <c r="E192" s="328"/>
      <c r="F192" s="328"/>
      <c r="G192" s="328"/>
      <c r="H192" s="328"/>
      <c r="I192" s="328"/>
      <c r="J192" s="328"/>
      <c r="K192" s="328"/>
      <c r="L192" s="328"/>
      <c r="M192" s="328"/>
      <c r="N192" s="328"/>
      <c r="O192" s="328"/>
      <c r="P192" s="328"/>
      <c r="Q192" s="328"/>
      <c r="R192" s="328"/>
      <c r="S192" s="328"/>
      <c r="T192" s="328"/>
      <c r="U192" s="328"/>
      <c r="V192" s="328"/>
      <c r="W192" s="328"/>
      <c r="X192" s="328"/>
      <c r="Y192" s="329"/>
    </row>
    <row r="193" spans="1:25" x14ac:dyDescent="0.25">
      <c r="A193" s="328"/>
      <c r="B193" s="328"/>
      <c r="C193" s="328"/>
      <c r="D193" s="328"/>
      <c r="E193" s="328"/>
      <c r="F193" s="328"/>
      <c r="G193" s="328"/>
      <c r="H193" s="328"/>
      <c r="I193" s="328"/>
      <c r="J193" s="328"/>
      <c r="K193" s="328"/>
      <c r="L193" s="328"/>
      <c r="M193" s="328"/>
      <c r="N193" s="328"/>
      <c r="O193" s="328"/>
      <c r="P193" s="328"/>
      <c r="Q193" s="328"/>
      <c r="R193" s="328"/>
      <c r="S193" s="328"/>
      <c r="T193" s="328"/>
      <c r="U193" s="328"/>
      <c r="V193" s="328"/>
      <c r="W193" s="328"/>
      <c r="X193" s="328"/>
      <c r="Y193" s="329"/>
    </row>
    <row r="194" spans="1:25" x14ac:dyDescent="0.25">
      <c r="A194" s="328"/>
      <c r="B194" s="328"/>
      <c r="C194" s="328"/>
      <c r="D194" s="328"/>
      <c r="E194" s="328"/>
      <c r="F194" s="328"/>
      <c r="G194" s="328"/>
      <c r="H194" s="328"/>
      <c r="I194" s="328"/>
      <c r="J194" s="328"/>
      <c r="K194" s="328"/>
      <c r="L194" s="328"/>
      <c r="M194" s="328"/>
      <c r="N194" s="328"/>
      <c r="O194" s="328"/>
      <c r="P194" s="328"/>
      <c r="Q194" s="328"/>
      <c r="R194" s="328"/>
      <c r="S194" s="328"/>
      <c r="T194" s="328"/>
      <c r="U194" s="328"/>
      <c r="V194" s="328"/>
      <c r="W194" s="328"/>
      <c r="X194" s="328"/>
      <c r="Y194" s="329"/>
    </row>
    <row r="195" spans="1:25" x14ac:dyDescent="0.25">
      <c r="A195" s="328"/>
      <c r="B195" s="328"/>
      <c r="C195" s="328"/>
      <c r="D195" s="328"/>
      <c r="E195" s="328"/>
      <c r="F195" s="328"/>
      <c r="G195" s="328"/>
      <c r="H195" s="328"/>
      <c r="I195" s="328"/>
      <c r="J195" s="328"/>
      <c r="K195" s="328"/>
      <c r="L195" s="328"/>
      <c r="M195" s="328"/>
      <c r="N195" s="328"/>
      <c r="O195" s="328"/>
      <c r="P195" s="328"/>
      <c r="Q195" s="328"/>
      <c r="R195" s="328"/>
      <c r="S195" s="328"/>
      <c r="T195" s="328"/>
      <c r="U195" s="328"/>
      <c r="V195" s="328"/>
      <c r="W195" s="328"/>
      <c r="X195" s="328"/>
      <c r="Y195" s="329"/>
    </row>
    <row r="196" spans="1:25" x14ac:dyDescent="0.25">
      <c r="A196" s="328"/>
      <c r="B196" s="328"/>
      <c r="C196" s="328"/>
      <c r="D196" s="328"/>
      <c r="E196" s="328"/>
      <c r="F196" s="328"/>
      <c r="G196" s="328"/>
      <c r="H196" s="328"/>
      <c r="I196" s="328"/>
      <c r="J196" s="328"/>
      <c r="K196" s="328"/>
      <c r="L196" s="328"/>
      <c r="M196" s="328"/>
      <c r="N196" s="328"/>
      <c r="O196" s="328"/>
      <c r="P196" s="328"/>
      <c r="Q196" s="328"/>
      <c r="R196" s="328"/>
      <c r="S196" s="328"/>
      <c r="T196" s="328"/>
      <c r="U196" s="328"/>
      <c r="V196" s="328"/>
      <c r="W196" s="328"/>
      <c r="X196" s="328"/>
      <c r="Y196" s="329"/>
    </row>
    <row r="197" spans="1:25" ht="15.75" thickBot="1" x14ac:dyDescent="0.3">
      <c r="A197" s="330"/>
      <c r="B197" s="330"/>
      <c r="C197" s="330"/>
      <c r="D197" s="330"/>
      <c r="E197" s="330"/>
      <c r="F197" s="330"/>
      <c r="G197" s="330"/>
      <c r="H197" s="330"/>
      <c r="I197" s="330"/>
      <c r="J197" s="330"/>
      <c r="K197" s="330"/>
      <c r="L197" s="330"/>
      <c r="M197" s="330"/>
      <c r="N197" s="330"/>
      <c r="O197" s="330"/>
      <c r="P197" s="330"/>
      <c r="Q197" s="330"/>
      <c r="R197" s="330"/>
      <c r="S197" s="330"/>
      <c r="T197" s="330"/>
      <c r="U197" s="330"/>
      <c r="V197" s="330"/>
      <c r="W197" s="330"/>
      <c r="X197" s="330"/>
      <c r="Y197" s="331"/>
    </row>
    <row r="199" spans="1:25" ht="15.75" thickBot="1" x14ac:dyDescent="0.3">
      <c r="A199" s="299" t="s">
        <v>28</v>
      </c>
      <c r="B199" s="299"/>
      <c r="C199" s="299"/>
      <c r="D199" s="299"/>
      <c r="E199" s="299"/>
      <c r="F199" s="299"/>
      <c r="G199" s="299"/>
      <c r="H199" s="299"/>
      <c r="I199" s="299"/>
      <c r="J199" s="299"/>
      <c r="K199" s="299"/>
      <c r="L199" s="299"/>
      <c r="M199" s="299"/>
      <c r="N199" s="299"/>
      <c r="O199" s="299"/>
      <c r="P199" s="299"/>
      <c r="Q199" s="299"/>
      <c r="R199" s="299"/>
      <c r="S199" s="299"/>
      <c r="T199" s="299"/>
      <c r="U199" s="299"/>
      <c r="V199" s="299"/>
      <c r="W199" s="299"/>
      <c r="X199" s="299"/>
      <c r="Y199" s="299"/>
    </row>
    <row r="200" spans="1:25" x14ac:dyDescent="0.25">
      <c r="A200" s="295" t="s">
        <v>214</v>
      </c>
      <c r="B200" s="279"/>
      <c r="C200" s="279"/>
      <c r="D200" s="279"/>
      <c r="E200" s="279"/>
      <c r="F200" s="279"/>
      <c r="G200" s="279"/>
      <c r="H200" s="279"/>
      <c r="I200" s="279"/>
      <c r="J200" s="279"/>
      <c r="K200" s="279"/>
      <c r="L200" s="279"/>
      <c r="M200" s="279"/>
      <c r="N200" s="279"/>
      <c r="O200" s="279"/>
      <c r="P200" s="279"/>
      <c r="Q200" s="279"/>
      <c r="R200" s="279"/>
      <c r="S200" s="279"/>
      <c r="T200" s="279"/>
      <c r="U200" s="279"/>
      <c r="V200" s="279"/>
      <c r="W200" s="279"/>
      <c r="X200" s="279"/>
      <c r="Y200" s="280"/>
    </row>
    <row r="201" spans="1:25" x14ac:dyDescent="0.25">
      <c r="A201" s="296"/>
      <c r="B201" s="281"/>
      <c r="C201" s="281"/>
      <c r="D201" s="281"/>
      <c r="E201" s="281"/>
      <c r="F201" s="281"/>
      <c r="G201" s="281"/>
      <c r="H201" s="281"/>
      <c r="I201" s="281"/>
      <c r="J201" s="281"/>
      <c r="K201" s="281"/>
      <c r="L201" s="281"/>
      <c r="M201" s="281"/>
      <c r="N201" s="281"/>
      <c r="O201" s="281"/>
      <c r="P201" s="281"/>
      <c r="Q201" s="281"/>
      <c r="R201" s="281"/>
      <c r="S201" s="281"/>
      <c r="T201" s="281"/>
      <c r="U201" s="281"/>
      <c r="V201" s="281"/>
      <c r="W201" s="281"/>
      <c r="X201" s="281"/>
      <c r="Y201" s="282"/>
    </row>
    <row r="202" spans="1:25" x14ac:dyDescent="0.25">
      <c r="A202" s="296"/>
      <c r="B202" s="281"/>
      <c r="C202" s="281"/>
      <c r="D202" s="281"/>
      <c r="E202" s="281"/>
      <c r="F202" s="281"/>
      <c r="G202" s="281"/>
      <c r="H202" s="281"/>
      <c r="I202" s="281"/>
      <c r="J202" s="281"/>
      <c r="K202" s="281"/>
      <c r="L202" s="281"/>
      <c r="M202" s="281"/>
      <c r="N202" s="281"/>
      <c r="O202" s="281"/>
      <c r="P202" s="281"/>
      <c r="Q202" s="281"/>
      <c r="R202" s="281"/>
      <c r="S202" s="281"/>
      <c r="T202" s="281"/>
      <c r="U202" s="281"/>
      <c r="V202" s="281"/>
      <c r="W202" s="281"/>
      <c r="X202" s="281"/>
      <c r="Y202" s="282"/>
    </row>
    <row r="203" spans="1:25" x14ac:dyDescent="0.25">
      <c r="A203" s="296"/>
      <c r="B203" s="281"/>
      <c r="C203" s="281"/>
      <c r="D203" s="281"/>
      <c r="E203" s="281"/>
      <c r="F203" s="281"/>
      <c r="G203" s="281"/>
      <c r="H203" s="281"/>
      <c r="I203" s="281"/>
      <c r="J203" s="281"/>
      <c r="K203" s="281"/>
      <c r="L203" s="281"/>
      <c r="M203" s="281"/>
      <c r="N203" s="281"/>
      <c r="O203" s="281"/>
      <c r="P203" s="281"/>
      <c r="Q203" s="281"/>
      <c r="R203" s="281"/>
      <c r="S203" s="281"/>
      <c r="T203" s="281"/>
      <c r="U203" s="281"/>
      <c r="V203" s="281"/>
      <c r="W203" s="281"/>
      <c r="X203" s="281"/>
      <c r="Y203" s="282"/>
    </row>
    <row r="204" spans="1:25" x14ac:dyDescent="0.25">
      <c r="A204" s="296"/>
      <c r="B204" s="281"/>
      <c r="C204" s="281"/>
      <c r="D204" s="281"/>
      <c r="E204" s="281"/>
      <c r="F204" s="281"/>
      <c r="G204" s="281"/>
      <c r="H204" s="281"/>
      <c r="I204" s="281"/>
      <c r="J204" s="281"/>
      <c r="K204" s="281"/>
      <c r="L204" s="281"/>
      <c r="M204" s="281"/>
      <c r="N204" s="281"/>
      <c r="O204" s="281"/>
      <c r="P204" s="281"/>
      <c r="Q204" s="281"/>
      <c r="R204" s="281"/>
      <c r="S204" s="281"/>
      <c r="T204" s="281"/>
      <c r="U204" s="281"/>
      <c r="V204" s="281"/>
      <c r="W204" s="281"/>
      <c r="X204" s="281"/>
      <c r="Y204" s="282"/>
    </row>
    <row r="205" spans="1:25" x14ac:dyDescent="0.25">
      <c r="A205" s="296"/>
      <c r="B205" s="281"/>
      <c r="C205" s="281"/>
      <c r="D205" s="281"/>
      <c r="E205" s="281"/>
      <c r="F205" s="281"/>
      <c r="G205" s="281"/>
      <c r="H205" s="281"/>
      <c r="I205" s="281"/>
      <c r="J205" s="281"/>
      <c r="K205" s="281"/>
      <c r="L205" s="281"/>
      <c r="M205" s="281"/>
      <c r="N205" s="281"/>
      <c r="O205" s="281"/>
      <c r="P205" s="281"/>
      <c r="Q205" s="281"/>
      <c r="R205" s="281"/>
      <c r="S205" s="281"/>
      <c r="T205" s="281"/>
      <c r="U205" s="281"/>
      <c r="V205" s="281"/>
      <c r="W205" s="281"/>
      <c r="X205" s="281"/>
      <c r="Y205" s="282"/>
    </row>
    <row r="206" spans="1:25" ht="15.75" thickBot="1" x14ac:dyDescent="0.3">
      <c r="A206" s="297"/>
      <c r="B206" s="283"/>
      <c r="C206" s="283"/>
      <c r="D206" s="283"/>
      <c r="E206" s="283"/>
      <c r="F206" s="283"/>
      <c r="G206" s="283"/>
      <c r="H206" s="283"/>
      <c r="I206" s="283"/>
      <c r="J206" s="283"/>
      <c r="K206" s="283"/>
      <c r="L206" s="283"/>
      <c r="M206" s="283"/>
      <c r="N206" s="283"/>
      <c r="O206" s="283"/>
      <c r="P206" s="283"/>
      <c r="Q206" s="283"/>
      <c r="R206" s="283"/>
      <c r="S206" s="283"/>
      <c r="T206" s="283"/>
      <c r="U206" s="283"/>
      <c r="V206" s="283"/>
      <c r="W206" s="283"/>
      <c r="X206" s="283"/>
      <c r="Y206" s="284"/>
    </row>
    <row r="208" spans="1:25" ht="15.75" thickBot="1" x14ac:dyDescent="0.3">
      <c r="A208" s="299" t="s">
        <v>159</v>
      </c>
      <c r="B208" s="299"/>
      <c r="C208" s="299"/>
      <c r="D208" s="299"/>
      <c r="E208" s="299"/>
      <c r="F208" s="299"/>
      <c r="G208" s="299"/>
      <c r="H208" s="299"/>
      <c r="I208" s="299"/>
      <c r="J208" s="299"/>
      <c r="K208" s="299"/>
      <c r="L208" s="299"/>
      <c r="M208" s="299"/>
      <c r="N208" s="299"/>
      <c r="O208" s="299"/>
      <c r="P208" s="299"/>
      <c r="Q208" s="299"/>
      <c r="R208" s="299"/>
      <c r="S208" s="299"/>
      <c r="T208" s="299"/>
      <c r="U208" s="299"/>
      <c r="V208" s="299"/>
      <c r="W208" s="299"/>
      <c r="X208" s="299"/>
      <c r="Y208" s="299"/>
    </row>
    <row r="209" spans="1:25" ht="16.5" thickBot="1" x14ac:dyDescent="0.3">
      <c r="A209" s="300" t="s">
        <v>215</v>
      </c>
      <c r="B209" s="301"/>
      <c r="C209" s="301"/>
      <c r="D209" s="301"/>
      <c r="E209" s="301"/>
      <c r="F209" s="301"/>
      <c r="G209" s="301"/>
      <c r="H209" s="301"/>
      <c r="I209" s="301"/>
      <c r="J209" s="301"/>
      <c r="K209" s="301"/>
      <c r="L209" s="301"/>
      <c r="M209" s="301"/>
      <c r="N209" s="301"/>
      <c r="O209" s="301"/>
      <c r="P209" s="301"/>
      <c r="Q209" s="301"/>
      <c r="R209" s="301"/>
      <c r="S209" s="301"/>
      <c r="T209" s="301"/>
      <c r="U209" s="301"/>
      <c r="V209" s="301"/>
      <c r="W209" s="301"/>
      <c r="X209" s="301"/>
      <c r="Y209" s="302"/>
    </row>
    <row r="211" spans="1:25" ht="15.75" thickBot="1" x14ac:dyDescent="0.3">
      <c r="A211" s="303" t="s">
        <v>72</v>
      </c>
      <c r="B211" s="303"/>
      <c r="C211" s="303"/>
      <c r="E211" s="303" t="s">
        <v>73</v>
      </c>
      <c r="F211" s="303"/>
      <c r="G211" s="303"/>
    </row>
    <row r="212" spans="1:25" ht="15.75" thickBot="1" x14ac:dyDescent="0.3">
      <c r="A212" s="304" t="s">
        <v>55</v>
      </c>
      <c r="B212" s="305"/>
      <c r="E212" s="304" t="s">
        <v>55</v>
      </c>
      <c r="F212" s="305"/>
    </row>
    <row r="213" spans="1:25" x14ac:dyDescent="0.25">
      <c r="A213" s="312"/>
      <c r="B213" s="312"/>
      <c r="C213" s="312"/>
      <c r="D213" s="13"/>
      <c r="E213" s="312"/>
      <c r="F213" s="312"/>
      <c r="G213" s="312"/>
    </row>
    <row r="214" spans="1:25" x14ac:dyDescent="0.25">
      <c r="A214" s="313"/>
      <c r="B214" s="313"/>
      <c r="C214" s="13"/>
      <c r="D214" s="13"/>
      <c r="E214" s="313"/>
      <c r="F214" s="313"/>
      <c r="G214" s="13"/>
    </row>
    <row r="215" spans="1:25" x14ac:dyDescent="0.25">
      <c r="A215" s="13"/>
      <c r="B215" s="13"/>
      <c r="C215" s="13"/>
      <c r="D215" s="13"/>
      <c r="E215" s="13"/>
      <c r="F215" s="13"/>
      <c r="G215" s="13"/>
    </row>
    <row r="216" spans="1:25" x14ac:dyDescent="0.25">
      <c r="A216" s="307"/>
      <c r="B216" s="307"/>
      <c r="C216" s="307"/>
      <c r="D216" s="307"/>
      <c r="E216" s="307"/>
      <c r="F216" s="307"/>
      <c r="G216" s="307"/>
      <c r="H216" s="307"/>
      <c r="I216" s="307"/>
      <c r="J216" s="307"/>
      <c r="K216" s="307"/>
      <c r="L216" s="307"/>
      <c r="M216" s="307"/>
      <c r="N216" s="307"/>
      <c r="O216" s="307"/>
      <c r="P216" s="307"/>
      <c r="Q216" s="307"/>
      <c r="R216" s="307"/>
      <c r="S216" s="307"/>
      <c r="T216" s="307"/>
      <c r="U216" s="307"/>
      <c r="V216" s="307"/>
      <c r="W216" s="307"/>
      <c r="X216" s="307"/>
      <c r="Y216" s="307"/>
    </row>
    <row r="218" spans="1:25" ht="19.5" thickBot="1" x14ac:dyDescent="0.35">
      <c r="A218" s="311" t="s">
        <v>164</v>
      </c>
      <c r="B218" s="311"/>
      <c r="C218" s="311"/>
      <c r="D218" s="311"/>
      <c r="E218" s="311"/>
      <c r="F218" s="311"/>
      <c r="H218" s="311" t="s">
        <v>118</v>
      </c>
      <c r="I218" s="311"/>
      <c r="J218" s="311"/>
      <c r="K218" t="s">
        <v>194</v>
      </c>
    </row>
    <row r="219" spans="1:25" x14ac:dyDescent="0.25">
      <c r="A219" s="295" t="s">
        <v>243</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80"/>
    </row>
    <row r="220" spans="1:25" x14ac:dyDescent="0.25">
      <c r="A220" s="296"/>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2"/>
    </row>
    <row r="221" spans="1:25" x14ac:dyDescent="0.25">
      <c r="A221" s="296"/>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2"/>
    </row>
    <row r="222" spans="1:25" x14ac:dyDescent="0.25">
      <c r="A222" s="296"/>
      <c r="B222" s="281"/>
      <c r="C222" s="281"/>
      <c r="D222" s="281"/>
      <c r="E222" s="281"/>
      <c r="F222" s="281"/>
      <c r="G222" s="281"/>
      <c r="H222" s="281"/>
      <c r="I222" s="281"/>
      <c r="J222" s="281"/>
      <c r="K222" s="281"/>
      <c r="L222" s="281"/>
      <c r="M222" s="281"/>
      <c r="N222" s="281"/>
      <c r="O222" s="281"/>
      <c r="P222" s="281"/>
      <c r="Q222" s="281"/>
      <c r="R222" s="281"/>
      <c r="S222" s="281"/>
      <c r="T222" s="281"/>
      <c r="U222" s="281"/>
      <c r="V222" s="281"/>
      <c r="W222" s="281"/>
      <c r="X222" s="281"/>
      <c r="Y222" s="282"/>
    </row>
    <row r="223" spans="1:25" x14ac:dyDescent="0.25">
      <c r="A223" s="296"/>
      <c r="B223" s="281"/>
      <c r="C223" s="281"/>
      <c r="D223" s="281"/>
      <c r="E223" s="281"/>
      <c r="F223" s="281"/>
      <c r="G223" s="281"/>
      <c r="H223" s="281"/>
      <c r="I223" s="281"/>
      <c r="J223" s="281"/>
      <c r="K223" s="281"/>
      <c r="L223" s="281"/>
      <c r="M223" s="281"/>
      <c r="N223" s="281"/>
      <c r="O223" s="281"/>
      <c r="P223" s="281"/>
      <c r="Q223" s="281"/>
      <c r="R223" s="281"/>
      <c r="S223" s="281"/>
      <c r="T223" s="281"/>
      <c r="U223" s="281"/>
      <c r="V223" s="281"/>
      <c r="W223" s="281"/>
      <c r="X223" s="281"/>
      <c r="Y223" s="282"/>
    </row>
    <row r="224" spans="1:25" x14ac:dyDescent="0.25">
      <c r="A224" s="296"/>
      <c r="B224" s="281"/>
      <c r="C224" s="281"/>
      <c r="D224" s="281"/>
      <c r="E224" s="281"/>
      <c r="F224" s="281"/>
      <c r="G224" s="281"/>
      <c r="H224" s="281"/>
      <c r="I224" s="281"/>
      <c r="J224" s="281"/>
      <c r="K224" s="281"/>
      <c r="L224" s="281"/>
      <c r="M224" s="281"/>
      <c r="N224" s="281"/>
      <c r="O224" s="281"/>
      <c r="P224" s="281"/>
      <c r="Q224" s="281"/>
      <c r="R224" s="281"/>
      <c r="S224" s="281"/>
      <c r="T224" s="281"/>
      <c r="U224" s="281"/>
      <c r="V224" s="281"/>
      <c r="W224" s="281"/>
      <c r="X224" s="281"/>
      <c r="Y224" s="282"/>
    </row>
    <row r="225" spans="1:25" x14ac:dyDescent="0.25">
      <c r="A225" s="296"/>
      <c r="B225" s="281"/>
      <c r="C225" s="281"/>
      <c r="D225" s="281"/>
      <c r="E225" s="281"/>
      <c r="F225" s="281"/>
      <c r="G225" s="281"/>
      <c r="H225" s="281"/>
      <c r="I225" s="281"/>
      <c r="J225" s="281"/>
      <c r="K225" s="281"/>
      <c r="L225" s="281"/>
      <c r="M225" s="281"/>
      <c r="N225" s="281"/>
      <c r="O225" s="281"/>
      <c r="P225" s="281"/>
      <c r="Q225" s="281"/>
      <c r="R225" s="281"/>
      <c r="S225" s="281"/>
      <c r="T225" s="281"/>
      <c r="U225" s="281"/>
      <c r="V225" s="281"/>
      <c r="W225" s="281"/>
      <c r="X225" s="281"/>
      <c r="Y225" s="282"/>
    </row>
    <row r="226" spans="1:25" x14ac:dyDescent="0.25">
      <c r="A226" s="296"/>
      <c r="B226" s="281"/>
      <c r="C226" s="281"/>
      <c r="D226" s="281"/>
      <c r="E226" s="281"/>
      <c r="F226" s="281"/>
      <c r="G226" s="281"/>
      <c r="H226" s="281"/>
      <c r="I226" s="281"/>
      <c r="J226" s="281"/>
      <c r="K226" s="281"/>
      <c r="L226" s="281"/>
      <c r="M226" s="281"/>
      <c r="N226" s="281"/>
      <c r="O226" s="281"/>
      <c r="P226" s="281"/>
      <c r="Q226" s="281"/>
      <c r="R226" s="281"/>
      <c r="S226" s="281"/>
      <c r="T226" s="281"/>
      <c r="U226" s="281"/>
      <c r="V226" s="281"/>
      <c r="W226" s="281"/>
      <c r="X226" s="281"/>
      <c r="Y226" s="282"/>
    </row>
    <row r="227" spans="1:25" x14ac:dyDescent="0.25">
      <c r="A227" s="296"/>
      <c r="B227" s="281"/>
      <c r="C227" s="281"/>
      <c r="D227" s="281"/>
      <c r="E227" s="281"/>
      <c r="F227" s="281"/>
      <c r="G227" s="281"/>
      <c r="H227" s="281"/>
      <c r="I227" s="281"/>
      <c r="J227" s="281"/>
      <c r="K227" s="281"/>
      <c r="L227" s="281"/>
      <c r="M227" s="281"/>
      <c r="N227" s="281"/>
      <c r="O227" s="281"/>
      <c r="P227" s="281"/>
      <c r="Q227" s="281"/>
      <c r="R227" s="281"/>
      <c r="S227" s="281"/>
      <c r="T227" s="281"/>
      <c r="U227" s="281"/>
      <c r="V227" s="281"/>
      <c r="W227" s="281"/>
      <c r="X227" s="281"/>
      <c r="Y227" s="282"/>
    </row>
    <row r="228" spans="1:25" x14ac:dyDescent="0.25">
      <c r="A228" s="296"/>
      <c r="B228" s="281"/>
      <c r="C228" s="281"/>
      <c r="D228" s="281"/>
      <c r="E228" s="281"/>
      <c r="F228" s="281"/>
      <c r="G228" s="281"/>
      <c r="H228" s="281"/>
      <c r="I228" s="281"/>
      <c r="J228" s="281"/>
      <c r="K228" s="281"/>
      <c r="L228" s="281"/>
      <c r="M228" s="281"/>
      <c r="N228" s="281"/>
      <c r="O228" s="281"/>
      <c r="P228" s="281"/>
      <c r="Q228" s="281"/>
      <c r="R228" s="281"/>
      <c r="S228" s="281"/>
      <c r="T228" s="281"/>
      <c r="U228" s="281"/>
      <c r="V228" s="281"/>
      <c r="W228" s="281"/>
      <c r="X228" s="281"/>
      <c r="Y228" s="282"/>
    </row>
    <row r="229" spans="1:25" x14ac:dyDescent="0.25">
      <c r="A229" s="296"/>
      <c r="B229" s="281"/>
      <c r="C229" s="281"/>
      <c r="D229" s="281"/>
      <c r="E229" s="281"/>
      <c r="F229" s="281"/>
      <c r="G229" s="281"/>
      <c r="H229" s="281"/>
      <c r="I229" s="281"/>
      <c r="J229" s="281"/>
      <c r="K229" s="281"/>
      <c r="L229" s="281"/>
      <c r="M229" s="281"/>
      <c r="N229" s="281"/>
      <c r="O229" s="281"/>
      <c r="P229" s="281"/>
      <c r="Q229" s="281"/>
      <c r="R229" s="281"/>
      <c r="S229" s="281"/>
      <c r="T229" s="281"/>
      <c r="U229" s="281"/>
      <c r="V229" s="281"/>
      <c r="W229" s="281"/>
      <c r="X229" s="281"/>
      <c r="Y229" s="282"/>
    </row>
    <row r="230" spans="1:25" x14ac:dyDescent="0.25">
      <c r="A230" s="296"/>
      <c r="B230" s="281"/>
      <c r="C230" s="281"/>
      <c r="D230" s="281"/>
      <c r="E230" s="281"/>
      <c r="F230" s="281"/>
      <c r="G230" s="281"/>
      <c r="H230" s="281"/>
      <c r="I230" s="281"/>
      <c r="J230" s="281"/>
      <c r="K230" s="281"/>
      <c r="L230" s="281"/>
      <c r="M230" s="281"/>
      <c r="N230" s="281"/>
      <c r="O230" s="281"/>
      <c r="P230" s="281"/>
      <c r="Q230" s="281"/>
      <c r="R230" s="281"/>
      <c r="S230" s="281"/>
      <c r="T230" s="281"/>
      <c r="U230" s="281"/>
      <c r="V230" s="281"/>
      <c r="W230" s="281"/>
      <c r="X230" s="281"/>
      <c r="Y230" s="282"/>
    </row>
    <row r="231" spans="1:25" x14ac:dyDescent="0.25">
      <c r="A231" s="296"/>
      <c r="B231" s="281"/>
      <c r="C231" s="281"/>
      <c r="D231" s="281"/>
      <c r="E231" s="281"/>
      <c r="F231" s="281"/>
      <c r="G231" s="281"/>
      <c r="H231" s="281"/>
      <c r="I231" s="281"/>
      <c r="J231" s="281"/>
      <c r="K231" s="281"/>
      <c r="L231" s="281"/>
      <c r="M231" s="281"/>
      <c r="N231" s="281"/>
      <c r="O231" s="281"/>
      <c r="P231" s="281"/>
      <c r="Q231" s="281"/>
      <c r="R231" s="281"/>
      <c r="S231" s="281"/>
      <c r="T231" s="281"/>
      <c r="U231" s="281"/>
      <c r="V231" s="281"/>
      <c r="W231" s="281"/>
      <c r="X231" s="281"/>
      <c r="Y231" s="282"/>
    </row>
    <row r="232" spans="1:25" ht="33" customHeight="1" thickBot="1" x14ac:dyDescent="0.3">
      <c r="A232" s="297"/>
      <c r="B232" s="283"/>
      <c r="C232" s="283"/>
      <c r="D232" s="283"/>
      <c r="E232" s="283"/>
      <c r="F232" s="283"/>
      <c r="G232" s="283"/>
      <c r="H232" s="283"/>
      <c r="I232" s="283"/>
      <c r="J232" s="283"/>
      <c r="K232" s="283"/>
      <c r="L232" s="283"/>
      <c r="M232" s="283"/>
      <c r="N232" s="283"/>
      <c r="O232" s="283"/>
      <c r="P232" s="283"/>
      <c r="Q232" s="283"/>
      <c r="R232" s="283"/>
      <c r="S232" s="283"/>
      <c r="T232" s="283"/>
      <c r="U232" s="283"/>
      <c r="V232" s="283"/>
      <c r="W232" s="283"/>
      <c r="X232" s="283"/>
      <c r="Y232" s="284"/>
    </row>
    <row r="234" spans="1:25" ht="15.75" thickBot="1" x14ac:dyDescent="0.3">
      <c r="A234" s="299" t="s">
        <v>28</v>
      </c>
      <c r="B234" s="299"/>
      <c r="C234" s="299"/>
      <c r="D234" s="299"/>
      <c r="E234" s="299"/>
      <c r="F234" s="299"/>
      <c r="G234" s="299"/>
      <c r="H234" s="299"/>
      <c r="I234" s="299"/>
      <c r="J234" s="299"/>
      <c r="K234" s="299"/>
      <c r="L234" s="299"/>
      <c r="M234" s="299"/>
      <c r="N234" s="299"/>
      <c r="O234" s="299"/>
      <c r="P234" s="299"/>
      <c r="Q234" s="299"/>
      <c r="R234" s="299"/>
      <c r="S234" s="299"/>
      <c r="T234" s="299"/>
      <c r="U234" s="299"/>
      <c r="V234" s="299"/>
      <c r="W234" s="299"/>
      <c r="X234" s="299"/>
      <c r="Y234" s="299"/>
    </row>
    <row r="235" spans="1:25" x14ac:dyDescent="0.25">
      <c r="A235" s="295" t="s">
        <v>244</v>
      </c>
      <c r="B235" s="279"/>
      <c r="C235" s="279"/>
      <c r="D235" s="279"/>
      <c r="E235" s="279"/>
      <c r="F235" s="279"/>
      <c r="G235" s="279"/>
      <c r="H235" s="279"/>
      <c r="I235" s="279"/>
      <c r="J235" s="279"/>
      <c r="K235" s="279"/>
      <c r="L235" s="279"/>
      <c r="M235" s="279"/>
      <c r="N235" s="279"/>
      <c r="O235" s="279"/>
      <c r="P235" s="279"/>
      <c r="Q235" s="279"/>
      <c r="R235" s="279"/>
      <c r="S235" s="279"/>
      <c r="T235" s="279"/>
      <c r="U235" s="279"/>
      <c r="V235" s="279"/>
      <c r="W235" s="279"/>
      <c r="X235" s="279"/>
      <c r="Y235" s="280"/>
    </row>
    <row r="236" spans="1:25" x14ac:dyDescent="0.25">
      <c r="A236" s="296"/>
      <c r="B236" s="281"/>
      <c r="C236" s="281"/>
      <c r="D236" s="281"/>
      <c r="E236" s="281"/>
      <c r="F236" s="281"/>
      <c r="G236" s="281"/>
      <c r="H236" s="281"/>
      <c r="I236" s="281"/>
      <c r="J236" s="281"/>
      <c r="K236" s="281"/>
      <c r="L236" s="281"/>
      <c r="M236" s="281"/>
      <c r="N236" s="281"/>
      <c r="O236" s="281"/>
      <c r="P236" s="281"/>
      <c r="Q236" s="281"/>
      <c r="R236" s="281"/>
      <c r="S236" s="281"/>
      <c r="T236" s="281"/>
      <c r="U236" s="281"/>
      <c r="V236" s="281"/>
      <c r="W236" s="281"/>
      <c r="X236" s="281"/>
      <c r="Y236" s="282"/>
    </row>
    <row r="237" spans="1:25" x14ac:dyDescent="0.25">
      <c r="A237" s="296"/>
      <c r="B237" s="281"/>
      <c r="C237" s="281"/>
      <c r="D237" s="281"/>
      <c r="E237" s="281"/>
      <c r="F237" s="281"/>
      <c r="G237" s="281"/>
      <c r="H237" s="281"/>
      <c r="I237" s="281"/>
      <c r="J237" s="281"/>
      <c r="K237" s="281"/>
      <c r="L237" s="281"/>
      <c r="M237" s="281"/>
      <c r="N237" s="281"/>
      <c r="O237" s="281"/>
      <c r="P237" s="281"/>
      <c r="Q237" s="281"/>
      <c r="R237" s="281"/>
      <c r="S237" s="281"/>
      <c r="T237" s="281"/>
      <c r="U237" s="281"/>
      <c r="V237" s="281"/>
      <c r="W237" s="281"/>
      <c r="X237" s="281"/>
      <c r="Y237" s="282"/>
    </row>
    <row r="238" spans="1:25" x14ac:dyDescent="0.25">
      <c r="A238" s="296"/>
      <c r="B238" s="281"/>
      <c r="C238" s="281"/>
      <c r="D238" s="281"/>
      <c r="E238" s="281"/>
      <c r="F238" s="281"/>
      <c r="G238" s="281"/>
      <c r="H238" s="281"/>
      <c r="I238" s="281"/>
      <c r="J238" s="281"/>
      <c r="K238" s="281"/>
      <c r="L238" s="281"/>
      <c r="M238" s="281"/>
      <c r="N238" s="281"/>
      <c r="O238" s="281"/>
      <c r="P238" s="281"/>
      <c r="Q238" s="281"/>
      <c r="R238" s="281"/>
      <c r="S238" s="281"/>
      <c r="T238" s="281"/>
      <c r="U238" s="281"/>
      <c r="V238" s="281"/>
      <c r="W238" s="281"/>
      <c r="X238" s="281"/>
      <c r="Y238" s="282"/>
    </row>
    <row r="239" spans="1:25" x14ac:dyDescent="0.25">
      <c r="A239" s="296"/>
      <c r="B239" s="281"/>
      <c r="C239" s="281"/>
      <c r="D239" s="281"/>
      <c r="E239" s="281"/>
      <c r="F239" s="281"/>
      <c r="G239" s="281"/>
      <c r="H239" s="281"/>
      <c r="I239" s="281"/>
      <c r="J239" s="281"/>
      <c r="K239" s="281"/>
      <c r="L239" s="281"/>
      <c r="M239" s="281"/>
      <c r="N239" s="281"/>
      <c r="O239" s="281"/>
      <c r="P239" s="281"/>
      <c r="Q239" s="281"/>
      <c r="R239" s="281"/>
      <c r="S239" s="281"/>
      <c r="T239" s="281"/>
      <c r="U239" s="281"/>
      <c r="V239" s="281"/>
      <c r="W239" s="281"/>
      <c r="X239" s="281"/>
      <c r="Y239" s="282"/>
    </row>
    <row r="240" spans="1:25" x14ac:dyDescent="0.25">
      <c r="A240" s="296"/>
      <c r="B240" s="281"/>
      <c r="C240" s="281"/>
      <c r="D240" s="281"/>
      <c r="E240" s="281"/>
      <c r="F240" s="281"/>
      <c r="G240" s="281"/>
      <c r="H240" s="281"/>
      <c r="I240" s="281"/>
      <c r="J240" s="281"/>
      <c r="K240" s="281"/>
      <c r="L240" s="281"/>
      <c r="M240" s="281"/>
      <c r="N240" s="281"/>
      <c r="O240" s="281"/>
      <c r="P240" s="281"/>
      <c r="Q240" s="281"/>
      <c r="R240" s="281"/>
      <c r="S240" s="281"/>
      <c r="T240" s="281"/>
      <c r="U240" s="281"/>
      <c r="V240" s="281"/>
      <c r="W240" s="281"/>
      <c r="X240" s="281"/>
      <c r="Y240" s="282"/>
    </row>
    <row r="241" spans="1:25" ht="15.75" thickBot="1" x14ac:dyDescent="0.3">
      <c r="A241" s="297"/>
      <c r="B241" s="283"/>
      <c r="C241" s="283"/>
      <c r="D241" s="283"/>
      <c r="E241" s="283"/>
      <c r="F241" s="283"/>
      <c r="G241" s="283"/>
      <c r="H241" s="283"/>
      <c r="I241" s="283"/>
      <c r="J241" s="283"/>
      <c r="K241" s="283"/>
      <c r="L241" s="283"/>
      <c r="M241" s="283"/>
      <c r="N241" s="283"/>
      <c r="O241" s="283"/>
      <c r="P241" s="283"/>
      <c r="Q241" s="283"/>
      <c r="R241" s="283"/>
      <c r="S241" s="283"/>
      <c r="T241" s="283"/>
      <c r="U241" s="283"/>
      <c r="V241" s="283"/>
      <c r="W241" s="283"/>
      <c r="X241" s="283"/>
      <c r="Y241" s="284"/>
    </row>
    <row r="243" spans="1:25" ht="15.75" thickBot="1" x14ac:dyDescent="0.3">
      <c r="A243" s="299" t="s">
        <v>159</v>
      </c>
      <c r="B243" s="299"/>
      <c r="C243" s="299"/>
      <c r="D243" s="299"/>
      <c r="E243" s="299"/>
      <c r="F243" s="299"/>
      <c r="G243" s="299"/>
      <c r="H243" s="299"/>
      <c r="I243" s="299"/>
      <c r="J243" s="299"/>
      <c r="K243" s="299"/>
      <c r="L243" s="299"/>
      <c r="M243" s="299"/>
      <c r="N243" s="299"/>
      <c r="O243" s="299"/>
      <c r="P243" s="299"/>
      <c r="Q243" s="299"/>
      <c r="R243" s="299"/>
      <c r="S243" s="299"/>
      <c r="T243" s="299"/>
      <c r="U243" s="299"/>
      <c r="V243" s="299"/>
      <c r="W243" s="299"/>
      <c r="X243" s="299"/>
      <c r="Y243" s="299"/>
    </row>
    <row r="244" spans="1:25" ht="16.5" thickBot="1" x14ac:dyDescent="0.3">
      <c r="A244" s="300" t="s">
        <v>195</v>
      </c>
      <c r="B244" s="301"/>
      <c r="C244" s="301"/>
      <c r="D244" s="301"/>
      <c r="E244" s="301"/>
      <c r="F244" s="301"/>
      <c r="G244" s="301"/>
      <c r="H244" s="301"/>
      <c r="I244" s="301"/>
      <c r="J244" s="301"/>
      <c r="K244" s="301"/>
      <c r="L244" s="301"/>
      <c r="M244" s="301"/>
      <c r="N244" s="301"/>
      <c r="O244" s="301"/>
      <c r="P244" s="301"/>
      <c r="Q244" s="301"/>
      <c r="R244" s="301"/>
      <c r="S244" s="301"/>
      <c r="T244" s="301"/>
      <c r="U244" s="301"/>
      <c r="V244" s="301"/>
      <c r="W244" s="301"/>
      <c r="X244" s="301"/>
      <c r="Y244" s="302"/>
    </row>
    <row r="246" spans="1:25" ht="15.75" thickBot="1" x14ac:dyDescent="0.3">
      <c r="A246" s="303" t="s">
        <v>72</v>
      </c>
      <c r="B246" s="303"/>
      <c r="C246" s="303"/>
      <c r="E246" s="303" t="s">
        <v>73</v>
      </c>
      <c r="F246" s="303"/>
      <c r="G246" s="303"/>
    </row>
    <row r="247" spans="1:25" ht="15.75" thickBot="1" x14ac:dyDescent="0.3">
      <c r="A247" s="304" t="s">
        <v>55</v>
      </c>
      <c r="B247" s="305"/>
      <c r="E247" s="304" t="s">
        <v>58</v>
      </c>
      <c r="F247" s="305"/>
    </row>
    <row r="249" spans="1:25" x14ac:dyDescent="0.25">
      <c r="A249" s="307"/>
      <c r="B249" s="307"/>
      <c r="C249" s="307"/>
      <c r="D249" s="307"/>
      <c r="E249" s="307"/>
      <c r="F249" s="307"/>
      <c r="G249" s="307"/>
      <c r="H249" s="307"/>
      <c r="I249" s="307"/>
      <c r="J249" s="307"/>
      <c r="K249" s="307"/>
      <c r="L249" s="307"/>
      <c r="M249" s="307"/>
      <c r="N249" s="307"/>
      <c r="O249" s="307"/>
      <c r="P249" s="307"/>
      <c r="Q249" s="307"/>
      <c r="R249" s="307"/>
      <c r="S249" s="307"/>
      <c r="T249" s="307"/>
      <c r="U249" s="307"/>
      <c r="V249" s="307"/>
      <c r="W249" s="307"/>
      <c r="X249" s="307"/>
      <c r="Y249" s="307"/>
    </row>
    <row r="251" spans="1:25" ht="19.5" thickBot="1" x14ac:dyDescent="0.35">
      <c r="A251" s="311" t="s">
        <v>165</v>
      </c>
      <c r="B251" s="311"/>
      <c r="C251" s="311"/>
      <c r="D251" s="311"/>
      <c r="E251" s="311"/>
      <c r="F251" s="311"/>
      <c r="H251" s="311" t="s">
        <v>118</v>
      </c>
      <c r="I251" s="311"/>
      <c r="J251" s="311"/>
      <c r="K251" t="s">
        <v>196</v>
      </c>
    </row>
    <row r="252" spans="1:25" x14ac:dyDescent="0.25">
      <c r="A252" s="295" t="s">
        <v>257</v>
      </c>
      <c r="B252" s="279"/>
      <c r="C252" s="279"/>
      <c r="D252" s="279"/>
      <c r="E252" s="279"/>
      <c r="F252" s="279"/>
      <c r="G252" s="279"/>
      <c r="H252" s="279"/>
      <c r="I252" s="279"/>
      <c r="J252" s="279"/>
      <c r="K252" s="279"/>
      <c r="L252" s="279"/>
      <c r="M252" s="279"/>
      <c r="N252" s="279"/>
      <c r="O252" s="279"/>
      <c r="P252" s="279"/>
      <c r="Q252" s="279"/>
      <c r="R252" s="279"/>
      <c r="S252" s="279"/>
      <c r="T252" s="279"/>
      <c r="U252" s="279"/>
      <c r="V252" s="279"/>
      <c r="W252" s="279"/>
      <c r="X252" s="279"/>
      <c r="Y252" s="280"/>
    </row>
    <row r="253" spans="1:25" x14ac:dyDescent="0.25">
      <c r="A253" s="296"/>
      <c r="B253" s="281"/>
      <c r="C253" s="281"/>
      <c r="D253" s="281"/>
      <c r="E253" s="281"/>
      <c r="F253" s="281"/>
      <c r="G253" s="281"/>
      <c r="H253" s="281"/>
      <c r="I253" s="281"/>
      <c r="J253" s="281"/>
      <c r="K253" s="281"/>
      <c r="L253" s="281"/>
      <c r="M253" s="281"/>
      <c r="N253" s="281"/>
      <c r="O253" s="281"/>
      <c r="P253" s="281"/>
      <c r="Q253" s="281"/>
      <c r="R253" s="281"/>
      <c r="S253" s="281"/>
      <c r="T253" s="281"/>
      <c r="U253" s="281"/>
      <c r="V253" s="281"/>
      <c r="W253" s="281"/>
      <c r="X253" s="281"/>
      <c r="Y253" s="282"/>
    </row>
    <row r="254" spans="1:25" x14ac:dyDescent="0.25">
      <c r="A254" s="296"/>
      <c r="B254" s="281"/>
      <c r="C254" s="281"/>
      <c r="D254" s="281"/>
      <c r="E254" s="281"/>
      <c r="F254" s="281"/>
      <c r="G254" s="281"/>
      <c r="H254" s="281"/>
      <c r="I254" s="281"/>
      <c r="J254" s="281"/>
      <c r="K254" s="281"/>
      <c r="L254" s="281"/>
      <c r="M254" s="281"/>
      <c r="N254" s="281"/>
      <c r="O254" s="281"/>
      <c r="P254" s="281"/>
      <c r="Q254" s="281"/>
      <c r="R254" s="281"/>
      <c r="S254" s="281"/>
      <c r="T254" s="281"/>
      <c r="U254" s="281"/>
      <c r="V254" s="281"/>
      <c r="W254" s="281"/>
      <c r="X254" s="281"/>
      <c r="Y254" s="282"/>
    </row>
    <row r="255" spans="1:25" x14ac:dyDescent="0.25">
      <c r="A255" s="296"/>
      <c r="B255" s="281"/>
      <c r="C255" s="281"/>
      <c r="D255" s="281"/>
      <c r="E255" s="281"/>
      <c r="F255" s="281"/>
      <c r="G255" s="281"/>
      <c r="H255" s="281"/>
      <c r="I255" s="281"/>
      <c r="J255" s="281"/>
      <c r="K255" s="281"/>
      <c r="L255" s="281"/>
      <c r="M255" s="281"/>
      <c r="N255" s="281"/>
      <c r="O255" s="281"/>
      <c r="P255" s="281"/>
      <c r="Q255" s="281"/>
      <c r="R255" s="281"/>
      <c r="S255" s="281"/>
      <c r="T255" s="281"/>
      <c r="U255" s="281"/>
      <c r="V255" s="281"/>
      <c r="W255" s="281"/>
      <c r="X255" s="281"/>
      <c r="Y255" s="282"/>
    </row>
    <row r="256" spans="1:25" x14ac:dyDescent="0.25">
      <c r="A256" s="296"/>
      <c r="B256" s="281"/>
      <c r="C256" s="281"/>
      <c r="D256" s="281"/>
      <c r="E256" s="281"/>
      <c r="F256" s="281"/>
      <c r="G256" s="281"/>
      <c r="H256" s="281"/>
      <c r="I256" s="281"/>
      <c r="J256" s="281"/>
      <c r="K256" s="281"/>
      <c r="L256" s="281"/>
      <c r="M256" s="281"/>
      <c r="N256" s="281"/>
      <c r="O256" s="281"/>
      <c r="P256" s="281"/>
      <c r="Q256" s="281"/>
      <c r="R256" s="281"/>
      <c r="S256" s="281"/>
      <c r="T256" s="281"/>
      <c r="U256" s="281"/>
      <c r="V256" s="281"/>
      <c r="W256" s="281"/>
      <c r="X256" s="281"/>
      <c r="Y256" s="282"/>
    </row>
    <row r="257" spans="1:25" x14ac:dyDescent="0.25">
      <c r="A257" s="296"/>
      <c r="B257" s="281"/>
      <c r="C257" s="281"/>
      <c r="D257" s="281"/>
      <c r="E257" s="281"/>
      <c r="F257" s="281"/>
      <c r="G257" s="281"/>
      <c r="H257" s="281"/>
      <c r="I257" s="281"/>
      <c r="J257" s="281"/>
      <c r="K257" s="281"/>
      <c r="L257" s="281"/>
      <c r="M257" s="281"/>
      <c r="N257" s="281"/>
      <c r="O257" s="281"/>
      <c r="P257" s="281"/>
      <c r="Q257" s="281"/>
      <c r="R257" s="281"/>
      <c r="S257" s="281"/>
      <c r="T257" s="281"/>
      <c r="U257" s="281"/>
      <c r="V257" s="281"/>
      <c r="W257" s="281"/>
      <c r="X257" s="281"/>
      <c r="Y257" s="282"/>
    </row>
    <row r="258" spans="1:25" x14ac:dyDescent="0.25">
      <c r="A258" s="296"/>
      <c r="B258" s="281"/>
      <c r="C258" s="281"/>
      <c r="D258" s="281"/>
      <c r="E258" s="281"/>
      <c r="F258" s="281"/>
      <c r="G258" s="281"/>
      <c r="H258" s="281"/>
      <c r="I258" s="281"/>
      <c r="J258" s="281"/>
      <c r="K258" s="281"/>
      <c r="L258" s="281"/>
      <c r="M258" s="281"/>
      <c r="N258" s="281"/>
      <c r="O258" s="281"/>
      <c r="P258" s="281"/>
      <c r="Q258" s="281"/>
      <c r="R258" s="281"/>
      <c r="S258" s="281"/>
      <c r="T258" s="281"/>
      <c r="U258" s="281"/>
      <c r="V258" s="281"/>
      <c r="W258" s="281"/>
      <c r="X258" s="281"/>
      <c r="Y258" s="282"/>
    </row>
    <row r="259" spans="1:25" x14ac:dyDescent="0.25">
      <c r="A259" s="296"/>
      <c r="B259" s="281"/>
      <c r="C259" s="281"/>
      <c r="D259" s="281"/>
      <c r="E259" s="281"/>
      <c r="F259" s="281"/>
      <c r="G259" s="281"/>
      <c r="H259" s="281"/>
      <c r="I259" s="281"/>
      <c r="J259" s="281"/>
      <c r="K259" s="281"/>
      <c r="L259" s="281"/>
      <c r="M259" s="281"/>
      <c r="N259" s="281"/>
      <c r="O259" s="281"/>
      <c r="P259" s="281"/>
      <c r="Q259" s="281"/>
      <c r="R259" s="281"/>
      <c r="S259" s="281"/>
      <c r="T259" s="281"/>
      <c r="U259" s="281"/>
      <c r="V259" s="281"/>
      <c r="W259" s="281"/>
      <c r="X259" s="281"/>
      <c r="Y259" s="282"/>
    </row>
    <row r="260" spans="1:25" x14ac:dyDescent="0.25">
      <c r="A260" s="296"/>
      <c r="B260" s="281"/>
      <c r="C260" s="281"/>
      <c r="D260" s="281"/>
      <c r="E260" s="281"/>
      <c r="F260" s="281"/>
      <c r="G260" s="281"/>
      <c r="H260" s="281"/>
      <c r="I260" s="281"/>
      <c r="J260" s="281"/>
      <c r="K260" s="281"/>
      <c r="L260" s="281"/>
      <c r="M260" s="281"/>
      <c r="N260" s="281"/>
      <c r="O260" s="281"/>
      <c r="P260" s="281"/>
      <c r="Q260" s="281"/>
      <c r="R260" s="281"/>
      <c r="S260" s="281"/>
      <c r="T260" s="281"/>
      <c r="U260" s="281"/>
      <c r="V260" s="281"/>
      <c r="W260" s="281"/>
      <c r="X260" s="281"/>
      <c r="Y260" s="282"/>
    </row>
    <row r="261" spans="1:25" x14ac:dyDescent="0.25">
      <c r="A261" s="296"/>
      <c r="B261" s="281"/>
      <c r="C261" s="281"/>
      <c r="D261" s="281"/>
      <c r="E261" s="281"/>
      <c r="F261" s="281"/>
      <c r="G261" s="281"/>
      <c r="H261" s="281"/>
      <c r="I261" s="281"/>
      <c r="J261" s="281"/>
      <c r="K261" s="281"/>
      <c r="L261" s="281"/>
      <c r="M261" s="281"/>
      <c r="N261" s="281"/>
      <c r="O261" s="281"/>
      <c r="P261" s="281"/>
      <c r="Q261" s="281"/>
      <c r="R261" s="281"/>
      <c r="S261" s="281"/>
      <c r="T261" s="281"/>
      <c r="U261" s="281"/>
      <c r="V261" s="281"/>
      <c r="W261" s="281"/>
      <c r="X261" s="281"/>
      <c r="Y261" s="282"/>
    </row>
    <row r="262" spans="1:25" x14ac:dyDescent="0.25">
      <c r="A262" s="296"/>
      <c r="B262" s="281"/>
      <c r="C262" s="281"/>
      <c r="D262" s="281"/>
      <c r="E262" s="281"/>
      <c r="F262" s="281"/>
      <c r="G262" s="281"/>
      <c r="H262" s="281"/>
      <c r="I262" s="281"/>
      <c r="J262" s="281"/>
      <c r="K262" s="281"/>
      <c r="L262" s="281"/>
      <c r="M262" s="281"/>
      <c r="N262" s="281"/>
      <c r="O262" s="281"/>
      <c r="P262" s="281"/>
      <c r="Q262" s="281"/>
      <c r="R262" s="281"/>
      <c r="S262" s="281"/>
      <c r="T262" s="281"/>
      <c r="U262" s="281"/>
      <c r="V262" s="281"/>
      <c r="W262" s="281"/>
      <c r="X262" s="281"/>
      <c r="Y262" s="282"/>
    </row>
    <row r="263" spans="1:25" x14ac:dyDescent="0.25">
      <c r="A263" s="296"/>
      <c r="B263" s="281"/>
      <c r="C263" s="281"/>
      <c r="D263" s="281"/>
      <c r="E263" s="281"/>
      <c r="F263" s="281"/>
      <c r="G263" s="281"/>
      <c r="H263" s="281"/>
      <c r="I263" s="281"/>
      <c r="J263" s="281"/>
      <c r="K263" s="281"/>
      <c r="L263" s="281"/>
      <c r="M263" s="281"/>
      <c r="N263" s="281"/>
      <c r="O263" s="281"/>
      <c r="P263" s="281"/>
      <c r="Q263" s="281"/>
      <c r="R263" s="281"/>
      <c r="S263" s="281"/>
      <c r="T263" s="281"/>
      <c r="U263" s="281"/>
      <c r="V263" s="281"/>
      <c r="W263" s="281"/>
      <c r="X263" s="281"/>
      <c r="Y263" s="282"/>
    </row>
    <row r="264" spans="1:25" x14ac:dyDescent="0.25">
      <c r="A264" s="296"/>
      <c r="B264" s="281"/>
      <c r="C264" s="281"/>
      <c r="D264" s="281"/>
      <c r="E264" s="281"/>
      <c r="F264" s="281"/>
      <c r="G264" s="281"/>
      <c r="H264" s="281"/>
      <c r="I264" s="281"/>
      <c r="J264" s="281"/>
      <c r="K264" s="281"/>
      <c r="L264" s="281"/>
      <c r="M264" s="281"/>
      <c r="N264" s="281"/>
      <c r="O264" s="281"/>
      <c r="P264" s="281"/>
      <c r="Q264" s="281"/>
      <c r="R264" s="281"/>
      <c r="S264" s="281"/>
      <c r="T264" s="281"/>
      <c r="U264" s="281"/>
      <c r="V264" s="281"/>
      <c r="W264" s="281"/>
      <c r="X264" s="281"/>
      <c r="Y264" s="282"/>
    </row>
    <row r="265" spans="1:25" ht="15.75" thickBot="1" x14ac:dyDescent="0.3">
      <c r="A265" s="297"/>
      <c r="B265" s="283"/>
      <c r="C265" s="283"/>
      <c r="D265" s="283"/>
      <c r="E265" s="283"/>
      <c r="F265" s="283"/>
      <c r="G265" s="283"/>
      <c r="H265" s="283"/>
      <c r="I265" s="283"/>
      <c r="J265" s="283"/>
      <c r="K265" s="283"/>
      <c r="L265" s="283"/>
      <c r="M265" s="283"/>
      <c r="N265" s="283"/>
      <c r="O265" s="283"/>
      <c r="P265" s="283"/>
      <c r="Q265" s="283"/>
      <c r="R265" s="283"/>
      <c r="S265" s="283"/>
      <c r="T265" s="283"/>
      <c r="U265" s="283"/>
      <c r="V265" s="283"/>
      <c r="W265" s="283"/>
      <c r="X265" s="283"/>
      <c r="Y265" s="284"/>
    </row>
    <row r="267" spans="1:25" ht="15.75" thickBot="1" x14ac:dyDescent="0.3">
      <c r="A267" s="299" t="s">
        <v>28</v>
      </c>
      <c r="B267" s="299"/>
      <c r="C267" s="299"/>
      <c r="D267" s="299"/>
      <c r="E267" s="299"/>
      <c r="F267" s="299"/>
      <c r="G267" s="299"/>
      <c r="H267" s="299"/>
      <c r="I267" s="299"/>
      <c r="J267" s="299"/>
      <c r="K267" s="299"/>
      <c r="L267" s="299"/>
      <c r="M267" s="299"/>
      <c r="N267" s="299"/>
      <c r="O267" s="299"/>
      <c r="P267" s="299"/>
      <c r="Q267" s="299"/>
      <c r="R267" s="299"/>
      <c r="S267" s="299"/>
      <c r="T267" s="299"/>
      <c r="U267" s="299"/>
      <c r="V267" s="299"/>
      <c r="W267" s="299"/>
      <c r="X267" s="299"/>
      <c r="Y267" s="299"/>
    </row>
    <row r="268" spans="1:25" x14ac:dyDescent="0.25">
      <c r="A268" s="295" t="s">
        <v>230</v>
      </c>
      <c r="B268" s="279"/>
      <c r="C268" s="279"/>
      <c r="D268" s="279"/>
      <c r="E268" s="279"/>
      <c r="F268" s="279"/>
      <c r="G268" s="279"/>
      <c r="H268" s="279"/>
      <c r="I268" s="279"/>
      <c r="J268" s="279"/>
      <c r="K268" s="279"/>
      <c r="L268" s="279"/>
      <c r="M268" s="279"/>
      <c r="N268" s="279"/>
      <c r="O268" s="279"/>
      <c r="P268" s="279"/>
      <c r="Q268" s="279"/>
      <c r="R268" s="279"/>
      <c r="S268" s="279"/>
      <c r="T268" s="279"/>
      <c r="U268" s="279"/>
      <c r="V268" s="279"/>
      <c r="W268" s="279"/>
      <c r="X268" s="279"/>
      <c r="Y268" s="280"/>
    </row>
    <row r="269" spans="1:25" x14ac:dyDescent="0.25">
      <c r="A269" s="296"/>
      <c r="B269" s="281"/>
      <c r="C269" s="281"/>
      <c r="D269" s="281"/>
      <c r="E269" s="281"/>
      <c r="F269" s="281"/>
      <c r="G269" s="281"/>
      <c r="H269" s="281"/>
      <c r="I269" s="281"/>
      <c r="J269" s="281"/>
      <c r="K269" s="281"/>
      <c r="L269" s="281"/>
      <c r="M269" s="281"/>
      <c r="N269" s="281"/>
      <c r="O269" s="281"/>
      <c r="P269" s="281"/>
      <c r="Q269" s="281"/>
      <c r="R269" s="281"/>
      <c r="S269" s="281"/>
      <c r="T269" s="281"/>
      <c r="U269" s="281"/>
      <c r="V269" s="281"/>
      <c r="W269" s="281"/>
      <c r="X269" s="281"/>
      <c r="Y269" s="282"/>
    </row>
    <row r="270" spans="1:25" x14ac:dyDescent="0.25">
      <c r="A270" s="296"/>
      <c r="B270" s="281"/>
      <c r="C270" s="281"/>
      <c r="D270" s="281"/>
      <c r="E270" s="281"/>
      <c r="F270" s="281"/>
      <c r="G270" s="281"/>
      <c r="H270" s="281"/>
      <c r="I270" s="281"/>
      <c r="J270" s="281"/>
      <c r="K270" s="281"/>
      <c r="L270" s="281"/>
      <c r="M270" s="281"/>
      <c r="N270" s="281"/>
      <c r="O270" s="281"/>
      <c r="P270" s="281"/>
      <c r="Q270" s="281"/>
      <c r="R270" s="281"/>
      <c r="S270" s="281"/>
      <c r="T270" s="281"/>
      <c r="U270" s="281"/>
      <c r="V270" s="281"/>
      <c r="W270" s="281"/>
      <c r="X270" s="281"/>
      <c r="Y270" s="282"/>
    </row>
    <row r="271" spans="1:25" x14ac:dyDescent="0.25">
      <c r="A271" s="296"/>
      <c r="B271" s="281"/>
      <c r="C271" s="281"/>
      <c r="D271" s="281"/>
      <c r="E271" s="281"/>
      <c r="F271" s="281"/>
      <c r="G271" s="281"/>
      <c r="H271" s="281"/>
      <c r="I271" s="281"/>
      <c r="J271" s="281"/>
      <c r="K271" s="281"/>
      <c r="L271" s="281"/>
      <c r="M271" s="281"/>
      <c r="N271" s="281"/>
      <c r="O271" s="281"/>
      <c r="P271" s="281"/>
      <c r="Q271" s="281"/>
      <c r="R271" s="281"/>
      <c r="S271" s="281"/>
      <c r="T271" s="281"/>
      <c r="U271" s="281"/>
      <c r="V271" s="281"/>
      <c r="W271" s="281"/>
      <c r="X271" s="281"/>
      <c r="Y271" s="282"/>
    </row>
    <row r="272" spans="1:25" x14ac:dyDescent="0.25">
      <c r="A272" s="296"/>
      <c r="B272" s="281"/>
      <c r="C272" s="281"/>
      <c r="D272" s="281"/>
      <c r="E272" s="281"/>
      <c r="F272" s="281"/>
      <c r="G272" s="281"/>
      <c r="H272" s="281"/>
      <c r="I272" s="281"/>
      <c r="J272" s="281"/>
      <c r="K272" s="281"/>
      <c r="L272" s="281"/>
      <c r="M272" s="281"/>
      <c r="N272" s="281"/>
      <c r="O272" s="281"/>
      <c r="P272" s="281"/>
      <c r="Q272" s="281"/>
      <c r="R272" s="281"/>
      <c r="S272" s="281"/>
      <c r="T272" s="281"/>
      <c r="U272" s="281"/>
      <c r="V272" s="281"/>
      <c r="W272" s="281"/>
      <c r="X272" s="281"/>
      <c r="Y272" s="282"/>
    </row>
    <row r="273" spans="1:25" x14ac:dyDescent="0.25">
      <c r="A273" s="296"/>
      <c r="B273" s="281"/>
      <c r="C273" s="281"/>
      <c r="D273" s="281"/>
      <c r="E273" s="281"/>
      <c r="F273" s="281"/>
      <c r="G273" s="281"/>
      <c r="H273" s="281"/>
      <c r="I273" s="281"/>
      <c r="J273" s="281"/>
      <c r="K273" s="281"/>
      <c r="L273" s="281"/>
      <c r="M273" s="281"/>
      <c r="N273" s="281"/>
      <c r="O273" s="281"/>
      <c r="P273" s="281"/>
      <c r="Q273" s="281"/>
      <c r="R273" s="281"/>
      <c r="S273" s="281"/>
      <c r="T273" s="281"/>
      <c r="U273" s="281"/>
      <c r="V273" s="281"/>
      <c r="W273" s="281"/>
      <c r="X273" s="281"/>
      <c r="Y273" s="282"/>
    </row>
    <row r="274" spans="1:25" ht="15.75" thickBot="1" x14ac:dyDescent="0.3">
      <c r="A274" s="297"/>
      <c r="B274" s="283"/>
      <c r="C274" s="283"/>
      <c r="D274" s="283"/>
      <c r="E274" s="283"/>
      <c r="F274" s="283"/>
      <c r="G274" s="283"/>
      <c r="H274" s="283"/>
      <c r="I274" s="283"/>
      <c r="J274" s="283"/>
      <c r="K274" s="283"/>
      <c r="L274" s="283"/>
      <c r="M274" s="283"/>
      <c r="N274" s="283"/>
      <c r="O274" s="283"/>
      <c r="P274" s="283"/>
      <c r="Q274" s="283"/>
      <c r="R274" s="283"/>
      <c r="S274" s="283"/>
      <c r="T274" s="283"/>
      <c r="U274" s="283"/>
      <c r="V274" s="283"/>
      <c r="W274" s="283"/>
      <c r="X274" s="283"/>
      <c r="Y274" s="284"/>
    </row>
    <row r="276" spans="1:25" ht="15.75" thickBot="1" x14ac:dyDescent="0.3">
      <c r="A276" s="299" t="s">
        <v>159</v>
      </c>
      <c r="B276" s="299"/>
      <c r="C276" s="299"/>
      <c r="D276" s="299"/>
      <c r="E276" s="299"/>
      <c r="F276" s="299"/>
      <c r="G276" s="299"/>
      <c r="H276" s="299"/>
      <c r="I276" s="299"/>
      <c r="J276" s="299"/>
      <c r="K276" s="299"/>
      <c r="L276" s="299"/>
      <c r="M276" s="299"/>
      <c r="N276" s="299"/>
      <c r="O276" s="299"/>
      <c r="P276" s="299"/>
      <c r="Q276" s="299"/>
      <c r="R276" s="299"/>
      <c r="S276" s="299"/>
      <c r="T276" s="299"/>
      <c r="U276" s="299"/>
      <c r="V276" s="299"/>
      <c r="W276" s="299"/>
      <c r="X276" s="299"/>
      <c r="Y276" s="299"/>
    </row>
    <row r="277" spans="1:25" ht="16.5" thickBot="1" x14ac:dyDescent="0.3">
      <c r="A277" s="300" t="s">
        <v>197</v>
      </c>
      <c r="B277" s="301"/>
      <c r="C277" s="301"/>
      <c r="D277" s="301"/>
      <c r="E277" s="301"/>
      <c r="F277" s="301"/>
      <c r="G277" s="301"/>
      <c r="H277" s="301"/>
      <c r="I277" s="301"/>
      <c r="J277" s="301"/>
      <c r="K277" s="301"/>
      <c r="L277" s="301"/>
      <c r="M277" s="301"/>
      <c r="N277" s="301"/>
      <c r="O277" s="301"/>
      <c r="P277" s="301"/>
      <c r="Q277" s="301"/>
      <c r="R277" s="301"/>
      <c r="S277" s="301"/>
      <c r="T277" s="301"/>
      <c r="U277" s="301"/>
      <c r="V277" s="301"/>
      <c r="W277" s="301"/>
      <c r="X277" s="301"/>
      <c r="Y277" s="302"/>
    </row>
    <row r="279" spans="1:25" ht="15.75" thickBot="1" x14ac:dyDescent="0.3">
      <c r="A279" s="303" t="s">
        <v>72</v>
      </c>
      <c r="B279" s="303"/>
      <c r="C279" s="303"/>
      <c r="E279" s="303" t="s">
        <v>73</v>
      </c>
      <c r="F279" s="303"/>
      <c r="G279" s="303"/>
    </row>
    <row r="280" spans="1:25" x14ac:dyDescent="0.25">
      <c r="A280" s="308" t="s">
        <v>55</v>
      </c>
      <c r="B280" s="309"/>
      <c r="E280" s="308" t="s">
        <v>56</v>
      </c>
      <c r="F280" s="309"/>
    </row>
    <row r="281" spans="1:25" x14ac:dyDescent="0.25">
      <c r="A281" s="241"/>
      <c r="B281" s="241"/>
      <c r="C281" s="242"/>
      <c r="D281" s="242"/>
      <c r="E281" s="241"/>
      <c r="F281" s="241"/>
      <c r="G281" s="242"/>
      <c r="H281" s="242"/>
    </row>
    <row r="282" spans="1:25" x14ac:dyDescent="0.25">
      <c r="A282" s="310"/>
      <c r="B282" s="310"/>
      <c r="C282" s="310"/>
      <c r="D282" s="310"/>
      <c r="E282" s="310"/>
      <c r="F282" s="310"/>
      <c r="G282" s="310"/>
      <c r="H282" s="310"/>
      <c r="I282" s="310"/>
      <c r="J282" s="310"/>
      <c r="K282" s="310"/>
      <c r="L282" s="310"/>
      <c r="M282" s="310"/>
      <c r="N282" s="310"/>
      <c r="O282" s="310"/>
      <c r="P282" s="310"/>
      <c r="Q282" s="310"/>
      <c r="R282" s="310"/>
      <c r="S282" s="310"/>
      <c r="T282" s="310"/>
      <c r="U282" s="310"/>
      <c r="V282" s="310"/>
      <c r="W282" s="310"/>
      <c r="X282" s="310"/>
      <c r="Y282" s="310"/>
    </row>
    <row r="283" spans="1:25" x14ac:dyDescent="0.25">
      <c r="A283" s="241"/>
      <c r="B283" s="241"/>
      <c r="C283" s="242"/>
      <c r="D283" s="242"/>
      <c r="E283" s="241"/>
      <c r="F283" s="241"/>
      <c r="G283" s="242"/>
      <c r="H283" s="242"/>
    </row>
    <row r="284" spans="1:25" ht="18.75" x14ac:dyDescent="0.3">
      <c r="A284" s="298" t="s">
        <v>166</v>
      </c>
      <c r="B284" s="298"/>
      <c r="C284" s="298"/>
      <c r="D284" s="298"/>
      <c r="E284" s="298"/>
      <c r="F284" s="298"/>
      <c r="G284" s="242"/>
      <c r="H284" s="298" t="s">
        <v>118</v>
      </c>
      <c r="I284" s="298"/>
      <c r="J284" s="298"/>
      <c r="K284" s="242" t="s">
        <v>223</v>
      </c>
      <c r="L284" s="242"/>
      <c r="M284" s="242"/>
      <c r="N284" s="242"/>
      <c r="O284" s="242"/>
      <c r="P284" s="242"/>
      <c r="Q284" s="242"/>
      <c r="R284" s="242"/>
      <c r="S284" s="242"/>
      <c r="T284" s="242"/>
      <c r="U284" s="242"/>
      <c r="V284" s="242"/>
      <c r="W284" s="242"/>
      <c r="X284" s="242"/>
      <c r="Y284" s="242"/>
    </row>
    <row r="285" spans="1:25" x14ac:dyDescent="0.25">
      <c r="A285" s="296" t="s">
        <v>216</v>
      </c>
      <c r="B285" s="281"/>
      <c r="C285" s="281"/>
      <c r="D285" s="281"/>
      <c r="E285" s="281"/>
      <c r="F285" s="281"/>
      <c r="G285" s="281"/>
      <c r="H285" s="281"/>
      <c r="I285" s="281"/>
      <c r="J285" s="281"/>
      <c r="K285" s="281"/>
      <c r="L285" s="281"/>
      <c r="M285" s="281"/>
      <c r="N285" s="281"/>
      <c r="O285" s="281"/>
      <c r="P285" s="281"/>
      <c r="Q285" s="281"/>
      <c r="R285" s="281"/>
      <c r="S285" s="281"/>
      <c r="T285" s="281"/>
      <c r="U285" s="281"/>
      <c r="V285" s="281"/>
      <c r="W285" s="281"/>
      <c r="X285" s="281"/>
      <c r="Y285" s="282"/>
    </row>
    <row r="286" spans="1:25" x14ac:dyDescent="0.25">
      <c r="A286" s="296"/>
      <c r="B286" s="281"/>
      <c r="C286" s="281"/>
      <c r="D286" s="281"/>
      <c r="E286" s="281"/>
      <c r="F286" s="281"/>
      <c r="G286" s="281"/>
      <c r="H286" s="281"/>
      <c r="I286" s="281"/>
      <c r="J286" s="281"/>
      <c r="K286" s="281"/>
      <c r="L286" s="281"/>
      <c r="M286" s="281"/>
      <c r="N286" s="281"/>
      <c r="O286" s="281"/>
      <c r="P286" s="281"/>
      <c r="Q286" s="281"/>
      <c r="R286" s="281"/>
      <c r="S286" s="281"/>
      <c r="T286" s="281"/>
      <c r="U286" s="281"/>
      <c r="V286" s="281"/>
      <c r="W286" s="281"/>
      <c r="X286" s="281"/>
      <c r="Y286" s="282"/>
    </row>
    <row r="287" spans="1:25" x14ac:dyDescent="0.25">
      <c r="A287" s="296"/>
      <c r="B287" s="281"/>
      <c r="C287" s="281"/>
      <c r="D287" s="281"/>
      <c r="E287" s="281"/>
      <c r="F287" s="281"/>
      <c r="G287" s="281"/>
      <c r="H287" s="281"/>
      <c r="I287" s="281"/>
      <c r="J287" s="281"/>
      <c r="K287" s="281"/>
      <c r="L287" s="281"/>
      <c r="M287" s="281"/>
      <c r="N287" s="281"/>
      <c r="O287" s="281"/>
      <c r="P287" s="281"/>
      <c r="Q287" s="281"/>
      <c r="R287" s="281"/>
      <c r="S287" s="281"/>
      <c r="T287" s="281"/>
      <c r="U287" s="281"/>
      <c r="V287" s="281"/>
      <c r="W287" s="281"/>
      <c r="X287" s="281"/>
      <c r="Y287" s="282"/>
    </row>
    <row r="288" spans="1:25" x14ac:dyDescent="0.25">
      <c r="A288" s="296"/>
      <c r="B288" s="281"/>
      <c r="C288" s="281"/>
      <c r="D288" s="281"/>
      <c r="E288" s="281"/>
      <c r="F288" s="281"/>
      <c r="G288" s="281"/>
      <c r="H288" s="281"/>
      <c r="I288" s="281"/>
      <c r="J288" s="281"/>
      <c r="K288" s="281"/>
      <c r="L288" s="281"/>
      <c r="M288" s="281"/>
      <c r="N288" s="281"/>
      <c r="O288" s="281"/>
      <c r="P288" s="281"/>
      <c r="Q288" s="281"/>
      <c r="R288" s="281"/>
      <c r="S288" s="281"/>
      <c r="T288" s="281"/>
      <c r="U288" s="281"/>
      <c r="V288" s="281"/>
      <c r="W288" s="281"/>
      <c r="X288" s="281"/>
      <c r="Y288" s="282"/>
    </row>
    <row r="289" spans="1:25" x14ac:dyDescent="0.25">
      <c r="A289" s="296"/>
      <c r="B289" s="281"/>
      <c r="C289" s="281"/>
      <c r="D289" s="281"/>
      <c r="E289" s="281"/>
      <c r="F289" s="281"/>
      <c r="G289" s="281"/>
      <c r="H289" s="281"/>
      <c r="I289" s="281"/>
      <c r="J289" s="281"/>
      <c r="K289" s="281"/>
      <c r="L289" s="281"/>
      <c r="M289" s="281"/>
      <c r="N289" s="281"/>
      <c r="O289" s="281"/>
      <c r="P289" s="281"/>
      <c r="Q289" s="281"/>
      <c r="R289" s="281"/>
      <c r="S289" s="281"/>
      <c r="T289" s="281"/>
      <c r="U289" s="281"/>
      <c r="V289" s="281"/>
      <c r="W289" s="281"/>
      <c r="X289" s="281"/>
      <c r="Y289" s="282"/>
    </row>
    <row r="290" spans="1:25" x14ac:dyDescent="0.25">
      <c r="A290" s="296"/>
      <c r="B290" s="281"/>
      <c r="C290" s="281"/>
      <c r="D290" s="281"/>
      <c r="E290" s="281"/>
      <c r="F290" s="281"/>
      <c r="G290" s="281"/>
      <c r="H290" s="281"/>
      <c r="I290" s="281"/>
      <c r="J290" s="281"/>
      <c r="K290" s="281"/>
      <c r="L290" s="281"/>
      <c r="M290" s="281"/>
      <c r="N290" s="281"/>
      <c r="O290" s="281"/>
      <c r="P290" s="281"/>
      <c r="Q290" s="281"/>
      <c r="R290" s="281"/>
      <c r="S290" s="281"/>
      <c r="T290" s="281"/>
      <c r="U290" s="281"/>
      <c r="V290" s="281"/>
      <c r="W290" s="281"/>
      <c r="X290" s="281"/>
      <c r="Y290" s="282"/>
    </row>
    <row r="291" spans="1:25" x14ac:dyDescent="0.25">
      <c r="A291" s="296"/>
      <c r="B291" s="281"/>
      <c r="C291" s="281"/>
      <c r="D291" s="281"/>
      <c r="E291" s="281"/>
      <c r="F291" s="281"/>
      <c r="G291" s="281"/>
      <c r="H291" s="281"/>
      <c r="I291" s="281"/>
      <c r="J291" s="281"/>
      <c r="K291" s="281"/>
      <c r="L291" s="281"/>
      <c r="M291" s="281"/>
      <c r="N291" s="281"/>
      <c r="O291" s="281"/>
      <c r="P291" s="281"/>
      <c r="Q291" s="281"/>
      <c r="R291" s="281"/>
      <c r="S291" s="281"/>
      <c r="T291" s="281"/>
      <c r="U291" s="281"/>
      <c r="V291" s="281"/>
      <c r="W291" s="281"/>
      <c r="X291" s="281"/>
      <c r="Y291" s="282"/>
    </row>
    <row r="292" spans="1:25" x14ac:dyDescent="0.25">
      <c r="A292" s="296"/>
      <c r="B292" s="281"/>
      <c r="C292" s="281"/>
      <c r="D292" s="281"/>
      <c r="E292" s="281"/>
      <c r="F292" s="281"/>
      <c r="G292" s="281"/>
      <c r="H292" s="281"/>
      <c r="I292" s="281"/>
      <c r="J292" s="281"/>
      <c r="K292" s="281"/>
      <c r="L292" s="281"/>
      <c r="M292" s="281"/>
      <c r="N292" s="281"/>
      <c r="O292" s="281"/>
      <c r="P292" s="281"/>
      <c r="Q292" s="281"/>
      <c r="R292" s="281"/>
      <c r="S292" s="281"/>
      <c r="T292" s="281"/>
      <c r="U292" s="281"/>
      <c r="V292" s="281"/>
      <c r="W292" s="281"/>
      <c r="X292" s="281"/>
      <c r="Y292" s="282"/>
    </row>
    <row r="293" spans="1:25" x14ac:dyDescent="0.25">
      <c r="A293" s="296"/>
      <c r="B293" s="281"/>
      <c r="C293" s="281"/>
      <c r="D293" s="281"/>
      <c r="E293" s="281"/>
      <c r="F293" s="281"/>
      <c r="G293" s="281"/>
      <c r="H293" s="281"/>
      <c r="I293" s="281"/>
      <c r="J293" s="281"/>
      <c r="K293" s="281"/>
      <c r="L293" s="281"/>
      <c r="M293" s="281"/>
      <c r="N293" s="281"/>
      <c r="O293" s="281"/>
      <c r="P293" s="281"/>
      <c r="Q293" s="281"/>
      <c r="R293" s="281"/>
      <c r="S293" s="281"/>
      <c r="T293" s="281"/>
      <c r="U293" s="281"/>
      <c r="V293" s="281"/>
      <c r="W293" s="281"/>
      <c r="X293" s="281"/>
      <c r="Y293" s="282"/>
    </row>
    <row r="294" spans="1:25" x14ac:dyDescent="0.25">
      <c r="A294" s="296"/>
      <c r="B294" s="281"/>
      <c r="C294" s="281"/>
      <c r="D294" s="281"/>
      <c r="E294" s="281"/>
      <c r="F294" s="281"/>
      <c r="G294" s="281"/>
      <c r="H294" s="281"/>
      <c r="I294" s="281"/>
      <c r="J294" s="281"/>
      <c r="K294" s="281"/>
      <c r="L294" s="281"/>
      <c r="M294" s="281"/>
      <c r="N294" s="281"/>
      <c r="O294" s="281"/>
      <c r="P294" s="281"/>
      <c r="Q294" s="281"/>
      <c r="R294" s="281"/>
      <c r="S294" s="281"/>
      <c r="T294" s="281"/>
      <c r="U294" s="281"/>
      <c r="V294" s="281"/>
      <c r="W294" s="281"/>
      <c r="X294" s="281"/>
      <c r="Y294" s="282"/>
    </row>
    <row r="295" spans="1:25" x14ac:dyDescent="0.25">
      <c r="A295" s="296"/>
      <c r="B295" s="281"/>
      <c r="C295" s="281"/>
      <c r="D295" s="281"/>
      <c r="E295" s="281"/>
      <c r="F295" s="281"/>
      <c r="G295" s="281"/>
      <c r="H295" s="281"/>
      <c r="I295" s="281"/>
      <c r="J295" s="281"/>
      <c r="K295" s="281"/>
      <c r="L295" s="281"/>
      <c r="M295" s="281"/>
      <c r="N295" s="281"/>
      <c r="O295" s="281"/>
      <c r="P295" s="281"/>
      <c r="Q295" s="281"/>
      <c r="R295" s="281"/>
      <c r="S295" s="281"/>
      <c r="T295" s="281"/>
      <c r="U295" s="281"/>
      <c r="V295" s="281"/>
      <c r="W295" s="281"/>
      <c r="X295" s="281"/>
      <c r="Y295" s="282"/>
    </row>
    <row r="296" spans="1:25" x14ac:dyDescent="0.25">
      <c r="A296" s="296"/>
      <c r="B296" s="281"/>
      <c r="C296" s="281"/>
      <c r="D296" s="281"/>
      <c r="E296" s="281"/>
      <c r="F296" s="281"/>
      <c r="G296" s="281"/>
      <c r="H296" s="281"/>
      <c r="I296" s="281"/>
      <c r="J296" s="281"/>
      <c r="K296" s="281"/>
      <c r="L296" s="281"/>
      <c r="M296" s="281"/>
      <c r="N296" s="281"/>
      <c r="O296" s="281"/>
      <c r="P296" s="281"/>
      <c r="Q296" s="281"/>
      <c r="R296" s="281"/>
      <c r="S296" s="281"/>
      <c r="T296" s="281"/>
      <c r="U296" s="281"/>
      <c r="V296" s="281"/>
      <c r="W296" s="281"/>
      <c r="X296" s="281"/>
      <c r="Y296" s="282"/>
    </row>
    <row r="297" spans="1:25" x14ac:dyDescent="0.25">
      <c r="A297" s="296"/>
      <c r="B297" s="281"/>
      <c r="C297" s="281"/>
      <c r="D297" s="281"/>
      <c r="E297" s="281"/>
      <c r="F297" s="281"/>
      <c r="G297" s="281"/>
      <c r="H297" s="281"/>
      <c r="I297" s="281"/>
      <c r="J297" s="281"/>
      <c r="K297" s="281"/>
      <c r="L297" s="281"/>
      <c r="M297" s="281"/>
      <c r="N297" s="281"/>
      <c r="O297" s="281"/>
      <c r="P297" s="281"/>
      <c r="Q297" s="281"/>
      <c r="R297" s="281"/>
      <c r="S297" s="281"/>
      <c r="T297" s="281"/>
      <c r="U297" s="281"/>
      <c r="V297" s="281"/>
      <c r="W297" s="281"/>
      <c r="X297" s="281"/>
      <c r="Y297" s="282"/>
    </row>
    <row r="298" spans="1:25" ht="15.75" thickBot="1" x14ac:dyDescent="0.3">
      <c r="A298" s="297"/>
      <c r="B298" s="283"/>
      <c r="C298" s="283"/>
      <c r="D298" s="283"/>
      <c r="E298" s="283"/>
      <c r="F298" s="283"/>
      <c r="G298" s="283"/>
      <c r="H298" s="283"/>
      <c r="I298" s="283"/>
      <c r="J298" s="283"/>
      <c r="K298" s="283"/>
      <c r="L298" s="283"/>
      <c r="M298" s="283"/>
      <c r="N298" s="283"/>
      <c r="O298" s="283"/>
      <c r="P298" s="283"/>
      <c r="Q298" s="283"/>
      <c r="R298" s="283"/>
      <c r="S298" s="283"/>
      <c r="T298" s="283"/>
      <c r="U298" s="283"/>
      <c r="V298" s="283"/>
      <c r="W298" s="283"/>
      <c r="X298" s="283"/>
      <c r="Y298" s="284"/>
    </row>
    <row r="300" spans="1:25" ht="15.75" thickBot="1" x14ac:dyDescent="0.3">
      <c r="A300" s="299" t="s">
        <v>28</v>
      </c>
      <c r="B300" s="299"/>
      <c r="C300" s="299"/>
      <c r="D300" s="299"/>
      <c r="E300" s="299"/>
      <c r="F300" s="299"/>
      <c r="G300" s="299"/>
      <c r="H300" s="299"/>
      <c r="I300" s="299"/>
      <c r="J300" s="299"/>
      <c r="K300" s="299"/>
      <c r="L300" s="299"/>
      <c r="M300" s="299"/>
      <c r="N300" s="299"/>
      <c r="O300" s="299"/>
      <c r="P300" s="299"/>
      <c r="Q300" s="299"/>
      <c r="R300" s="299"/>
      <c r="S300" s="299"/>
      <c r="T300" s="299"/>
      <c r="U300" s="299"/>
      <c r="V300" s="299"/>
      <c r="W300" s="299"/>
      <c r="X300" s="299"/>
      <c r="Y300" s="299"/>
    </row>
    <row r="301" spans="1:25" x14ac:dyDescent="0.25">
      <c r="A301" s="295" t="s">
        <v>211</v>
      </c>
      <c r="B301" s="279"/>
      <c r="C301" s="279"/>
      <c r="D301" s="279"/>
      <c r="E301" s="279"/>
      <c r="F301" s="279"/>
      <c r="G301" s="279"/>
      <c r="H301" s="279"/>
      <c r="I301" s="279"/>
      <c r="J301" s="279"/>
      <c r="K301" s="279"/>
      <c r="L301" s="279"/>
      <c r="M301" s="279"/>
      <c r="N301" s="279"/>
      <c r="O301" s="279"/>
      <c r="P301" s="279"/>
      <c r="Q301" s="279"/>
      <c r="R301" s="279"/>
      <c r="S301" s="279"/>
      <c r="T301" s="279"/>
      <c r="U301" s="279"/>
      <c r="V301" s="279"/>
      <c r="W301" s="279"/>
      <c r="X301" s="279"/>
      <c r="Y301" s="280"/>
    </row>
    <row r="302" spans="1:25" x14ac:dyDescent="0.25">
      <c r="A302" s="296"/>
      <c r="B302" s="281"/>
      <c r="C302" s="281"/>
      <c r="D302" s="281"/>
      <c r="E302" s="281"/>
      <c r="F302" s="281"/>
      <c r="G302" s="281"/>
      <c r="H302" s="281"/>
      <c r="I302" s="281"/>
      <c r="J302" s="281"/>
      <c r="K302" s="281"/>
      <c r="L302" s="281"/>
      <c r="M302" s="281"/>
      <c r="N302" s="281"/>
      <c r="O302" s="281"/>
      <c r="P302" s="281"/>
      <c r="Q302" s="281"/>
      <c r="R302" s="281"/>
      <c r="S302" s="281"/>
      <c r="T302" s="281"/>
      <c r="U302" s="281"/>
      <c r="V302" s="281"/>
      <c r="W302" s="281"/>
      <c r="X302" s="281"/>
      <c r="Y302" s="282"/>
    </row>
    <row r="303" spans="1:25" x14ac:dyDescent="0.25">
      <c r="A303" s="296"/>
      <c r="B303" s="281"/>
      <c r="C303" s="281"/>
      <c r="D303" s="281"/>
      <c r="E303" s="281"/>
      <c r="F303" s="281"/>
      <c r="G303" s="281"/>
      <c r="H303" s="281"/>
      <c r="I303" s="281"/>
      <c r="J303" s="281"/>
      <c r="K303" s="281"/>
      <c r="L303" s="281"/>
      <c r="M303" s="281"/>
      <c r="N303" s="281"/>
      <c r="O303" s="281"/>
      <c r="P303" s="281"/>
      <c r="Q303" s="281"/>
      <c r="R303" s="281"/>
      <c r="S303" s="281"/>
      <c r="T303" s="281"/>
      <c r="U303" s="281"/>
      <c r="V303" s="281"/>
      <c r="W303" s="281"/>
      <c r="X303" s="281"/>
      <c r="Y303" s="282"/>
    </row>
    <row r="304" spans="1:25" x14ac:dyDescent="0.25">
      <c r="A304" s="296"/>
      <c r="B304" s="281"/>
      <c r="C304" s="281"/>
      <c r="D304" s="281"/>
      <c r="E304" s="281"/>
      <c r="F304" s="281"/>
      <c r="G304" s="281"/>
      <c r="H304" s="281"/>
      <c r="I304" s="281"/>
      <c r="J304" s="281"/>
      <c r="K304" s="281"/>
      <c r="L304" s="281"/>
      <c r="M304" s="281"/>
      <c r="N304" s="281"/>
      <c r="O304" s="281"/>
      <c r="P304" s="281"/>
      <c r="Q304" s="281"/>
      <c r="R304" s="281"/>
      <c r="S304" s="281"/>
      <c r="T304" s="281"/>
      <c r="U304" s="281"/>
      <c r="V304" s="281"/>
      <c r="W304" s="281"/>
      <c r="X304" s="281"/>
      <c r="Y304" s="282"/>
    </row>
    <row r="305" spans="1:25" x14ac:dyDescent="0.25">
      <c r="A305" s="296"/>
      <c r="B305" s="281"/>
      <c r="C305" s="281"/>
      <c r="D305" s="281"/>
      <c r="E305" s="281"/>
      <c r="F305" s="281"/>
      <c r="G305" s="281"/>
      <c r="H305" s="281"/>
      <c r="I305" s="281"/>
      <c r="J305" s="281"/>
      <c r="K305" s="281"/>
      <c r="L305" s="281"/>
      <c r="M305" s="281"/>
      <c r="N305" s="281"/>
      <c r="O305" s="281"/>
      <c r="P305" s="281"/>
      <c r="Q305" s="281"/>
      <c r="R305" s="281"/>
      <c r="S305" s="281"/>
      <c r="T305" s="281"/>
      <c r="U305" s="281"/>
      <c r="V305" s="281"/>
      <c r="W305" s="281"/>
      <c r="X305" s="281"/>
      <c r="Y305" s="282"/>
    </row>
    <row r="306" spans="1:25" x14ac:dyDescent="0.25">
      <c r="A306" s="296"/>
      <c r="B306" s="281"/>
      <c r="C306" s="281"/>
      <c r="D306" s="281"/>
      <c r="E306" s="281"/>
      <c r="F306" s="281"/>
      <c r="G306" s="281"/>
      <c r="H306" s="281"/>
      <c r="I306" s="281"/>
      <c r="J306" s="281"/>
      <c r="K306" s="281"/>
      <c r="L306" s="281"/>
      <c r="M306" s="281"/>
      <c r="N306" s="281"/>
      <c r="O306" s="281"/>
      <c r="P306" s="281"/>
      <c r="Q306" s="281"/>
      <c r="R306" s="281"/>
      <c r="S306" s="281"/>
      <c r="T306" s="281"/>
      <c r="U306" s="281"/>
      <c r="V306" s="281"/>
      <c r="W306" s="281"/>
      <c r="X306" s="281"/>
      <c r="Y306" s="282"/>
    </row>
    <row r="307" spans="1:25" ht="15.75" thickBot="1" x14ac:dyDescent="0.3">
      <c r="A307" s="297"/>
      <c r="B307" s="283"/>
      <c r="C307" s="283"/>
      <c r="D307" s="283"/>
      <c r="E307" s="283"/>
      <c r="F307" s="283"/>
      <c r="G307" s="283"/>
      <c r="H307" s="283"/>
      <c r="I307" s="283"/>
      <c r="J307" s="283"/>
      <c r="K307" s="283"/>
      <c r="L307" s="283"/>
      <c r="M307" s="283"/>
      <c r="N307" s="283"/>
      <c r="O307" s="283"/>
      <c r="P307" s="283"/>
      <c r="Q307" s="283"/>
      <c r="R307" s="283"/>
      <c r="S307" s="283"/>
      <c r="T307" s="283"/>
      <c r="U307" s="283"/>
      <c r="V307" s="283"/>
      <c r="W307" s="283"/>
      <c r="X307" s="283"/>
      <c r="Y307" s="284"/>
    </row>
    <row r="309" spans="1:25" ht="15.75" thickBot="1" x14ac:dyDescent="0.3">
      <c r="A309" s="299" t="s">
        <v>159</v>
      </c>
      <c r="B309" s="299"/>
      <c r="C309" s="299"/>
      <c r="D309" s="299"/>
      <c r="E309" s="299"/>
      <c r="F309" s="299"/>
      <c r="G309" s="299"/>
      <c r="H309" s="299"/>
      <c r="I309" s="299"/>
      <c r="J309" s="299"/>
      <c r="K309" s="299"/>
      <c r="L309" s="299"/>
      <c r="M309" s="299"/>
      <c r="N309" s="299"/>
      <c r="O309" s="299"/>
      <c r="P309" s="299"/>
      <c r="Q309" s="299"/>
      <c r="R309" s="299"/>
      <c r="S309" s="299"/>
      <c r="T309" s="299"/>
      <c r="U309" s="299"/>
      <c r="V309" s="299"/>
      <c r="W309" s="299"/>
      <c r="X309" s="299"/>
      <c r="Y309" s="299"/>
    </row>
    <row r="310" spans="1:25" ht="16.5" thickBot="1" x14ac:dyDescent="0.3">
      <c r="A310" s="300" t="s">
        <v>192</v>
      </c>
      <c r="B310" s="301"/>
      <c r="C310" s="301"/>
      <c r="D310" s="301"/>
      <c r="E310" s="301"/>
      <c r="F310" s="301"/>
      <c r="G310" s="301"/>
      <c r="H310" s="301"/>
      <c r="I310" s="301"/>
      <c r="J310" s="301"/>
      <c r="K310" s="301"/>
      <c r="L310" s="301"/>
      <c r="M310" s="301"/>
      <c r="N310" s="301"/>
      <c r="O310" s="301"/>
      <c r="P310" s="301"/>
      <c r="Q310" s="301"/>
      <c r="R310" s="301"/>
      <c r="S310" s="301"/>
      <c r="T310" s="301"/>
      <c r="U310" s="301"/>
      <c r="V310" s="301"/>
      <c r="W310" s="301"/>
      <c r="X310" s="301"/>
      <c r="Y310" s="302"/>
    </row>
    <row r="312" spans="1:25" ht="15.75" thickBot="1" x14ac:dyDescent="0.3">
      <c r="A312" s="303" t="s">
        <v>72</v>
      </c>
      <c r="B312" s="303"/>
      <c r="C312" s="303"/>
      <c r="E312" s="303" t="s">
        <v>73</v>
      </c>
      <c r="F312" s="303"/>
      <c r="G312" s="303"/>
    </row>
    <row r="313" spans="1:25" ht="15.75" thickBot="1" x14ac:dyDescent="0.3">
      <c r="A313" s="304" t="s">
        <v>56</v>
      </c>
      <c r="B313" s="305"/>
      <c r="E313" s="304" t="s">
        <v>56</v>
      </c>
      <c r="F313" s="305"/>
    </row>
    <row r="315" spans="1:25" x14ac:dyDescent="0.25">
      <c r="A315" s="307"/>
      <c r="B315" s="307"/>
      <c r="C315" s="307"/>
      <c r="D315" s="307"/>
      <c r="E315" s="307"/>
      <c r="F315" s="307"/>
      <c r="G315" s="307"/>
      <c r="H315" s="307"/>
      <c r="I315" s="307"/>
      <c r="J315" s="307"/>
      <c r="K315" s="307"/>
      <c r="L315" s="307"/>
      <c r="M315" s="307"/>
      <c r="N315" s="307"/>
      <c r="O315" s="307"/>
      <c r="P315" s="307"/>
      <c r="Q315" s="307"/>
      <c r="R315" s="307"/>
      <c r="S315" s="307"/>
      <c r="T315" s="307"/>
      <c r="U315" s="307"/>
      <c r="V315" s="307"/>
      <c r="W315" s="307"/>
      <c r="X315" s="307"/>
      <c r="Y315" s="307"/>
    </row>
    <row r="317" spans="1:25" ht="15.75" thickBot="1" x14ac:dyDescent="0.3">
      <c r="A317" s="299" t="s">
        <v>159</v>
      </c>
      <c r="B317" s="299"/>
      <c r="C317" s="299"/>
      <c r="D317" s="299"/>
      <c r="E317" s="299"/>
      <c r="F317" s="299"/>
      <c r="G317" s="299"/>
      <c r="H317" s="299"/>
      <c r="I317" s="299"/>
      <c r="J317" s="299"/>
      <c r="K317" s="299"/>
      <c r="L317" s="299"/>
      <c r="M317" s="299"/>
      <c r="N317" s="299"/>
      <c r="O317" s="299"/>
      <c r="P317" s="299"/>
      <c r="Q317" s="299"/>
      <c r="R317" s="299"/>
      <c r="S317" s="299"/>
      <c r="T317" s="299"/>
      <c r="U317" s="299"/>
      <c r="V317" s="299"/>
      <c r="W317" s="299"/>
      <c r="X317" s="299"/>
      <c r="Y317" s="299"/>
    </row>
    <row r="318" spans="1:25" ht="16.5" thickBot="1" x14ac:dyDescent="0.3">
      <c r="A318" s="300" t="s">
        <v>192</v>
      </c>
      <c r="B318" s="301"/>
      <c r="C318" s="301"/>
      <c r="D318" s="301"/>
      <c r="E318" s="301"/>
      <c r="F318" s="301"/>
      <c r="G318" s="301"/>
      <c r="H318" s="301"/>
      <c r="I318" s="301"/>
      <c r="J318" s="301"/>
      <c r="K318" s="301"/>
      <c r="L318" s="301"/>
      <c r="M318" s="301"/>
      <c r="N318" s="301"/>
      <c r="O318" s="301"/>
      <c r="P318" s="301"/>
      <c r="Q318" s="301"/>
      <c r="R318" s="301"/>
      <c r="S318" s="301"/>
      <c r="T318" s="301"/>
      <c r="U318" s="301"/>
      <c r="V318" s="301"/>
      <c r="W318" s="301"/>
      <c r="X318" s="301"/>
      <c r="Y318" s="302"/>
    </row>
    <row r="320" spans="1:25" ht="15.75" thickBot="1" x14ac:dyDescent="0.3">
      <c r="A320" s="303" t="s">
        <v>72</v>
      </c>
      <c r="B320" s="303"/>
      <c r="C320" s="303"/>
      <c r="E320" s="303" t="s">
        <v>73</v>
      </c>
      <c r="F320" s="303"/>
      <c r="G320" s="303"/>
    </row>
    <row r="321" spans="1:25" ht="15.75" thickBot="1" x14ac:dyDescent="0.3">
      <c r="A321" s="304" t="s">
        <v>57</v>
      </c>
      <c r="B321" s="305"/>
      <c r="E321" s="304" t="s">
        <v>58</v>
      </c>
      <c r="F321" s="305"/>
    </row>
    <row r="323" spans="1:25" x14ac:dyDescent="0.25">
      <c r="A323" s="307"/>
      <c r="B323" s="307"/>
      <c r="C323" s="307"/>
      <c r="D323" s="307"/>
      <c r="E323" s="307"/>
      <c r="F323" s="307"/>
      <c r="G323" s="307"/>
      <c r="H323" s="307"/>
      <c r="I323" s="307"/>
      <c r="J323" s="307"/>
      <c r="K323" s="307"/>
      <c r="L323" s="307"/>
      <c r="M323" s="307"/>
      <c r="N323" s="307"/>
      <c r="O323" s="307"/>
      <c r="P323" s="307"/>
      <c r="Q323" s="307"/>
      <c r="R323" s="307"/>
      <c r="S323" s="307"/>
      <c r="T323" s="307"/>
      <c r="U323" s="307"/>
      <c r="V323" s="307"/>
      <c r="W323" s="307"/>
      <c r="X323" s="307"/>
      <c r="Y323" s="307"/>
    </row>
    <row r="325" spans="1:25" ht="19.5" thickBot="1" x14ac:dyDescent="0.35">
      <c r="A325" s="311" t="s">
        <v>167</v>
      </c>
      <c r="B325" s="311"/>
      <c r="C325" s="311"/>
      <c r="D325" s="311"/>
      <c r="E325" s="311"/>
      <c r="F325" s="311"/>
      <c r="H325" s="311" t="s">
        <v>118</v>
      </c>
      <c r="I325" s="311"/>
      <c r="J325" s="311"/>
      <c r="K325" t="s">
        <v>198</v>
      </c>
    </row>
    <row r="326" spans="1:25" x14ac:dyDescent="0.25">
      <c r="A326" s="295" t="s">
        <v>217</v>
      </c>
      <c r="B326" s="279"/>
      <c r="C326" s="279"/>
      <c r="D326" s="279"/>
      <c r="E326" s="279"/>
      <c r="F326" s="279"/>
      <c r="G326" s="279"/>
      <c r="H326" s="279"/>
      <c r="I326" s="279"/>
      <c r="J326" s="279"/>
      <c r="K326" s="279"/>
      <c r="L326" s="279"/>
      <c r="M326" s="279"/>
      <c r="N326" s="279"/>
      <c r="O326" s="279"/>
      <c r="P326" s="279"/>
      <c r="Q326" s="279"/>
      <c r="R326" s="279"/>
      <c r="S326" s="279"/>
      <c r="T326" s="279"/>
      <c r="U326" s="279"/>
      <c r="V326" s="279"/>
      <c r="W326" s="279"/>
      <c r="X326" s="279"/>
      <c r="Y326" s="280"/>
    </row>
    <row r="327" spans="1:25" x14ac:dyDescent="0.25">
      <c r="A327" s="296"/>
      <c r="B327" s="281"/>
      <c r="C327" s="281"/>
      <c r="D327" s="281"/>
      <c r="E327" s="281"/>
      <c r="F327" s="281"/>
      <c r="G327" s="281"/>
      <c r="H327" s="281"/>
      <c r="I327" s="281"/>
      <c r="J327" s="281"/>
      <c r="K327" s="281"/>
      <c r="L327" s="281"/>
      <c r="M327" s="281"/>
      <c r="N327" s="281"/>
      <c r="O327" s="281"/>
      <c r="P327" s="281"/>
      <c r="Q327" s="281"/>
      <c r="R327" s="281"/>
      <c r="S327" s="281"/>
      <c r="T327" s="281"/>
      <c r="U327" s="281"/>
      <c r="V327" s="281"/>
      <c r="W327" s="281"/>
      <c r="X327" s="281"/>
      <c r="Y327" s="282"/>
    </row>
    <row r="328" spans="1:25" x14ac:dyDescent="0.25">
      <c r="A328" s="296"/>
      <c r="B328" s="281"/>
      <c r="C328" s="281"/>
      <c r="D328" s="281"/>
      <c r="E328" s="281"/>
      <c r="F328" s="281"/>
      <c r="G328" s="281"/>
      <c r="H328" s="281"/>
      <c r="I328" s="281"/>
      <c r="J328" s="281"/>
      <c r="K328" s="281"/>
      <c r="L328" s="281"/>
      <c r="M328" s="281"/>
      <c r="N328" s="281"/>
      <c r="O328" s="281"/>
      <c r="P328" s="281"/>
      <c r="Q328" s="281"/>
      <c r="R328" s="281"/>
      <c r="S328" s="281"/>
      <c r="T328" s="281"/>
      <c r="U328" s="281"/>
      <c r="V328" s="281"/>
      <c r="W328" s="281"/>
      <c r="X328" s="281"/>
      <c r="Y328" s="282"/>
    </row>
    <row r="329" spans="1:25" x14ac:dyDescent="0.25">
      <c r="A329" s="296"/>
      <c r="B329" s="281"/>
      <c r="C329" s="281"/>
      <c r="D329" s="281"/>
      <c r="E329" s="281"/>
      <c r="F329" s="281"/>
      <c r="G329" s="281"/>
      <c r="H329" s="281"/>
      <c r="I329" s="281"/>
      <c r="J329" s="281"/>
      <c r="K329" s="281"/>
      <c r="L329" s="281"/>
      <c r="M329" s="281"/>
      <c r="N329" s="281"/>
      <c r="O329" s="281"/>
      <c r="P329" s="281"/>
      <c r="Q329" s="281"/>
      <c r="R329" s="281"/>
      <c r="S329" s="281"/>
      <c r="T329" s="281"/>
      <c r="U329" s="281"/>
      <c r="V329" s="281"/>
      <c r="W329" s="281"/>
      <c r="X329" s="281"/>
      <c r="Y329" s="282"/>
    </row>
    <row r="330" spans="1:25" x14ac:dyDescent="0.25">
      <c r="A330" s="296"/>
      <c r="B330" s="281"/>
      <c r="C330" s="281"/>
      <c r="D330" s="281"/>
      <c r="E330" s="281"/>
      <c r="F330" s="281"/>
      <c r="G330" s="281"/>
      <c r="H330" s="281"/>
      <c r="I330" s="281"/>
      <c r="J330" s="281"/>
      <c r="K330" s="281"/>
      <c r="L330" s="281"/>
      <c r="M330" s="281"/>
      <c r="N330" s="281"/>
      <c r="O330" s="281"/>
      <c r="P330" s="281"/>
      <c r="Q330" s="281"/>
      <c r="R330" s="281"/>
      <c r="S330" s="281"/>
      <c r="T330" s="281"/>
      <c r="U330" s="281"/>
      <c r="V330" s="281"/>
      <c r="W330" s="281"/>
      <c r="X330" s="281"/>
      <c r="Y330" s="282"/>
    </row>
    <row r="331" spans="1:25" x14ac:dyDescent="0.25">
      <c r="A331" s="296"/>
      <c r="B331" s="281"/>
      <c r="C331" s="281"/>
      <c r="D331" s="281"/>
      <c r="E331" s="281"/>
      <c r="F331" s="281"/>
      <c r="G331" s="281"/>
      <c r="H331" s="281"/>
      <c r="I331" s="281"/>
      <c r="J331" s="281"/>
      <c r="K331" s="281"/>
      <c r="L331" s="281"/>
      <c r="M331" s="281"/>
      <c r="N331" s="281"/>
      <c r="O331" s="281"/>
      <c r="P331" s="281"/>
      <c r="Q331" s="281"/>
      <c r="R331" s="281"/>
      <c r="S331" s="281"/>
      <c r="T331" s="281"/>
      <c r="U331" s="281"/>
      <c r="V331" s="281"/>
      <c r="W331" s="281"/>
      <c r="X331" s="281"/>
      <c r="Y331" s="282"/>
    </row>
    <row r="332" spans="1:25" x14ac:dyDescent="0.25">
      <c r="A332" s="296"/>
      <c r="B332" s="281"/>
      <c r="C332" s="281"/>
      <c r="D332" s="281"/>
      <c r="E332" s="281"/>
      <c r="F332" s="281"/>
      <c r="G332" s="281"/>
      <c r="H332" s="281"/>
      <c r="I332" s="281"/>
      <c r="J332" s="281"/>
      <c r="K332" s="281"/>
      <c r="L332" s="281"/>
      <c r="M332" s="281"/>
      <c r="N332" s="281"/>
      <c r="O332" s="281"/>
      <c r="P332" s="281"/>
      <c r="Q332" s="281"/>
      <c r="R332" s="281"/>
      <c r="S332" s="281"/>
      <c r="T332" s="281"/>
      <c r="U332" s="281"/>
      <c r="V332" s="281"/>
      <c r="W332" s="281"/>
      <c r="X332" s="281"/>
      <c r="Y332" s="282"/>
    </row>
    <row r="333" spans="1:25" x14ac:dyDescent="0.25">
      <c r="A333" s="296"/>
      <c r="B333" s="281"/>
      <c r="C333" s="281"/>
      <c r="D333" s="281"/>
      <c r="E333" s="281"/>
      <c r="F333" s="281"/>
      <c r="G333" s="281"/>
      <c r="H333" s="281"/>
      <c r="I333" s="281"/>
      <c r="J333" s="281"/>
      <c r="K333" s="281"/>
      <c r="L333" s="281"/>
      <c r="M333" s="281"/>
      <c r="N333" s="281"/>
      <c r="O333" s="281"/>
      <c r="P333" s="281"/>
      <c r="Q333" s="281"/>
      <c r="R333" s="281"/>
      <c r="S333" s="281"/>
      <c r="T333" s="281"/>
      <c r="U333" s="281"/>
      <c r="V333" s="281"/>
      <c r="W333" s="281"/>
      <c r="X333" s="281"/>
      <c r="Y333" s="282"/>
    </row>
    <row r="334" spans="1:25" x14ac:dyDescent="0.25">
      <c r="A334" s="296"/>
      <c r="B334" s="281"/>
      <c r="C334" s="281"/>
      <c r="D334" s="281"/>
      <c r="E334" s="281"/>
      <c r="F334" s="281"/>
      <c r="G334" s="281"/>
      <c r="H334" s="281"/>
      <c r="I334" s="281"/>
      <c r="J334" s="281"/>
      <c r="K334" s="281"/>
      <c r="L334" s="281"/>
      <c r="M334" s="281"/>
      <c r="N334" s="281"/>
      <c r="O334" s="281"/>
      <c r="P334" s="281"/>
      <c r="Q334" s="281"/>
      <c r="R334" s="281"/>
      <c r="S334" s="281"/>
      <c r="T334" s="281"/>
      <c r="U334" s="281"/>
      <c r="V334" s="281"/>
      <c r="W334" s="281"/>
      <c r="X334" s="281"/>
      <c r="Y334" s="282"/>
    </row>
    <row r="335" spans="1:25" x14ac:dyDescent="0.25">
      <c r="A335" s="296"/>
      <c r="B335" s="281"/>
      <c r="C335" s="281"/>
      <c r="D335" s="281"/>
      <c r="E335" s="281"/>
      <c r="F335" s="281"/>
      <c r="G335" s="281"/>
      <c r="H335" s="281"/>
      <c r="I335" s="281"/>
      <c r="J335" s="281"/>
      <c r="K335" s="281"/>
      <c r="L335" s="281"/>
      <c r="M335" s="281"/>
      <c r="N335" s="281"/>
      <c r="O335" s="281"/>
      <c r="P335" s="281"/>
      <c r="Q335" s="281"/>
      <c r="R335" s="281"/>
      <c r="S335" s="281"/>
      <c r="T335" s="281"/>
      <c r="U335" s="281"/>
      <c r="V335" s="281"/>
      <c r="W335" s="281"/>
      <c r="X335" s="281"/>
      <c r="Y335" s="282"/>
    </row>
    <row r="336" spans="1:25" x14ac:dyDescent="0.25">
      <c r="A336" s="296"/>
      <c r="B336" s="281"/>
      <c r="C336" s="281"/>
      <c r="D336" s="281"/>
      <c r="E336" s="281"/>
      <c r="F336" s="281"/>
      <c r="G336" s="281"/>
      <c r="H336" s="281"/>
      <c r="I336" s="281"/>
      <c r="J336" s="281"/>
      <c r="K336" s="281"/>
      <c r="L336" s="281"/>
      <c r="M336" s="281"/>
      <c r="N336" s="281"/>
      <c r="O336" s="281"/>
      <c r="P336" s="281"/>
      <c r="Q336" s="281"/>
      <c r="R336" s="281"/>
      <c r="S336" s="281"/>
      <c r="T336" s="281"/>
      <c r="U336" s="281"/>
      <c r="V336" s="281"/>
      <c r="W336" s="281"/>
      <c r="X336" s="281"/>
      <c r="Y336" s="282"/>
    </row>
    <row r="337" spans="1:25" x14ac:dyDescent="0.25">
      <c r="A337" s="296"/>
      <c r="B337" s="281"/>
      <c r="C337" s="281"/>
      <c r="D337" s="281"/>
      <c r="E337" s="281"/>
      <c r="F337" s="281"/>
      <c r="G337" s="281"/>
      <c r="H337" s="281"/>
      <c r="I337" s="281"/>
      <c r="J337" s="281"/>
      <c r="K337" s="281"/>
      <c r="L337" s="281"/>
      <c r="M337" s="281"/>
      <c r="N337" s="281"/>
      <c r="O337" s="281"/>
      <c r="P337" s="281"/>
      <c r="Q337" s="281"/>
      <c r="R337" s="281"/>
      <c r="S337" s="281"/>
      <c r="T337" s="281"/>
      <c r="U337" s="281"/>
      <c r="V337" s="281"/>
      <c r="W337" s="281"/>
      <c r="X337" s="281"/>
      <c r="Y337" s="282"/>
    </row>
    <row r="338" spans="1:25" x14ac:dyDescent="0.25">
      <c r="A338" s="296"/>
      <c r="B338" s="281"/>
      <c r="C338" s="281"/>
      <c r="D338" s="281"/>
      <c r="E338" s="281"/>
      <c r="F338" s="281"/>
      <c r="G338" s="281"/>
      <c r="H338" s="281"/>
      <c r="I338" s="281"/>
      <c r="J338" s="281"/>
      <c r="K338" s="281"/>
      <c r="L338" s="281"/>
      <c r="M338" s="281"/>
      <c r="N338" s="281"/>
      <c r="O338" s="281"/>
      <c r="P338" s="281"/>
      <c r="Q338" s="281"/>
      <c r="R338" s="281"/>
      <c r="S338" s="281"/>
      <c r="T338" s="281"/>
      <c r="U338" s="281"/>
      <c r="V338" s="281"/>
      <c r="W338" s="281"/>
      <c r="X338" s="281"/>
      <c r="Y338" s="282"/>
    </row>
    <row r="339" spans="1:25" ht="15.75" thickBot="1" x14ac:dyDescent="0.3">
      <c r="A339" s="297"/>
      <c r="B339" s="283"/>
      <c r="C339" s="283"/>
      <c r="D339" s="283"/>
      <c r="E339" s="283"/>
      <c r="F339" s="283"/>
      <c r="G339" s="283"/>
      <c r="H339" s="283"/>
      <c r="I339" s="283"/>
      <c r="J339" s="283"/>
      <c r="K339" s="283"/>
      <c r="L339" s="283"/>
      <c r="M339" s="283"/>
      <c r="N339" s="283"/>
      <c r="O339" s="283"/>
      <c r="P339" s="283"/>
      <c r="Q339" s="283"/>
      <c r="R339" s="283"/>
      <c r="S339" s="283"/>
      <c r="T339" s="283"/>
      <c r="U339" s="283"/>
      <c r="V339" s="283"/>
      <c r="W339" s="283"/>
      <c r="X339" s="283"/>
      <c r="Y339" s="284"/>
    </row>
    <row r="341" spans="1:25" ht="15.75" thickBot="1" x14ac:dyDescent="0.3">
      <c r="A341" s="299" t="s">
        <v>28</v>
      </c>
      <c r="B341" s="299"/>
      <c r="C341" s="299"/>
      <c r="D341" s="299"/>
      <c r="E341" s="299"/>
      <c r="F341" s="299"/>
      <c r="G341" s="299"/>
      <c r="H341" s="299"/>
      <c r="I341" s="299"/>
      <c r="J341" s="299"/>
      <c r="K341" s="299"/>
      <c r="L341" s="299"/>
      <c r="M341" s="299"/>
      <c r="N341" s="299"/>
      <c r="O341" s="299"/>
      <c r="P341" s="299"/>
      <c r="Q341" s="299"/>
      <c r="R341" s="299"/>
      <c r="S341" s="299"/>
      <c r="T341" s="299"/>
      <c r="U341" s="299"/>
      <c r="V341" s="299"/>
      <c r="W341" s="299"/>
      <c r="X341" s="299"/>
      <c r="Y341" s="299"/>
    </row>
    <row r="342" spans="1:25" x14ac:dyDescent="0.25">
      <c r="A342" s="295" t="s">
        <v>199</v>
      </c>
      <c r="B342" s="279"/>
      <c r="C342" s="279"/>
      <c r="D342" s="279"/>
      <c r="E342" s="279"/>
      <c r="F342" s="279"/>
      <c r="G342" s="279"/>
      <c r="H342" s="279"/>
      <c r="I342" s="279"/>
      <c r="J342" s="279"/>
      <c r="K342" s="279"/>
      <c r="L342" s="279"/>
      <c r="M342" s="279"/>
      <c r="N342" s="279"/>
      <c r="O342" s="279"/>
      <c r="P342" s="279"/>
      <c r="Q342" s="279"/>
      <c r="R342" s="279"/>
      <c r="S342" s="279"/>
      <c r="T342" s="279"/>
      <c r="U342" s="279"/>
      <c r="V342" s="279"/>
      <c r="W342" s="279"/>
      <c r="X342" s="279"/>
      <c r="Y342" s="280"/>
    </row>
    <row r="343" spans="1:25" x14ac:dyDescent="0.25">
      <c r="A343" s="296"/>
      <c r="B343" s="281"/>
      <c r="C343" s="281"/>
      <c r="D343" s="281"/>
      <c r="E343" s="281"/>
      <c r="F343" s="281"/>
      <c r="G343" s="281"/>
      <c r="H343" s="281"/>
      <c r="I343" s="281"/>
      <c r="J343" s="281"/>
      <c r="K343" s="281"/>
      <c r="L343" s="281"/>
      <c r="M343" s="281"/>
      <c r="N343" s="281"/>
      <c r="O343" s="281"/>
      <c r="P343" s="281"/>
      <c r="Q343" s="281"/>
      <c r="R343" s="281"/>
      <c r="S343" s="281"/>
      <c r="T343" s="281"/>
      <c r="U343" s="281"/>
      <c r="V343" s="281"/>
      <c r="W343" s="281"/>
      <c r="X343" s="281"/>
      <c r="Y343" s="282"/>
    </row>
    <row r="344" spans="1:25" x14ac:dyDescent="0.25">
      <c r="A344" s="296"/>
      <c r="B344" s="281"/>
      <c r="C344" s="281"/>
      <c r="D344" s="281"/>
      <c r="E344" s="281"/>
      <c r="F344" s="281"/>
      <c r="G344" s="281"/>
      <c r="H344" s="281"/>
      <c r="I344" s="281"/>
      <c r="J344" s="281"/>
      <c r="K344" s="281"/>
      <c r="L344" s="281"/>
      <c r="M344" s="281"/>
      <c r="N344" s="281"/>
      <c r="O344" s="281"/>
      <c r="P344" s="281"/>
      <c r="Q344" s="281"/>
      <c r="R344" s="281"/>
      <c r="S344" s="281"/>
      <c r="T344" s="281"/>
      <c r="U344" s="281"/>
      <c r="V344" s="281"/>
      <c r="W344" s="281"/>
      <c r="X344" s="281"/>
      <c r="Y344" s="282"/>
    </row>
    <row r="345" spans="1:25" x14ac:dyDescent="0.25">
      <c r="A345" s="296"/>
      <c r="B345" s="281"/>
      <c r="C345" s="281"/>
      <c r="D345" s="281"/>
      <c r="E345" s="281"/>
      <c r="F345" s="281"/>
      <c r="G345" s="281"/>
      <c r="H345" s="281"/>
      <c r="I345" s="281"/>
      <c r="J345" s="281"/>
      <c r="K345" s="281"/>
      <c r="L345" s="281"/>
      <c r="M345" s="281"/>
      <c r="N345" s="281"/>
      <c r="O345" s="281"/>
      <c r="P345" s="281"/>
      <c r="Q345" s="281"/>
      <c r="R345" s="281"/>
      <c r="S345" s="281"/>
      <c r="T345" s="281"/>
      <c r="U345" s="281"/>
      <c r="V345" s="281"/>
      <c r="W345" s="281"/>
      <c r="X345" s="281"/>
      <c r="Y345" s="282"/>
    </row>
    <row r="346" spans="1:25" s="243" customFormat="1" x14ac:dyDescent="0.25">
      <c r="A346" s="296"/>
      <c r="B346" s="281"/>
      <c r="C346" s="281"/>
      <c r="D346" s="281"/>
      <c r="E346" s="281"/>
      <c r="F346" s="281"/>
      <c r="G346" s="281"/>
      <c r="H346" s="281"/>
      <c r="I346" s="281"/>
      <c r="J346" s="281"/>
      <c r="K346" s="281"/>
      <c r="L346" s="281"/>
      <c r="M346" s="281"/>
      <c r="N346" s="281"/>
      <c r="O346" s="281"/>
      <c r="P346" s="281"/>
      <c r="Q346" s="281"/>
      <c r="R346" s="281"/>
      <c r="S346" s="281"/>
      <c r="T346" s="281"/>
      <c r="U346" s="281"/>
      <c r="V346" s="281"/>
      <c r="W346" s="281"/>
      <c r="X346" s="281"/>
      <c r="Y346" s="282"/>
    </row>
    <row r="347" spans="1:25" x14ac:dyDescent="0.25">
      <c r="A347" s="296"/>
      <c r="B347" s="281"/>
      <c r="C347" s="281"/>
      <c r="D347" s="281"/>
      <c r="E347" s="281"/>
      <c r="F347" s="281"/>
      <c r="G347" s="281"/>
      <c r="H347" s="281"/>
      <c r="I347" s="281"/>
      <c r="J347" s="281"/>
      <c r="K347" s="281"/>
      <c r="L347" s="281"/>
      <c r="M347" s="281"/>
      <c r="N347" s="281"/>
      <c r="O347" s="281"/>
      <c r="P347" s="281"/>
      <c r="Q347" s="281"/>
      <c r="R347" s="281"/>
      <c r="S347" s="281"/>
      <c r="T347" s="281"/>
      <c r="U347" s="281"/>
      <c r="V347" s="281"/>
      <c r="W347" s="281"/>
      <c r="X347" s="281"/>
      <c r="Y347" s="282"/>
    </row>
    <row r="348" spans="1:25" ht="15.75" thickBot="1" x14ac:dyDescent="0.3">
      <c r="A348" s="297"/>
      <c r="B348" s="283"/>
      <c r="C348" s="283"/>
      <c r="D348" s="283"/>
      <c r="E348" s="283"/>
      <c r="F348" s="283"/>
      <c r="G348" s="283"/>
      <c r="H348" s="283"/>
      <c r="I348" s="283"/>
      <c r="J348" s="283"/>
      <c r="K348" s="283"/>
      <c r="L348" s="283"/>
      <c r="M348" s="283"/>
      <c r="N348" s="283"/>
      <c r="O348" s="283"/>
      <c r="P348" s="283"/>
      <c r="Q348" s="283"/>
      <c r="R348" s="283"/>
      <c r="S348" s="283"/>
      <c r="T348" s="283"/>
      <c r="U348" s="283"/>
      <c r="V348" s="283"/>
      <c r="W348" s="283"/>
      <c r="X348" s="283"/>
      <c r="Y348" s="284"/>
    </row>
    <row r="350" spans="1:25" ht="15.75" thickBot="1" x14ac:dyDescent="0.3">
      <c r="A350" s="299" t="s">
        <v>159</v>
      </c>
      <c r="B350" s="299"/>
      <c r="C350" s="299"/>
      <c r="D350" s="299"/>
      <c r="E350" s="299"/>
      <c r="F350" s="299"/>
      <c r="G350" s="299"/>
      <c r="H350" s="299"/>
      <c r="I350" s="299"/>
      <c r="J350" s="299"/>
      <c r="K350" s="299"/>
      <c r="L350" s="299"/>
      <c r="M350" s="299"/>
      <c r="N350" s="299"/>
      <c r="O350" s="299"/>
      <c r="P350" s="299"/>
      <c r="Q350" s="299"/>
      <c r="R350" s="299"/>
      <c r="S350" s="299"/>
      <c r="T350" s="299"/>
      <c r="U350" s="299"/>
      <c r="V350" s="299"/>
      <c r="W350" s="299"/>
      <c r="X350" s="299"/>
      <c r="Y350" s="299"/>
    </row>
    <row r="351" spans="1:25" ht="16.5" thickBot="1" x14ac:dyDescent="0.3">
      <c r="A351" s="300" t="s">
        <v>218</v>
      </c>
      <c r="B351" s="301"/>
      <c r="C351" s="301"/>
      <c r="D351" s="301"/>
      <c r="E351" s="301"/>
      <c r="F351" s="301"/>
      <c r="G351" s="301"/>
      <c r="H351" s="301"/>
      <c r="I351" s="301"/>
      <c r="J351" s="301"/>
      <c r="K351" s="301"/>
      <c r="L351" s="301"/>
      <c r="M351" s="301"/>
      <c r="N351" s="301"/>
      <c r="O351" s="301"/>
      <c r="P351" s="301"/>
      <c r="Q351" s="301"/>
      <c r="R351" s="301"/>
      <c r="S351" s="301"/>
      <c r="T351" s="301"/>
      <c r="U351" s="301"/>
      <c r="V351" s="301"/>
      <c r="W351" s="301"/>
      <c r="X351" s="301"/>
      <c r="Y351" s="302"/>
    </row>
    <row r="353" spans="1:25" ht="15.75" thickBot="1" x14ac:dyDescent="0.3">
      <c r="A353" s="303" t="s">
        <v>72</v>
      </c>
      <c r="B353" s="303"/>
      <c r="C353" s="303"/>
      <c r="E353" s="303" t="s">
        <v>73</v>
      </c>
      <c r="F353" s="303"/>
      <c r="G353" s="303"/>
    </row>
    <row r="354" spans="1:25" x14ac:dyDescent="0.25">
      <c r="A354" s="308" t="s">
        <v>55</v>
      </c>
      <c r="B354" s="309"/>
      <c r="E354" s="308" t="s">
        <v>56</v>
      </c>
      <c r="F354" s="309"/>
    </row>
    <row r="355" spans="1:25" x14ac:dyDescent="0.25">
      <c r="A355" s="241"/>
      <c r="B355" s="241"/>
      <c r="C355" s="242"/>
      <c r="D355" s="242"/>
      <c r="E355" s="241"/>
      <c r="F355" s="241"/>
      <c r="G355" s="242"/>
      <c r="H355" s="242"/>
    </row>
    <row r="356" spans="1:25" x14ac:dyDescent="0.25">
      <c r="A356" s="306"/>
      <c r="B356" s="306"/>
      <c r="C356" s="306"/>
      <c r="D356" s="245"/>
      <c r="E356" s="306"/>
      <c r="F356" s="306"/>
      <c r="G356" s="306"/>
      <c r="H356" s="244"/>
      <c r="I356" s="244"/>
      <c r="J356" s="244"/>
      <c r="K356" s="244"/>
      <c r="L356" s="244"/>
      <c r="M356" s="244"/>
      <c r="N356" s="244"/>
      <c r="O356" s="244"/>
      <c r="P356" s="244"/>
      <c r="Q356" s="244"/>
      <c r="R356" s="244"/>
      <c r="S356" s="244"/>
      <c r="T356" s="244"/>
      <c r="U356" s="244"/>
      <c r="V356" s="244"/>
      <c r="W356" s="244"/>
      <c r="X356" s="244"/>
      <c r="Y356" s="244"/>
    </row>
    <row r="357" spans="1:25" x14ac:dyDescent="0.25">
      <c r="A357" s="241"/>
      <c r="B357" s="241"/>
      <c r="C357" s="242"/>
      <c r="D357" s="242"/>
      <c r="E357" s="241"/>
      <c r="F357" s="241"/>
      <c r="G357" s="242"/>
      <c r="H357" s="242"/>
    </row>
    <row r="358" spans="1:25" ht="18.75" x14ac:dyDescent="0.3">
      <c r="A358" s="298" t="s">
        <v>168</v>
      </c>
      <c r="B358" s="298"/>
      <c r="C358" s="298"/>
      <c r="D358" s="298"/>
      <c r="E358" s="298"/>
      <c r="F358" s="298"/>
      <c r="G358" s="242"/>
      <c r="H358" s="298" t="s">
        <v>118</v>
      </c>
      <c r="I358" s="298"/>
      <c r="J358" s="298"/>
      <c r="K358" s="242" t="s">
        <v>200</v>
      </c>
      <c r="L358" s="242"/>
      <c r="M358" s="242"/>
      <c r="N358" s="242"/>
      <c r="O358" s="242"/>
      <c r="P358" s="242"/>
      <c r="Q358" s="242"/>
      <c r="R358" s="242"/>
      <c r="S358" s="242"/>
      <c r="T358" s="242"/>
      <c r="U358" s="242"/>
      <c r="V358" s="242"/>
      <c r="W358" s="242"/>
      <c r="X358" s="242"/>
      <c r="Y358" s="242"/>
    </row>
    <row r="359" spans="1:25" x14ac:dyDescent="0.25">
      <c r="A359" s="296" t="s">
        <v>219</v>
      </c>
      <c r="B359" s="281"/>
      <c r="C359" s="281"/>
      <c r="D359" s="281"/>
      <c r="E359" s="281"/>
      <c r="F359" s="281"/>
      <c r="G359" s="281"/>
      <c r="H359" s="281"/>
      <c r="I359" s="281"/>
      <c r="J359" s="281"/>
      <c r="K359" s="281"/>
      <c r="L359" s="281"/>
      <c r="M359" s="281"/>
      <c r="N359" s="281"/>
      <c r="O359" s="281"/>
      <c r="P359" s="281"/>
      <c r="Q359" s="281"/>
      <c r="R359" s="281"/>
      <c r="S359" s="281"/>
      <c r="T359" s="281"/>
      <c r="U359" s="281"/>
      <c r="V359" s="281"/>
      <c r="W359" s="281"/>
      <c r="X359" s="281"/>
      <c r="Y359" s="282"/>
    </row>
    <row r="360" spans="1:25" x14ac:dyDescent="0.25">
      <c r="A360" s="296"/>
      <c r="B360" s="281"/>
      <c r="C360" s="281"/>
      <c r="D360" s="281"/>
      <c r="E360" s="281"/>
      <c r="F360" s="281"/>
      <c r="G360" s="281"/>
      <c r="H360" s="281"/>
      <c r="I360" s="281"/>
      <c r="J360" s="281"/>
      <c r="K360" s="281"/>
      <c r="L360" s="281"/>
      <c r="M360" s="281"/>
      <c r="N360" s="281"/>
      <c r="O360" s="281"/>
      <c r="P360" s="281"/>
      <c r="Q360" s="281"/>
      <c r="R360" s="281"/>
      <c r="S360" s="281"/>
      <c r="T360" s="281"/>
      <c r="U360" s="281"/>
      <c r="V360" s="281"/>
      <c r="W360" s="281"/>
      <c r="X360" s="281"/>
      <c r="Y360" s="282"/>
    </row>
    <row r="361" spans="1:25" x14ac:dyDescent="0.25">
      <c r="A361" s="296"/>
      <c r="B361" s="281"/>
      <c r="C361" s="281"/>
      <c r="D361" s="281"/>
      <c r="E361" s="281"/>
      <c r="F361" s="281"/>
      <c r="G361" s="281"/>
      <c r="H361" s="281"/>
      <c r="I361" s="281"/>
      <c r="J361" s="281"/>
      <c r="K361" s="281"/>
      <c r="L361" s="281"/>
      <c r="M361" s="281"/>
      <c r="N361" s="281"/>
      <c r="O361" s="281"/>
      <c r="P361" s="281"/>
      <c r="Q361" s="281"/>
      <c r="R361" s="281"/>
      <c r="S361" s="281"/>
      <c r="T361" s="281"/>
      <c r="U361" s="281"/>
      <c r="V361" s="281"/>
      <c r="W361" s="281"/>
      <c r="X361" s="281"/>
      <c r="Y361" s="282"/>
    </row>
    <row r="362" spans="1:25" x14ac:dyDescent="0.25">
      <c r="A362" s="296"/>
      <c r="B362" s="281"/>
      <c r="C362" s="281"/>
      <c r="D362" s="281"/>
      <c r="E362" s="281"/>
      <c r="F362" s="281"/>
      <c r="G362" s="281"/>
      <c r="H362" s="281"/>
      <c r="I362" s="281"/>
      <c r="J362" s="281"/>
      <c r="K362" s="281"/>
      <c r="L362" s="281"/>
      <c r="M362" s="281"/>
      <c r="N362" s="281"/>
      <c r="O362" s="281"/>
      <c r="P362" s="281"/>
      <c r="Q362" s="281"/>
      <c r="R362" s="281"/>
      <c r="S362" s="281"/>
      <c r="T362" s="281"/>
      <c r="U362" s="281"/>
      <c r="V362" s="281"/>
      <c r="W362" s="281"/>
      <c r="X362" s="281"/>
      <c r="Y362" s="282"/>
    </row>
    <row r="363" spans="1:25" x14ac:dyDescent="0.25">
      <c r="A363" s="296"/>
      <c r="B363" s="281"/>
      <c r="C363" s="281"/>
      <c r="D363" s="281"/>
      <c r="E363" s="281"/>
      <c r="F363" s="281"/>
      <c r="G363" s="281"/>
      <c r="H363" s="281"/>
      <c r="I363" s="281"/>
      <c r="J363" s="281"/>
      <c r="K363" s="281"/>
      <c r="L363" s="281"/>
      <c r="M363" s="281"/>
      <c r="N363" s="281"/>
      <c r="O363" s="281"/>
      <c r="P363" s="281"/>
      <c r="Q363" s="281"/>
      <c r="R363" s="281"/>
      <c r="S363" s="281"/>
      <c r="T363" s="281"/>
      <c r="U363" s="281"/>
      <c r="V363" s="281"/>
      <c r="W363" s="281"/>
      <c r="X363" s="281"/>
      <c r="Y363" s="282"/>
    </row>
    <row r="364" spans="1:25" x14ac:dyDescent="0.25">
      <c r="A364" s="296"/>
      <c r="B364" s="281"/>
      <c r="C364" s="281"/>
      <c r="D364" s="281"/>
      <c r="E364" s="281"/>
      <c r="F364" s="281"/>
      <c r="G364" s="281"/>
      <c r="H364" s="281"/>
      <c r="I364" s="281"/>
      <c r="J364" s="281"/>
      <c r="K364" s="281"/>
      <c r="L364" s="281"/>
      <c r="M364" s="281"/>
      <c r="N364" s="281"/>
      <c r="O364" s="281"/>
      <c r="P364" s="281"/>
      <c r="Q364" s="281"/>
      <c r="R364" s="281"/>
      <c r="S364" s="281"/>
      <c r="T364" s="281"/>
      <c r="U364" s="281"/>
      <c r="V364" s="281"/>
      <c r="W364" s="281"/>
      <c r="X364" s="281"/>
      <c r="Y364" s="282"/>
    </row>
    <row r="365" spans="1:25" x14ac:dyDescent="0.25">
      <c r="A365" s="296"/>
      <c r="B365" s="281"/>
      <c r="C365" s="281"/>
      <c r="D365" s="281"/>
      <c r="E365" s="281"/>
      <c r="F365" s="281"/>
      <c r="G365" s="281"/>
      <c r="H365" s="281"/>
      <c r="I365" s="281"/>
      <c r="J365" s="281"/>
      <c r="K365" s="281"/>
      <c r="L365" s="281"/>
      <c r="M365" s="281"/>
      <c r="N365" s="281"/>
      <c r="O365" s="281"/>
      <c r="P365" s="281"/>
      <c r="Q365" s="281"/>
      <c r="R365" s="281"/>
      <c r="S365" s="281"/>
      <c r="T365" s="281"/>
      <c r="U365" s="281"/>
      <c r="V365" s="281"/>
      <c r="W365" s="281"/>
      <c r="X365" s="281"/>
      <c r="Y365" s="282"/>
    </row>
    <row r="366" spans="1:25" x14ac:dyDescent="0.25">
      <c r="A366" s="296"/>
      <c r="B366" s="281"/>
      <c r="C366" s="281"/>
      <c r="D366" s="281"/>
      <c r="E366" s="281"/>
      <c r="F366" s="281"/>
      <c r="G366" s="281"/>
      <c r="H366" s="281"/>
      <c r="I366" s="281"/>
      <c r="J366" s="281"/>
      <c r="K366" s="281"/>
      <c r="L366" s="281"/>
      <c r="M366" s="281"/>
      <c r="N366" s="281"/>
      <c r="O366" s="281"/>
      <c r="P366" s="281"/>
      <c r="Q366" s="281"/>
      <c r="R366" s="281"/>
      <c r="S366" s="281"/>
      <c r="T366" s="281"/>
      <c r="U366" s="281"/>
      <c r="V366" s="281"/>
      <c r="W366" s="281"/>
      <c r="X366" s="281"/>
      <c r="Y366" s="282"/>
    </row>
    <row r="367" spans="1:25" x14ac:dyDescent="0.25">
      <c r="A367" s="296"/>
      <c r="B367" s="281"/>
      <c r="C367" s="281"/>
      <c r="D367" s="281"/>
      <c r="E367" s="281"/>
      <c r="F367" s="281"/>
      <c r="G367" s="281"/>
      <c r="H367" s="281"/>
      <c r="I367" s="281"/>
      <c r="J367" s="281"/>
      <c r="K367" s="281"/>
      <c r="L367" s="281"/>
      <c r="M367" s="281"/>
      <c r="N367" s="281"/>
      <c r="O367" s="281"/>
      <c r="P367" s="281"/>
      <c r="Q367" s="281"/>
      <c r="R367" s="281"/>
      <c r="S367" s="281"/>
      <c r="T367" s="281"/>
      <c r="U367" s="281"/>
      <c r="V367" s="281"/>
      <c r="W367" s="281"/>
      <c r="X367" s="281"/>
      <c r="Y367" s="282"/>
    </row>
    <row r="368" spans="1:25" ht="15.75" thickBot="1" x14ac:dyDescent="0.3">
      <c r="A368" s="297"/>
      <c r="B368" s="283"/>
      <c r="C368" s="283"/>
      <c r="D368" s="283"/>
      <c r="E368" s="283"/>
      <c r="F368" s="283"/>
      <c r="G368" s="283"/>
      <c r="H368" s="283"/>
      <c r="I368" s="283"/>
      <c r="J368" s="283"/>
      <c r="K368" s="283"/>
      <c r="L368" s="283"/>
      <c r="M368" s="283"/>
      <c r="N368" s="283"/>
      <c r="O368" s="283"/>
      <c r="P368" s="283"/>
      <c r="Q368" s="283"/>
      <c r="R368" s="283"/>
      <c r="S368" s="283"/>
      <c r="T368" s="283"/>
      <c r="U368" s="283"/>
      <c r="V368" s="283"/>
      <c r="W368" s="283"/>
      <c r="X368" s="283"/>
      <c r="Y368" s="284"/>
    </row>
    <row r="370" spans="1:25" ht="15.75" thickBot="1" x14ac:dyDescent="0.3">
      <c r="A370" s="299" t="s">
        <v>28</v>
      </c>
      <c r="B370" s="299"/>
      <c r="C370" s="299"/>
      <c r="D370" s="299"/>
      <c r="E370" s="299"/>
      <c r="F370" s="299"/>
      <c r="G370" s="299"/>
      <c r="H370" s="299"/>
      <c r="I370" s="299"/>
      <c r="J370" s="299"/>
      <c r="K370" s="299"/>
      <c r="L370" s="299"/>
      <c r="M370" s="299"/>
      <c r="N370" s="299"/>
      <c r="O370" s="299"/>
      <c r="P370" s="299"/>
      <c r="Q370" s="299"/>
      <c r="R370" s="299"/>
      <c r="S370" s="299"/>
      <c r="T370" s="299"/>
      <c r="U370" s="299"/>
      <c r="V370" s="299"/>
      <c r="W370" s="299"/>
      <c r="X370" s="299"/>
      <c r="Y370" s="299"/>
    </row>
    <row r="371" spans="1:25" x14ac:dyDescent="0.25">
      <c r="A371" s="295" t="s">
        <v>220</v>
      </c>
      <c r="B371" s="279"/>
      <c r="C371" s="279"/>
      <c r="D371" s="279"/>
      <c r="E371" s="279"/>
      <c r="F371" s="279"/>
      <c r="G371" s="279"/>
      <c r="H371" s="279"/>
      <c r="I371" s="279"/>
      <c r="J371" s="279"/>
      <c r="K371" s="279"/>
      <c r="L371" s="279"/>
      <c r="M371" s="279"/>
      <c r="N371" s="279"/>
      <c r="O371" s="279"/>
      <c r="P371" s="279"/>
      <c r="Q371" s="279"/>
      <c r="R371" s="279"/>
      <c r="S371" s="279"/>
      <c r="T371" s="279"/>
      <c r="U371" s="279"/>
      <c r="V371" s="279"/>
      <c r="W371" s="279"/>
      <c r="X371" s="279"/>
      <c r="Y371" s="280"/>
    </row>
    <row r="372" spans="1:25" x14ac:dyDescent="0.25">
      <c r="A372" s="296"/>
      <c r="B372" s="281"/>
      <c r="C372" s="281"/>
      <c r="D372" s="281"/>
      <c r="E372" s="281"/>
      <c r="F372" s="281"/>
      <c r="G372" s="281"/>
      <c r="H372" s="281"/>
      <c r="I372" s="281"/>
      <c r="J372" s="281"/>
      <c r="K372" s="281"/>
      <c r="L372" s="281"/>
      <c r="M372" s="281"/>
      <c r="N372" s="281"/>
      <c r="O372" s="281"/>
      <c r="P372" s="281"/>
      <c r="Q372" s="281"/>
      <c r="R372" s="281"/>
      <c r="S372" s="281"/>
      <c r="T372" s="281"/>
      <c r="U372" s="281"/>
      <c r="V372" s="281"/>
      <c r="W372" s="281"/>
      <c r="X372" s="281"/>
      <c r="Y372" s="282"/>
    </row>
    <row r="373" spans="1:25" x14ac:dyDescent="0.25">
      <c r="A373" s="296"/>
      <c r="B373" s="281"/>
      <c r="C373" s="281"/>
      <c r="D373" s="281"/>
      <c r="E373" s="281"/>
      <c r="F373" s="281"/>
      <c r="G373" s="281"/>
      <c r="H373" s="281"/>
      <c r="I373" s="281"/>
      <c r="J373" s="281"/>
      <c r="K373" s="281"/>
      <c r="L373" s="281"/>
      <c r="M373" s="281"/>
      <c r="N373" s="281"/>
      <c r="O373" s="281"/>
      <c r="P373" s="281"/>
      <c r="Q373" s="281"/>
      <c r="R373" s="281"/>
      <c r="S373" s="281"/>
      <c r="T373" s="281"/>
      <c r="U373" s="281"/>
      <c r="V373" s="281"/>
      <c r="W373" s="281"/>
      <c r="X373" s="281"/>
      <c r="Y373" s="282"/>
    </row>
    <row r="374" spans="1:25" x14ac:dyDescent="0.25">
      <c r="A374" s="296"/>
      <c r="B374" s="281"/>
      <c r="C374" s="281"/>
      <c r="D374" s="281"/>
      <c r="E374" s="281"/>
      <c r="F374" s="281"/>
      <c r="G374" s="281"/>
      <c r="H374" s="281"/>
      <c r="I374" s="281"/>
      <c r="J374" s="281"/>
      <c r="K374" s="281"/>
      <c r="L374" s="281"/>
      <c r="M374" s="281"/>
      <c r="N374" s="281"/>
      <c r="O374" s="281"/>
      <c r="P374" s="281"/>
      <c r="Q374" s="281"/>
      <c r="R374" s="281"/>
      <c r="S374" s="281"/>
      <c r="T374" s="281"/>
      <c r="U374" s="281"/>
      <c r="V374" s="281"/>
      <c r="W374" s="281"/>
      <c r="X374" s="281"/>
      <c r="Y374" s="282"/>
    </row>
    <row r="375" spans="1:25" x14ac:dyDescent="0.25">
      <c r="A375" s="296"/>
      <c r="B375" s="281"/>
      <c r="C375" s="281"/>
      <c r="D375" s="281"/>
      <c r="E375" s="281"/>
      <c r="F375" s="281"/>
      <c r="G375" s="281"/>
      <c r="H375" s="281"/>
      <c r="I375" s="281"/>
      <c r="J375" s="281"/>
      <c r="K375" s="281"/>
      <c r="L375" s="281"/>
      <c r="M375" s="281"/>
      <c r="N375" s="281"/>
      <c r="O375" s="281"/>
      <c r="P375" s="281"/>
      <c r="Q375" s="281"/>
      <c r="R375" s="281"/>
      <c r="S375" s="281"/>
      <c r="T375" s="281"/>
      <c r="U375" s="281"/>
      <c r="V375" s="281"/>
      <c r="W375" s="281"/>
      <c r="X375" s="281"/>
      <c r="Y375" s="282"/>
    </row>
    <row r="376" spans="1:25" s="243" customFormat="1" x14ac:dyDescent="0.25">
      <c r="A376" s="296"/>
      <c r="B376" s="281"/>
      <c r="C376" s="281"/>
      <c r="D376" s="281"/>
      <c r="E376" s="281"/>
      <c r="F376" s="281"/>
      <c r="G376" s="281"/>
      <c r="H376" s="281"/>
      <c r="I376" s="281"/>
      <c r="J376" s="281"/>
      <c r="K376" s="281"/>
      <c r="L376" s="281"/>
      <c r="M376" s="281"/>
      <c r="N376" s="281"/>
      <c r="O376" s="281"/>
      <c r="P376" s="281"/>
      <c r="Q376" s="281"/>
      <c r="R376" s="281"/>
      <c r="S376" s="281"/>
      <c r="T376" s="281"/>
      <c r="U376" s="281"/>
      <c r="V376" s="281"/>
      <c r="W376" s="281"/>
      <c r="X376" s="281"/>
      <c r="Y376" s="282"/>
    </row>
    <row r="377" spans="1:25" ht="15.75" thickBot="1" x14ac:dyDescent="0.3">
      <c r="A377" s="297"/>
      <c r="B377" s="283"/>
      <c r="C377" s="283"/>
      <c r="D377" s="283"/>
      <c r="E377" s="283"/>
      <c r="F377" s="283"/>
      <c r="G377" s="283"/>
      <c r="H377" s="283"/>
      <c r="I377" s="283"/>
      <c r="J377" s="283"/>
      <c r="K377" s="283"/>
      <c r="L377" s="283"/>
      <c r="M377" s="283"/>
      <c r="N377" s="283"/>
      <c r="O377" s="283"/>
      <c r="P377" s="283"/>
      <c r="Q377" s="283"/>
      <c r="R377" s="283"/>
      <c r="S377" s="283"/>
      <c r="T377" s="283"/>
      <c r="U377" s="283"/>
      <c r="V377" s="283"/>
      <c r="W377" s="283"/>
      <c r="X377" s="283"/>
      <c r="Y377" s="284"/>
    </row>
    <row r="379" spans="1:25" ht="15.75" thickBot="1" x14ac:dyDescent="0.3">
      <c r="A379" s="299" t="s">
        <v>159</v>
      </c>
      <c r="B379" s="299"/>
      <c r="C379" s="299"/>
      <c r="D379" s="299"/>
      <c r="E379" s="299"/>
      <c r="F379" s="299"/>
      <c r="G379" s="299"/>
      <c r="H379" s="299"/>
      <c r="I379" s="299"/>
      <c r="J379" s="299"/>
      <c r="K379" s="299"/>
      <c r="L379" s="299"/>
      <c r="M379" s="299"/>
      <c r="N379" s="299"/>
      <c r="O379" s="299"/>
      <c r="P379" s="299"/>
      <c r="Q379" s="299"/>
      <c r="R379" s="299"/>
      <c r="S379" s="299"/>
      <c r="T379" s="299"/>
      <c r="U379" s="299"/>
      <c r="V379" s="299"/>
      <c r="W379" s="299"/>
      <c r="X379" s="299"/>
      <c r="Y379" s="299"/>
    </row>
    <row r="380" spans="1:25" ht="16.5" thickBot="1" x14ac:dyDescent="0.3">
      <c r="A380" s="300" t="s">
        <v>201</v>
      </c>
      <c r="B380" s="301"/>
      <c r="C380" s="301"/>
      <c r="D380" s="301"/>
      <c r="E380" s="301"/>
      <c r="F380" s="301"/>
      <c r="G380" s="301"/>
      <c r="H380" s="301"/>
      <c r="I380" s="301"/>
      <c r="J380" s="301"/>
      <c r="K380" s="301"/>
      <c r="L380" s="301"/>
      <c r="M380" s="301"/>
      <c r="N380" s="301"/>
      <c r="O380" s="301"/>
      <c r="P380" s="301"/>
      <c r="Q380" s="301"/>
      <c r="R380" s="301"/>
      <c r="S380" s="301"/>
      <c r="T380" s="301"/>
      <c r="U380" s="301"/>
      <c r="V380" s="301"/>
      <c r="W380" s="301"/>
      <c r="X380" s="301"/>
      <c r="Y380" s="302"/>
    </row>
    <row r="382" spans="1:25" ht="15.75" thickBot="1" x14ac:dyDescent="0.3">
      <c r="A382" s="303" t="s">
        <v>72</v>
      </c>
      <c r="B382" s="303"/>
      <c r="C382" s="303"/>
      <c r="E382" s="303" t="s">
        <v>73</v>
      </c>
      <c r="F382" s="303"/>
      <c r="G382" s="303"/>
    </row>
    <row r="383" spans="1:25" ht="15.75" thickBot="1" x14ac:dyDescent="0.3">
      <c r="A383" s="304" t="s">
        <v>55</v>
      </c>
      <c r="B383" s="305"/>
      <c r="E383" s="304" t="s">
        <v>55</v>
      </c>
      <c r="F383" s="305"/>
    </row>
    <row r="384" spans="1:25" x14ac:dyDescent="0.25">
      <c r="A384" s="312"/>
      <c r="B384" s="312"/>
      <c r="C384" s="312"/>
      <c r="D384" s="13"/>
      <c r="E384" s="312"/>
      <c r="F384" s="312"/>
      <c r="G384" s="312"/>
    </row>
    <row r="385" spans="1:25" x14ac:dyDescent="0.25">
      <c r="A385" s="314"/>
      <c r="B385" s="314"/>
      <c r="C385" s="314"/>
      <c r="D385" s="314"/>
      <c r="E385" s="314"/>
      <c r="F385" s="314"/>
      <c r="G385" s="314"/>
      <c r="H385" s="314"/>
      <c r="I385" s="314"/>
      <c r="J385" s="314"/>
      <c r="K385" s="314"/>
      <c r="L385" s="314"/>
      <c r="M385" s="314"/>
      <c r="N385" s="314"/>
      <c r="O385" s="314"/>
      <c r="P385" s="314"/>
      <c r="Q385" s="314"/>
      <c r="R385" s="314"/>
      <c r="S385" s="314"/>
      <c r="T385" s="314"/>
      <c r="U385" s="314"/>
      <c r="V385" s="314"/>
      <c r="W385" s="314"/>
      <c r="X385" s="314"/>
      <c r="Y385" s="314"/>
    </row>
    <row r="386" spans="1:25" x14ac:dyDescent="0.25">
      <c r="A386" s="241"/>
      <c r="B386" s="241"/>
      <c r="C386" s="242"/>
      <c r="D386" s="242"/>
      <c r="E386" s="241"/>
      <c r="F386" s="241"/>
      <c r="G386" s="242"/>
      <c r="H386" s="242"/>
    </row>
    <row r="387" spans="1:25" x14ac:dyDescent="0.25">
      <c r="A387" s="241"/>
      <c r="B387" s="241"/>
      <c r="C387" s="242"/>
      <c r="D387" s="242"/>
      <c r="E387" s="241"/>
      <c r="F387" s="241"/>
      <c r="G387" s="242"/>
      <c r="H387" s="242"/>
    </row>
    <row r="388" spans="1:25" ht="18.75" x14ac:dyDescent="0.3">
      <c r="A388" s="298" t="s">
        <v>169</v>
      </c>
      <c r="B388" s="298"/>
      <c r="C388" s="298"/>
      <c r="D388" s="298"/>
      <c r="E388" s="298"/>
      <c r="F388" s="298"/>
      <c r="G388" s="242"/>
      <c r="H388" s="298" t="s">
        <v>118</v>
      </c>
      <c r="I388" s="298"/>
      <c r="J388" s="298"/>
      <c r="K388" s="254" t="s">
        <v>202</v>
      </c>
      <c r="L388" s="242"/>
      <c r="M388" s="242"/>
      <c r="N388" s="242"/>
      <c r="O388" s="242"/>
      <c r="P388" s="242"/>
      <c r="Q388" s="242"/>
      <c r="R388" s="242"/>
      <c r="S388" s="242"/>
      <c r="T388" s="242"/>
      <c r="U388" s="242"/>
      <c r="V388" s="242"/>
      <c r="W388" s="242"/>
      <c r="X388" s="242"/>
      <c r="Y388" s="242"/>
    </row>
    <row r="389" spans="1:25" x14ac:dyDescent="0.25">
      <c r="A389" s="296" t="s">
        <v>222</v>
      </c>
      <c r="B389" s="281"/>
      <c r="C389" s="281"/>
      <c r="D389" s="281"/>
      <c r="E389" s="281"/>
      <c r="F389" s="281"/>
      <c r="G389" s="281"/>
      <c r="H389" s="281"/>
      <c r="I389" s="281"/>
      <c r="J389" s="281"/>
      <c r="K389" s="281"/>
      <c r="L389" s="281"/>
      <c r="M389" s="281"/>
      <c r="N389" s="281"/>
      <c r="O389" s="281"/>
      <c r="P389" s="281"/>
      <c r="Q389" s="281"/>
      <c r="R389" s="281"/>
      <c r="S389" s="281"/>
      <c r="T389" s="281"/>
      <c r="U389" s="281"/>
      <c r="V389" s="281"/>
      <c r="W389" s="281"/>
      <c r="X389" s="281"/>
      <c r="Y389" s="282"/>
    </row>
    <row r="390" spans="1:25" x14ac:dyDescent="0.25">
      <c r="A390" s="296"/>
      <c r="B390" s="281"/>
      <c r="C390" s="281"/>
      <c r="D390" s="281"/>
      <c r="E390" s="281"/>
      <c r="F390" s="281"/>
      <c r="G390" s="281"/>
      <c r="H390" s="281"/>
      <c r="I390" s="281"/>
      <c r="J390" s="281"/>
      <c r="K390" s="281"/>
      <c r="L390" s="281"/>
      <c r="M390" s="281"/>
      <c r="N390" s="281"/>
      <c r="O390" s="281"/>
      <c r="P390" s="281"/>
      <c r="Q390" s="281"/>
      <c r="R390" s="281"/>
      <c r="S390" s="281"/>
      <c r="T390" s="281"/>
      <c r="U390" s="281"/>
      <c r="V390" s="281"/>
      <c r="W390" s="281"/>
      <c r="X390" s="281"/>
      <c r="Y390" s="282"/>
    </row>
    <row r="391" spans="1:25" x14ac:dyDescent="0.25">
      <c r="A391" s="296"/>
      <c r="B391" s="281"/>
      <c r="C391" s="281"/>
      <c r="D391" s="281"/>
      <c r="E391" s="281"/>
      <c r="F391" s="281"/>
      <c r="G391" s="281"/>
      <c r="H391" s="281"/>
      <c r="I391" s="281"/>
      <c r="J391" s="281"/>
      <c r="K391" s="281"/>
      <c r="L391" s="281"/>
      <c r="M391" s="281"/>
      <c r="N391" s="281"/>
      <c r="O391" s="281"/>
      <c r="P391" s="281"/>
      <c r="Q391" s="281"/>
      <c r="R391" s="281"/>
      <c r="S391" s="281"/>
      <c r="T391" s="281"/>
      <c r="U391" s="281"/>
      <c r="V391" s="281"/>
      <c r="W391" s="281"/>
      <c r="X391" s="281"/>
      <c r="Y391" s="282"/>
    </row>
    <row r="392" spans="1:25" x14ac:dyDescent="0.25">
      <c r="A392" s="296"/>
      <c r="B392" s="281"/>
      <c r="C392" s="281"/>
      <c r="D392" s="281"/>
      <c r="E392" s="281"/>
      <c r="F392" s="281"/>
      <c r="G392" s="281"/>
      <c r="H392" s="281"/>
      <c r="I392" s="281"/>
      <c r="J392" s="281"/>
      <c r="K392" s="281"/>
      <c r="L392" s="281"/>
      <c r="M392" s="281"/>
      <c r="N392" s="281"/>
      <c r="O392" s="281"/>
      <c r="P392" s="281"/>
      <c r="Q392" s="281"/>
      <c r="R392" s="281"/>
      <c r="S392" s="281"/>
      <c r="T392" s="281"/>
      <c r="U392" s="281"/>
      <c r="V392" s="281"/>
      <c r="W392" s="281"/>
      <c r="X392" s="281"/>
      <c r="Y392" s="282"/>
    </row>
    <row r="393" spans="1:25" x14ac:dyDescent="0.25">
      <c r="A393" s="296"/>
      <c r="B393" s="281"/>
      <c r="C393" s="281"/>
      <c r="D393" s="281"/>
      <c r="E393" s="281"/>
      <c r="F393" s="281"/>
      <c r="G393" s="281"/>
      <c r="H393" s="281"/>
      <c r="I393" s="281"/>
      <c r="J393" s="281"/>
      <c r="K393" s="281"/>
      <c r="L393" s="281"/>
      <c r="M393" s="281"/>
      <c r="N393" s="281"/>
      <c r="O393" s="281"/>
      <c r="P393" s="281"/>
      <c r="Q393" s="281"/>
      <c r="R393" s="281"/>
      <c r="S393" s="281"/>
      <c r="T393" s="281"/>
      <c r="U393" s="281"/>
      <c r="V393" s="281"/>
      <c r="W393" s="281"/>
      <c r="X393" s="281"/>
      <c r="Y393" s="282"/>
    </row>
    <row r="394" spans="1:25" x14ac:dyDescent="0.25">
      <c r="A394" s="296"/>
      <c r="B394" s="281"/>
      <c r="C394" s="281"/>
      <c r="D394" s="281"/>
      <c r="E394" s="281"/>
      <c r="F394" s="281"/>
      <c r="G394" s="281"/>
      <c r="H394" s="281"/>
      <c r="I394" s="281"/>
      <c r="J394" s="281"/>
      <c r="K394" s="281"/>
      <c r="L394" s="281"/>
      <c r="M394" s="281"/>
      <c r="N394" s="281"/>
      <c r="O394" s="281"/>
      <c r="P394" s="281"/>
      <c r="Q394" s="281"/>
      <c r="R394" s="281"/>
      <c r="S394" s="281"/>
      <c r="T394" s="281"/>
      <c r="U394" s="281"/>
      <c r="V394" s="281"/>
      <c r="W394" s="281"/>
      <c r="X394" s="281"/>
      <c r="Y394" s="282"/>
    </row>
    <row r="395" spans="1:25" x14ac:dyDescent="0.25">
      <c r="A395" s="296"/>
      <c r="B395" s="281"/>
      <c r="C395" s="281"/>
      <c r="D395" s="281"/>
      <c r="E395" s="281"/>
      <c r="F395" s="281"/>
      <c r="G395" s="281"/>
      <c r="H395" s="281"/>
      <c r="I395" s="281"/>
      <c r="J395" s="281"/>
      <c r="K395" s="281"/>
      <c r="L395" s="281"/>
      <c r="M395" s="281"/>
      <c r="N395" s="281"/>
      <c r="O395" s="281"/>
      <c r="P395" s="281"/>
      <c r="Q395" s="281"/>
      <c r="R395" s="281"/>
      <c r="S395" s="281"/>
      <c r="T395" s="281"/>
      <c r="U395" s="281"/>
      <c r="V395" s="281"/>
      <c r="W395" s="281"/>
      <c r="X395" s="281"/>
      <c r="Y395" s="282"/>
    </row>
    <row r="396" spans="1:25" x14ac:dyDescent="0.25">
      <c r="A396" s="296"/>
      <c r="B396" s="281"/>
      <c r="C396" s="281"/>
      <c r="D396" s="281"/>
      <c r="E396" s="281"/>
      <c r="F396" s="281"/>
      <c r="G396" s="281"/>
      <c r="H396" s="281"/>
      <c r="I396" s="281"/>
      <c r="J396" s="281"/>
      <c r="K396" s="281"/>
      <c r="L396" s="281"/>
      <c r="M396" s="281"/>
      <c r="N396" s="281"/>
      <c r="O396" s="281"/>
      <c r="P396" s="281"/>
      <c r="Q396" s="281"/>
      <c r="R396" s="281"/>
      <c r="S396" s="281"/>
      <c r="T396" s="281"/>
      <c r="U396" s="281"/>
      <c r="V396" s="281"/>
      <c r="W396" s="281"/>
      <c r="X396" s="281"/>
      <c r="Y396" s="282"/>
    </row>
    <row r="397" spans="1:25" x14ac:dyDescent="0.25">
      <c r="A397" s="296"/>
      <c r="B397" s="281"/>
      <c r="C397" s="281"/>
      <c r="D397" s="281"/>
      <c r="E397" s="281"/>
      <c r="F397" s="281"/>
      <c r="G397" s="281"/>
      <c r="H397" s="281"/>
      <c r="I397" s="281"/>
      <c r="J397" s="281"/>
      <c r="K397" s="281"/>
      <c r="L397" s="281"/>
      <c r="M397" s="281"/>
      <c r="N397" s="281"/>
      <c r="O397" s="281"/>
      <c r="P397" s="281"/>
      <c r="Q397" s="281"/>
      <c r="R397" s="281"/>
      <c r="S397" s="281"/>
      <c r="T397" s="281"/>
      <c r="U397" s="281"/>
      <c r="V397" s="281"/>
      <c r="W397" s="281"/>
      <c r="X397" s="281"/>
      <c r="Y397" s="282"/>
    </row>
    <row r="398" spans="1:25" x14ac:dyDescent="0.25">
      <c r="A398" s="296"/>
      <c r="B398" s="281"/>
      <c r="C398" s="281"/>
      <c r="D398" s="281"/>
      <c r="E398" s="281"/>
      <c r="F398" s="281"/>
      <c r="G398" s="281"/>
      <c r="H398" s="281"/>
      <c r="I398" s="281"/>
      <c r="J398" s="281"/>
      <c r="K398" s="281"/>
      <c r="L398" s="281"/>
      <c r="M398" s="281"/>
      <c r="N398" s="281"/>
      <c r="O398" s="281"/>
      <c r="P398" s="281"/>
      <c r="Q398" s="281"/>
      <c r="R398" s="281"/>
      <c r="S398" s="281"/>
      <c r="T398" s="281"/>
      <c r="U398" s="281"/>
      <c r="V398" s="281"/>
      <c r="W398" s="281"/>
      <c r="X398" s="281"/>
      <c r="Y398" s="282"/>
    </row>
    <row r="399" spans="1:25" x14ac:dyDescent="0.25">
      <c r="A399" s="296"/>
      <c r="B399" s="281"/>
      <c r="C399" s="281"/>
      <c r="D399" s="281"/>
      <c r="E399" s="281"/>
      <c r="F399" s="281"/>
      <c r="G399" s="281"/>
      <c r="H399" s="281"/>
      <c r="I399" s="281"/>
      <c r="J399" s="281"/>
      <c r="K399" s="281"/>
      <c r="L399" s="281"/>
      <c r="M399" s="281"/>
      <c r="N399" s="281"/>
      <c r="O399" s="281"/>
      <c r="P399" s="281"/>
      <c r="Q399" s="281"/>
      <c r="R399" s="281"/>
      <c r="S399" s="281"/>
      <c r="T399" s="281"/>
      <c r="U399" s="281"/>
      <c r="V399" s="281"/>
      <c r="W399" s="281"/>
      <c r="X399" s="281"/>
      <c r="Y399" s="282"/>
    </row>
    <row r="400" spans="1:25" x14ac:dyDescent="0.25">
      <c r="A400" s="296"/>
      <c r="B400" s="281"/>
      <c r="C400" s="281"/>
      <c r="D400" s="281"/>
      <c r="E400" s="281"/>
      <c r="F400" s="281"/>
      <c r="G400" s="281"/>
      <c r="H400" s="281"/>
      <c r="I400" s="281"/>
      <c r="J400" s="281"/>
      <c r="K400" s="281"/>
      <c r="L400" s="281"/>
      <c r="M400" s="281"/>
      <c r="N400" s="281"/>
      <c r="O400" s="281"/>
      <c r="P400" s="281"/>
      <c r="Q400" s="281"/>
      <c r="R400" s="281"/>
      <c r="S400" s="281"/>
      <c r="T400" s="281"/>
      <c r="U400" s="281"/>
      <c r="V400" s="281"/>
      <c r="W400" s="281"/>
      <c r="X400" s="281"/>
      <c r="Y400" s="282"/>
    </row>
    <row r="401" spans="1:25" x14ac:dyDescent="0.25">
      <c r="A401" s="296"/>
      <c r="B401" s="281"/>
      <c r="C401" s="281"/>
      <c r="D401" s="281"/>
      <c r="E401" s="281"/>
      <c r="F401" s="281"/>
      <c r="G401" s="281"/>
      <c r="H401" s="281"/>
      <c r="I401" s="281"/>
      <c r="J401" s="281"/>
      <c r="K401" s="281"/>
      <c r="L401" s="281"/>
      <c r="M401" s="281"/>
      <c r="N401" s="281"/>
      <c r="O401" s="281"/>
      <c r="P401" s="281"/>
      <c r="Q401" s="281"/>
      <c r="R401" s="281"/>
      <c r="S401" s="281"/>
      <c r="T401" s="281"/>
      <c r="U401" s="281"/>
      <c r="V401" s="281"/>
      <c r="W401" s="281"/>
      <c r="X401" s="281"/>
      <c r="Y401" s="282"/>
    </row>
    <row r="402" spans="1:25" ht="15.75" thickBot="1" x14ac:dyDescent="0.3">
      <c r="A402" s="297"/>
      <c r="B402" s="283"/>
      <c r="C402" s="283"/>
      <c r="D402" s="283"/>
      <c r="E402" s="283"/>
      <c r="F402" s="283"/>
      <c r="G402" s="283"/>
      <c r="H402" s="283"/>
      <c r="I402" s="283"/>
      <c r="J402" s="283"/>
      <c r="K402" s="283"/>
      <c r="L402" s="283"/>
      <c r="M402" s="283"/>
      <c r="N402" s="283"/>
      <c r="O402" s="283"/>
      <c r="P402" s="283"/>
      <c r="Q402" s="283"/>
      <c r="R402" s="283"/>
      <c r="S402" s="283"/>
      <c r="T402" s="283"/>
      <c r="U402" s="283"/>
      <c r="V402" s="283"/>
      <c r="W402" s="283"/>
      <c r="X402" s="283"/>
      <c r="Y402" s="284"/>
    </row>
    <row r="404" spans="1:25" ht="15.75" thickBot="1" x14ac:dyDescent="0.3">
      <c r="A404" s="299" t="s">
        <v>28</v>
      </c>
      <c r="B404" s="299"/>
      <c r="C404" s="299"/>
      <c r="D404" s="299"/>
      <c r="E404" s="299"/>
      <c r="F404" s="299"/>
      <c r="G404" s="299"/>
      <c r="H404" s="299"/>
      <c r="I404" s="299"/>
      <c r="J404" s="299"/>
      <c r="K404" s="299"/>
      <c r="L404" s="299"/>
      <c r="M404" s="299"/>
      <c r="N404" s="299"/>
      <c r="O404" s="299"/>
      <c r="P404" s="299"/>
      <c r="Q404" s="299"/>
      <c r="R404" s="299"/>
      <c r="S404" s="299"/>
      <c r="T404" s="299"/>
      <c r="U404" s="299"/>
      <c r="V404" s="299"/>
      <c r="W404" s="299"/>
      <c r="X404" s="299"/>
      <c r="Y404" s="299"/>
    </row>
    <row r="405" spans="1:25" x14ac:dyDescent="0.25">
      <c r="A405" s="295" t="s">
        <v>241</v>
      </c>
      <c r="B405" s="279"/>
      <c r="C405" s="279"/>
      <c r="D405" s="279"/>
      <c r="E405" s="279"/>
      <c r="F405" s="279"/>
      <c r="G405" s="279"/>
      <c r="H405" s="279"/>
      <c r="I405" s="279"/>
      <c r="J405" s="279"/>
      <c r="K405" s="279"/>
      <c r="L405" s="279"/>
      <c r="M405" s="279"/>
      <c r="N405" s="279"/>
      <c r="O405" s="279"/>
      <c r="P405" s="279"/>
      <c r="Q405" s="279"/>
      <c r="R405" s="279"/>
      <c r="S405" s="279"/>
      <c r="T405" s="279"/>
      <c r="U405" s="279"/>
      <c r="V405" s="279"/>
      <c r="W405" s="279"/>
      <c r="X405" s="279"/>
      <c r="Y405" s="280"/>
    </row>
    <row r="406" spans="1:25" x14ac:dyDescent="0.25">
      <c r="A406" s="296"/>
      <c r="B406" s="281"/>
      <c r="C406" s="281"/>
      <c r="D406" s="281"/>
      <c r="E406" s="281"/>
      <c r="F406" s="281"/>
      <c r="G406" s="281"/>
      <c r="H406" s="281"/>
      <c r="I406" s="281"/>
      <c r="J406" s="281"/>
      <c r="K406" s="281"/>
      <c r="L406" s="281"/>
      <c r="M406" s="281"/>
      <c r="N406" s="281"/>
      <c r="O406" s="281"/>
      <c r="P406" s="281"/>
      <c r="Q406" s="281"/>
      <c r="R406" s="281"/>
      <c r="S406" s="281"/>
      <c r="T406" s="281"/>
      <c r="U406" s="281"/>
      <c r="V406" s="281"/>
      <c r="W406" s="281"/>
      <c r="X406" s="281"/>
      <c r="Y406" s="282"/>
    </row>
    <row r="407" spans="1:25" x14ac:dyDescent="0.25">
      <c r="A407" s="296"/>
      <c r="B407" s="281"/>
      <c r="C407" s="281"/>
      <c r="D407" s="281"/>
      <c r="E407" s="281"/>
      <c r="F407" s="281"/>
      <c r="G407" s="281"/>
      <c r="H407" s="281"/>
      <c r="I407" s="281"/>
      <c r="J407" s="281"/>
      <c r="K407" s="281"/>
      <c r="L407" s="281"/>
      <c r="M407" s="281"/>
      <c r="N407" s="281"/>
      <c r="O407" s="281"/>
      <c r="P407" s="281"/>
      <c r="Q407" s="281"/>
      <c r="R407" s="281"/>
      <c r="S407" s="281"/>
      <c r="T407" s="281"/>
      <c r="U407" s="281"/>
      <c r="V407" s="281"/>
      <c r="W407" s="281"/>
      <c r="X407" s="281"/>
      <c r="Y407" s="282"/>
    </row>
    <row r="408" spans="1:25" x14ac:dyDescent="0.25">
      <c r="A408" s="296"/>
      <c r="B408" s="281"/>
      <c r="C408" s="281"/>
      <c r="D408" s="281"/>
      <c r="E408" s="281"/>
      <c r="F408" s="281"/>
      <c r="G408" s="281"/>
      <c r="H408" s="281"/>
      <c r="I408" s="281"/>
      <c r="J408" s="281"/>
      <c r="K408" s="281"/>
      <c r="L408" s="281"/>
      <c r="M408" s="281"/>
      <c r="N408" s="281"/>
      <c r="O408" s="281"/>
      <c r="P408" s="281"/>
      <c r="Q408" s="281"/>
      <c r="R408" s="281"/>
      <c r="S408" s="281"/>
      <c r="T408" s="281"/>
      <c r="U408" s="281"/>
      <c r="V408" s="281"/>
      <c r="W408" s="281"/>
      <c r="X408" s="281"/>
      <c r="Y408" s="282"/>
    </row>
    <row r="409" spans="1:25" x14ac:dyDescent="0.25">
      <c r="A409" s="296"/>
      <c r="B409" s="281"/>
      <c r="C409" s="281"/>
      <c r="D409" s="281"/>
      <c r="E409" s="281"/>
      <c r="F409" s="281"/>
      <c r="G409" s="281"/>
      <c r="H409" s="281"/>
      <c r="I409" s="281"/>
      <c r="J409" s="281"/>
      <c r="K409" s="281"/>
      <c r="L409" s="281"/>
      <c r="M409" s="281"/>
      <c r="N409" s="281"/>
      <c r="O409" s="281"/>
      <c r="P409" s="281"/>
      <c r="Q409" s="281"/>
      <c r="R409" s="281"/>
      <c r="S409" s="281"/>
      <c r="T409" s="281"/>
      <c r="U409" s="281"/>
      <c r="V409" s="281"/>
      <c r="W409" s="281"/>
      <c r="X409" s="281"/>
      <c r="Y409" s="282"/>
    </row>
    <row r="410" spans="1:25" s="243" customFormat="1" x14ac:dyDescent="0.25">
      <c r="A410" s="296"/>
      <c r="B410" s="281"/>
      <c r="C410" s="281"/>
      <c r="D410" s="281"/>
      <c r="E410" s="281"/>
      <c r="F410" s="281"/>
      <c r="G410" s="281"/>
      <c r="H410" s="281"/>
      <c r="I410" s="281"/>
      <c r="J410" s="281"/>
      <c r="K410" s="281"/>
      <c r="L410" s="281"/>
      <c r="M410" s="281"/>
      <c r="N410" s="281"/>
      <c r="O410" s="281"/>
      <c r="P410" s="281"/>
      <c r="Q410" s="281"/>
      <c r="R410" s="281"/>
      <c r="S410" s="281"/>
      <c r="T410" s="281"/>
      <c r="U410" s="281"/>
      <c r="V410" s="281"/>
      <c r="W410" s="281"/>
      <c r="X410" s="281"/>
      <c r="Y410" s="282"/>
    </row>
    <row r="411" spans="1:25" ht="15.75" thickBot="1" x14ac:dyDescent="0.3">
      <c r="A411" s="297"/>
      <c r="B411" s="283"/>
      <c r="C411" s="283"/>
      <c r="D411" s="283"/>
      <c r="E411" s="283"/>
      <c r="F411" s="283"/>
      <c r="G411" s="283"/>
      <c r="H411" s="283"/>
      <c r="I411" s="283"/>
      <c r="J411" s="283"/>
      <c r="K411" s="283"/>
      <c r="L411" s="283"/>
      <c r="M411" s="283"/>
      <c r="N411" s="283"/>
      <c r="O411" s="283"/>
      <c r="P411" s="283"/>
      <c r="Q411" s="283"/>
      <c r="R411" s="283"/>
      <c r="S411" s="283"/>
      <c r="T411" s="283"/>
      <c r="U411" s="283"/>
      <c r="V411" s="283"/>
      <c r="W411" s="283"/>
      <c r="X411" s="283"/>
      <c r="Y411" s="284"/>
    </row>
    <row r="413" spans="1:25" ht="15.75" thickBot="1" x14ac:dyDescent="0.3">
      <c r="A413" s="299" t="s">
        <v>159</v>
      </c>
      <c r="B413" s="299"/>
      <c r="C413" s="299"/>
      <c r="D413" s="299"/>
      <c r="E413" s="299"/>
      <c r="F413" s="299"/>
      <c r="G413" s="299"/>
      <c r="H413" s="299"/>
      <c r="I413" s="299"/>
      <c r="J413" s="299"/>
      <c r="K413" s="299"/>
      <c r="L413" s="299"/>
      <c r="M413" s="299"/>
      <c r="N413" s="299"/>
      <c r="O413" s="299"/>
      <c r="P413" s="299"/>
      <c r="Q413" s="299"/>
      <c r="R413" s="299"/>
      <c r="S413" s="299"/>
      <c r="T413" s="299"/>
      <c r="U413" s="299"/>
      <c r="V413" s="299"/>
      <c r="W413" s="299"/>
      <c r="X413" s="299"/>
      <c r="Y413" s="299"/>
    </row>
    <row r="414" spans="1:25" ht="16.5" thickBot="1" x14ac:dyDescent="0.3">
      <c r="A414" s="300" t="s">
        <v>221</v>
      </c>
      <c r="B414" s="301"/>
      <c r="C414" s="301"/>
      <c r="D414" s="301"/>
      <c r="E414" s="301"/>
      <c r="F414" s="301"/>
      <c r="G414" s="301"/>
      <c r="H414" s="301"/>
      <c r="I414" s="301"/>
      <c r="J414" s="301"/>
      <c r="K414" s="301"/>
      <c r="L414" s="301"/>
      <c r="M414" s="301"/>
      <c r="N414" s="301"/>
      <c r="O414" s="301"/>
      <c r="P414" s="301"/>
      <c r="Q414" s="301"/>
      <c r="R414" s="301"/>
      <c r="S414" s="301"/>
      <c r="T414" s="301"/>
      <c r="U414" s="301"/>
      <c r="V414" s="301"/>
      <c r="W414" s="301"/>
      <c r="X414" s="301"/>
      <c r="Y414" s="302"/>
    </row>
    <row r="416" spans="1:25" ht="15.75" thickBot="1" x14ac:dyDescent="0.3">
      <c r="A416" s="303" t="s">
        <v>72</v>
      </c>
      <c r="B416" s="303"/>
      <c r="C416" s="303"/>
      <c r="E416" s="303" t="s">
        <v>73</v>
      </c>
      <c r="F416" s="303"/>
      <c r="G416" s="303"/>
    </row>
    <row r="417" spans="1:25" ht="15.75" thickBot="1" x14ac:dyDescent="0.3">
      <c r="A417" s="304" t="s">
        <v>55</v>
      </c>
      <c r="B417" s="305"/>
      <c r="E417" s="304" t="s">
        <v>58</v>
      </c>
      <c r="F417" s="305"/>
    </row>
    <row r="418" spans="1:25" x14ac:dyDescent="0.25">
      <c r="A418" s="312"/>
      <c r="B418" s="312"/>
      <c r="C418" s="312"/>
      <c r="D418" s="13"/>
      <c r="E418" s="312"/>
      <c r="F418" s="312"/>
      <c r="G418" s="312"/>
    </row>
    <row r="419" spans="1:25" x14ac:dyDescent="0.25">
      <c r="A419" s="314"/>
      <c r="B419" s="314"/>
      <c r="C419" s="314"/>
      <c r="D419" s="314"/>
      <c r="E419" s="314"/>
      <c r="F419" s="314"/>
      <c r="G419" s="314"/>
      <c r="H419" s="314"/>
      <c r="I419" s="314"/>
      <c r="J419" s="314"/>
      <c r="K419" s="314"/>
      <c r="L419" s="314"/>
      <c r="M419" s="314"/>
      <c r="N419" s="314"/>
      <c r="O419" s="314"/>
      <c r="P419" s="314"/>
      <c r="Q419" s="314"/>
      <c r="R419" s="314"/>
      <c r="S419" s="314"/>
      <c r="T419" s="314"/>
      <c r="U419" s="314"/>
      <c r="V419" s="314"/>
      <c r="W419" s="314"/>
      <c r="X419" s="314"/>
      <c r="Y419" s="314"/>
    </row>
    <row r="421" spans="1:25" x14ac:dyDescent="0.25">
      <c r="A421" s="241"/>
      <c r="B421" s="241"/>
      <c r="C421" s="242"/>
      <c r="D421" s="242"/>
      <c r="E421" s="241"/>
      <c r="F421" s="241"/>
      <c r="G421" s="242"/>
      <c r="H421" s="242"/>
    </row>
    <row r="422" spans="1:25" ht="18.75" x14ac:dyDescent="0.3">
      <c r="A422" s="298" t="s">
        <v>203</v>
      </c>
      <c r="B422" s="298"/>
      <c r="C422" s="298"/>
      <c r="D422" s="298"/>
      <c r="E422" s="298"/>
      <c r="F422" s="298"/>
      <c r="G422" s="242"/>
      <c r="H422" s="298" t="s">
        <v>118</v>
      </c>
      <c r="I422" s="298"/>
      <c r="J422" s="298"/>
      <c r="K422" s="249" t="s">
        <v>225</v>
      </c>
      <c r="L422" s="242"/>
      <c r="M422" s="242"/>
      <c r="N422" s="242"/>
      <c r="O422" s="242"/>
      <c r="P422" s="242"/>
      <c r="Q422" s="242"/>
      <c r="R422" s="242"/>
      <c r="S422" s="242"/>
      <c r="T422" s="242"/>
      <c r="U422" s="242"/>
      <c r="V422" s="242"/>
      <c r="W422" s="242"/>
      <c r="X422" s="242"/>
      <c r="Y422" s="242"/>
    </row>
    <row r="423" spans="1:25" x14ac:dyDescent="0.25">
      <c r="A423" s="296" t="s">
        <v>226</v>
      </c>
      <c r="B423" s="281"/>
      <c r="C423" s="281"/>
      <c r="D423" s="281"/>
      <c r="E423" s="281"/>
      <c r="F423" s="281"/>
      <c r="G423" s="281"/>
      <c r="H423" s="281"/>
      <c r="I423" s="281"/>
      <c r="J423" s="281"/>
      <c r="K423" s="281"/>
      <c r="L423" s="281"/>
      <c r="M423" s="281"/>
      <c r="N423" s="281"/>
      <c r="O423" s="281"/>
      <c r="P423" s="281"/>
      <c r="Q423" s="281"/>
      <c r="R423" s="281"/>
      <c r="S423" s="281"/>
      <c r="T423" s="281"/>
      <c r="U423" s="281"/>
      <c r="V423" s="281"/>
      <c r="W423" s="281"/>
      <c r="X423" s="281"/>
      <c r="Y423" s="282"/>
    </row>
    <row r="424" spans="1:25" x14ac:dyDescent="0.25">
      <c r="A424" s="296"/>
      <c r="B424" s="281"/>
      <c r="C424" s="281"/>
      <c r="D424" s="281"/>
      <c r="E424" s="281"/>
      <c r="F424" s="281"/>
      <c r="G424" s="281"/>
      <c r="H424" s="281"/>
      <c r="I424" s="281"/>
      <c r="J424" s="281"/>
      <c r="K424" s="281"/>
      <c r="L424" s="281"/>
      <c r="M424" s="281"/>
      <c r="N424" s="281"/>
      <c r="O424" s="281"/>
      <c r="P424" s="281"/>
      <c r="Q424" s="281"/>
      <c r="R424" s="281"/>
      <c r="S424" s="281"/>
      <c r="T424" s="281"/>
      <c r="U424" s="281"/>
      <c r="V424" s="281"/>
      <c r="W424" s="281"/>
      <c r="X424" s="281"/>
      <c r="Y424" s="282"/>
    </row>
    <row r="425" spans="1:25" x14ac:dyDescent="0.25">
      <c r="A425" s="296"/>
      <c r="B425" s="281"/>
      <c r="C425" s="281"/>
      <c r="D425" s="281"/>
      <c r="E425" s="281"/>
      <c r="F425" s="281"/>
      <c r="G425" s="281"/>
      <c r="H425" s="281"/>
      <c r="I425" s="281"/>
      <c r="J425" s="281"/>
      <c r="K425" s="281"/>
      <c r="L425" s="281"/>
      <c r="M425" s="281"/>
      <c r="N425" s="281"/>
      <c r="O425" s="281"/>
      <c r="P425" s="281"/>
      <c r="Q425" s="281"/>
      <c r="R425" s="281"/>
      <c r="S425" s="281"/>
      <c r="T425" s="281"/>
      <c r="U425" s="281"/>
      <c r="V425" s="281"/>
      <c r="W425" s="281"/>
      <c r="X425" s="281"/>
      <c r="Y425" s="282"/>
    </row>
    <row r="426" spans="1:25" x14ac:dyDescent="0.25">
      <c r="A426" s="296"/>
      <c r="B426" s="281"/>
      <c r="C426" s="281"/>
      <c r="D426" s="281"/>
      <c r="E426" s="281"/>
      <c r="F426" s="281"/>
      <c r="G426" s="281"/>
      <c r="H426" s="281"/>
      <c r="I426" s="281"/>
      <c r="J426" s="281"/>
      <c r="K426" s="281"/>
      <c r="L426" s="281"/>
      <c r="M426" s="281"/>
      <c r="N426" s="281"/>
      <c r="O426" s="281"/>
      <c r="P426" s="281"/>
      <c r="Q426" s="281"/>
      <c r="R426" s="281"/>
      <c r="S426" s="281"/>
      <c r="T426" s="281"/>
      <c r="U426" s="281"/>
      <c r="V426" s="281"/>
      <c r="W426" s="281"/>
      <c r="X426" s="281"/>
      <c r="Y426" s="282"/>
    </row>
    <row r="427" spans="1:25" x14ac:dyDescent="0.25">
      <c r="A427" s="296"/>
      <c r="B427" s="281"/>
      <c r="C427" s="281"/>
      <c r="D427" s="281"/>
      <c r="E427" s="281"/>
      <c r="F427" s="281"/>
      <c r="G427" s="281"/>
      <c r="H427" s="281"/>
      <c r="I427" s="281"/>
      <c r="J427" s="281"/>
      <c r="K427" s="281"/>
      <c r="L427" s="281"/>
      <c r="M427" s="281"/>
      <c r="N427" s="281"/>
      <c r="O427" s="281"/>
      <c r="P427" s="281"/>
      <c r="Q427" s="281"/>
      <c r="R427" s="281"/>
      <c r="S427" s="281"/>
      <c r="T427" s="281"/>
      <c r="U427" s="281"/>
      <c r="V427" s="281"/>
      <c r="W427" s="281"/>
      <c r="X427" s="281"/>
      <c r="Y427" s="282"/>
    </row>
    <row r="428" spans="1:25" x14ac:dyDescent="0.25">
      <c r="A428" s="296"/>
      <c r="B428" s="281"/>
      <c r="C428" s="281"/>
      <c r="D428" s="281"/>
      <c r="E428" s="281"/>
      <c r="F428" s="281"/>
      <c r="G428" s="281"/>
      <c r="H428" s="281"/>
      <c r="I428" s="281"/>
      <c r="J428" s="281"/>
      <c r="K428" s="281"/>
      <c r="L428" s="281"/>
      <c r="M428" s="281"/>
      <c r="N428" s="281"/>
      <c r="O428" s="281"/>
      <c r="P428" s="281"/>
      <c r="Q428" s="281"/>
      <c r="R428" s="281"/>
      <c r="S428" s="281"/>
      <c r="T428" s="281"/>
      <c r="U428" s="281"/>
      <c r="V428" s="281"/>
      <c r="W428" s="281"/>
      <c r="X428" s="281"/>
      <c r="Y428" s="282"/>
    </row>
    <row r="429" spans="1:25" x14ac:dyDescent="0.25">
      <c r="A429" s="296"/>
      <c r="B429" s="281"/>
      <c r="C429" s="281"/>
      <c r="D429" s="281"/>
      <c r="E429" s="281"/>
      <c r="F429" s="281"/>
      <c r="G429" s="281"/>
      <c r="H429" s="281"/>
      <c r="I429" s="281"/>
      <c r="J429" s="281"/>
      <c r="K429" s="281"/>
      <c r="L429" s="281"/>
      <c r="M429" s="281"/>
      <c r="N429" s="281"/>
      <c r="O429" s="281"/>
      <c r="P429" s="281"/>
      <c r="Q429" s="281"/>
      <c r="R429" s="281"/>
      <c r="S429" s="281"/>
      <c r="T429" s="281"/>
      <c r="U429" s="281"/>
      <c r="V429" s="281"/>
      <c r="W429" s="281"/>
      <c r="X429" s="281"/>
      <c r="Y429" s="282"/>
    </row>
    <row r="430" spans="1:25" x14ac:dyDescent="0.25">
      <c r="A430" s="296"/>
      <c r="B430" s="281"/>
      <c r="C430" s="281"/>
      <c r="D430" s="281"/>
      <c r="E430" s="281"/>
      <c r="F430" s="281"/>
      <c r="G430" s="281"/>
      <c r="H430" s="281"/>
      <c r="I430" s="281"/>
      <c r="J430" s="281"/>
      <c r="K430" s="281"/>
      <c r="L430" s="281"/>
      <c r="M430" s="281"/>
      <c r="N430" s="281"/>
      <c r="O430" s="281"/>
      <c r="P430" s="281"/>
      <c r="Q430" s="281"/>
      <c r="R430" s="281"/>
      <c r="S430" s="281"/>
      <c r="T430" s="281"/>
      <c r="U430" s="281"/>
      <c r="V430" s="281"/>
      <c r="W430" s="281"/>
      <c r="X430" s="281"/>
      <c r="Y430" s="282"/>
    </row>
    <row r="431" spans="1:25" x14ac:dyDescent="0.25">
      <c r="A431" s="296"/>
      <c r="B431" s="281"/>
      <c r="C431" s="281"/>
      <c r="D431" s="281"/>
      <c r="E431" s="281"/>
      <c r="F431" s="281"/>
      <c r="G431" s="281"/>
      <c r="H431" s="281"/>
      <c r="I431" s="281"/>
      <c r="J431" s="281"/>
      <c r="K431" s="281"/>
      <c r="L431" s="281"/>
      <c r="M431" s="281"/>
      <c r="N431" s="281"/>
      <c r="O431" s="281"/>
      <c r="P431" s="281"/>
      <c r="Q431" s="281"/>
      <c r="R431" s="281"/>
      <c r="S431" s="281"/>
      <c r="T431" s="281"/>
      <c r="U431" s="281"/>
      <c r="V431" s="281"/>
      <c r="W431" s="281"/>
      <c r="X431" s="281"/>
      <c r="Y431" s="282"/>
    </row>
    <row r="432" spans="1:25" x14ac:dyDescent="0.25">
      <c r="A432" s="296"/>
      <c r="B432" s="281"/>
      <c r="C432" s="281"/>
      <c r="D432" s="281"/>
      <c r="E432" s="281"/>
      <c r="F432" s="281"/>
      <c r="G432" s="281"/>
      <c r="H432" s="281"/>
      <c r="I432" s="281"/>
      <c r="J432" s="281"/>
      <c r="K432" s="281"/>
      <c r="L432" s="281"/>
      <c r="M432" s="281"/>
      <c r="N432" s="281"/>
      <c r="O432" s="281"/>
      <c r="P432" s="281"/>
      <c r="Q432" s="281"/>
      <c r="R432" s="281"/>
      <c r="S432" s="281"/>
      <c r="T432" s="281"/>
      <c r="U432" s="281"/>
      <c r="V432" s="281"/>
      <c r="W432" s="281"/>
      <c r="X432" s="281"/>
      <c r="Y432" s="282"/>
    </row>
    <row r="433" spans="1:25" x14ac:dyDescent="0.25">
      <c r="A433" s="296"/>
      <c r="B433" s="281"/>
      <c r="C433" s="281"/>
      <c r="D433" s="281"/>
      <c r="E433" s="281"/>
      <c r="F433" s="281"/>
      <c r="G433" s="281"/>
      <c r="H433" s="281"/>
      <c r="I433" s="281"/>
      <c r="J433" s="281"/>
      <c r="K433" s="281"/>
      <c r="L433" s="281"/>
      <c r="M433" s="281"/>
      <c r="N433" s="281"/>
      <c r="O433" s="281"/>
      <c r="P433" s="281"/>
      <c r="Q433" s="281"/>
      <c r="R433" s="281"/>
      <c r="S433" s="281"/>
      <c r="T433" s="281"/>
      <c r="U433" s="281"/>
      <c r="V433" s="281"/>
      <c r="W433" s="281"/>
      <c r="X433" s="281"/>
      <c r="Y433" s="282"/>
    </row>
    <row r="434" spans="1:25" x14ac:dyDescent="0.25">
      <c r="A434" s="296"/>
      <c r="B434" s="281"/>
      <c r="C434" s="281"/>
      <c r="D434" s="281"/>
      <c r="E434" s="281"/>
      <c r="F434" s="281"/>
      <c r="G434" s="281"/>
      <c r="H434" s="281"/>
      <c r="I434" s="281"/>
      <c r="J434" s="281"/>
      <c r="K434" s="281"/>
      <c r="L434" s="281"/>
      <c r="M434" s="281"/>
      <c r="N434" s="281"/>
      <c r="O434" s="281"/>
      <c r="P434" s="281"/>
      <c r="Q434" s="281"/>
      <c r="R434" s="281"/>
      <c r="S434" s="281"/>
      <c r="T434" s="281"/>
      <c r="U434" s="281"/>
      <c r="V434" s="281"/>
      <c r="W434" s="281"/>
      <c r="X434" s="281"/>
      <c r="Y434" s="282"/>
    </row>
    <row r="435" spans="1:25" x14ac:dyDescent="0.25">
      <c r="A435" s="296"/>
      <c r="B435" s="281"/>
      <c r="C435" s="281"/>
      <c r="D435" s="281"/>
      <c r="E435" s="281"/>
      <c r="F435" s="281"/>
      <c r="G435" s="281"/>
      <c r="H435" s="281"/>
      <c r="I435" s="281"/>
      <c r="J435" s="281"/>
      <c r="K435" s="281"/>
      <c r="L435" s="281"/>
      <c r="M435" s="281"/>
      <c r="N435" s="281"/>
      <c r="O435" s="281"/>
      <c r="P435" s="281"/>
      <c r="Q435" s="281"/>
      <c r="R435" s="281"/>
      <c r="S435" s="281"/>
      <c r="T435" s="281"/>
      <c r="U435" s="281"/>
      <c r="V435" s="281"/>
      <c r="W435" s="281"/>
      <c r="X435" s="281"/>
      <c r="Y435" s="282"/>
    </row>
    <row r="436" spans="1:25" ht="15.75" thickBot="1" x14ac:dyDescent="0.3">
      <c r="A436" s="297"/>
      <c r="B436" s="283"/>
      <c r="C436" s="283"/>
      <c r="D436" s="283"/>
      <c r="E436" s="283"/>
      <c r="F436" s="283"/>
      <c r="G436" s="283"/>
      <c r="H436" s="283"/>
      <c r="I436" s="283"/>
      <c r="J436" s="283"/>
      <c r="K436" s="283"/>
      <c r="L436" s="283"/>
      <c r="M436" s="283"/>
      <c r="N436" s="283"/>
      <c r="O436" s="283"/>
      <c r="P436" s="283"/>
      <c r="Q436" s="283"/>
      <c r="R436" s="283"/>
      <c r="S436" s="283"/>
      <c r="T436" s="283"/>
      <c r="U436" s="283"/>
      <c r="V436" s="283"/>
      <c r="W436" s="283"/>
      <c r="X436" s="283"/>
      <c r="Y436" s="284"/>
    </row>
    <row r="438" spans="1:25" ht="15.75" thickBot="1" x14ac:dyDescent="0.3">
      <c r="A438" s="299" t="s">
        <v>28</v>
      </c>
      <c r="B438" s="299"/>
      <c r="C438" s="299"/>
      <c r="D438" s="299"/>
      <c r="E438" s="299"/>
      <c r="F438" s="299"/>
      <c r="G438" s="299"/>
      <c r="H438" s="299"/>
      <c r="I438" s="299"/>
      <c r="J438" s="299"/>
      <c r="K438" s="299"/>
      <c r="L438" s="299"/>
      <c r="M438" s="299"/>
      <c r="N438" s="299"/>
      <c r="O438" s="299"/>
      <c r="P438" s="299"/>
      <c r="Q438" s="299"/>
      <c r="R438" s="299"/>
      <c r="S438" s="299"/>
      <c r="T438" s="299"/>
      <c r="U438" s="299"/>
      <c r="V438" s="299"/>
      <c r="W438" s="299"/>
      <c r="X438" s="299"/>
      <c r="Y438" s="299"/>
    </row>
    <row r="439" spans="1:25" x14ac:dyDescent="0.25">
      <c r="A439" s="295" t="s">
        <v>242</v>
      </c>
      <c r="B439" s="279"/>
      <c r="C439" s="279"/>
      <c r="D439" s="279"/>
      <c r="E439" s="279"/>
      <c r="F439" s="279"/>
      <c r="G439" s="279"/>
      <c r="H439" s="279"/>
      <c r="I439" s="279"/>
      <c r="J439" s="279"/>
      <c r="K439" s="279"/>
      <c r="L439" s="279"/>
      <c r="M439" s="279"/>
      <c r="N439" s="279"/>
      <c r="O439" s="279"/>
      <c r="P439" s="279"/>
      <c r="Q439" s="279"/>
      <c r="R439" s="279"/>
      <c r="S439" s="279"/>
      <c r="T439" s="279"/>
      <c r="U439" s="279"/>
      <c r="V439" s="279"/>
      <c r="W439" s="279"/>
      <c r="X439" s="279"/>
      <c r="Y439" s="280"/>
    </row>
    <row r="440" spans="1:25" x14ac:dyDescent="0.25">
      <c r="A440" s="296"/>
      <c r="B440" s="281"/>
      <c r="C440" s="281"/>
      <c r="D440" s="281"/>
      <c r="E440" s="281"/>
      <c r="F440" s="281"/>
      <c r="G440" s="281"/>
      <c r="H440" s="281"/>
      <c r="I440" s="281"/>
      <c r="J440" s="281"/>
      <c r="K440" s="281"/>
      <c r="L440" s="281"/>
      <c r="M440" s="281"/>
      <c r="N440" s="281"/>
      <c r="O440" s="281"/>
      <c r="P440" s="281"/>
      <c r="Q440" s="281"/>
      <c r="R440" s="281"/>
      <c r="S440" s="281"/>
      <c r="T440" s="281"/>
      <c r="U440" s="281"/>
      <c r="V440" s="281"/>
      <c r="W440" s="281"/>
      <c r="X440" s="281"/>
      <c r="Y440" s="282"/>
    </row>
    <row r="441" spans="1:25" x14ac:dyDescent="0.25">
      <c r="A441" s="296"/>
      <c r="B441" s="281"/>
      <c r="C441" s="281"/>
      <c r="D441" s="281"/>
      <c r="E441" s="281"/>
      <c r="F441" s="281"/>
      <c r="G441" s="281"/>
      <c r="H441" s="281"/>
      <c r="I441" s="281"/>
      <c r="J441" s="281"/>
      <c r="K441" s="281"/>
      <c r="L441" s="281"/>
      <c r="M441" s="281"/>
      <c r="N441" s="281"/>
      <c r="O441" s="281"/>
      <c r="P441" s="281"/>
      <c r="Q441" s="281"/>
      <c r="R441" s="281"/>
      <c r="S441" s="281"/>
      <c r="T441" s="281"/>
      <c r="U441" s="281"/>
      <c r="V441" s="281"/>
      <c r="W441" s="281"/>
      <c r="X441" s="281"/>
      <c r="Y441" s="282"/>
    </row>
    <row r="442" spans="1:25" x14ac:dyDescent="0.25">
      <c r="A442" s="296"/>
      <c r="B442" s="281"/>
      <c r="C442" s="281"/>
      <c r="D442" s="281"/>
      <c r="E442" s="281"/>
      <c r="F442" s="281"/>
      <c r="G442" s="281"/>
      <c r="H442" s="281"/>
      <c r="I442" s="281"/>
      <c r="J442" s="281"/>
      <c r="K442" s="281"/>
      <c r="L442" s="281"/>
      <c r="M442" s="281"/>
      <c r="N442" s="281"/>
      <c r="O442" s="281"/>
      <c r="P442" s="281"/>
      <c r="Q442" s="281"/>
      <c r="R442" s="281"/>
      <c r="S442" s="281"/>
      <c r="T442" s="281"/>
      <c r="U442" s="281"/>
      <c r="V442" s="281"/>
      <c r="W442" s="281"/>
      <c r="X442" s="281"/>
      <c r="Y442" s="282"/>
    </row>
    <row r="443" spans="1:25" x14ac:dyDescent="0.25">
      <c r="A443" s="296"/>
      <c r="B443" s="281"/>
      <c r="C443" s="281"/>
      <c r="D443" s="281"/>
      <c r="E443" s="281"/>
      <c r="F443" s="281"/>
      <c r="G443" s="281"/>
      <c r="H443" s="281"/>
      <c r="I443" s="281"/>
      <c r="J443" s="281"/>
      <c r="K443" s="281"/>
      <c r="L443" s="281"/>
      <c r="M443" s="281"/>
      <c r="N443" s="281"/>
      <c r="O443" s="281"/>
      <c r="P443" s="281"/>
      <c r="Q443" s="281"/>
      <c r="R443" s="281"/>
      <c r="S443" s="281"/>
      <c r="T443" s="281"/>
      <c r="U443" s="281"/>
      <c r="V443" s="281"/>
      <c r="W443" s="281"/>
      <c r="X443" s="281"/>
      <c r="Y443" s="282"/>
    </row>
    <row r="444" spans="1:25" s="243" customFormat="1" x14ac:dyDescent="0.25">
      <c r="A444" s="296"/>
      <c r="B444" s="281"/>
      <c r="C444" s="281"/>
      <c r="D444" s="281"/>
      <c r="E444" s="281"/>
      <c r="F444" s="281"/>
      <c r="G444" s="281"/>
      <c r="H444" s="281"/>
      <c r="I444" s="281"/>
      <c r="J444" s="281"/>
      <c r="K444" s="281"/>
      <c r="L444" s="281"/>
      <c r="M444" s="281"/>
      <c r="N444" s="281"/>
      <c r="O444" s="281"/>
      <c r="P444" s="281"/>
      <c r="Q444" s="281"/>
      <c r="R444" s="281"/>
      <c r="S444" s="281"/>
      <c r="T444" s="281"/>
      <c r="U444" s="281"/>
      <c r="V444" s="281"/>
      <c r="W444" s="281"/>
      <c r="X444" s="281"/>
      <c r="Y444" s="282"/>
    </row>
    <row r="445" spans="1:25" ht="15.75" thickBot="1" x14ac:dyDescent="0.3">
      <c r="A445" s="297"/>
      <c r="B445" s="283"/>
      <c r="C445" s="283"/>
      <c r="D445" s="283"/>
      <c r="E445" s="283"/>
      <c r="F445" s="283"/>
      <c r="G445" s="283"/>
      <c r="H445" s="283"/>
      <c r="I445" s="283"/>
      <c r="J445" s="283"/>
      <c r="K445" s="283"/>
      <c r="L445" s="283"/>
      <c r="M445" s="283"/>
      <c r="N445" s="283"/>
      <c r="O445" s="283"/>
      <c r="P445" s="283"/>
      <c r="Q445" s="283"/>
      <c r="R445" s="283"/>
      <c r="S445" s="283"/>
      <c r="T445" s="283"/>
      <c r="U445" s="283"/>
      <c r="V445" s="283"/>
      <c r="W445" s="283"/>
      <c r="X445" s="283"/>
      <c r="Y445" s="284"/>
    </row>
    <row r="447" spans="1:25" ht="15.75" thickBot="1" x14ac:dyDescent="0.3">
      <c r="A447" s="299" t="s">
        <v>159</v>
      </c>
      <c r="B447" s="299"/>
      <c r="C447" s="299"/>
      <c r="D447" s="299"/>
      <c r="E447" s="299"/>
      <c r="F447" s="299"/>
      <c r="G447" s="299"/>
      <c r="H447" s="299"/>
      <c r="I447" s="299"/>
      <c r="J447" s="299"/>
      <c r="K447" s="299"/>
      <c r="L447" s="299"/>
      <c r="M447" s="299"/>
      <c r="N447" s="299"/>
      <c r="O447" s="299"/>
      <c r="P447" s="299"/>
      <c r="Q447" s="299"/>
      <c r="R447" s="299"/>
      <c r="S447" s="299"/>
      <c r="T447" s="299"/>
      <c r="U447" s="299"/>
      <c r="V447" s="299"/>
      <c r="W447" s="299"/>
      <c r="X447" s="299"/>
      <c r="Y447" s="299"/>
    </row>
    <row r="448" spans="1:25" ht="15.75" customHeight="1" thickBot="1" x14ac:dyDescent="0.3">
      <c r="A448" s="300" t="s">
        <v>213</v>
      </c>
      <c r="B448" s="301"/>
      <c r="C448" s="301"/>
      <c r="D448" s="301"/>
      <c r="E448" s="301"/>
      <c r="F448" s="301"/>
      <c r="G448" s="301"/>
      <c r="H448" s="301"/>
      <c r="I448" s="301"/>
      <c r="J448" s="301"/>
      <c r="K448" s="301"/>
      <c r="L448" s="301"/>
      <c r="M448" s="301"/>
      <c r="N448" s="301"/>
      <c r="O448" s="301"/>
      <c r="P448" s="301"/>
      <c r="Q448" s="301"/>
      <c r="R448" s="301"/>
      <c r="S448" s="301"/>
      <c r="T448" s="301"/>
      <c r="U448" s="301"/>
      <c r="V448" s="301"/>
      <c r="W448" s="301"/>
      <c r="X448" s="301"/>
      <c r="Y448" s="302"/>
    </row>
    <row r="450" spans="1:25" ht="15.75" thickBot="1" x14ac:dyDescent="0.3">
      <c r="A450" s="303" t="s">
        <v>72</v>
      </c>
      <c r="B450" s="303"/>
      <c r="C450" s="303"/>
      <c r="E450" s="303" t="s">
        <v>73</v>
      </c>
      <c r="F450" s="303"/>
      <c r="G450" s="303"/>
    </row>
    <row r="451" spans="1:25" ht="15.75" thickBot="1" x14ac:dyDescent="0.3">
      <c r="A451" s="304" t="s">
        <v>57</v>
      </c>
      <c r="B451" s="305"/>
      <c r="E451" s="304" t="s">
        <v>58</v>
      </c>
      <c r="F451" s="305"/>
    </row>
    <row r="452" spans="1:25" x14ac:dyDescent="0.25">
      <c r="A452" s="312"/>
      <c r="B452" s="312"/>
      <c r="C452" s="312"/>
      <c r="D452" s="13"/>
      <c r="E452" s="312"/>
      <c r="F452" s="312"/>
      <c r="G452" s="312"/>
    </row>
    <row r="453" spans="1:25" x14ac:dyDescent="0.25">
      <c r="A453" s="314"/>
      <c r="B453" s="314"/>
      <c r="C453" s="314"/>
      <c r="D453" s="314"/>
      <c r="E453" s="314"/>
      <c r="F453" s="314"/>
      <c r="G453" s="314"/>
      <c r="H453" s="314"/>
      <c r="I453" s="314"/>
      <c r="J453" s="314"/>
      <c r="K453" s="314"/>
      <c r="L453" s="314"/>
      <c r="M453" s="314"/>
      <c r="N453" s="314"/>
      <c r="O453" s="314"/>
      <c r="P453" s="314"/>
      <c r="Q453" s="314"/>
      <c r="R453" s="314"/>
      <c r="S453" s="314"/>
      <c r="T453" s="314"/>
      <c r="U453" s="314"/>
      <c r="V453" s="314"/>
      <c r="W453" s="314"/>
      <c r="X453" s="314"/>
      <c r="Y453" s="314"/>
    </row>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176">
    <mergeCell ref="A341:Y341"/>
    <mergeCell ref="A342:Y348"/>
    <mergeCell ref="A350:Y350"/>
    <mergeCell ref="A351:Y351"/>
    <mergeCell ref="A353:C353"/>
    <mergeCell ref="E353:G353"/>
    <mergeCell ref="A309:Y309"/>
    <mergeCell ref="A310:Y310"/>
    <mergeCell ref="A451:B451"/>
    <mergeCell ref="E451:F451"/>
    <mergeCell ref="A419:Y419"/>
    <mergeCell ref="A413:Y413"/>
    <mergeCell ref="A414:Y414"/>
    <mergeCell ref="A416:C416"/>
    <mergeCell ref="E416:G416"/>
    <mergeCell ref="A417:B417"/>
    <mergeCell ref="E417:F417"/>
    <mergeCell ref="A418:C418"/>
    <mergeCell ref="E418:G418"/>
    <mergeCell ref="A452:C452"/>
    <mergeCell ref="E452:G452"/>
    <mergeCell ref="A453:Y453"/>
    <mergeCell ref="A422:F422"/>
    <mergeCell ref="H422:J422"/>
    <mergeCell ref="A423:Y436"/>
    <mergeCell ref="A438:Y438"/>
    <mergeCell ref="A439:Y445"/>
    <mergeCell ref="A447:Y447"/>
    <mergeCell ref="A448:Y448"/>
    <mergeCell ref="A450:C450"/>
    <mergeCell ref="E450:G450"/>
    <mergeCell ref="E145:G145"/>
    <mergeCell ref="A385:Y385"/>
    <mergeCell ref="A279:C279"/>
    <mergeCell ref="A280:B280"/>
    <mergeCell ref="A235:Y241"/>
    <mergeCell ref="A244:Y244"/>
    <mergeCell ref="A246:C246"/>
    <mergeCell ref="A384:C384"/>
    <mergeCell ref="E384:G384"/>
    <mergeCell ref="A359:Y368"/>
    <mergeCell ref="A370:Y370"/>
    <mergeCell ref="A371:Y377"/>
    <mergeCell ref="A379:Y379"/>
    <mergeCell ref="A380:Y380"/>
    <mergeCell ref="A382:C382"/>
    <mergeCell ref="E382:G382"/>
    <mergeCell ref="A383:B383"/>
    <mergeCell ref="E383:F383"/>
    <mergeCell ref="A251:F251"/>
    <mergeCell ref="A267:Y267"/>
    <mergeCell ref="A276:Y276"/>
    <mergeCell ref="A284:F284"/>
    <mergeCell ref="A151:Y164"/>
    <mergeCell ref="A167:Y173"/>
    <mergeCell ref="E146:F146"/>
    <mergeCell ref="E178:G178"/>
    <mergeCell ref="E179:F179"/>
    <mergeCell ref="A213:C213"/>
    <mergeCell ref="A214:B214"/>
    <mergeCell ref="A176:Y176"/>
    <mergeCell ref="A178:C178"/>
    <mergeCell ref="A179:B179"/>
    <mergeCell ref="A209:Y209"/>
    <mergeCell ref="A211:C211"/>
    <mergeCell ref="A150:F150"/>
    <mergeCell ref="A146:B146"/>
    <mergeCell ref="A148:Y148"/>
    <mergeCell ref="H150:J150"/>
    <mergeCell ref="A166:Y166"/>
    <mergeCell ref="A175:Y175"/>
    <mergeCell ref="A183:F183"/>
    <mergeCell ref="H183:J183"/>
    <mergeCell ref="A184:Y197"/>
    <mergeCell ref="A199:Y199"/>
    <mergeCell ref="A200:Y206"/>
    <mergeCell ref="A208:Y208"/>
    <mergeCell ref="A181:Y181"/>
    <mergeCell ref="A134:Y140"/>
    <mergeCell ref="A143:Y143"/>
    <mergeCell ref="A145:C145"/>
    <mergeCell ref="A142:Y142"/>
    <mergeCell ref="A1:Y1"/>
    <mergeCell ref="A2:Y15"/>
    <mergeCell ref="A33:Y33"/>
    <mergeCell ref="A42:Y42"/>
    <mergeCell ref="A50:F50"/>
    <mergeCell ref="H50:J50"/>
    <mergeCell ref="A51:Y64"/>
    <mergeCell ref="A66:Y66"/>
    <mergeCell ref="A67:Y73"/>
    <mergeCell ref="A48:Y48"/>
    <mergeCell ref="H17:J17"/>
    <mergeCell ref="A17:F17"/>
    <mergeCell ref="A18:Y31"/>
    <mergeCell ref="A43:Y43"/>
    <mergeCell ref="A45:C45"/>
    <mergeCell ref="A46:B46"/>
    <mergeCell ref="E45:G45"/>
    <mergeCell ref="E46:F46"/>
    <mergeCell ref="A76:Y76"/>
    <mergeCell ref="A75:Y75"/>
    <mergeCell ref="A78:C78"/>
    <mergeCell ref="E78:G78"/>
    <mergeCell ref="A79:B79"/>
    <mergeCell ref="E79:F79"/>
    <mergeCell ref="A109:Y109"/>
    <mergeCell ref="A133:Y133"/>
    <mergeCell ref="A115:Y115"/>
    <mergeCell ref="A81:Y81"/>
    <mergeCell ref="H83:J83"/>
    <mergeCell ref="H117:J117"/>
    <mergeCell ref="A118:Y130"/>
    <mergeCell ref="A117:F117"/>
    <mergeCell ref="A83:F83"/>
    <mergeCell ref="A101:Y107"/>
    <mergeCell ref="A110:Y110"/>
    <mergeCell ref="A112:C112"/>
    <mergeCell ref="A113:B113"/>
    <mergeCell ref="E112:G112"/>
    <mergeCell ref="E113:F113"/>
    <mergeCell ref="H251:J251"/>
    <mergeCell ref="A252:Y265"/>
    <mergeCell ref="A268:Y274"/>
    <mergeCell ref="A277:Y277"/>
    <mergeCell ref="E211:G211"/>
    <mergeCell ref="A212:B212"/>
    <mergeCell ref="E212:F212"/>
    <mergeCell ref="A247:B247"/>
    <mergeCell ref="A219:Y232"/>
    <mergeCell ref="A218:F218"/>
    <mergeCell ref="E213:G213"/>
    <mergeCell ref="E214:F214"/>
    <mergeCell ref="E246:G246"/>
    <mergeCell ref="E247:F247"/>
    <mergeCell ref="A249:Y249"/>
    <mergeCell ref="A216:Y216"/>
    <mergeCell ref="A234:Y234"/>
    <mergeCell ref="A243:Y243"/>
    <mergeCell ref="H218:J218"/>
    <mergeCell ref="E280:F280"/>
    <mergeCell ref="A325:F325"/>
    <mergeCell ref="H325:J325"/>
    <mergeCell ref="A326:Y339"/>
    <mergeCell ref="A312:C312"/>
    <mergeCell ref="E312:G312"/>
    <mergeCell ref="A313:B313"/>
    <mergeCell ref="E313:F313"/>
    <mergeCell ref="A285:Y298"/>
    <mergeCell ref="A300:Y300"/>
    <mergeCell ref="H284:J284"/>
    <mergeCell ref="A301:Y307"/>
    <mergeCell ref="A34:Y40"/>
    <mergeCell ref="A84:Y99"/>
    <mergeCell ref="B100:Y100"/>
    <mergeCell ref="A405:Y411"/>
    <mergeCell ref="A388:F388"/>
    <mergeCell ref="H388:J388"/>
    <mergeCell ref="A389:Y402"/>
    <mergeCell ref="A404:Y404"/>
    <mergeCell ref="A358:F358"/>
    <mergeCell ref="H358:J358"/>
    <mergeCell ref="A317:Y317"/>
    <mergeCell ref="A318:Y318"/>
    <mergeCell ref="A320:C320"/>
    <mergeCell ref="E320:G320"/>
    <mergeCell ref="A321:B321"/>
    <mergeCell ref="E321:F321"/>
    <mergeCell ref="A356:C356"/>
    <mergeCell ref="E356:G356"/>
    <mergeCell ref="A323:Y323"/>
    <mergeCell ref="A354:B354"/>
    <mergeCell ref="E354:F354"/>
    <mergeCell ref="A315:Y315"/>
    <mergeCell ref="A282:Y282"/>
    <mergeCell ref="E279:G279"/>
  </mergeCells>
  <dataValidations count="1">
    <dataValidation type="list" allowBlank="1" showInputMessage="1" showErrorMessage="1" sqref="A46:B46 E46:F46 A79:B80 A113:B113 E113:F113 A214:B214 E214:F214 A146:B146 E146:F146 E182:F182 B283 A212:B212 E212:F212 A247:B247 E247:F247 E283:F283 E357:F357 A313:B313 E313:F313 A321:B321 E321:F321 A383:B383 E383:F383 A357:B357 A354:B355 E354:F355 E280:F281 A280:A283 B280:B281 E179:F180 A179:A182 B179:B180 B182 A82:B82 E79:F80 E82:F82 E386:F387 A417:B417 E417:F417 A386:B387 E421:F421 A451:B451 E451:F451 A421:B421">
      <formula1>Quarter1</formula1>
    </dataValidation>
  </dataValidations>
  <pageMargins left="0.7" right="0.7" top="0.75" bottom="0.75" header="0.3" footer="0.3"/>
  <pageSetup paperSize="5" scale="69"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0"/>
  <sheetViews>
    <sheetView tabSelected="1" topLeftCell="A40" zoomScale="95" zoomScaleNormal="95" workbookViewId="0">
      <selection activeCell="P45" sqref="P45"/>
    </sheetView>
  </sheetViews>
  <sheetFormatPr defaultColWidth="9.42578125" defaultRowHeight="15" x14ac:dyDescent="0.25"/>
  <cols>
    <col min="2" max="2" width="9.42578125" hidden="1" customWidth="1"/>
    <col min="3" max="3" width="13.42578125" bestFit="1" customWidth="1"/>
    <col min="4" max="4" width="12" customWidth="1"/>
    <col min="5" max="5" width="25.28515625" bestFit="1" customWidth="1"/>
    <col min="6" max="6" width="11" customWidth="1"/>
    <col min="14" max="14" width="11.7109375" customWidth="1"/>
    <col min="15" max="15" width="17.7109375" customWidth="1"/>
    <col min="16" max="16" width="18.85546875" customWidth="1"/>
    <col min="17" max="17" width="35.5703125" style="53" customWidth="1"/>
    <col min="18" max="18" width="12.28515625" style="3" customWidth="1"/>
    <col min="19" max="19" width="38.140625" style="21" customWidth="1"/>
    <col min="20" max="20" width="11.85546875" style="3" customWidth="1"/>
    <col min="21" max="21" width="38.140625" style="21" customWidth="1"/>
  </cols>
  <sheetData>
    <row r="1" spans="1:25" ht="19.5" thickBot="1" x14ac:dyDescent="0.35">
      <c r="A1" s="49" t="s">
        <v>76</v>
      </c>
      <c r="B1" s="49"/>
      <c r="C1" s="49"/>
      <c r="D1" s="371">
        <f t="shared" ref="D1" si="0">$O$120</f>
        <v>60921.423465</v>
      </c>
      <c r="E1" s="372"/>
    </row>
    <row r="3" spans="1:25" ht="18.75" x14ac:dyDescent="0.3">
      <c r="A3" s="52" t="s">
        <v>29</v>
      </c>
      <c r="B3" s="52"/>
      <c r="C3" s="52"/>
      <c r="D3" s="52"/>
      <c r="E3" s="11"/>
      <c r="F3" s="11"/>
      <c r="G3" s="11"/>
      <c r="H3" s="11"/>
      <c r="I3" s="11"/>
      <c r="J3" s="11"/>
      <c r="K3" s="11"/>
      <c r="L3" s="11"/>
      <c r="M3" s="11"/>
      <c r="N3" s="11"/>
      <c r="O3" s="11"/>
      <c r="P3" s="11"/>
      <c r="Q3" s="11"/>
      <c r="R3" s="11"/>
      <c r="S3" s="11"/>
      <c r="T3" s="68"/>
      <c r="U3" s="11"/>
      <c r="V3" s="11"/>
      <c r="W3" s="11"/>
      <c r="X3" s="11"/>
      <c r="Y3" s="11"/>
    </row>
    <row r="4" spans="1:25" ht="15" customHeight="1" x14ac:dyDescent="0.25">
      <c r="A4" s="45" t="s">
        <v>26</v>
      </c>
      <c r="B4" s="50"/>
      <c r="C4" s="50"/>
      <c r="D4" s="50"/>
      <c r="E4" s="50"/>
      <c r="F4" s="50"/>
      <c r="G4" s="10"/>
      <c r="H4" s="10"/>
      <c r="Q4"/>
      <c r="R4"/>
      <c r="S4"/>
      <c r="U4"/>
    </row>
    <row r="5" spans="1:25" x14ac:dyDescent="0.25">
      <c r="A5" s="50"/>
      <c r="B5" s="50"/>
      <c r="C5" s="50"/>
      <c r="D5" s="50"/>
      <c r="E5" s="50"/>
      <c r="F5" s="50"/>
      <c r="G5" s="10"/>
      <c r="H5" s="10"/>
      <c r="Q5"/>
      <c r="R5"/>
      <c r="S5"/>
      <c r="U5"/>
    </row>
    <row r="6" spans="1:25" ht="15" customHeight="1" x14ac:dyDescent="0.25">
      <c r="A6" s="45" t="s">
        <v>77</v>
      </c>
      <c r="B6" s="50"/>
      <c r="C6" s="50"/>
      <c r="D6" s="50"/>
      <c r="E6" s="50"/>
      <c r="F6" s="94">
        <f>$O$117</f>
        <v>2901.0201649999999</v>
      </c>
      <c r="G6" s="10"/>
      <c r="H6" s="10"/>
      <c r="Q6"/>
      <c r="R6"/>
      <c r="S6"/>
      <c r="U6"/>
    </row>
    <row r="7" spans="1:25" ht="15.75" thickBot="1" x14ac:dyDescent="0.3">
      <c r="A7" s="50"/>
      <c r="B7" s="50"/>
      <c r="C7" s="50"/>
      <c r="D7" s="50"/>
      <c r="E7" s="50"/>
      <c r="F7" s="50"/>
      <c r="G7" s="50"/>
      <c r="H7" s="50"/>
      <c r="Q7"/>
      <c r="R7"/>
      <c r="S7"/>
      <c r="U7"/>
    </row>
    <row r="8" spans="1:25" ht="15" customHeight="1" thickBot="1" x14ac:dyDescent="0.3">
      <c r="A8" s="59" t="s">
        <v>27</v>
      </c>
      <c r="B8" s="59"/>
      <c r="C8" s="59"/>
      <c r="D8" s="59"/>
      <c r="E8" s="59"/>
      <c r="F8" s="59"/>
      <c r="G8" s="53"/>
      <c r="H8" s="82" t="s">
        <v>30</v>
      </c>
      <c r="I8" s="13"/>
      <c r="K8" s="50"/>
      <c r="L8" s="63" t="s">
        <v>40</v>
      </c>
      <c r="M8" s="50"/>
      <c r="N8" s="50"/>
      <c r="O8" s="50"/>
      <c r="P8" s="50"/>
      <c r="Q8"/>
      <c r="R8"/>
      <c r="S8"/>
      <c r="U8"/>
    </row>
    <row r="9" spans="1:25" x14ac:dyDescent="0.25">
      <c r="A9" s="50"/>
      <c r="B9" s="50"/>
      <c r="C9" s="50"/>
      <c r="D9" s="50"/>
      <c r="E9" s="50"/>
      <c r="F9" s="50"/>
      <c r="G9" s="50"/>
      <c r="H9" s="50"/>
      <c r="Q9"/>
      <c r="R9"/>
      <c r="S9"/>
      <c r="U9"/>
    </row>
    <row r="10" spans="1:25" ht="15.75" thickBot="1" x14ac:dyDescent="0.3">
      <c r="A10" s="51" t="s">
        <v>63</v>
      </c>
      <c r="B10" s="51"/>
      <c r="C10" s="51"/>
      <c r="D10" s="51"/>
      <c r="E10" s="51"/>
      <c r="F10" s="51"/>
      <c r="G10" s="51"/>
      <c r="H10" s="51"/>
      <c r="I10" s="51"/>
      <c r="J10" s="51"/>
      <c r="K10" s="51"/>
      <c r="Q10"/>
      <c r="R10"/>
      <c r="S10"/>
      <c r="U10"/>
    </row>
    <row r="11" spans="1:25" x14ac:dyDescent="0.25">
      <c r="A11" s="335" t="s">
        <v>261</v>
      </c>
      <c r="B11" s="336"/>
      <c r="C11" s="336"/>
      <c r="D11" s="336"/>
      <c r="E11" s="336"/>
      <c r="F11" s="336"/>
      <c r="G11" s="336"/>
      <c r="H11" s="336"/>
      <c r="I11" s="336"/>
      <c r="J11" s="336"/>
      <c r="K11" s="336"/>
      <c r="L11" s="336"/>
      <c r="M11" s="336"/>
      <c r="N11" s="336"/>
      <c r="O11" s="336"/>
      <c r="P11" s="336"/>
      <c r="Q11" s="337"/>
      <c r="R11" s="12"/>
      <c r="S11" s="12"/>
      <c r="T11" s="62"/>
      <c r="U11" s="12"/>
      <c r="V11" s="12"/>
      <c r="W11" s="12"/>
      <c r="X11" s="12"/>
      <c r="Y11" s="12"/>
    </row>
    <row r="12" spans="1:25" x14ac:dyDescent="0.25">
      <c r="A12" s="338"/>
      <c r="B12" s="339"/>
      <c r="C12" s="339"/>
      <c r="D12" s="339"/>
      <c r="E12" s="339"/>
      <c r="F12" s="339"/>
      <c r="G12" s="339"/>
      <c r="H12" s="339"/>
      <c r="I12" s="339"/>
      <c r="J12" s="339"/>
      <c r="K12" s="339"/>
      <c r="L12" s="339"/>
      <c r="M12" s="339"/>
      <c r="N12" s="339"/>
      <c r="O12" s="339"/>
      <c r="P12" s="339"/>
      <c r="Q12" s="340"/>
      <c r="R12" s="12"/>
      <c r="S12" s="12"/>
      <c r="T12" s="62"/>
      <c r="U12" s="12"/>
      <c r="V12" s="12"/>
      <c r="W12" s="12"/>
      <c r="X12" s="12"/>
      <c r="Y12" s="12"/>
    </row>
    <row r="13" spans="1:25" x14ac:dyDescent="0.25">
      <c r="A13" s="338"/>
      <c r="B13" s="339"/>
      <c r="C13" s="339"/>
      <c r="D13" s="339"/>
      <c r="E13" s="339"/>
      <c r="F13" s="339"/>
      <c r="G13" s="339"/>
      <c r="H13" s="339"/>
      <c r="I13" s="339"/>
      <c r="J13" s="339"/>
      <c r="K13" s="339"/>
      <c r="L13" s="339"/>
      <c r="M13" s="339"/>
      <c r="N13" s="339"/>
      <c r="O13" s="339"/>
      <c r="P13" s="339"/>
      <c r="Q13" s="340"/>
      <c r="R13" s="12"/>
      <c r="S13" s="12"/>
      <c r="T13" s="62"/>
      <c r="U13" s="12"/>
      <c r="V13" s="12"/>
      <c r="W13" s="12"/>
      <c r="X13" s="12"/>
      <c r="Y13" s="12"/>
    </row>
    <row r="14" spans="1:25" x14ac:dyDescent="0.25">
      <c r="A14" s="338"/>
      <c r="B14" s="339"/>
      <c r="C14" s="339"/>
      <c r="D14" s="339"/>
      <c r="E14" s="339"/>
      <c r="F14" s="339"/>
      <c r="G14" s="339"/>
      <c r="H14" s="339"/>
      <c r="I14" s="339"/>
      <c r="J14" s="339"/>
      <c r="K14" s="339"/>
      <c r="L14" s="339"/>
      <c r="M14" s="339"/>
      <c r="N14" s="339"/>
      <c r="O14" s="339"/>
      <c r="P14" s="339"/>
      <c r="Q14" s="340"/>
      <c r="R14" s="12"/>
      <c r="S14" s="12"/>
      <c r="T14" s="62"/>
      <c r="U14" s="12"/>
      <c r="V14" s="12"/>
      <c r="W14" s="12"/>
      <c r="X14" s="12"/>
      <c r="Y14" s="12"/>
    </row>
    <row r="15" spans="1:25" ht="15.75" thickBot="1" x14ac:dyDescent="0.3">
      <c r="A15" s="341"/>
      <c r="B15" s="342"/>
      <c r="C15" s="342"/>
      <c r="D15" s="342"/>
      <c r="E15" s="342"/>
      <c r="F15" s="342"/>
      <c r="G15" s="342"/>
      <c r="H15" s="342"/>
      <c r="I15" s="342"/>
      <c r="J15" s="342"/>
      <c r="K15" s="342"/>
      <c r="L15" s="342"/>
      <c r="M15" s="342"/>
      <c r="N15" s="342"/>
      <c r="O15" s="342"/>
      <c r="P15" s="342"/>
      <c r="Q15" s="343"/>
      <c r="R15" s="12"/>
      <c r="S15" s="12"/>
      <c r="T15" s="62"/>
      <c r="U15" s="12"/>
      <c r="V15" s="12"/>
      <c r="W15" s="12"/>
      <c r="X15" s="12"/>
      <c r="Y15" s="12"/>
    </row>
    <row r="20" spans="1:21" ht="23.25" x14ac:dyDescent="0.35">
      <c r="A20" s="375" t="s">
        <v>79</v>
      </c>
      <c r="B20" s="375"/>
      <c r="C20" s="375"/>
      <c r="D20" s="375"/>
      <c r="E20" s="36"/>
      <c r="F20" s="36"/>
      <c r="G20" s="36"/>
      <c r="H20" s="36"/>
      <c r="I20" s="36"/>
      <c r="J20" s="36"/>
      <c r="K20" s="36"/>
      <c r="L20" s="36"/>
    </row>
    <row r="21" spans="1:21" s="111" customFormat="1" ht="37.5" customHeight="1" x14ac:dyDescent="0.25">
      <c r="A21" s="112" t="s">
        <v>78</v>
      </c>
      <c r="B21" s="113"/>
      <c r="C21" s="113"/>
      <c r="D21" s="113"/>
      <c r="E21" s="113"/>
      <c r="F21" s="113"/>
      <c r="G21" s="113"/>
      <c r="H21" s="113"/>
      <c r="I21" s="113"/>
      <c r="J21" s="113"/>
      <c r="K21" s="113"/>
      <c r="L21" s="113"/>
      <c r="M21" s="113"/>
      <c r="N21" s="114"/>
      <c r="O21" s="115" t="s">
        <v>74</v>
      </c>
      <c r="P21" s="115" t="s">
        <v>37</v>
      </c>
      <c r="Q21" s="116" t="s">
        <v>75</v>
      </c>
      <c r="R21" s="115" t="s">
        <v>38</v>
      </c>
      <c r="S21" s="116" t="s">
        <v>75</v>
      </c>
      <c r="T21" s="115" t="s">
        <v>39</v>
      </c>
      <c r="U21" s="116" t="s">
        <v>75</v>
      </c>
    </row>
    <row r="22" spans="1:21" x14ac:dyDescent="0.25">
      <c r="A22" s="54" t="s">
        <v>70</v>
      </c>
      <c r="B22" s="55"/>
      <c r="C22" s="23" t="s">
        <v>65</v>
      </c>
      <c r="D22" s="23" t="s">
        <v>64</v>
      </c>
      <c r="E22" s="60" t="s">
        <v>32</v>
      </c>
      <c r="F22" s="54" t="s">
        <v>33</v>
      </c>
      <c r="G22" s="56"/>
      <c r="H22" s="56"/>
      <c r="I22" s="56"/>
      <c r="J22" s="56"/>
      <c r="K22" s="56"/>
      <c r="L22" s="56"/>
      <c r="M22" s="56"/>
      <c r="N22" s="55"/>
      <c r="O22" s="20" t="s">
        <v>34</v>
      </c>
      <c r="P22" s="20" t="s">
        <v>34</v>
      </c>
      <c r="Q22" s="26"/>
      <c r="R22" s="6" t="s">
        <v>34</v>
      </c>
      <c r="S22" s="27"/>
      <c r="T22" s="6" t="s">
        <v>34</v>
      </c>
      <c r="U22" s="27"/>
    </row>
    <row r="23" spans="1:21" s="81" customFormat="1" ht="36" customHeight="1" x14ac:dyDescent="0.25">
      <c r="A23" s="251" t="s">
        <v>258</v>
      </c>
      <c r="B23" s="73"/>
      <c r="C23" s="74" t="s">
        <v>55</v>
      </c>
      <c r="D23" s="72" t="s">
        <v>58</v>
      </c>
      <c r="E23" s="75" t="s">
        <v>1</v>
      </c>
      <c r="F23" s="350" t="s">
        <v>170</v>
      </c>
      <c r="G23" s="351"/>
      <c r="H23" s="351"/>
      <c r="I23" s="351"/>
      <c r="J23" s="351"/>
      <c r="K23" s="351"/>
      <c r="L23" s="351"/>
      <c r="M23" s="351"/>
      <c r="N23" s="352"/>
      <c r="O23" s="76">
        <v>23379</v>
      </c>
      <c r="P23" s="76">
        <v>23379</v>
      </c>
      <c r="Q23" s="78"/>
      <c r="R23" s="79"/>
      <c r="S23" s="80"/>
      <c r="T23" s="79"/>
      <c r="U23" s="80"/>
    </row>
    <row r="24" spans="1:21" s="81" customFormat="1" ht="46.5" customHeight="1" x14ac:dyDescent="0.25">
      <c r="A24" s="72"/>
      <c r="B24" s="73"/>
      <c r="C24" s="74"/>
      <c r="D24" s="72"/>
      <c r="E24" s="75"/>
      <c r="F24" s="368" t="s">
        <v>269</v>
      </c>
      <c r="G24" s="373"/>
      <c r="H24" s="373"/>
      <c r="I24" s="373"/>
      <c r="J24" s="373"/>
      <c r="K24" s="373"/>
      <c r="L24" s="373"/>
      <c r="M24" s="373"/>
      <c r="N24" s="374"/>
      <c r="O24" s="76"/>
      <c r="P24" s="255">
        <v>1300</v>
      </c>
      <c r="Q24" s="256" t="s">
        <v>267</v>
      </c>
      <c r="R24" s="79"/>
      <c r="S24" s="80"/>
      <c r="T24" s="79"/>
      <c r="U24" s="80"/>
    </row>
    <row r="25" spans="1:21" s="1" customFormat="1" x14ac:dyDescent="0.25">
      <c r="L25" s="30" t="s">
        <v>80</v>
      </c>
      <c r="O25" s="30">
        <f>SUM(O23:O24)</f>
        <v>23379</v>
      </c>
      <c r="P25" s="30">
        <f>SUM(P23:P24)</f>
        <v>24679</v>
      </c>
      <c r="Q25" s="22"/>
      <c r="R25" s="154">
        <f>SUM(R23:R24)</f>
        <v>0</v>
      </c>
      <c r="S25" s="22"/>
      <c r="T25" s="154">
        <f>SUM(T23:T24)</f>
        <v>0</v>
      </c>
      <c r="U25" s="22"/>
    </row>
    <row r="27" spans="1:21" s="111" customFormat="1" ht="37.5" customHeight="1" x14ac:dyDescent="0.25">
      <c r="A27" s="112" t="s">
        <v>119</v>
      </c>
      <c r="B27" s="113"/>
      <c r="C27" s="113"/>
      <c r="D27" s="113"/>
      <c r="E27" s="113"/>
      <c r="F27" s="113"/>
      <c r="G27" s="113"/>
      <c r="H27" s="113"/>
      <c r="I27" s="113"/>
      <c r="J27" s="113"/>
      <c r="K27" s="113"/>
      <c r="L27" s="113"/>
      <c r="M27" s="113"/>
      <c r="N27" s="114"/>
      <c r="O27" s="115" t="s">
        <v>74</v>
      </c>
      <c r="P27" s="115" t="s">
        <v>37</v>
      </c>
      <c r="Q27" s="116" t="s">
        <v>75</v>
      </c>
      <c r="R27" s="115" t="s">
        <v>38</v>
      </c>
      <c r="S27" s="116" t="s">
        <v>75</v>
      </c>
      <c r="T27" s="115" t="s">
        <v>39</v>
      </c>
      <c r="U27" s="116" t="s">
        <v>75</v>
      </c>
    </row>
    <row r="28" spans="1:21" x14ac:dyDescent="0.25">
      <c r="A28" s="54" t="s">
        <v>70</v>
      </c>
      <c r="B28" s="55"/>
      <c r="C28" s="23" t="s">
        <v>65</v>
      </c>
      <c r="D28" s="23" t="s">
        <v>64</v>
      </c>
      <c r="E28" s="60" t="s">
        <v>32</v>
      </c>
      <c r="F28" s="54" t="s">
        <v>33</v>
      </c>
      <c r="G28" s="56"/>
      <c r="H28" s="56"/>
      <c r="I28" s="56"/>
      <c r="J28" s="56"/>
      <c r="K28" s="56"/>
      <c r="L28" s="56"/>
      <c r="M28" s="56"/>
      <c r="N28" s="55"/>
      <c r="O28" s="20" t="s">
        <v>34</v>
      </c>
      <c r="P28" s="20" t="s">
        <v>34</v>
      </c>
      <c r="Q28" s="26"/>
      <c r="R28" s="6" t="s">
        <v>34</v>
      </c>
      <c r="S28" s="27"/>
      <c r="T28" s="6" t="s">
        <v>34</v>
      </c>
      <c r="U28" s="27"/>
    </row>
    <row r="29" spans="1:21" s="81" customFormat="1" ht="36" customHeight="1" x14ac:dyDescent="0.25">
      <c r="A29" s="252" t="s">
        <v>258</v>
      </c>
      <c r="B29" s="73"/>
      <c r="C29" s="74" t="s">
        <v>55</v>
      </c>
      <c r="D29" s="72" t="s">
        <v>58</v>
      </c>
      <c r="E29" s="83" t="s">
        <v>4</v>
      </c>
      <c r="F29" s="350" t="s">
        <v>171</v>
      </c>
      <c r="G29" s="351"/>
      <c r="H29" s="351"/>
      <c r="I29" s="351"/>
      <c r="J29" s="351"/>
      <c r="K29" s="351"/>
      <c r="L29" s="351"/>
      <c r="M29" s="351"/>
      <c r="N29" s="352"/>
      <c r="O29" s="76">
        <f>SUM(23379*0.3227)</f>
        <v>7544.4032999999999</v>
      </c>
      <c r="P29" s="76">
        <f>SUM(23379*0.3227)</f>
        <v>7544.4032999999999</v>
      </c>
      <c r="Q29" s="78"/>
      <c r="R29" s="79"/>
      <c r="S29" s="80"/>
      <c r="T29" s="79"/>
      <c r="U29" s="80"/>
    </row>
    <row r="30" spans="1:21" s="81" customFormat="1" ht="36" customHeight="1" x14ac:dyDescent="0.25">
      <c r="A30" s="252" t="s">
        <v>258</v>
      </c>
      <c r="B30" s="73"/>
      <c r="C30" s="74" t="s">
        <v>55</v>
      </c>
      <c r="D30" s="72" t="s">
        <v>58</v>
      </c>
      <c r="E30" s="83" t="s">
        <v>4</v>
      </c>
      <c r="F30" s="350" t="s">
        <v>172</v>
      </c>
      <c r="G30" s="351"/>
      <c r="H30" s="351"/>
      <c r="I30" s="351"/>
      <c r="J30" s="351"/>
      <c r="K30" s="351"/>
      <c r="L30" s="351"/>
      <c r="M30" s="351"/>
      <c r="N30" s="352"/>
      <c r="O30" s="76">
        <f>SUM(1054*6)</f>
        <v>6324</v>
      </c>
      <c r="P30" s="76">
        <f>SUM(1054*6)</f>
        <v>6324</v>
      </c>
      <c r="Q30" s="78"/>
      <c r="R30" s="79"/>
      <c r="S30" s="80"/>
      <c r="T30" s="79"/>
      <c r="U30" s="80"/>
    </row>
    <row r="31" spans="1:21" s="81" customFormat="1" ht="36" customHeight="1" x14ac:dyDescent="0.25">
      <c r="A31" s="72"/>
      <c r="B31" s="73"/>
      <c r="C31" s="74"/>
      <c r="D31" s="72"/>
      <c r="E31" s="83" t="s">
        <v>4</v>
      </c>
      <c r="F31" s="368" t="s">
        <v>270</v>
      </c>
      <c r="G31" s="369"/>
      <c r="H31" s="369"/>
      <c r="I31" s="369"/>
      <c r="J31" s="369"/>
      <c r="K31" s="369"/>
      <c r="L31" s="369"/>
      <c r="M31" s="369"/>
      <c r="N31" s="370"/>
      <c r="O31" s="76"/>
      <c r="P31" s="255">
        <v>250</v>
      </c>
      <c r="Q31" s="256" t="s">
        <v>268</v>
      </c>
      <c r="R31" s="79"/>
      <c r="S31" s="80"/>
      <c r="T31" s="79"/>
      <c r="U31" s="80"/>
    </row>
    <row r="32" spans="1:21" s="81" customFormat="1" ht="36" customHeight="1" x14ac:dyDescent="0.25">
      <c r="A32" s="72"/>
      <c r="B32" s="73"/>
      <c r="C32" s="74"/>
      <c r="D32" s="72"/>
      <c r="E32" s="83" t="s">
        <v>4</v>
      </c>
      <c r="F32" s="359"/>
      <c r="G32" s="360"/>
      <c r="H32" s="360"/>
      <c r="I32" s="360"/>
      <c r="J32" s="360"/>
      <c r="K32" s="360"/>
      <c r="L32" s="360"/>
      <c r="M32" s="360"/>
      <c r="N32" s="361"/>
      <c r="O32" s="76"/>
      <c r="P32" s="77"/>
      <c r="Q32" s="78"/>
      <c r="R32" s="79"/>
      <c r="S32" s="80"/>
      <c r="T32" s="79"/>
      <c r="U32" s="80"/>
    </row>
    <row r="33" spans="1:21" s="1" customFormat="1" x14ac:dyDescent="0.25">
      <c r="L33" s="30" t="s">
        <v>81</v>
      </c>
      <c r="N33" s="29"/>
      <c r="O33" s="30">
        <f>SUM(O29:O32)</f>
        <v>13868.4033</v>
      </c>
      <c r="P33" s="30">
        <f>SUM(P29:P32)</f>
        <v>14118.4033</v>
      </c>
      <c r="Q33" s="22"/>
      <c r="R33" s="154">
        <f>SUM(R29:R32)</f>
        <v>0</v>
      </c>
      <c r="S33" s="22"/>
      <c r="T33" s="154">
        <f>SUM(T29:T32)</f>
        <v>0</v>
      </c>
      <c r="U33" s="22"/>
    </row>
    <row r="34" spans="1:21" x14ac:dyDescent="0.25">
      <c r="T34" s="157"/>
    </row>
    <row r="35" spans="1:21" s="1" customFormat="1" ht="15.75" thickBot="1" x14ac:dyDescent="0.3">
      <c r="O35" s="30"/>
      <c r="P35" s="30"/>
      <c r="Q35" s="22"/>
      <c r="R35" s="31"/>
      <c r="S35" s="22"/>
      <c r="T35" s="154"/>
      <c r="U35" s="22"/>
    </row>
    <row r="36" spans="1:21" s="1" customFormat="1" ht="19.5" thickBot="1" x14ac:dyDescent="0.35">
      <c r="K36" s="347" t="s">
        <v>66</v>
      </c>
      <c r="L36" s="348"/>
      <c r="M36" s="348"/>
      <c r="N36" s="349"/>
      <c r="O36" s="30">
        <f>SUM(O25,O33)</f>
        <v>37247.403299999998</v>
      </c>
      <c r="P36" s="30">
        <f>SUM(P25,P33)</f>
        <v>38797.403299999998</v>
      </c>
      <c r="Q36" s="30"/>
      <c r="R36" s="30">
        <f>SUM(R25,R33)</f>
        <v>0</v>
      </c>
      <c r="S36" s="30"/>
      <c r="T36" s="154">
        <f>SUM(T25,T33)</f>
        <v>0</v>
      </c>
      <c r="U36" s="22"/>
    </row>
    <row r="37" spans="1:21" ht="23.25" x14ac:dyDescent="0.35">
      <c r="A37" s="375" t="s">
        <v>87</v>
      </c>
      <c r="B37" s="375"/>
      <c r="C37" s="375"/>
      <c r="D37" s="375"/>
    </row>
    <row r="38" spans="1:21" s="111" customFormat="1" ht="34.5" customHeight="1" x14ac:dyDescent="0.25">
      <c r="A38" s="117" t="s">
        <v>120</v>
      </c>
      <c r="B38" s="118"/>
      <c r="C38" s="118"/>
      <c r="D38" s="118"/>
      <c r="E38" s="119"/>
      <c r="F38" s="119"/>
      <c r="G38" s="119"/>
      <c r="H38" s="119"/>
      <c r="I38" s="119"/>
      <c r="J38" s="119"/>
      <c r="K38" s="119"/>
      <c r="L38" s="119"/>
      <c r="M38" s="119"/>
      <c r="N38" s="120"/>
      <c r="O38" s="121" t="s">
        <v>74</v>
      </c>
      <c r="P38" s="121" t="s">
        <v>37</v>
      </c>
      <c r="Q38" s="122" t="s">
        <v>75</v>
      </c>
      <c r="R38" s="121" t="s">
        <v>38</v>
      </c>
      <c r="S38" s="122" t="s">
        <v>75</v>
      </c>
      <c r="T38" s="121" t="s">
        <v>39</v>
      </c>
      <c r="U38" s="122" t="s">
        <v>75</v>
      </c>
    </row>
    <row r="39" spans="1:21" x14ac:dyDescent="0.25">
      <c r="A39" s="57" t="s">
        <v>70</v>
      </c>
      <c r="B39" s="58"/>
      <c r="C39" s="23" t="s">
        <v>65</v>
      </c>
      <c r="D39" s="23" t="s">
        <v>64</v>
      </c>
      <c r="E39" s="61" t="s">
        <v>32</v>
      </c>
      <c r="F39" s="28" t="s">
        <v>33</v>
      </c>
      <c r="G39" s="46"/>
      <c r="H39" s="46"/>
      <c r="I39" s="46"/>
      <c r="J39" s="46"/>
      <c r="K39" s="46"/>
      <c r="L39" s="46"/>
      <c r="M39" s="46"/>
      <c r="N39" s="46"/>
      <c r="O39" s="20" t="s">
        <v>34</v>
      </c>
      <c r="P39" s="20" t="s">
        <v>34</v>
      </c>
      <c r="Q39" s="26"/>
      <c r="R39" s="20" t="s">
        <v>34</v>
      </c>
      <c r="S39" s="27"/>
      <c r="T39" s="6" t="s">
        <v>34</v>
      </c>
      <c r="U39" s="27"/>
    </row>
    <row r="40" spans="1:21" s="81" customFormat="1" ht="40.5" customHeight="1" x14ac:dyDescent="0.25">
      <c r="A40" s="252" t="s">
        <v>258</v>
      </c>
      <c r="B40" s="73"/>
      <c r="C40" s="74" t="s">
        <v>55</v>
      </c>
      <c r="D40" s="72" t="s">
        <v>58</v>
      </c>
      <c r="E40" s="75" t="s">
        <v>10</v>
      </c>
      <c r="F40" s="350" t="s">
        <v>173</v>
      </c>
      <c r="G40" s="351"/>
      <c r="H40" s="351"/>
      <c r="I40" s="351"/>
      <c r="J40" s="351"/>
      <c r="K40" s="351"/>
      <c r="L40" s="351"/>
      <c r="M40" s="351"/>
      <c r="N40" s="352"/>
      <c r="O40" s="77">
        <v>500</v>
      </c>
      <c r="P40" s="77">
        <v>500</v>
      </c>
      <c r="Q40" s="78"/>
      <c r="R40" s="77"/>
      <c r="S40" s="80"/>
      <c r="T40" s="79"/>
      <c r="U40" s="80"/>
    </row>
    <row r="41" spans="1:21" s="81" customFormat="1" ht="50.25" customHeight="1" x14ac:dyDescent="0.25">
      <c r="A41" s="72">
        <v>11</v>
      </c>
      <c r="B41" s="73"/>
      <c r="C41" s="74" t="s">
        <v>55</v>
      </c>
      <c r="D41" s="72" t="s">
        <v>55</v>
      </c>
      <c r="E41" s="75" t="s">
        <v>8</v>
      </c>
      <c r="F41" s="362" t="s">
        <v>174</v>
      </c>
      <c r="G41" s="363"/>
      <c r="H41" s="363"/>
      <c r="I41" s="363"/>
      <c r="J41" s="363"/>
      <c r="K41" s="363"/>
      <c r="L41" s="363"/>
      <c r="M41" s="363"/>
      <c r="N41" s="364"/>
      <c r="O41" s="258">
        <v>500</v>
      </c>
      <c r="P41" s="255">
        <v>0</v>
      </c>
      <c r="Q41" s="256" t="s">
        <v>271</v>
      </c>
      <c r="R41" s="77"/>
      <c r="S41" s="80"/>
      <c r="T41" s="79"/>
      <c r="U41" s="80"/>
    </row>
    <row r="42" spans="1:21" s="81" customFormat="1" ht="183" customHeight="1" x14ac:dyDescent="0.25">
      <c r="A42" s="72">
        <v>11</v>
      </c>
      <c r="B42" s="73"/>
      <c r="C42" s="74" t="s">
        <v>55</v>
      </c>
      <c r="D42" s="72" t="s">
        <v>55</v>
      </c>
      <c r="E42" s="75" t="s">
        <v>8</v>
      </c>
      <c r="F42" s="350" t="s">
        <v>175</v>
      </c>
      <c r="G42" s="351"/>
      <c r="H42" s="351"/>
      <c r="I42" s="351"/>
      <c r="J42" s="351"/>
      <c r="K42" s="351"/>
      <c r="L42" s="351"/>
      <c r="M42" s="351"/>
      <c r="N42" s="352"/>
      <c r="O42" s="77">
        <f>SUM(40*100)</f>
        <v>4000</v>
      </c>
      <c r="P42" s="255">
        <v>0</v>
      </c>
      <c r="Q42" s="257" t="s">
        <v>272</v>
      </c>
      <c r="R42" s="77"/>
      <c r="S42" s="80"/>
      <c r="T42" s="79"/>
      <c r="U42" s="80"/>
    </row>
    <row r="43" spans="1:21" s="81" customFormat="1" ht="40.5" customHeight="1" x14ac:dyDescent="0.25">
      <c r="A43" s="72">
        <v>4</v>
      </c>
      <c r="B43" s="73"/>
      <c r="C43" s="74" t="s">
        <v>56</v>
      </c>
      <c r="D43" s="72" t="s">
        <v>56</v>
      </c>
      <c r="E43" s="75" t="s">
        <v>8</v>
      </c>
      <c r="F43" s="362" t="s">
        <v>224</v>
      </c>
      <c r="G43" s="363"/>
      <c r="H43" s="363"/>
      <c r="I43" s="363"/>
      <c r="J43" s="363"/>
      <c r="K43" s="363"/>
      <c r="L43" s="363"/>
      <c r="M43" s="363"/>
      <c r="N43" s="364"/>
      <c r="O43" s="258">
        <f>SUM(12*100)</f>
        <v>1200</v>
      </c>
      <c r="P43" s="258">
        <f>SUM(12*100)</f>
        <v>1200</v>
      </c>
      <c r="Q43" s="78"/>
      <c r="R43" s="77"/>
      <c r="S43" s="80"/>
      <c r="T43" s="79"/>
      <c r="U43" s="80"/>
    </row>
    <row r="44" spans="1:21" s="81" customFormat="1" ht="62.25" customHeight="1" x14ac:dyDescent="0.25">
      <c r="A44" s="72">
        <v>7</v>
      </c>
      <c r="B44" s="73"/>
      <c r="C44" s="74" t="s">
        <v>56</v>
      </c>
      <c r="D44" s="72" t="s">
        <v>56</v>
      </c>
      <c r="E44" s="75" t="s">
        <v>8</v>
      </c>
      <c r="F44" s="350" t="s">
        <v>232</v>
      </c>
      <c r="G44" s="351"/>
      <c r="H44" s="351"/>
      <c r="I44" s="351"/>
      <c r="J44" s="351"/>
      <c r="K44" s="351"/>
      <c r="L44" s="351"/>
      <c r="M44" s="351"/>
      <c r="N44" s="352"/>
      <c r="O44" s="77">
        <v>500</v>
      </c>
      <c r="P44" s="77">
        <v>500</v>
      </c>
      <c r="Q44" s="78"/>
      <c r="R44" s="77"/>
      <c r="S44" s="80"/>
      <c r="T44" s="79"/>
      <c r="U44" s="80"/>
    </row>
    <row r="45" spans="1:21" s="81" customFormat="1" ht="54.75" customHeight="1" x14ac:dyDescent="0.25">
      <c r="A45" s="72">
        <v>7</v>
      </c>
      <c r="B45" s="73"/>
      <c r="C45" s="74" t="s">
        <v>56</v>
      </c>
      <c r="D45" s="72" t="s">
        <v>56</v>
      </c>
      <c r="E45" s="75" t="s">
        <v>8</v>
      </c>
      <c r="F45" s="350" t="s">
        <v>176</v>
      </c>
      <c r="G45" s="351"/>
      <c r="H45" s="351"/>
      <c r="I45" s="351"/>
      <c r="J45" s="351"/>
      <c r="K45" s="351"/>
      <c r="L45" s="351"/>
      <c r="M45" s="351"/>
      <c r="N45" s="352"/>
      <c r="O45" s="77">
        <f>SUM(10*4*100)</f>
        <v>4000</v>
      </c>
      <c r="P45" s="77">
        <f>SUM(10*4*100)</f>
        <v>4000</v>
      </c>
      <c r="Q45" s="78"/>
      <c r="R45" s="77"/>
      <c r="S45" s="80"/>
      <c r="T45" s="79"/>
      <c r="U45" s="80"/>
    </row>
    <row r="46" spans="1:21" s="81" customFormat="1" ht="40.5" customHeight="1" x14ac:dyDescent="0.25">
      <c r="A46" s="84"/>
      <c r="B46" s="85"/>
      <c r="C46" s="86"/>
      <c r="D46" s="84"/>
      <c r="E46" s="87"/>
      <c r="F46" s="359"/>
      <c r="G46" s="360"/>
      <c r="H46" s="360"/>
      <c r="I46" s="360"/>
      <c r="J46" s="360"/>
      <c r="K46" s="360"/>
      <c r="L46" s="360"/>
      <c r="M46" s="360"/>
      <c r="N46" s="361"/>
      <c r="O46" s="88"/>
      <c r="P46" s="88"/>
      <c r="Q46" s="89"/>
      <c r="R46" s="88"/>
      <c r="S46" s="90"/>
      <c r="T46" s="91"/>
      <c r="U46" s="90"/>
    </row>
    <row r="47" spans="1:21" s="34" customFormat="1" x14ac:dyDescent="0.25">
      <c r="M47" s="34" t="s">
        <v>84</v>
      </c>
      <c r="N47" s="29"/>
      <c r="O47" s="35">
        <f>SUM(O40:O46)</f>
        <v>10700</v>
      </c>
      <c r="P47" s="29">
        <f>SUM(P40:P46)</f>
        <v>6200</v>
      </c>
      <c r="Q47" s="32"/>
      <c r="R47" s="29">
        <f>SUM(R40:R46)</f>
        <v>0</v>
      </c>
      <c r="S47" s="32"/>
      <c r="T47" s="160">
        <f>SUM(T40:T46)</f>
        <v>0</v>
      </c>
      <c r="U47" s="32"/>
    </row>
    <row r="48" spans="1:21" s="1" customFormat="1" x14ac:dyDescent="0.25">
      <c r="N48" s="33"/>
      <c r="O48" s="33"/>
      <c r="P48" s="33"/>
      <c r="Q48" s="22"/>
      <c r="R48" s="33"/>
      <c r="S48" s="22"/>
      <c r="T48" s="69"/>
      <c r="U48" s="22"/>
    </row>
    <row r="49" spans="1:21" s="129" customFormat="1" ht="34.5" customHeight="1" x14ac:dyDescent="0.25">
      <c r="A49" s="123" t="s">
        <v>82</v>
      </c>
      <c r="B49" s="124"/>
      <c r="C49" s="124"/>
      <c r="D49" s="124"/>
      <c r="E49" s="125"/>
      <c r="F49" s="125"/>
      <c r="G49" s="125"/>
      <c r="H49" s="125"/>
      <c r="I49" s="125"/>
      <c r="J49" s="125"/>
      <c r="K49" s="125"/>
      <c r="L49" s="125"/>
      <c r="M49" s="125"/>
      <c r="N49" s="126"/>
      <c r="O49" s="127" t="s">
        <v>74</v>
      </c>
      <c r="P49" s="127" t="s">
        <v>37</v>
      </c>
      <c r="Q49" s="128" t="s">
        <v>75</v>
      </c>
      <c r="R49" s="127" t="s">
        <v>38</v>
      </c>
      <c r="S49" s="128" t="s">
        <v>75</v>
      </c>
      <c r="T49" s="127" t="s">
        <v>39</v>
      </c>
      <c r="U49" s="128" t="s">
        <v>75</v>
      </c>
    </row>
    <row r="50" spans="1:21" x14ac:dyDescent="0.25">
      <c r="A50" s="57" t="s">
        <v>70</v>
      </c>
      <c r="B50" s="58"/>
      <c r="C50" s="23" t="s">
        <v>65</v>
      </c>
      <c r="D50" s="23" t="s">
        <v>64</v>
      </c>
      <c r="E50" s="61" t="s">
        <v>32</v>
      </c>
      <c r="F50" s="28" t="s">
        <v>33</v>
      </c>
      <c r="G50" s="46"/>
      <c r="H50" s="46"/>
      <c r="I50" s="46"/>
      <c r="J50" s="46"/>
      <c r="K50" s="46"/>
      <c r="L50" s="46"/>
      <c r="M50" s="46"/>
      <c r="N50" s="46"/>
      <c r="O50" s="20" t="s">
        <v>34</v>
      </c>
      <c r="P50" s="20" t="s">
        <v>34</v>
      </c>
      <c r="Q50" s="26"/>
      <c r="R50" s="20" t="s">
        <v>34</v>
      </c>
      <c r="S50" s="27"/>
      <c r="T50" s="6" t="s">
        <v>34</v>
      </c>
      <c r="U50" s="27"/>
    </row>
    <row r="51" spans="1:21" s="81" customFormat="1" ht="37.5" customHeight="1" x14ac:dyDescent="0.25">
      <c r="A51" s="252" t="s">
        <v>258</v>
      </c>
      <c r="B51" s="73"/>
      <c r="C51" s="74" t="s">
        <v>55</v>
      </c>
      <c r="D51" s="72" t="s">
        <v>58</v>
      </c>
      <c r="E51" s="75" t="s">
        <v>13</v>
      </c>
      <c r="F51" s="350" t="s">
        <v>177</v>
      </c>
      <c r="G51" s="351"/>
      <c r="H51" s="351"/>
      <c r="I51" s="351"/>
      <c r="J51" s="351"/>
      <c r="K51" s="351"/>
      <c r="L51" s="351"/>
      <c r="M51" s="351"/>
      <c r="N51" s="352"/>
      <c r="O51" s="77">
        <v>250</v>
      </c>
      <c r="P51" s="401">
        <f>645+250</f>
        <v>895</v>
      </c>
      <c r="Q51" s="256" t="s">
        <v>275</v>
      </c>
      <c r="R51" s="77"/>
      <c r="S51" s="80"/>
      <c r="T51" s="79"/>
      <c r="U51" s="80"/>
    </row>
    <row r="52" spans="1:21" s="81" customFormat="1" ht="37.5" customHeight="1" x14ac:dyDescent="0.25">
      <c r="A52" s="72">
        <v>7</v>
      </c>
      <c r="B52" s="73"/>
      <c r="C52" s="74" t="s">
        <v>56</v>
      </c>
      <c r="D52" s="72" t="s">
        <v>56</v>
      </c>
      <c r="E52" s="75" t="s">
        <v>13</v>
      </c>
      <c r="F52" s="350" t="s">
        <v>235</v>
      </c>
      <c r="G52" s="351"/>
      <c r="H52" s="351"/>
      <c r="I52" s="351"/>
      <c r="J52" s="351"/>
      <c r="K52" s="351"/>
      <c r="L52" s="351"/>
      <c r="M52" s="351"/>
      <c r="N52" s="352"/>
      <c r="O52" s="77">
        <v>63</v>
      </c>
      <c r="P52" s="77">
        <v>63</v>
      </c>
      <c r="Q52" s="78"/>
      <c r="R52" s="77"/>
      <c r="S52" s="80"/>
      <c r="T52" s="79"/>
      <c r="U52" s="80"/>
    </row>
    <row r="53" spans="1:21" s="81" customFormat="1" ht="59.25" customHeight="1" x14ac:dyDescent="0.25">
      <c r="A53" s="72">
        <v>7</v>
      </c>
      <c r="B53" s="73"/>
      <c r="C53" s="74" t="s">
        <v>56</v>
      </c>
      <c r="D53" s="72" t="s">
        <v>56</v>
      </c>
      <c r="E53" s="75" t="s">
        <v>13</v>
      </c>
      <c r="F53" s="350" t="s">
        <v>236</v>
      </c>
      <c r="G53" s="351"/>
      <c r="H53" s="351"/>
      <c r="I53" s="351"/>
      <c r="J53" s="351"/>
      <c r="K53" s="351"/>
      <c r="L53" s="351"/>
      <c r="M53" s="351"/>
      <c r="N53" s="352"/>
      <c r="O53" s="77">
        <f>SUM(10*20)</f>
        <v>200</v>
      </c>
      <c r="P53" s="400">
        <f>500+200</f>
        <v>700</v>
      </c>
      <c r="Q53" s="256" t="s">
        <v>273</v>
      </c>
      <c r="R53" s="77"/>
      <c r="S53" s="80"/>
      <c r="T53" s="79"/>
      <c r="U53" s="80"/>
    </row>
    <row r="54" spans="1:21" s="81" customFormat="1" ht="76.5" customHeight="1" x14ac:dyDescent="0.25">
      <c r="A54" s="72">
        <v>4</v>
      </c>
      <c r="B54" s="73"/>
      <c r="C54" s="74" t="s">
        <v>56</v>
      </c>
      <c r="D54" s="72" t="s">
        <v>56</v>
      </c>
      <c r="E54" s="75" t="s">
        <v>13</v>
      </c>
      <c r="F54" s="350" t="s">
        <v>237</v>
      </c>
      <c r="G54" s="351"/>
      <c r="H54" s="351"/>
      <c r="I54" s="351"/>
      <c r="J54" s="351"/>
      <c r="K54" s="351"/>
      <c r="L54" s="351"/>
      <c r="M54" s="351"/>
      <c r="N54" s="352"/>
      <c r="O54" s="77">
        <f>SUM(100*6)</f>
        <v>600</v>
      </c>
      <c r="P54" s="77">
        <f>SUM(100*6)</f>
        <v>600</v>
      </c>
      <c r="Q54" s="78"/>
      <c r="R54" s="77"/>
      <c r="S54" s="80"/>
      <c r="T54" s="79"/>
      <c r="U54" s="80"/>
    </row>
    <row r="55" spans="1:21" s="81" customFormat="1" ht="39.75" customHeight="1" x14ac:dyDescent="0.25">
      <c r="A55" s="252" t="s">
        <v>258</v>
      </c>
      <c r="B55" s="73"/>
      <c r="C55" s="74" t="s">
        <v>55</v>
      </c>
      <c r="D55" s="72" t="s">
        <v>58</v>
      </c>
      <c r="E55" s="75" t="s">
        <v>13</v>
      </c>
      <c r="F55" s="350" t="s">
        <v>178</v>
      </c>
      <c r="G55" s="351"/>
      <c r="H55" s="351"/>
      <c r="I55" s="351"/>
      <c r="J55" s="351"/>
      <c r="K55" s="351"/>
      <c r="L55" s="351"/>
      <c r="M55" s="351"/>
      <c r="N55" s="352"/>
      <c r="O55" s="77">
        <v>600</v>
      </c>
      <c r="P55" s="77">
        <v>600</v>
      </c>
      <c r="Q55" s="78"/>
      <c r="R55" s="77"/>
      <c r="S55" s="80"/>
      <c r="T55" s="79"/>
      <c r="U55" s="80"/>
    </row>
    <row r="56" spans="1:21" s="81" customFormat="1" ht="37.5" customHeight="1" x14ac:dyDescent="0.25">
      <c r="A56" s="72">
        <v>6</v>
      </c>
      <c r="B56" s="73"/>
      <c r="C56" s="74" t="s">
        <v>55</v>
      </c>
      <c r="D56" s="72" t="s">
        <v>55</v>
      </c>
      <c r="E56" s="75" t="s">
        <v>13</v>
      </c>
      <c r="F56" s="350" t="s">
        <v>179</v>
      </c>
      <c r="G56" s="351"/>
      <c r="H56" s="351"/>
      <c r="I56" s="351"/>
      <c r="J56" s="351"/>
      <c r="K56" s="351"/>
      <c r="L56" s="351"/>
      <c r="M56" s="351"/>
      <c r="N56" s="352"/>
      <c r="O56" s="77">
        <v>50</v>
      </c>
      <c r="P56" s="77">
        <v>50</v>
      </c>
      <c r="Q56" s="78"/>
      <c r="R56" s="77"/>
      <c r="S56" s="80"/>
      <c r="T56" s="79"/>
      <c r="U56" s="80"/>
    </row>
    <row r="57" spans="1:21" s="81" customFormat="1" ht="59.25" customHeight="1" x14ac:dyDescent="0.25">
      <c r="A57" s="72">
        <v>10</v>
      </c>
      <c r="B57" s="73"/>
      <c r="C57" s="74" t="s">
        <v>56</v>
      </c>
      <c r="D57" s="72" t="s">
        <v>56</v>
      </c>
      <c r="E57" s="75" t="s">
        <v>13</v>
      </c>
      <c r="F57" s="350" t="s">
        <v>180</v>
      </c>
      <c r="G57" s="351"/>
      <c r="H57" s="351"/>
      <c r="I57" s="351"/>
      <c r="J57" s="351"/>
      <c r="K57" s="351"/>
      <c r="L57" s="351"/>
      <c r="M57" s="351"/>
      <c r="N57" s="352"/>
      <c r="O57" s="77">
        <v>100</v>
      </c>
      <c r="P57" s="77">
        <v>100</v>
      </c>
      <c r="Q57" s="78"/>
      <c r="R57" s="77"/>
      <c r="S57" s="80"/>
      <c r="T57" s="79"/>
      <c r="U57" s="80"/>
    </row>
    <row r="58" spans="1:21" s="81" customFormat="1" ht="37.5" customHeight="1" x14ac:dyDescent="0.25">
      <c r="A58" s="72"/>
      <c r="B58" s="73"/>
      <c r="C58" s="74"/>
      <c r="D58" s="72"/>
      <c r="E58" s="75"/>
      <c r="F58" s="359"/>
      <c r="G58" s="360"/>
      <c r="H58" s="360"/>
      <c r="I58" s="360"/>
      <c r="J58" s="360"/>
      <c r="K58" s="360"/>
      <c r="L58" s="360"/>
      <c r="M58" s="360"/>
      <c r="N58" s="361"/>
      <c r="O58" s="77"/>
      <c r="P58" s="77"/>
      <c r="Q58" s="78"/>
      <c r="R58" s="77"/>
      <c r="S58" s="80"/>
      <c r="T58" s="79"/>
      <c r="U58" s="80"/>
    </row>
    <row r="59" spans="1:21" s="81" customFormat="1" ht="37.5" customHeight="1" x14ac:dyDescent="0.25">
      <c r="A59" s="72"/>
      <c r="B59" s="73"/>
      <c r="C59" s="74"/>
      <c r="D59" s="72"/>
      <c r="E59" s="75"/>
      <c r="F59" s="359"/>
      <c r="G59" s="360"/>
      <c r="H59" s="360"/>
      <c r="I59" s="360"/>
      <c r="J59" s="360"/>
      <c r="K59" s="360"/>
      <c r="L59" s="360"/>
      <c r="M59" s="360"/>
      <c r="N59" s="361"/>
      <c r="O59" s="77"/>
      <c r="P59" s="77"/>
      <c r="Q59" s="78"/>
      <c r="R59" s="77"/>
      <c r="S59" s="80"/>
      <c r="T59" s="79"/>
      <c r="U59" s="80"/>
    </row>
    <row r="60" spans="1:21" s="81" customFormat="1" ht="37.5" customHeight="1" x14ac:dyDescent="0.25">
      <c r="A60" s="72"/>
      <c r="B60" s="73"/>
      <c r="C60" s="74"/>
      <c r="D60" s="72"/>
      <c r="E60" s="75"/>
      <c r="F60" s="359"/>
      <c r="G60" s="360"/>
      <c r="H60" s="360"/>
      <c r="I60" s="360"/>
      <c r="J60" s="360"/>
      <c r="K60" s="360"/>
      <c r="L60" s="360"/>
      <c r="M60" s="360"/>
      <c r="N60" s="361"/>
      <c r="O60" s="77"/>
      <c r="P60" s="77"/>
      <c r="Q60" s="78"/>
      <c r="R60" s="77"/>
      <c r="S60" s="80"/>
      <c r="T60" s="79"/>
      <c r="U60" s="80"/>
    </row>
    <row r="61" spans="1:21" s="81" customFormat="1" ht="37.5" customHeight="1" x14ac:dyDescent="0.25">
      <c r="A61" s="72"/>
      <c r="B61" s="73"/>
      <c r="C61" s="74"/>
      <c r="D61" s="72"/>
      <c r="E61" s="75"/>
      <c r="F61" s="359"/>
      <c r="G61" s="360"/>
      <c r="H61" s="360"/>
      <c r="I61" s="360"/>
      <c r="J61" s="360"/>
      <c r="K61" s="360"/>
      <c r="L61" s="360"/>
      <c r="M61" s="360"/>
      <c r="N61" s="361"/>
      <c r="O61" s="77"/>
      <c r="P61" s="77"/>
      <c r="Q61" s="78"/>
      <c r="R61" s="77"/>
      <c r="S61" s="80"/>
      <c r="T61" s="79"/>
      <c r="U61" s="80"/>
    </row>
    <row r="62" spans="1:21" s="81" customFormat="1" ht="37.5" customHeight="1" x14ac:dyDescent="0.25">
      <c r="A62" s="72"/>
      <c r="B62" s="73"/>
      <c r="C62" s="74"/>
      <c r="D62" s="72"/>
      <c r="E62" s="75"/>
      <c r="F62" s="359"/>
      <c r="G62" s="360"/>
      <c r="H62" s="360"/>
      <c r="I62" s="360"/>
      <c r="J62" s="360"/>
      <c r="K62" s="360"/>
      <c r="L62" s="360"/>
      <c r="M62" s="360"/>
      <c r="N62" s="361"/>
      <c r="O62" s="77"/>
      <c r="P62" s="77"/>
      <c r="Q62" s="78"/>
      <c r="R62" s="77"/>
      <c r="S62" s="80"/>
      <c r="T62" s="79"/>
      <c r="U62" s="80"/>
    </row>
    <row r="63" spans="1:21" s="81" customFormat="1" ht="37.5" customHeight="1" x14ac:dyDescent="0.25">
      <c r="A63" s="72"/>
      <c r="B63" s="73"/>
      <c r="C63" s="74"/>
      <c r="D63" s="72"/>
      <c r="E63" s="75"/>
      <c r="F63" s="359"/>
      <c r="G63" s="360"/>
      <c r="H63" s="360"/>
      <c r="I63" s="360"/>
      <c r="J63" s="360"/>
      <c r="K63" s="360"/>
      <c r="L63" s="360"/>
      <c r="M63" s="360"/>
      <c r="N63" s="361"/>
      <c r="O63" s="77"/>
      <c r="P63" s="77"/>
      <c r="Q63" s="78"/>
      <c r="R63" s="77"/>
      <c r="S63" s="80"/>
      <c r="T63" s="79"/>
      <c r="U63" s="80"/>
    </row>
    <row r="64" spans="1:21" s="1" customFormat="1" x14ac:dyDescent="0.25">
      <c r="L64" s="155" t="s">
        <v>85</v>
      </c>
      <c r="M64" s="48"/>
      <c r="N64" s="48"/>
      <c r="O64" s="30">
        <f>SUM(O51:O63)</f>
        <v>1863</v>
      </c>
      <c r="P64" s="30">
        <f>SUM(P51:P63)</f>
        <v>3008</v>
      </c>
      <c r="Q64" s="30"/>
      <c r="R64" s="30">
        <f>SUM(R51:R63)</f>
        <v>0</v>
      </c>
      <c r="S64" s="30"/>
      <c r="T64" s="154">
        <f>SUM(T51:T63)</f>
        <v>0</v>
      </c>
      <c r="U64" s="30"/>
    </row>
    <row r="66" spans="1:21" s="111" customFormat="1" ht="37.5" customHeight="1" x14ac:dyDescent="0.25">
      <c r="A66" s="130" t="s">
        <v>36</v>
      </c>
      <c r="B66" s="131"/>
      <c r="C66" s="131"/>
      <c r="D66" s="131"/>
      <c r="E66" s="131"/>
      <c r="F66" s="131"/>
      <c r="G66" s="131"/>
      <c r="H66" s="131"/>
      <c r="I66" s="131"/>
      <c r="J66" s="131"/>
      <c r="K66" s="131"/>
      <c r="L66" s="131"/>
      <c r="M66" s="131"/>
      <c r="N66" s="132"/>
      <c r="O66" s="133" t="s">
        <v>74</v>
      </c>
      <c r="P66" s="133" t="s">
        <v>37</v>
      </c>
      <c r="Q66" s="134" t="s">
        <v>75</v>
      </c>
      <c r="R66" s="133" t="s">
        <v>38</v>
      </c>
      <c r="S66" s="134" t="s">
        <v>75</v>
      </c>
      <c r="T66" s="133" t="s">
        <v>39</v>
      </c>
      <c r="U66" s="134" t="s">
        <v>75</v>
      </c>
    </row>
    <row r="67" spans="1:21" x14ac:dyDescent="0.25">
      <c r="A67" s="57" t="s">
        <v>70</v>
      </c>
      <c r="B67" s="58"/>
      <c r="C67" s="23" t="s">
        <v>65</v>
      </c>
      <c r="D67" s="23" t="s">
        <v>64</v>
      </c>
      <c r="E67" s="61" t="s">
        <v>32</v>
      </c>
      <c r="F67" s="46" t="s">
        <v>33</v>
      </c>
      <c r="G67" s="46"/>
      <c r="H67" s="46"/>
      <c r="I67" s="46"/>
      <c r="J67" s="46"/>
      <c r="K67" s="46"/>
      <c r="L67" s="46"/>
      <c r="M67" s="46"/>
      <c r="N67" s="46"/>
      <c r="O67" s="20" t="s">
        <v>34</v>
      </c>
      <c r="P67" s="28" t="s">
        <v>34</v>
      </c>
      <c r="Q67" s="26"/>
      <c r="R67" s="28" t="s">
        <v>34</v>
      </c>
      <c r="S67" s="27"/>
      <c r="T67" s="70" t="s">
        <v>34</v>
      </c>
      <c r="U67" s="27"/>
    </row>
    <row r="68" spans="1:21" s="81" customFormat="1" ht="36" customHeight="1" x14ac:dyDescent="0.25">
      <c r="A68" s="72">
        <v>7</v>
      </c>
      <c r="B68" s="73"/>
      <c r="C68" s="74" t="s">
        <v>55</v>
      </c>
      <c r="D68" s="74" t="s">
        <v>56</v>
      </c>
      <c r="E68" s="75" t="s">
        <v>12</v>
      </c>
      <c r="F68" s="350" t="s">
        <v>181</v>
      </c>
      <c r="G68" s="351"/>
      <c r="H68" s="351"/>
      <c r="I68" s="351"/>
      <c r="J68" s="351"/>
      <c r="K68" s="351"/>
      <c r="L68" s="351"/>
      <c r="M68" s="351"/>
      <c r="N68" s="352"/>
      <c r="O68" s="77">
        <v>100</v>
      </c>
      <c r="P68" s="77">
        <v>100</v>
      </c>
      <c r="Q68" s="78"/>
      <c r="R68" s="76"/>
      <c r="S68" s="80"/>
      <c r="T68" s="92"/>
      <c r="U68" s="80"/>
    </row>
    <row r="69" spans="1:21" s="81" customFormat="1" ht="36" customHeight="1" x14ac:dyDescent="0.25">
      <c r="A69" s="72"/>
      <c r="B69" s="73"/>
      <c r="C69" s="74"/>
      <c r="D69" s="74"/>
      <c r="E69" s="75"/>
      <c r="F69" s="359"/>
      <c r="G69" s="360"/>
      <c r="H69" s="360"/>
      <c r="I69" s="360"/>
      <c r="J69" s="360"/>
      <c r="K69" s="360"/>
      <c r="L69" s="360"/>
      <c r="M69" s="360"/>
      <c r="N69" s="361"/>
      <c r="O69" s="77"/>
      <c r="P69" s="76"/>
      <c r="Q69" s="78"/>
      <c r="R69" s="76"/>
      <c r="S69" s="80"/>
      <c r="T69" s="92"/>
      <c r="U69" s="80"/>
    </row>
    <row r="70" spans="1:21" s="81" customFormat="1" ht="36" customHeight="1" x14ac:dyDescent="0.25">
      <c r="A70" s="72"/>
      <c r="B70" s="73"/>
      <c r="C70" s="74"/>
      <c r="D70" s="74"/>
      <c r="E70" s="75"/>
      <c r="F70" s="359"/>
      <c r="G70" s="360"/>
      <c r="H70" s="360"/>
      <c r="I70" s="360"/>
      <c r="J70" s="360"/>
      <c r="K70" s="360"/>
      <c r="L70" s="360"/>
      <c r="M70" s="360"/>
      <c r="N70" s="361"/>
      <c r="O70" s="77"/>
      <c r="P70" s="76"/>
      <c r="Q70" s="89"/>
      <c r="R70" s="76"/>
      <c r="S70" s="90"/>
      <c r="T70" s="92"/>
      <c r="U70" s="80"/>
    </row>
    <row r="71" spans="1:21" s="1" customFormat="1" x14ac:dyDescent="0.25">
      <c r="L71" s="155" t="s">
        <v>67</v>
      </c>
      <c r="M71" s="48"/>
      <c r="N71" s="48"/>
      <c r="O71" s="30">
        <f>SUM(O68:O70)</f>
        <v>100</v>
      </c>
      <c r="P71" s="30">
        <f>SUM(P68:P70)</f>
        <v>100</v>
      </c>
      <c r="Q71" s="32"/>
      <c r="R71" s="30">
        <f>SUM(R68:R70)</f>
        <v>0</v>
      </c>
      <c r="S71" s="32"/>
      <c r="T71" s="154">
        <f>SUM(T68:T70)</f>
        <v>0</v>
      </c>
      <c r="U71" s="26"/>
    </row>
    <row r="73" spans="1:21" s="111" customFormat="1" ht="37.5" customHeight="1" x14ac:dyDescent="0.25">
      <c r="A73" s="135" t="s">
        <v>83</v>
      </c>
      <c r="B73" s="136"/>
      <c r="C73" s="136"/>
      <c r="D73" s="161" t="s">
        <v>148</v>
      </c>
      <c r="E73" s="136"/>
      <c r="F73" s="136"/>
      <c r="G73" s="136"/>
      <c r="H73" s="136"/>
      <c r="I73" s="136"/>
      <c r="J73" s="136"/>
      <c r="K73" s="136"/>
      <c r="L73" s="136"/>
      <c r="M73" s="136"/>
      <c r="N73" s="137"/>
      <c r="O73" s="138" t="s">
        <v>74</v>
      </c>
      <c r="P73" s="138" t="s">
        <v>37</v>
      </c>
      <c r="Q73" s="139" t="s">
        <v>75</v>
      </c>
      <c r="R73" s="138" t="s">
        <v>38</v>
      </c>
      <c r="S73" s="139" t="s">
        <v>75</v>
      </c>
      <c r="T73" s="138" t="s">
        <v>39</v>
      </c>
      <c r="U73" s="139" t="s">
        <v>75</v>
      </c>
    </row>
    <row r="74" spans="1:21" x14ac:dyDescent="0.25">
      <c r="A74" s="57" t="s">
        <v>70</v>
      </c>
      <c r="B74" s="58"/>
      <c r="C74" s="23" t="s">
        <v>65</v>
      </c>
      <c r="D74" s="23" t="s">
        <v>64</v>
      </c>
      <c r="E74" s="61" t="s">
        <v>32</v>
      </c>
      <c r="F74" s="46" t="s">
        <v>33</v>
      </c>
      <c r="G74" s="46"/>
      <c r="H74" s="46"/>
      <c r="I74" s="46"/>
      <c r="J74" s="46"/>
      <c r="K74" s="46"/>
      <c r="L74" s="46"/>
      <c r="M74" s="46"/>
      <c r="N74" s="46"/>
      <c r="O74" s="20" t="s">
        <v>34</v>
      </c>
      <c r="P74" s="20" t="s">
        <v>34</v>
      </c>
      <c r="Q74" s="26"/>
      <c r="R74" s="20" t="s">
        <v>34</v>
      </c>
      <c r="S74" s="27"/>
      <c r="T74" s="6" t="s">
        <v>34</v>
      </c>
      <c r="U74" s="27"/>
    </row>
    <row r="75" spans="1:21" s="81" customFormat="1" ht="104.25" customHeight="1" x14ac:dyDescent="0.25">
      <c r="A75" s="252" t="s">
        <v>258</v>
      </c>
      <c r="B75" s="73"/>
      <c r="C75" s="74" t="s">
        <v>55</v>
      </c>
      <c r="D75" s="74" t="s">
        <v>58</v>
      </c>
      <c r="E75" s="83" t="s">
        <v>15</v>
      </c>
      <c r="F75" s="350" t="s">
        <v>233</v>
      </c>
      <c r="G75" s="351"/>
      <c r="H75" s="351"/>
      <c r="I75" s="351"/>
      <c r="J75" s="351"/>
      <c r="K75" s="351"/>
      <c r="L75" s="351"/>
      <c r="M75" s="351"/>
      <c r="N75" s="352"/>
      <c r="O75" s="77">
        <v>721</v>
      </c>
      <c r="P75" s="77">
        <v>721</v>
      </c>
      <c r="Q75" s="78"/>
      <c r="R75" s="77"/>
      <c r="S75" s="80"/>
      <c r="T75" s="79"/>
      <c r="U75" s="80"/>
    </row>
    <row r="76" spans="1:21" s="81" customFormat="1" ht="47.25" customHeight="1" x14ac:dyDescent="0.25">
      <c r="A76" s="72">
        <v>13</v>
      </c>
      <c r="B76" s="73"/>
      <c r="C76" s="74" t="s">
        <v>57</v>
      </c>
      <c r="D76" s="74" t="s">
        <v>57</v>
      </c>
      <c r="E76" s="83" t="s">
        <v>15</v>
      </c>
      <c r="F76" s="350" t="s">
        <v>182</v>
      </c>
      <c r="G76" s="351"/>
      <c r="H76" s="351"/>
      <c r="I76" s="351"/>
      <c r="J76" s="351"/>
      <c r="K76" s="351"/>
      <c r="L76" s="351"/>
      <c r="M76" s="351"/>
      <c r="N76" s="352"/>
      <c r="O76" s="77">
        <v>412</v>
      </c>
      <c r="P76" s="255">
        <v>0</v>
      </c>
      <c r="Q76" s="256" t="s">
        <v>262</v>
      </c>
      <c r="R76" s="77"/>
      <c r="S76" s="80"/>
      <c r="T76" s="79"/>
      <c r="U76" s="80"/>
    </row>
    <row r="77" spans="1:21" s="81" customFormat="1" ht="63" customHeight="1" x14ac:dyDescent="0.25">
      <c r="A77" s="72">
        <v>9</v>
      </c>
      <c r="B77" s="73"/>
      <c r="C77" s="74" t="s">
        <v>56</v>
      </c>
      <c r="D77" s="74" t="s">
        <v>56</v>
      </c>
      <c r="E77" s="83" t="s">
        <v>15</v>
      </c>
      <c r="F77" s="350" t="s">
        <v>183</v>
      </c>
      <c r="G77" s="351"/>
      <c r="H77" s="351"/>
      <c r="I77" s="351"/>
      <c r="J77" s="351"/>
      <c r="K77" s="351"/>
      <c r="L77" s="351"/>
      <c r="M77" s="351"/>
      <c r="N77" s="352"/>
      <c r="O77" s="77">
        <v>704</v>
      </c>
      <c r="P77" s="255">
        <v>400</v>
      </c>
      <c r="Q77" s="256" t="s">
        <v>264</v>
      </c>
      <c r="R77" s="77"/>
      <c r="S77" s="80"/>
      <c r="T77" s="79"/>
      <c r="U77" s="80"/>
    </row>
    <row r="78" spans="1:21" s="81" customFormat="1" ht="33.75" customHeight="1" x14ac:dyDescent="0.25">
      <c r="A78" s="72">
        <v>11</v>
      </c>
      <c r="B78" s="73"/>
      <c r="C78" s="74" t="s">
        <v>55</v>
      </c>
      <c r="D78" s="74" t="s">
        <v>55</v>
      </c>
      <c r="E78" s="83" t="s">
        <v>15</v>
      </c>
      <c r="F78" s="350" t="s">
        <v>184</v>
      </c>
      <c r="G78" s="351"/>
      <c r="H78" s="351"/>
      <c r="I78" s="351"/>
      <c r="J78" s="351"/>
      <c r="K78" s="351"/>
      <c r="L78" s="351"/>
      <c r="M78" s="351"/>
      <c r="N78" s="352"/>
      <c r="O78" s="77">
        <v>169</v>
      </c>
      <c r="P78" s="77">
        <v>169</v>
      </c>
      <c r="Q78" s="78"/>
      <c r="R78" s="77"/>
      <c r="S78" s="80"/>
      <c r="T78" s="79"/>
      <c r="U78" s="80"/>
    </row>
    <row r="79" spans="1:21" s="81" customFormat="1" ht="48.75" customHeight="1" x14ac:dyDescent="0.25">
      <c r="A79" s="72">
        <v>7</v>
      </c>
      <c r="B79" s="73"/>
      <c r="C79" s="74" t="s">
        <v>56</v>
      </c>
      <c r="D79" s="74" t="s">
        <v>58</v>
      </c>
      <c r="E79" s="83" t="s">
        <v>15</v>
      </c>
      <c r="F79" s="350" t="s">
        <v>234</v>
      </c>
      <c r="G79" s="351"/>
      <c r="H79" s="351"/>
      <c r="I79" s="351"/>
      <c r="J79" s="351"/>
      <c r="K79" s="351"/>
      <c r="L79" s="351"/>
      <c r="M79" s="351"/>
      <c r="N79" s="352"/>
      <c r="O79" s="77">
        <v>382</v>
      </c>
      <c r="P79" s="400">
        <f>2510+382</f>
        <v>2892</v>
      </c>
      <c r="Q79" s="256" t="s">
        <v>266</v>
      </c>
      <c r="R79" s="77"/>
      <c r="S79" s="80"/>
      <c r="T79" s="79"/>
      <c r="U79" s="80"/>
    </row>
    <row r="80" spans="1:21" s="81" customFormat="1" ht="87.75" customHeight="1" x14ac:dyDescent="0.25">
      <c r="A80" s="72">
        <v>7</v>
      </c>
      <c r="B80" s="73"/>
      <c r="C80" s="74" t="s">
        <v>56</v>
      </c>
      <c r="D80" s="74" t="s">
        <v>56</v>
      </c>
      <c r="E80" s="83" t="s">
        <v>15</v>
      </c>
      <c r="F80" s="350" t="s">
        <v>185</v>
      </c>
      <c r="G80" s="351"/>
      <c r="H80" s="351"/>
      <c r="I80" s="351"/>
      <c r="J80" s="351"/>
      <c r="K80" s="351"/>
      <c r="L80" s="351"/>
      <c r="M80" s="351"/>
      <c r="N80" s="352"/>
      <c r="O80" s="77">
        <v>900</v>
      </c>
      <c r="P80" s="400">
        <f>2450+900</f>
        <v>3350</v>
      </c>
      <c r="Q80" s="256" t="s">
        <v>274</v>
      </c>
      <c r="R80" s="77"/>
      <c r="S80" s="80"/>
      <c r="T80" s="79"/>
      <c r="U80" s="80"/>
    </row>
    <row r="81" spans="1:21" s="81" customFormat="1" ht="55.5" customHeight="1" x14ac:dyDescent="0.25">
      <c r="A81" s="72">
        <v>8</v>
      </c>
      <c r="B81" s="73"/>
      <c r="C81" s="74" t="s">
        <v>56</v>
      </c>
      <c r="D81" s="74" t="s">
        <v>56</v>
      </c>
      <c r="E81" s="83" t="s">
        <v>15</v>
      </c>
      <c r="F81" s="362" t="s">
        <v>259</v>
      </c>
      <c r="G81" s="363"/>
      <c r="H81" s="363"/>
      <c r="I81" s="363"/>
      <c r="J81" s="363"/>
      <c r="K81" s="363"/>
      <c r="L81" s="363"/>
      <c r="M81" s="363"/>
      <c r="N81" s="364"/>
      <c r="O81" s="77">
        <v>3412</v>
      </c>
      <c r="P81" s="255">
        <f>3412-1794</f>
        <v>1618</v>
      </c>
      <c r="Q81" s="256" t="s">
        <v>265</v>
      </c>
      <c r="R81" s="77"/>
      <c r="S81" s="80"/>
      <c r="T81" s="79"/>
      <c r="U81" s="80"/>
    </row>
    <row r="82" spans="1:21" s="81" customFormat="1" ht="33.75" customHeight="1" x14ac:dyDescent="0.25">
      <c r="A82" s="72"/>
      <c r="B82" s="73"/>
      <c r="C82" s="74"/>
      <c r="D82" s="74"/>
      <c r="E82" s="83" t="s">
        <v>15</v>
      </c>
      <c r="F82" s="359"/>
      <c r="G82" s="360"/>
      <c r="H82" s="360"/>
      <c r="I82" s="360"/>
      <c r="J82" s="360"/>
      <c r="K82" s="360"/>
      <c r="L82" s="360"/>
      <c r="M82" s="360"/>
      <c r="N82" s="361"/>
      <c r="O82" s="77"/>
      <c r="P82" s="77"/>
      <c r="Q82" s="78"/>
      <c r="R82" s="77"/>
      <c r="S82" s="80"/>
      <c r="T82" s="79"/>
      <c r="U82" s="80"/>
    </row>
    <row r="83" spans="1:21" s="81" customFormat="1" ht="33.75" customHeight="1" x14ac:dyDescent="0.25">
      <c r="A83" s="72"/>
      <c r="B83" s="73"/>
      <c r="C83" s="74"/>
      <c r="D83" s="74"/>
      <c r="E83" s="83" t="s">
        <v>15</v>
      </c>
      <c r="F83" s="359"/>
      <c r="G83" s="360"/>
      <c r="H83" s="360"/>
      <c r="I83" s="360"/>
      <c r="J83" s="360"/>
      <c r="K83" s="360"/>
      <c r="L83" s="360"/>
      <c r="M83" s="360"/>
      <c r="N83" s="361"/>
      <c r="O83" s="77"/>
      <c r="P83" s="77"/>
      <c r="Q83" s="78"/>
      <c r="R83" s="77"/>
      <c r="S83" s="80"/>
      <c r="T83" s="79"/>
      <c r="U83" s="80"/>
    </row>
    <row r="84" spans="1:21" s="81" customFormat="1" ht="33.75" customHeight="1" x14ac:dyDescent="0.25">
      <c r="A84" s="72"/>
      <c r="B84" s="73"/>
      <c r="C84" s="74"/>
      <c r="D84" s="74"/>
      <c r="E84" s="83" t="s">
        <v>15</v>
      </c>
      <c r="F84" s="359"/>
      <c r="G84" s="360"/>
      <c r="H84" s="360"/>
      <c r="I84" s="360"/>
      <c r="J84" s="360"/>
      <c r="K84" s="360"/>
      <c r="L84" s="360"/>
      <c r="M84" s="360"/>
      <c r="N84" s="361"/>
      <c r="O84" s="77"/>
      <c r="P84" s="77"/>
      <c r="Q84" s="78"/>
      <c r="R84" s="77"/>
      <c r="S84" s="80"/>
      <c r="T84" s="79"/>
      <c r="U84" s="80"/>
    </row>
    <row r="85" spans="1:21" s="81" customFormat="1" ht="33.75" customHeight="1" x14ac:dyDescent="0.25">
      <c r="A85" s="72"/>
      <c r="B85" s="73"/>
      <c r="C85" s="74"/>
      <c r="D85" s="74"/>
      <c r="E85" s="83" t="s">
        <v>15</v>
      </c>
      <c r="F85" s="359"/>
      <c r="G85" s="360"/>
      <c r="H85" s="360"/>
      <c r="I85" s="360"/>
      <c r="J85" s="360"/>
      <c r="K85" s="360"/>
      <c r="L85" s="360"/>
      <c r="M85" s="360"/>
      <c r="N85" s="361"/>
      <c r="O85" s="77"/>
      <c r="P85" s="77"/>
      <c r="Q85" s="78"/>
      <c r="R85" s="77"/>
      <c r="S85" s="80"/>
      <c r="T85" s="79"/>
      <c r="U85" s="80"/>
    </row>
    <row r="86" spans="1:21" s="81" customFormat="1" ht="33.75" customHeight="1" x14ac:dyDescent="0.25">
      <c r="A86" s="72"/>
      <c r="B86" s="73"/>
      <c r="C86" s="74"/>
      <c r="D86" s="74"/>
      <c r="E86" s="83" t="s">
        <v>15</v>
      </c>
      <c r="F86" s="359"/>
      <c r="G86" s="360"/>
      <c r="H86" s="360"/>
      <c r="I86" s="360"/>
      <c r="J86" s="360"/>
      <c r="K86" s="360"/>
      <c r="L86" s="360"/>
      <c r="M86" s="360"/>
      <c r="N86" s="361"/>
      <c r="O86" s="77"/>
      <c r="P86" s="77"/>
      <c r="Q86" s="78"/>
      <c r="R86" s="77"/>
      <c r="S86" s="80"/>
      <c r="T86" s="79"/>
      <c r="U86" s="80"/>
    </row>
    <row r="87" spans="1:21" s="81" customFormat="1" ht="33.75" customHeight="1" x14ac:dyDescent="0.25">
      <c r="A87" s="72"/>
      <c r="B87" s="73"/>
      <c r="C87" s="74"/>
      <c r="D87" s="74"/>
      <c r="E87" s="83" t="s">
        <v>15</v>
      </c>
      <c r="F87" s="359"/>
      <c r="G87" s="360"/>
      <c r="H87" s="360"/>
      <c r="I87" s="360"/>
      <c r="J87" s="360"/>
      <c r="K87" s="360"/>
      <c r="L87" s="360"/>
      <c r="M87" s="360"/>
      <c r="N87" s="361"/>
      <c r="O87" s="77"/>
      <c r="P87" s="77"/>
      <c r="Q87" s="78"/>
      <c r="R87" s="77"/>
      <c r="S87" s="80"/>
      <c r="T87" s="79"/>
      <c r="U87" s="80"/>
    </row>
    <row r="88" spans="1:21" s="81" customFormat="1" ht="33.75" customHeight="1" x14ac:dyDescent="0.25">
      <c r="A88" s="72"/>
      <c r="B88" s="73"/>
      <c r="C88" s="74"/>
      <c r="D88" s="74"/>
      <c r="E88" s="83" t="s">
        <v>15</v>
      </c>
      <c r="F88" s="359"/>
      <c r="G88" s="360"/>
      <c r="H88" s="360"/>
      <c r="I88" s="360"/>
      <c r="J88" s="360"/>
      <c r="K88" s="360"/>
      <c r="L88" s="360"/>
      <c r="M88" s="360"/>
      <c r="N88" s="361"/>
      <c r="O88" s="77"/>
      <c r="P88" s="77"/>
      <c r="Q88" s="78"/>
      <c r="R88" s="77"/>
      <c r="S88" s="80"/>
      <c r="T88" s="79"/>
      <c r="U88" s="80"/>
    </row>
    <row r="89" spans="1:21" s="1" customFormat="1" x14ac:dyDescent="0.25">
      <c r="M89" s="48" t="s">
        <v>68</v>
      </c>
      <c r="N89" s="48"/>
      <c r="O89" s="30">
        <f>SUM(O75:O88)</f>
        <v>6700</v>
      </c>
      <c r="P89" s="30">
        <f>SUM(P75:P88)</f>
        <v>9150</v>
      </c>
      <c r="Q89" s="22"/>
      <c r="R89" s="30">
        <f>SUM(R75:R88)</f>
        <v>0</v>
      </c>
      <c r="S89" s="22"/>
      <c r="T89" s="154">
        <f>SUM(T75:T88)</f>
        <v>0</v>
      </c>
      <c r="U89" s="22"/>
    </row>
    <row r="91" spans="1:21" s="111" customFormat="1" ht="37.5" customHeight="1" x14ac:dyDescent="0.25">
      <c r="A91" s="140" t="s">
        <v>121</v>
      </c>
      <c r="B91" s="141"/>
      <c r="C91" s="141"/>
      <c r="D91" s="141"/>
      <c r="E91" s="141"/>
      <c r="F91" s="141"/>
      <c r="G91" s="141"/>
      <c r="H91" s="141"/>
      <c r="I91" s="141"/>
      <c r="J91" s="141"/>
      <c r="K91" s="141"/>
      <c r="L91" s="141"/>
      <c r="M91" s="141"/>
      <c r="N91" s="142"/>
      <c r="O91" s="143" t="s">
        <v>74</v>
      </c>
      <c r="P91" s="143" t="s">
        <v>37</v>
      </c>
      <c r="Q91" s="144" t="s">
        <v>75</v>
      </c>
      <c r="R91" s="143" t="s">
        <v>38</v>
      </c>
      <c r="S91" s="144" t="s">
        <v>75</v>
      </c>
      <c r="T91" s="143" t="s">
        <v>39</v>
      </c>
      <c r="U91" s="144" t="s">
        <v>75</v>
      </c>
    </row>
    <row r="92" spans="1:21" x14ac:dyDescent="0.25">
      <c r="A92" s="57" t="s">
        <v>70</v>
      </c>
      <c r="B92" s="58"/>
      <c r="C92" s="23" t="s">
        <v>65</v>
      </c>
      <c r="D92" s="23" t="s">
        <v>64</v>
      </c>
      <c r="E92" s="61" t="s">
        <v>32</v>
      </c>
      <c r="F92" s="46" t="s">
        <v>33</v>
      </c>
      <c r="G92" s="46"/>
      <c r="H92" s="46"/>
      <c r="I92" s="46"/>
      <c r="J92" s="46"/>
      <c r="K92" s="46"/>
      <c r="L92" s="46"/>
      <c r="M92" s="46"/>
      <c r="N92" s="46"/>
      <c r="O92" s="20" t="s">
        <v>34</v>
      </c>
      <c r="P92" s="20" t="s">
        <v>34</v>
      </c>
      <c r="Q92" s="26"/>
      <c r="R92" s="20" t="s">
        <v>34</v>
      </c>
      <c r="S92" s="27"/>
      <c r="T92" s="6" t="s">
        <v>34</v>
      </c>
      <c r="U92" s="27"/>
    </row>
    <row r="93" spans="1:21" s="81" customFormat="1" ht="35.25" customHeight="1" x14ac:dyDescent="0.25">
      <c r="A93" s="72">
        <v>9</v>
      </c>
      <c r="B93" s="73"/>
      <c r="C93" s="74" t="s">
        <v>55</v>
      </c>
      <c r="D93" s="74" t="s">
        <v>56</v>
      </c>
      <c r="E93" s="75" t="s">
        <v>20</v>
      </c>
      <c r="F93" s="365" t="s">
        <v>186</v>
      </c>
      <c r="G93" s="366"/>
      <c r="H93" s="366"/>
      <c r="I93" s="366"/>
      <c r="J93" s="366"/>
      <c r="K93" s="366"/>
      <c r="L93" s="366"/>
      <c r="M93" s="366"/>
      <c r="N93" s="367"/>
      <c r="O93" s="77">
        <v>270</v>
      </c>
      <c r="P93" s="77">
        <v>270</v>
      </c>
      <c r="Q93" s="78"/>
      <c r="R93" s="77"/>
      <c r="S93" s="80"/>
      <c r="T93" s="79"/>
      <c r="U93" s="80"/>
    </row>
    <row r="94" spans="1:21" s="81" customFormat="1" ht="54" customHeight="1" x14ac:dyDescent="0.25">
      <c r="A94" s="72">
        <v>8</v>
      </c>
      <c r="B94" s="73"/>
      <c r="C94" s="74" t="s">
        <v>56</v>
      </c>
      <c r="D94" s="74" t="s">
        <v>56</v>
      </c>
      <c r="E94" s="75" t="s">
        <v>20</v>
      </c>
      <c r="F94" s="353" t="s">
        <v>260</v>
      </c>
      <c r="G94" s="354"/>
      <c r="H94" s="354"/>
      <c r="I94" s="354"/>
      <c r="J94" s="354"/>
      <c r="K94" s="354"/>
      <c r="L94" s="354"/>
      <c r="M94" s="354"/>
      <c r="N94" s="355"/>
      <c r="O94" s="77">
        <v>1140</v>
      </c>
      <c r="P94" s="255">
        <f>1140-645</f>
        <v>495</v>
      </c>
      <c r="Q94" s="256" t="s">
        <v>263</v>
      </c>
      <c r="R94" s="77"/>
      <c r="S94" s="80"/>
      <c r="T94" s="79"/>
      <c r="U94" s="80"/>
    </row>
    <row r="95" spans="1:21" s="81" customFormat="1" ht="35.25" customHeight="1" x14ac:dyDescent="0.25">
      <c r="A95" s="72"/>
      <c r="B95" s="73"/>
      <c r="C95" s="74"/>
      <c r="D95" s="74"/>
      <c r="E95" s="75"/>
      <c r="F95" s="344"/>
      <c r="G95" s="345"/>
      <c r="H95" s="345"/>
      <c r="I95" s="345"/>
      <c r="J95" s="345"/>
      <c r="K95" s="345"/>
      <c r="L95" s="345"/>
      <c r="M95" s="345"/>
      <c r="N95" s="346"/>
      <c r="O95" s="77"/>
      <c r="P95" s="77"/>
      <c r="Q95" s="78"/>
      <c r="R95" s="77"/>
      <c r="S95" s="80"/>
      <c r="T95" s="79"/>
      <c r="U95" s="80"/>
    </row>
    <row r="96" spans="1:21" s="81" customFormat="1" ht="35.25" customHeight="1" x14ac:dyDescent="0.25">
      <c r="A96" s="72"/>
      <c r="B96" s="73"/>
      <c r="C96" s="74"/>
      <c r="D96" s="74"/>
      <c r="E96" s="75"/>
      <c r="F96" s="344"/>
      <c r="G96" s="345"/>
      <c r="H96" s="345"/>
      <c r="I96" s="345"/>
      <c r="J96" s="345"/>
      <c r="K96" s="345"/>
      <c r="L96" s="345"/>
      <c r="M96" s="345"/>
      <c r="N96" s="346"/>
      <c r="O96" s="77"/>
      <c r="P96" s="77"/>
      <c r="Q96" s="78"/>
      <c r="R96" s="77"/>
      <c r="S96" s="80"/>
      <c r="T96" s="79"/>
      <c r="U96" s="80"/>
    </row>
    <row r="97" spans="1:21" s="81" customFormat="1" ht="35.25" customHeight="1" x14ac:dyDescent="0.25">
      <c r="A97" s="72"/>
      <c r="B97" s="73"/>
      <c r="C97" s="74"/>
      <c r="D97" s="74"/>
      <c r="E97" s="75"/>
      <c r="F97" s="344"/>
      <c r="G97" s="345"/>
      <c r="H97" s="345"/>
      <c r="I97" s="345"/>
      <c r="J97" s="345"/>
      <c r="K97" s="345"/>
      <c r="L97" s="345"/>
      <c r="M97" s="345"/>
      <c r="N97" s="346"/>
      <c r="O97" s="77"/>
      <c r="P97" s="77"/>
      <c r="Q97" s="78"/>
      <c r="R97" s="77"/>
      <c r="S97" s="80"/>
      <c r="T97" s="79"/>
      <c r="U97" s="80"/>
    </row>
    <row r="98" spans="1:21" s="81" customFormat="1" ht="35.25" customHeight="1" x14ac:dyDescent="0.25">
      <c r="A98" s="72"/>
      <c r="B98" s="73"/>
      <c r="C98" s="74"/>
      <c r="D98" s="74"/>
      <c r="E98" s="75"/>
      <c r="F98" s="344"/>
      <c r="G98" s="345"/>
      <c r="H98" s="345"/>
      <c r="I98" s="345"/>
      <c r="J98" s="345"/>
      <c r="K98" s="345"/>
      <c r="L98" s="345"/>
      <c r="M98" s="345"/>
      <c r="N98" s="346"/>
      <c r="O98" s="77"/>
      <c r="P98" s="77"/>
      <c r="Q98" s="78"/>
      <c r="R98" s="77"/>
      <c r="S98" s="80"/>
      <c r="T98" s="79"/>
      <c r="U98" s="80"/>
    </row>
    <row r="99" spans="1:21" s="81" customFormat="1" ht="35.25" customHeight="1" x14ac:dyDescent="0.25">
      <c r="A99" s="72"/>
      <c r="B99" s="73"/>
      <c r="C99" s="74"/>
      <c r="D99" s="74"/>
      <c r="E99" s="75"/>
      <c r="F99" s="344"/>
      <c r="G99" s="345"/>
      <c r="H99" s="345"/>
      <c r="I99" s="345"/>
      <c r="J99" s="345"/>
      <c r="K99" s="345"/>
      <c r="L99" s="345"/>
      <c r="M99" s="345"/>
      <c r="N99" s="346"/>
      <c r="O99" s="77"/>
      <c r="P99" s="77"/>
      <c r="Q99" s="78"/>
      <c r="R99" s="77"/>
      <c r="S99" s="80"/>
      <c r="T99" s="79"/>
      <c r="U99" s="80"/>
    </row>
    <row r="100" spans="1:21" s="81" customFormat="1" ht="35.25" customHeight="1" x14ac:dyDescent="0.25">
      <c r="A100" s="72"/>
      <c r="B100" s="73"/>
      <c r="C100" s="74"/>
      <c r="D100" s="74"/>
      <c r="E100" s="75"/>
      <c r="F100" s="344"/>
      <c r="G100" s="345"/>
      <c r="H100" s="345"/>
      <c r="I100" s="345"/>
      <c r="J100" s="345"/>
      <c r="K100" s="345"/>
      <c r="L100" s="345"/>
      <c r="M100" s="345"/>
      <c r="N100" s="346"/>
      <c r="O100" s="77"/>
      <c r="P100" s="77"/>
      <c r="Q100" s="78"/>
      <c r="R100" s="77"/>
      <c r="S100" s="80"/>
      <c r="T100" s="79"/>
      <c r="U100" s="80"/>
    </row>
    <row r="101" spans="1:21" s="81" customFormat="1" ht="35.25" customHeight="1" x14ac:dyDescent="0.25">
      <c r="A101" s="72"/>
      <c r="B101" s="73"/>
      <c r="C101" s="74"/>
      <c r="D101" s="74"/>
      <c r="E101" s="75"/>
      <c r="F101" s="344"/>
      <c r="G101" s="345"/>
      <c r="H101" s="345"/>
      <c r="I101" s="345"/>
      <c r="J101" s="345"/>
      <c r="K101" s="345"/>
      <c r="L101" s="345"/>
      <c r="M101" s="345"/>
      <c r="N101" s="346"/>
      <c r="O101" s="77"/>
      <c r="P101" s="77"/>
      <c r="Q101" s="78"/>
      <c r="R101" s="77"/>
      <c r="S101" s="80"/>
      <c r="T101" s="79"/>
      <c r="U101" s="80"/>
    </row>
    <row r="102" spans="1:21" s="1" customFormat="1" x14ac:dyDescent="0.25">
      <c r="L102" s="155" t="s">
        <v>86</v>
      </c>
      <c r="M102" s="48"/>
      <c r="N102" s="48"/>
      <c r="O102" s="30">
        <f>SUM(O93:O101)</f>
        <v>1410</v>
      </c>
      <c r="P102" s="30">
        <f t="shared" ref="P102:T102" si="1">SUM(P93:P101)</f>
        <v>765</v>
      </c>
      <c r="Q102" s="30"/>
      <c r="R102" s="30">
        <f t="shared" si="1"/>
        <v>0</v>
      </c>
      <c r="S102" s="30"/>
      <c r="T102" s="154">
        <f t="shared" si="1"/>
        <v>0</v>
      </c>
      <c r="U102" s="30"/>
    </row>
    <row r="103" spans="1:21" s="1" customFormat="1" x14ac:dyDescent="0.25">
      <c r="N103" s="33"/>
      <c r="O103" s="30"/>
      <c r="P103" s="30"/>
      <c r="Q103" s="22"/>
      <c r="R103" s="30"/>
      <c r="S103" s="22"/>
      <c r="T103" s="31"/>
      <c r="U103" s="22"/>
    </row>
    <row r="104" spans="1:21" s="1" customFormat="1" x14ac:dyDescent="0.25">
      <c r="L104" s="1" t="s">
        <v>122</v>
      </c>
      <c r="N104" s="33"/>
      <c r="O104" s="30">
        <f>SUM(O89,O71,O102,O64,O47)</f>
        <v>20773</v>
      </c>
      <c r="P104" s="30">
        <f>SUM(P89,P71,P102,P64,P47)</f>
        <v>19223</v>
      </c>
      <c r="Q104" s="30"/>
      <c r="R104" s="30">
        <f>SUM(R89,R71,R102,R64,R47)</f>
        <v>0</v>
      </c>
      <c r="S104" s="30"/>
      <c r="T104" s="30">
        <f>SUM(T89,T71,T102,T64,T47)</f>
        <v>0</v>
      </c>
      <c r="U104" s="22"/>
    </row>
    <row r="105" spans="1:21" s="1" customFormat="1" ht="15.75" thickBot="1" x14ac:dyDescent="0.3">
      <c r="N105" s="33"/>
      <c r="O105" s="30"/>
      <c r="P105" s="30"/>
      <c r="Q105" s="22"/>
      <c r="R105" s="30"/>
      <c r="S105" s="22"/>
      <c r="T105" s="31"/>
      <c r="U105" s="22"/>
    </row>
    <row r="106" spans="1:21" s="1" customFormat="1" ht="21.75" thickBot="1" x14ac:dyDescent="0.4">
      <c r="E106" s="356" t="s">
        <v>89</v>
      </c>
      <c r="F106" s="357"/>
      <c r="G106" s="357"/>
      <c r="H106" s="357"/>
      <c r="I106" s="357"/>
      <c r="J106" s="357"/>
      <c r="K106" s="357"/>
      <c r="L106" s="357"/>
      <c r="M106" s="357"/>
      <c r="N106" s="358"/>
      <c r="O106" s="40">
        <f>SUM(O89,O71,O102,O64,O47,O36)</f>
        <v>58020.403299999998</v>
      </c>
      <c r="P106" s="40">
        <f>SUM(P89,P71,P102,P64,P47,P36)</f>
        <v>58020.403299999998</v>
      </c>
      <c r="Q106" s="30"/>
      <c r="R106" s="40">
        <f>SUM(R89,R71,R102,R64,R47,R36)</f>
        <v>0</v>
      </c>
      <c r="S106" s="30"/>
      <c r="T106" s="156">
        <f>SUM(T89,T71,T102,T64,T47,T36)</f>
        <v>0</v>
      </c>
      <c r="U106" s="30"/>
    </row>
    <row r="107" spans="1:21" s="37" customFormat="1" ht="15.75" customHeight="1" x14ac:dyDescent="0.35">
      <c r="G107" s="38"/>
      <c r="H107" s="38"/>
      <c r="I107" s="38"/>
      <c r="J107" s="38"/>
      <c r="K107" s="38"/>
      <c r="L107" s="38"/>
      <c r="M107" s="38"/>
      <c r="N107" s="38"/>
      <c r="O107" s="39"/>
      <c r="P107" s="39"/>
      <c r="Q107" s="39"/>
      <c r="R107" s="39"/>
      <c r="S107" s="39"/>
      <c r="T107" s="71"/>
      <c r="U107" s="39"/>
    </row>
    <row r="109" spans="1:21" s="111" customFormat="1" ht="37.5" customHeight="1" x14ac:dyDescent="0.25">
      <c r="A109" s="145" t="s">
        <v>35</v>
      </c>
      <c r="B109" s="146"/>
      <c r="C109" s="146"/>
      <c r="D109" s="147"/>
      <c r="E109" s="148"/>
      <c r="F109" s="148"/>
      <c r="G109" s="148"/>
      <c r="H109" s="148"/>
      <c r="I109" s="148"/>
      <c r="J109" s="148"/>
      <c r="K109" s="148"/>
      <c r="L109" s="148"/>
      <c r="M109" s="148"/>
      <c r="N109" s="149"/>
      <c r="O109" s="150" t="s">
        <v>74</v>
      </c>
      <c r="P109" s="150" t="s">
        <v>37</v>
      </c>
      <c r="Q109" s="151" t="s">
        <v>75</v>
      </c>
      <c r="R109" s="150" t="s">
        <v>38</v>
      </c>
      <c r="S109" s="151" t="s">
        <v>75</v>
      </c>
      <c r="T109" s="150" t="s">
        <v>39</v>
      </c>
      <c r="U109" s="151" t="s">
        <v>75</v>
      </c>
    </row>
    <row r="110" spans="1:21" x14ac:dyDescent="0.25">
      <c r="A110" s="57" t="s">
        <v>70</v>
      </c>
      <c r="B110" s="58"/>
      <c r="C110" s="23" t="s">
        <v>65</v>
      </c>
      <c r="D110" s="23" t="s">
        <v>64</v>
      </c>
      <c r="E110" s="61" t="s">
        <v>32</v>
      </c>
      <c r="F110" s="46" t="s">
        <v>33</v>
      </c>
      <c r="G110" s="46"/>
      <c r="H110" s="46"/>
      <c r="I110" s="46"/>
      <c r="J110" s="46"/>
      <c r="K110" s="46"/>
      <c r="L110" s="46"/>
      <c r="M110" s="46"/>
      <c r="N110" s="46"/>
      <c r="O110" s="20" t="s">
        <v>34</v>
      </c>
      <c r="P110" s="20" t="s">
        <v>34</v>
      </c>
      <c r="Q110" s="26"/>
      <c r="R110" s="20" t="s">
        <v>34</v>
      </c>
      <c r="S110" s="27"/>
      <c r="T110" s="6" t="s">
        <v>34</v>
      </c>
      <c r="U110" s="27"/>
    </row>
    <row r="111" spans="1:21" s="81" customFormat="1" ht="37.5" customHeight="1" x14ac:dyDescent="0.25">
      <c r="A111" s="72"/>
      <c r="B111" s="73"/>
      <c r="C111" s="74"/>
      <c r="D111" s="74"/>
      <c r="E111" s="83" t="s">
        <v>60</v>
      </c>
      <c r="F111" s="359"/>
      <c r="G111" s="360"/>
      <c r="H111" s="360"/>
      <c r="I111" s="360"/>
      <c r="J111" s="360"/>
      <c r="K111" s="360"/>
      <c r="L111" s="360"/>
      <c r="M111" s="360"/>
      <c r="N111" s="361"/>
      <c r="O111" s="77"/>
      <c r="P111" s="77"/>
      <c r="Q111" s="78"/>
      <c r="R111" s="77"/>
      <c r="S111" s="80"/>
      <c r="T111" s="79"/>
      <c r="U111" s="80"/>
    </row>
    <row r="112" spans="1:21" s="81" customFormat="1" ht="37.5" customHeight="1" x14ac:dyDescent="0.25">
      <c r="A112" s="72"/>
      <c r="B112" s="73"/>
      <c r="C112" s="74"/>
      <c r="D112" s="74"/>
      <c r="E112" s="83" t="s">
        <v>60</v>
      </c>
      <c r="F112" s="359"/>
      <c r="G112" s="360"/>
      <c r="H112" s="360"/>
      <c r="I112" s="360"/>
      <c r="J112" s="360"/>
      <c r="K112" s="360"/>
      <c r="L112" s="360"/>
      <c r="M112" s="360"/>
      <c r="N112" s="361"/>
      <c r="O112" s="77"/>
      <c r="P112" s="77"/>
      <c r="Q112" s="78"/>
      <c r="R112" s="77"/>
      <c r="S112" s="93"/>
      <c r="T112" s="79"/>
      <c r="U112" s="93"/>
    </row>
    <row r="113" spans="5:21" s="1" customFormat="1" ht="15.75" x14ac:dyDescent="0.25">
      <c r="M113" s="47"/>
      <c r="N113" s="47" t="s">
        <v>69</v>
      </c>
      <c r="O113" s="30">
        <f>SUM(O111:O112)</f>
        <v>0</v>
      </c>
      <c r="P113" s="30">
        <f>SUM(P111:P112)</f>
        <v>0</v>
      </c>
      <c r="Q113" s="22"/>
      <c r="R113" s="30">
        <f>SUM(R111:R112)</f>
        <v>0</v>
      </c>
      <c r="S113" s="22"/>
      <c r="T113" s="154">
        <f>SUM(T111:T112)</f>
        <v>0</v>
      </c>
      <c r="U113" s="22"/>
    </row>
    <row r="114" spans="5:21" x14ac:dyDescent="0.25">
      <c r="T114" s="157"/>
    </row>
    <row r="115" spans="5:21" x14ac:dyDescent="0.25">
      <c r="T115" s="157"/>
    </row>
    <row r="116" spans="5:21" ht="15.75" thickBot="1" x14ac:dyDescent="0.3">
      <c r="T116" s="157"/>
    </row>
    <row r="117" spans="5:21" s="1" customFormat="1" ht="21.75" thickBot="1" x14ac:dyDescent="0.4">
      <c r="G117" s="64"/>
      <c r="H117" s="356" t="s">
        <v>88</v>
      </c>
      <c r="I117" s="357"/>
      <c r="J117" s="357"/>
      <c r="K117" s="357"/>
      <c r="L117" s="357"/>
      <c r="M117" s="357"/>
      <c r="N117" s="358"/>
      <c r="O117" s="94">
        <f>SUM(O106*0.05)</f>
        <v>2901.0201649999999</v>
      </c>
      <c r="P117" s="94">
        <f>SUM(P106*0.05)</f>
        <v>2901.0201649999999</v>
      </c>
      <c r="Q117" s="94"/>
      <c r="R117" s="94">
        <v>0</v>
      </c>
      <c r="S117" s="94"/>
      <c r="T117" s="158">
        <v>0</v>
      </c>
      <c r="U117" s="30"/>
    </row>
    <row r="118" spans="5:21" x14ac:dyDescent="0.25">
      <c r="T118" s="157"/>
    </row>
    <row r="119" spans="5:21" ht="15.75" thickBot="1" x14ac:dyDescent="0.3">
      <c r="T119" s="157"/>
    </row>
    <row r="120" spans="5:21" s="41" customFormat="1" ht="24" thickBot="1" x14ac:dyDescent="0.4">
      <c r="E120" s="332" t="s">
        <v>90</v>
      </c>
      <c r="F120" s="333"/>
      <c r="G120" s="333"/>
      <c r="H120" s="333"/>
      <c r="I120" s="333"/>
      <c r="J120" s="333"/>
      <c r="K120" s="333"/>
      <c r="L120" s="333"/>
      <c r="M120" s="333"/>
      <c r="N120" s="334"/>
      <c r="O120" s="43">
        <f>SUM(O117,O113,O106)</f>
        <v>60921.423465</v>
      </c>
      <c r="P120" s="43">
        <f>SUM(P117,P113,P106)</f>
        <v>60921.423465</v>
      </c>
      <c r="Q120" s="43"/>
      <c r="R120" s="43">
        <f>SUM(R117,R113,R106)</f>
        <v>0</v>
      </c>
      <c r="S120" s="43"/>
      <c r="T120" s="159">
        <f>SUM(T117,T113,T106)</f>
        <v>0</v>
      </c>
      <c r="U120" s="42"/>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62">
    <mergeCell ref="F77:N77"/>
    <mergeCell ref="F78:N78"/>
    <mergeCell ref="D1:E1"/>
    <mergeCell ref="F23:N23"/>
    <mergeCell ref="F24:N24"/>
    <mergeCell ref="F32:N32"/>
    <mergeCell ref="F29:N29"/>
    <mergeCell ref="F30:N30"/>
    <mergeCell ref="A20:D20"/>
    <mergeCell ref="A37:D37"/>
    <mergeCell ref="F40:N40"/>
    <mergeCell ref="F41:N41"/>
    <mergeCell ref="F44:N44"/>
    <mergeCell ref="F45:N45"/>
    <mergeCell ref="F93:N93"/>
    <mergeCell ref="F46:N46"/>
    <mergeCell ref="F68:N68"/>
    <mergeCell ref="F69:N69"/>
    <mergeCell ref="F31:N31"/>
    <mergeCell ref="F42:N42"/>
    <mergeCell ref="F43:N43"/>
    <mergeCell ref="F58:N58"/>
    <mergeCell ref="F59:N59"/>
    <mergeCell ref="F60:N60"/>
    <mergeCell ref="F61:N61"/>
    <mergeCell ref="F62:N62"/>
    <mergeCell ref="F63:N63"/>
    <mergeCell ref="F70:N70"/>
    <mergeCell ref="F75:N75"/>
    <mergeCell ref="F76:N76"/>
    <mergeCell ref="H117:N117"/>
    <mergeCell ref="F79:N79"/>
    <mergeCell ref="F111:N111"/>
    <mergeCell ref="F112:N112"/>
    <mergeCell ref="F98:N98"/>
    <mergeCell ref="F80:N80"/>
    <mergeCell ref="F81:N81"/>
    <mergeCell ref="E106:N106"/>
    <mergeCell ref="F101:N101"/>
    <mergeCell ref="F82:N82"/>
    <mergeCell ref="F83:N83"/>
    <mergeCell ref="F84:N84"/>
    <mergeCell ref="F85:N85"/>
    <mergeCell ref="F86:N86"/>
    <mergeCell ref="F87:N87"/>
    <mergeCell ref="F88:N88"/>
    <mergeCell ref="E120:N120"/>
    <mergeCell ref="A11:Q15"/>
    <mergeCell ref="F96:N96"/>
    <mergeCell ref="F97:N97"/>
    <mergeCell ref="K36:N36"/>
    <mergeCell ref="F51:N51"/>
    <mergeCell ref="F52:N52"/>
    <mergeCell ref="F53:N53"/>
    <mergeCell ref="F54:N54"/>
    <mergeCell ref="F55:N55"/>
    <mergeCell ref="F56:N56"/>
    <mergeCell ref="F57:N57"/>
    <mergeCell ref="F94:N94"/>
    <mergeCell ref="F99:N99"/>
    <mergeCell ref="F100:N100"/>
    <mergeCell ref="F95:N95"/>
  </mergeCells>
  <dataValidations count="10">
    <dataValidation type="list" allowBlank="1" showInputMessage="1" showErrorMessage="1" sqref="C23:D24 C75:D88 C93:D101 C111:D112 C40:D46 C29:D32 C68:D70 C51:D63">
      <formula1>Quarter1</formula1>
    </dataValidation>
    <dataValidation type="list" allowBlank="1" showInputMessage="1" showErrorMessage="1" error="Please select from the drop down menu" sqref="E23:E24">
      <formula1>Salary</formula1>
    </dataValidation>
    <dataValidation type="list" allowBlank="1" showInputMessage="1" showErrorMessage="1" sqref="E111:E112">
      <formula1>Salaries</formula1>
    </dataValidation>
    <dataValidation type="list" allowBlank="1" showInputMessage="1" showErrorMessage="1" sqref="H8">
      <formula1>YesNo</formula1>
    </dataValidation>
    <dataValidation type="list" allowBlank="1" showInputMessage="1" showErrorMessage="1" sqref="E93:E101">
      <formula1>Other</formula1>
    </dataValidation>
    <dataValidation allowBlank="1" showInputMessage="1" showErrorMessage="1" error="Please Select from the Drop Down Menu" sqref="E75:E88"/>
    <dataValidation type="list" allowBlank="1" showInputMessage="1" showErrorMessage="1" error="Please Select from the Drop Down Menu" sqref="E40:E46">
      <formula1>ContractedServices</formula1>
    </dataValidation>
    <dataValidation allowBlank="1" showInputMessage="1" showErrorMessage="1" error="Please select from the drop down menu" sqref="E29:E32"/>
    <dataValidation type="list" allowBlank="1" showInputMessage="1" showErrorMessage="1" error="Please Select from the Drop Down Menu" sqref="E68:E70">
      <formula1>Telephone</formula1>
    </dataValidation>
    <dataValidation type="list" allowBlank="1" showInputMessage="1" showErrorMessage="1" error="Please Select from the Drop Down Menu" sqref="E51:E63">
      <formula1>Supplies</formula1>
    </dataValidation>
  </dataValidations>
  <pageMargins left="0.7" right="0.7" top="0.75" bottom="0.75" header="0.3" footer="0.3"/>
  <pageSetup paperSize="5" scale="44"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topLeftCell="A4" workbookViewId="0">
      <selection activeCell="H1" sqref="H1"/>
    </sheetView>
  </sheetViews>
  <sheetFormatPr defaultRowHeight="15" x14ac:dyDescent="0.25"/>
  <cols>
    <col min="1" max="1" width="3" bestFit="1" customWidth="1"/>
    <col min="2" max="2" width="28.85546875" customWidth="1"/>
    <col min="3" max="3" width="16.5703125" customWidth="1"/>
    <col min="4" max="4" width="6.7109375" customWidth="1"/>
    <col min="5" max="5" width="3" bestFit="1" customWidth="1"/>
    <col min="6" max="6" width="28.140625" customWidth="1"/>
    <col min="7" max="7" width="16.85546875" customWidth="1"/>
    <col min="8" max="8" width="6.85546875" customWidth="1"/>
    <col min="9" max="9" width="3" bestFit="1" customWidth="1"/>
    <col min="10" max="10" width="27.42578125" bestFit="1" customWidth="1"/>
    <col min="11" max="11" width="16.85546875" customWidth="1"/>
    <col min="12" max="12" width="6.5703125" customWidth="1"/>
    <col min="13" max="13" width="3" bestFit="1" customWidth="1"/>
    <col min="14" max="14" width="27.42578125" bestFit="1" customWidth="1"/>
    <col min="15" max="15" width="16.5703125" customWidth="1"/>
    <col min="16" max="16" width="6.7109375" customWidth="1"/>
    <col min="18" max="18" width="3" bestFit="1" customWidth="1"/>
    <col min="19" max="19" width="27.42578125" bestFit="1" customWidth="1"/>
    <col min="22" max="22" width="27.42578125" bestFit="1" customWidth="1"/>
  </cols>
  <sheetData>
    <row r="1" spans="1:15" ht="18.75" x14ac:dyDescent="0.3">
      <c r="A1" s="376" t="s">
        <v>41</v>
      </c>
      <c r="B1" s="376"/>
      <c r="C1" s="376"/>
      <c r="E1" s="376" t="s">
        <v>37</v>
      </c>
      <c r="F1" s="376"/>
      <c r="G1" s="376"/>
      <c r="I1" s="376" t="s">
        <v>38</v>
      </c>
      <c r="J1" s="376"/>
      <c r="K1" s="376"/>
      <c r="M1" s="376" t="s">
        <v>39</v>
      </c>
      <c r="N1" s="376"/>
      <c r="O1" s="376"/>
    </row>
    <row r="2" spans="1:15" x14ac:dyDescent="0.25">
      <c r="A2" s="303" t="s">
        <v>2</v>
      </c>
      <c r="B2" s="303"/>
      <c r="C2" s="1" t="s">
        <v>0</v>
      </c>
      <c r="E2" s="303" t="s">
        <v>2</v>
      </c>
      <c r="F2" s="303"/>
      <c r="G2" s="1" t="s">
        <v>0</v>
      </c>
      <c r="I2" s="303" t="s">
        <v>2</v>
      </c>
      <c r="J2" s="303"/>
      <c r="K2" s="1" t="s">
        <v>0</v>
      </c>
      <c r="M2" s="303" t="s">
        <v>2</v>
      </c>
      <c r="N2" s="303"/>
      <c r="O2" s="1" t="s">
        <v>0</v>
      </c>
    </row>
    <row r="3" spans="1:15" x14ac:dyDescent="0.25">
      <c r="A3" s="377" t="s">
        <v>5</v>
      </c>
      <c r="B3" s="378"/>
      <c r="C3" s="65"/>
      <c r="E3" s="377" t="s">
        <v>5</v>
      </c>
      <c r="F3" s="378"/>
      <c r="G3" s="65"/>
      <c r="I3" s="377" t="s">
        <v>5</v>
      </c>
      <c r="J3" s="378"/>
      <c r="K3" s="65"/>
      <c r="M3" s="377" t="s">
        <v>5</v>
      </c>
      <c r="N3" s="378"/>
      <c r="O3" s="65"/>
    </row>
    <row r="4" spans="1:15" x14ac:dyDescent="0.25">
      <c r="A4" s="4">
        <v>1</v>
      </c>
      <c r="B4" s="5" t="s">
        <v>1</v>
      </c>
      <c r="C4" s="65">
        <f>SUMIF('Budget Detail &amp; Amendments'!E23:E24, B4, 'Budget Detail &amp; Amendments'!O23:O24)</f>
        <v>23379</v>
      </c>
      <c r="E4" s="4">
        <v>1</v>
      </c>
      <c r="F4" s="5" t="s">
        <v>1</v>
      </c>
      <c r="G4" s="65">
        <f>SUMIF('Budget Detail &amp; Amendments'!E23:E24, 'Budget Roll-Up'!F4, 'Budget Detail &amp; Amendments'!P23:P24)</f>
        <v>23379</v>
      </c>
      <c r="I4" s="4">
        <v>1</v>
      </c>
      <c r="J4" s="5" t="s">
        <v>1</v>
      </c>
      <c r="K4" s="65">
        <f>SUMIF('Budget Detail &amp; Amendments'!E23:E24, 'Budget Roll-Up'!J4, 'Budget Detail &amp; Amendments'!R23:R24)</f>
        <v>0</v>
      </c>
      <c r="M4" s="4">
        <v>1</v>
      </c>
      <c r="N4" s="5" t="s">
        <v>1</v>
      </c>
      <c r="O4" s="65">
        <f>SUMIF('Budget Detail &amp; Amendments'!E23:E24, 'Budget Roll-Up'!N4, 'Budget Detail &amp; Amendments'!T23:T24)</f>
        <v>0</v>
      </c>
    </row>
    <row r="5" spans="1:15" x14ac:dyDescent="0.25">
      <c r="A5" s="4">
        <v>2</v>
      </c>
      <c r="B5" s="5" t="s">
        <v>3</v>
      </c>
      <c r="C5" s="65">
        <f>SUMIF('Budget Detail &amp; Amendments'!E23:E24, B5, 'Budget Detail &amp; Amendments'!O23:O24)</f>
        <v>0</v>
      </c>
      <c r="E5" s="4">
        <v>2</v>
      </c>
      <c r="F5" s="5" t="s">
        <v>3</v>
      </c>
      <c r="G5" s="65">
        <f>SUMIF('Budget Detail &amp; Amendments'!E23:E24, 'Budget Roll-Up'!F5, 'Budget Detail &amp; Amendments'!P23:P24)</f>
        <v>0</v>
      </c>
      <c r="I5" s="4">
        <v>2</v>
      </c>
      <c r="J5" s="5" t="s">
        <v>3</v>
      </c>
      <c r="K5" s="65">
        <f>SUMIF('Budget Detail &amp; Amendments'!E23:E24, 'Budget Roll-Up'!J5, 'Budget Detail &amp; Amendments'!R23:R24)</f>
        <v>0</v>
      </c>
      <c r="M5" s="4">
        <v>2</v>
      </c>
      <c r="N5" s="5" t="s">
        <v>3</v>
      </c>
      <c r="O5" s="65">
        <f>SUMIF('Budget Detail &amp; Amendments'!E23:E24, 'Budget Roll-Up'!N5, 'Budget Detail &amp; Amendments'!T23:T24)</f>
        <v>0</v>
      </c>
    </row>
    <row r="6" spans="1:15" x14ac:dyDescent="0.25">
      <c r="A6" s="4">
        <v>3</v>
      </c>
      <c r="B6" s="5" t="s">
        <v>4</v>
      </c>
      <c r="C6" s="65">
        <f>'Budget Detail &amp; Amendments'!O33</f>
        <v>13868.4033</v>
      </c>
      <c r="E6" s="4">
        <v>3</v>
      </c>
      <c r="F6" s="5" t="s">
        <v>4</v>
      </c>
      <c r="G6" s="65">
        <f>'Budget Detail &amp; Amendments'!P33</f>
        <v>14118.4033</v>
      </c>
      <c r="I6" s="4">
        <v>3</v>
      </c>
      <c r="J6" s="5" t="s">
        <v>4</v>
      </c>
      <c r="K6" s="65">
        <f>'Budget Detail &amp; Amendments'!R33</f>
        <v>0</v>
      </c>
      <c r="M6" s="4">
        <v>3</v>
      </c>
      <c r="N6" s="5" t="s">
        <v>4</v>
      </c>
      <c r="O6" s="65">
        <f>'Budget Detail &amp; Amendments'!T33</f>
        <v>0</v>
      </c>
    </row>
    <row r="7" spans="1:15" x14ac:dyDescent="0.25">
      <c r="A7" s="6">
        <v>4</v>
      </c>
      <c r="B7" s="7" t="s">
        <v>6</v>
      </c>
      <c r="C7" s="66">
        <f>SUM(C4:C6)</f>
        <v>37247.403299999998</v>
      </c>
      <c r="E7" s="6">
        <v>4</v>
      </c>
      <c r="F7" s="7" t="s">
        <v>6</v>
      </c>
      <c r="G7" s="66">
        <f>SUM(G4:G6)</f>
        <v>37497.403299999998</v>
      </c>
      <c r="I7" s="6">
        <v>4</v>
      </c>
      <c r="J7" s="7" t="s">
        <v>6</v>
      </c>
      <c r="K7" s="66">
        <f>SUM(K4:K6)</f>
        <v>0</v>
      </c>
      <c r="M7" s="6">
        <v>4</v>
      </c>
      <c r="N7" s="7" t="s">
        <v>6</v>
      </c>
      <c r="O7" s="66">
        <f>SUM(O4:O6)</f>
        <v>0</v>
      </c>
    </row>
    <row r="8" spans="1:15" x14ac:dyDescent="0.25">
      <c r="G8" s="67"/>
      <c r="K8" s="67"/>
      <c r="O8" s="67"/>
    </row>
    <row r="9" spans="1:15" x14ac:dyDescent="0.25">
      <c r="A9" s="303" t="s">
        <v>7</v>
      </c>
      <c r="B9" s="303"/>
      <c r="E9" s="303" t="s">
        <v>7</v>
      </c>
      <c r="F9" s="303"/>
      <c r="G9" s="67"/>
      <c r="I9" s="303" t="s">
        <v>7</v>
      </c>
      <c r="J9" s="303"/>
      <c r="K9" s="67"/>
      <c r="M9" s="303" t="s">
        <v>7</v>
      </c>
      <c r="N9" s="303"/>
      <c r="O9" s="67"/>
    </row>
    <row r="10" spans="1:15" x14ac:dyDescent="0.25">
      <c r="A10" s="4">
        <v>5</v>
      </c>
      <c r="B10" s="5" t="s">
        <v>8</v>
      </c>
      <c r="C10" s="65">
        <f>SUMIF('Budget Detail &amp; Amendments'!E40:E46, B10, 'Budget Detail &amp; Amendments'!O40:O46)</f>
        <v>10200</v>
      </c>
      <c r="E10" s="4">
        <v>5</v>
      </c>
      <c r="F10" s="5" t="s">
        <v>8</v>
      </c>
      <c r="G10" s="65">
        <f>SUMIF('Budget Detail &amp; Amendments'!E40:E46, 'Budget Roll-Up'!F10, 'Budget Detail &amp; Amendments'!P40:P46)</f>
        <v>5700</v>
      </c>
      <c r="I10" s="4">
        <v>5</v>
      </c>
      <c r="J10" s="5" t="s">
        <v>8</v>
      </c>
      <c r="K10" s="65">
        <f>SUMIF('Budget Detail &amp; Amendments'!E40:E46, 'Budget Roll-Up'!J10, 'Budget Detail &amp; Amendments'!R40:R46)</f>
        <v>0</v>
      </c>
      <c r="M10" s="4">
        <v>5</v>
      </c>
      <c r="N10" s="5" t="s">
        <v>8</v>
      </c>
      <c r="O10" s="65">
        <f>SUMIF('Budget Detail &amp; Amendments'!E40:E46, 'Budget Roll-Up'!N10, 'Budget Detail &amp; Amendments'!T40:T46)</f>
        <v>0</v>
      </c>
    </row>
    <row r="11" spans="1:15" x14ac:dyDescent="0.25">
      <c r="A11" s="4">
        <v>6</v>
      </c>
      <c r="B11" s="5" t="s">
        <v>9</v>
      </c>
      <c r="C11" s="65"/>
      <c r="E11" s="4">
        <v>6</v>
      </c>
      <c r="F11" s="5" t="s">
        <v>9</v>
      </c>
      <c r="G11" s="65"/>
      <c r="I11" s="4">
        <v>6</v>
      </c>
      <c r="J11" s="5" t="s">
        <v>9</v>
      </c>
      <c r="K11" s="65"/>
      <c r="M11" s="4">
        <v>6</v>
      </c>
      <c r="N11" s="5" t="s">
        <v>9</v>
      </c>
      <c r="O11" s="65"/>
    </row>
    <row r="12" spans="1:15" x14ac:dyDescent="0.25">
      <c r="A12" s="4">
        <v>7</v>
      </c>
      <c r="B12" s="5" t="s">
        <v>10</v>
      </c>
      <c r="C12" s="65">
        <f>SUMIF('Budget Detail &amp; Amendments'!E40:E46, 'Budget Roll-Up'!B12, 'Budget Detail &amp; Amendments'!O40:O46)</f>
        <v>500</v>
      </c>
      <c r="E12" s="4">
        <v>7</v>
      </c>
      <c r="F12" s="5" t="s">
        <v>10</v>
      </c>
      <c r="G12" s="65">
        <f>SUMIF('Budget Detail &amp; Amendments'!E40:E46, 'Budget Roll-Up'!F12, 'Budget Detail &amp; Amendments'!P40:P46)</f>
        <v>500</v>
      </c>
      <c r="I12" s="4">
        <v>7</v>
      </c>
      <c r="J12" s="5" t="s">
        <v>10</v>
      </c>
      <c r="K12" s="65">
        <f>SUMIF('Budget Detail &amp; Amendments'!E40:E46, 'Budget Roll-Up'!J12, 'Budget Detail &amp; Amendments'!R40:R46)</f>
        <v>0</v>
      </c>
      <c r="M12" s="4">
        <v>7</v>
      </c>
      <c r="N12" s="5" t="s">
        <v>10</v>
      </c>
      <c r="O12" s="65">
        <f>SUMIF('Budget Detail &amp; Amendments'!E40:E46, 'Budget Roll-Up'!N12, 'Budget Detail &amp; Amendments'!T40:T46)</f>
        <v>0</v>
      </c>
    </row>
    <row r="13" spans="1:15" x14ac:dyDescent="0.25">
      <c r="A13" s="4">
        <v>8</v>
      </c>
      <c r="B13" s="5" t="s">
        <v>13</v>
      </c>
      <c r="C13" s="65">
        <f>SUMIF('Budget Detail &amp; Amendments'!E51:E63, 'Budget Roll-Up'!B13, 'Budget Detail &amp; Amendments'!O51:O63)</f>
        <v>1863</v>
      </c>
      <c r="E13" s="4">
        <v>8</v>
      </c>
      <c r="F13" s="5" t="s">
        <v>13</v>
      </c>
      <c r="G13" s="65">
        <f>SUMIF('Budget Detail &amp; Amendments'!E51:E63, 'Budget Roll-Up'!F13, 'Budget Detail &amp; Amendments'!P51:P63)</f>
        <v>3008</v>
      </c>
      <c r="I13" s="4">
        <v>8</v>
      </c>
      <c r="J13" s="5" t="s">
        <v>13</v>
      </c>
      <c r="K13" s="65">
        <f>SUMIF('Budget Detail &amp; Amendments'!E51:E63, 'Budget Roll-Up'!J13, 'Budget Detail &amp; Amendments'!R51:R63)</f>
        <v>0</v>
      </c>
      <c r="M13" s="4">
        <v>8</v>
      </c>
      <c r="N13" s="5" t="s">
        <v>13</v>
      </c>
      <c r="O13" s="65">
        <f>SUMIF('Budget Detail &amp; Amendments'!E51:E63, 'Budget Roll-Up'!N13, 'Budget Detail &amp; Amendments'!T51:T63)</f>
        <v>0</v>
      </c>
    </row>
    <row r="14" spans="1:15" x14ac:dyDescent="0.25">
      <c r="A14" s="4">
        <v>9</v>
      </c>
      <c r="B14" s="5" t="s">
        <v>11</v>
      </c>
      <c r="C14" s="65">
        <f>SUMIF('Budget Detail &amp; Amendments'!E51:E63, 'Budget Roll-Up'!B14, 'Budget Detail &amp; Amendments'!O51:O63)</f>
        <v>0</v>
      </c>
      <c r="E14" s="4">
        <v>9</v>
      </c>
      <c r="F14" s="5" t="s">
        <v>11</v>
      </c>
      <c r="G14" s="65">
        <f>SUMIF('Budget Detail &amp; Amendments'!E51:E63, 'Budget Roll-Up'!F14, 'Budget Detail &amp; Amendments'!P51:P63)</f>
        <v>0</v>
      </c>
      <c r="I14" s="4">
        <v>9</v>
      </c>
      <c r="J14" s="5" t="s">
        <v>11</v>
      </c>
      <c r="K14" s="65">
        <f>SUMIF('Budget Detail &amp; Amendments'!E51:E63, 'Budget Roll-Up'!J14, 'Budget Detail &amp; Amendments'!R51:R63)</f>
        <v>0</v>
      </c>
      <c r="M14" s="4">
        <v>9</v>
      </c>
      <c r="N14" s="5" t="s">
        <v>11</v>
      </c>
      <c r="O14" s="65">
        <f>SUMIF('Budget Detail &amp; Amendments'!E51:E63, 'Budget Roll-Up'!N14, 'Budget Detail &amp; Amendments'!T51:T63)</f>
        <v>0</v>
      </c>
    </row>
    <row r="15" spans="1:15" x14ac:dyDescent="0.25">
      <c r="A15" s="4">
        <v>10</v>
      </c>
      <c r="B15" s="5" t="s">
        <v>12</v>
      </c>
      <c r="C15" s="65">
        <f>SUMIF('Budget Detail &amp; Amendments'!E68:E70, 'Budget Roll-Up'!B15, 'Budget Detail &amp; Amendments'!O68:O70)</f>
        <v>100</v>
      </c>
      <c r="E15" s="4">
        <v>10</v>
      </c>
      <c r="F15" s="5" t="s">
        <v>12</v>
      </c>
      <c r="G15" s="65">
        <f>SUMIF('Budget Detail &amp; Amendments'!E68:E70, 'Budget Roll-Up'!F15, 'Budget Detail &amp; Amendments'!P68:P70)</f>
        <v>100</v>
      </c>
      <c r="I15" s="4">
        <v>10</v>
      </c>
      <c r="J15" s="5" t="s">
        <v>12</v>
      </c>
      <c r="K15" s="65">
        <f>SUMIF('Budget Detail &amp; Amendments'!E68:E70, 'Budget Roll-Up'!J15, 'Budget Detail &amp; Amendments'!R68:R70)</f>
        <v>0</v>
      </c>
      <c r="M15" s="4">
        <v>10</v>
      </c>
      <c r="N15" s="5" t="s">
        <v>12</v>
      </c>
      <c r="O15" s="65">
        <f>SUMIF('Budget Detail &amp; Amendments'!E68:E70, 'Budget Roll-Up'!N15, 'Budget Detail &amp; Amendments'!T68:T70)</f>
        <v>0</v>
      </c>
    </row>
    <row r="16" spans="1:15" x14ac:dyDescent="0.25">
      <c r="A16" s="4">
        <v>11</v>
      </c>
      <c r="B16" s="5" t="s">
        <v>14</v>
      </c>
      <c r="C16" s="65">
        <f>SUMIF('Budget Detail &amp; Amendments'!E68:E70, 'Budget Roll-Up'!B16, 'Budget Detail &amp; Amendments'!O68:O70)</f>
        <v>0</v>
      </c>
      <c r="E16" s="4">
        <v>11</v>
      </c>
      <c r="F16" s="5" t="s">
        <v>14</v>
      </c>
      <c r="G16" s="65">
        <f>SUMIF('Budget Detail &amp; Amendments'!E68:E70, 'Budget Roll-Up'!F16, 'Budget Detail &amp; Amendments'!P68:P70)</f>
        <v>0</v>
      </c>
      <c r="I16" s="4">
        <v>11</v>
      </c>
      <c r="J16" s="5" t="s">
        <v>14</v>
      </c>
      <c r="K16" s="65">
        <f>SUMIF('Budget Detail &amp; Amendments'!E68:E70, 'Budget Roll-Up'!J16, 'Budget Detail &amp; Amendments'!R68:R70)</f>
        <v>0</v>
      </c>
      <c r="M16" s="4">
        <v>11</v>
      </c>
      <c r="N16" s="5" t="s">
        <v>14</v>
      </c>
      <c r="O16" s="65">
        <f>SUMIF('Budget Detail &amp; Amendments'!E68:E70, 'Budget Roll-Up'!N16, 'Budget Detail &amp; Amendments'!T68:T70)</f>
        <v>0</v>
      </c>
    </row>
    <row r="17" spans="1:15" x14ac:dyDescent="0.25">
      <c r="A17" s="4">
        <v>12</v>
      </c>
      <c r="B17" s="8" t="s">
        <v>15</v>
      </c>
      <c r="C17" s="65">
        <f>'Budget Detail &amp; Amendments'!O89</f>
        <v>6700</v>
      </c>
      <c r="E17" s="4">
        <v>12</v>
      </c>
      <c r="F17" s="8" t="s">
        <v>15</v>
      </c>
      <c r="G17" s="65">
        <f>SUM('Budget Detail &amp; Amendments'!P89)</f>
        <v>9150</v>
      </c>
      <c r="I17" s="4">
        <v>12</v>
      </c>
      <c r="J17" s="8" t="s">
        <v>15</v>
      </c>
      <c r="K17" s="65">
        <f>SUM('Budget Detail &amp; Amendments'!R89)</f>
        <v>0</v>
      </c>
      <c r="M17" s="4">
        <v>12</v>
      </c>
      <c r="N17" s="8" t="s">
        <v>15</v>
      </c>
      <c r="O17" s="65">
        <f>SUM('Budget Detail &amp; Amendments'!T89)</f>
        <v>0</v>
      </c>
    </row>
    <row r="18" spans="1:15" x14ac:dyDescent="0.25">
      <c r="A18" s="4">
        <v>13</v>
      </c>
      <c r="B18" s="8" t="s">
        <v>16</v>
      </c>
      <c r="C18" s="65"/>
      <c r="E18" s="4">
        <v>13</v>
      </c>
      <c r="F18" s="8" t="s">
        <v>16</v>
      </c>
      <c r="G18" s="65"/>
      <c r="I18" s="4">
        <v>13</v>
      </c>
      <c r="J18" s="8" t="s">
        <v>16</v>
      </c>
      <c r="K18" s="65"/>
      <c r="M18" s="4">
        <v>13</v>
      </c>
      <c r="N18" s="8" t="s">
        <v>16</v>
      </c>
      <c r="O18" s="65"/>
    </row>
    <row r="19" spans="1:15" x14ac:dyDescent="0.25">
      <c r="A19" s="4">
        <v>14</v>
      </c>
      <c r="B19" s="8" t="s">
        <v>17</v>
      </c>
      <c r="C19" s="65"/>
      <c r="E19" s="4">
        <v>14</v>
      </c>
      <c r="F19" s="8" t="s">
        <v>17</v>
      </c>
      <c r="G19" s="65"/>
      <c r="I19" s="4">
        <v>14</v>
      </c>
      <c r="J19" s="8" t="s">
        <v>17</v>
      </c>
      <c r="K19" s="65"/>
      <c r="M19" s="4">
        <v>14</v>
      </c>
      <c r="N19" s="8" t="s">
        <v>17</v>
      </c>
      <c r="O19" s="65"/>
    </row>
    <row r="20" spans="1:15" x14ac:dyDescent="0.25">
      <c r="A20" s="4">
        <v>15</v>
      </c>
      <c r="B20" s="8" t="s">
        <v>18</v>
      </c>
      <c r="C20" s="65"/>
      <c r="E20" s="4">
        <v>15</v>
      </c>
      <c r="F20" s="8" t="s">
        <v>18</v>
      </c>
      <c r="G20" s="65"/>
      <c r="I20" s="4">
        <v>15</v>
      </c>
      <c r="J20" s="8" t="s">
        <v>18</v>
      </c>
      <c r="K20" s="65"/>
      <c r="M20" s="4">
        <v>15</v>
      </c>
      <c r="N20" s="8" t="s">
        <v>18</v>
      </c>
      <c r="O20" s="65"/>
    </row>
    <row r="21" spans="1:15" x14ac:dyDescent="0.25">
      <c r="A21" s="4">
        <v>16</v>
      </c>
      <c r="B21" s="8" t="s">
        <v>19</v>
      </c>
      <c r="C21" s="65">
        <f>SUMIF('Budget Detail &amp; Amendments'!E93:E101, 'Budget Roll-Up'!B21, 'Budget Detail &amp; Amendments'!O93:O101)</f>
        <v>0</v>
      </c>
      <c r="E21" s="4">
        <v>16</v>
      </c>
      <c r="F21" s="8" t="s">
        <v>19</v>
      </c>
      <c r="G21" s="65">
        <f>SUMIF('Budget Detail &amp; Amendments'!E93:E101, 'Budget Roll-Up'!F21, 'Budget Detail &amp; Amendments'!P93:P101)</f>
        <v>0</v>
      </c>
      <c r="I21" s="4">
        <v>16</v>
      </c>
      <c r="J21" s="8" t="s">
        <v>19</v>
      </c>
      <c r="K21" s="65">
        <f>SUMIF('Budget Detail &amp; Amendments'!E93:E101, 'Budget Roll-Up'!J21, 'Budget Detail &amp; Amendments'!R93:R101)</f>
        <v>0</v>
      </c>
      <c r="M21" s="4">
        <v>16</v>
      </c>
      <c r="N21" s="8" t="s">
        <v>19</v>
      </c>
      <c r="O21" s="65">
        <f>SUMIF('Budget Detail &amp; Amendments'!E93:E101, 'Budget Roll-Up'!N21, 'Budget Detail &amp; Amendments'!T93:T101)</f>
        <v>0</v>
      </c>
    </row>
    <row r="22" spans="1:15" x14ac:dyDescent="0.25">
      <c r="A22" s="4">
        <v>17</v>
      </c>
      <c r="B22" s="8" t="s">
        <v>20</v>
      </c>
      <c r="C22" s="65">
        <f>SUMIF('Budget Detail &amp; Amendments'!E93:E101, 'Budget Roll-Up'!B22, 'Budget Detail &amp; Amendments'!O93:O101)</f>
        <v>1410</v>
      </c>
      <c r="E22" s="4">
        <v>17</v>
      </c>
      <c r="F22" s="8" t="s">
        <v>20</v>
      </c>
      <c r="G22" s="65">
        <f>SUMIF('Budget Detail &amp; Amendments'!E93:E101, 'Budget Roll-Up'!F22, 'Budget Detail &amp; Amendments'!P93:P101)</f>
        <v>765</v>
      </c>
      <c r="I22" s="4">
        <v>17</v>
      </c>
      <c r="J22" s="8" t="s">
        <v>20</v>
      </c>
      <c r="K22" s="65">
        <f>SUMIF('Budget Detail &amp; Amendments'!E93:E101, 'Budget Roll-Up'!J22, 'Budget Detail &amp; Amendments'!R93:R101)</f>
        <v>0</v>
      </c>
      <c r="M22" s="4">
        <v>17</v>
      </c>
      <c r="N22" s="8" t="s">
        <v>20</v>
      </c>
      <c r="O22" s="65">
        <f>SUMIF('Budget Detail &amp; Amendments'!E93:E101, 'Budget Roll-Up'!N22, 'Budget Detail &amp; Amendments'!T93:T101)</f>
        <v>0</v>
      </c>
    </row>
    <row r="23" spans="1:15" x14ac:dyDescent="0.25">
      <c r="A23" s="4">
        <v>18</v>
      </c>
      <c r="B23" s="8" t="s">
        <v>21</v>
      </c>
      <c r="C23" s="65">
        <f>SUMIF('Budget Detail &amp; Amendments'!E93:E101, 'Budget Roll-Up'!B23, 'Budget Detail &amp; Amendments'!O93:O101)</f>
        <v>0</v>
      </c>
      <c r="E23" s="4">
        <v>18</v>
      </c>
      <c r="F23" s="8" t="s">
        <v>21</v>
      </c>
      <c r="G23" s="65">
        <f>SUMIF('Budget Detail &amp; Amendments'!E93:E101, 'Budget Roll-Up'!F23, 'Budget Detail &amp; Amendments'!P93:P101)</f>
        <v>0</v>
      </c>
      <c r="I23" s="4">
        <v>18</v>
      </c>
      <c r="J23" s="8" t="s">
        <v>21</v>
      </c>
      <c r="K23" s="65">
        <f>SUMIF('Budget Detail &amp; Amendments'!E93:E101, 'Budget Roll-Up'!J23, 'Budget Detail &amp; Amendments'!R93:R101)</f>
        <v>0</v>
      </c>
      <c r="M23" s="4">
        <v>18</v>
      </c>
      <c r="N23" s="8" t="s">
        <v>21</v>
      </c>
      <c r="O23" s="65">
        <f>SUMIF('Budget Detail &amp; Amendments'!E93:E101, 'Budget Roll-Up'!N23, 'Budget Detail &amp; Amendments'!T93:T101)</f>
        <v>0</v>
      </c>
    </row>
    <row r="24" spans="1:15" x14ac:dyDescent="0.25">
      <c r="A24" s="6">
        <v>19</v>
      </c>
      <c r="B24" s="7" t="s">
        <v>22</v>
      </c>
      <c r="C24" s="65">
        <f>SUM(C10:C23)</f>
        <v>20773</v>
      </c>
      <c r="E24" s="6">
        <v>19</v>
      </c>
      <c r="F24" s="7" t="s">
        <v>22</v>
      </c>
      <c r="G24" s="65">
        <f>SUM(G10:G23)</f>
        <v>19223</v>
      </c>
      <c r="I24" s="6">
        <v>19</v>
      </c>
      <c r="J24" s="7" t="s">
        <v>22</v>
      </c>
      <c r="K24" s="65">
        <f>SUM(K10:K23)</f>
        <v>0</v>
      </c>
      <c r="M24" s="6">
        <v>19</v>
      </c>
      <c r="N24" s="7" t="s">
        <v>22</v>
      </c>
      <c r="O24" s="65">
        <f>SUM(O10:O23)</f>
        <v>0</v>
      </c>
    </row>
    <row r="25" spans="1:15" x14ac:dyDescent="0.25">
      <c r="C25" s="67"/>
      <c r="G25" s="67"/>
      <c r="K25" s="67"/>
      <c r="O25" s="67"/>
    </row>
    <row r="26" spans="1:15" x14ac:dyDescent="0.25">
      <c r="A26" s="9">
        <v>20</v>
      </c>
      <c r="B26" s="7" t="s">
        <v>23</v>
      </c>
      <c r="C26" s="65">
        <f>'Budget Detail &amp; Amendments'!O117</f>
        <v>2901.0201649999999</v>
      </c>
      <c r="E26" s="9">
        <v>20</v>
      </c>
      <c r="F26" s="7" t="s">
        <v>23</v>
      </c>
      <c r="G26" s="65">
        <f>'Budget Detail &amp; Amendments'!P117</f>
        <v>2901.0201649999999</v>
      </c>
      <c r="I26" s="9">
        <v>20</v>
      </c>
      <c r="J26" s="7" t="s">
        <v>23</v>
      </c>
      <c r="K26" s="65">
        <f>SUM('Budget Detail &amp; Amendments'!R117)</f>
        <v>0</v>
      </c>
      <c r="M26" s="9">
        <v>20</v>
      </c>
      <c r="N26" s="7" t="s">
        <v>23</v>
      </c>
      <c r="O26" s="65">
        <f>SUM('Budget Detail &amp; Amendments'!T117)</f>
        <v>0</v>
      </c>
    </row>
    <row r="27" spans="1:15" x14ac:dyDescent="0.25">
      <c r="A27" s="1"/>
      <c r="B27" s="1"/>
      <c r="C27" s="67"/>
      <c r="E27" s="1"/>
      <c r="F27" s="1"/>
      <c r="G27" s="67"/>
      <c r="I27" s="1"/>
      <c r="J27" s="1"/>
      <c r="K27" s="67"/>
      <c r="M27" s="1"/>
      <c r="N27" s="1"/>
      <c r="O27" s="67"/>
    </row>
    <row r="28" spans="1:15" x14ac:dyDescent="0.25">
      <c r="A28" s="6">
        <v>21</v>
      </c>
      <c r="B28" s="7" t="s">
        <v>24</v>
      </c>
      <c r="C28" s="65">
        <f>'Budget Detail &amp; Amendments'!O113</f>
        <v>0</v>
      </c>
      <c r="E28" s="6">
        <v>21</v>
      </c>
      <c r="F28" s="7" t="s">
        <v>24</v>
      </c>
      <c r="G28" s="65">
        <f>SUM('Budget Detail &amp; Amendments'!P113)</f>
        <v>0</v>
      </c>
      <c r="I28" s="6">
        <v>21</v>
      </c>
      <c r="J28" s="7" t="s">
        <v>24</v>
      </c>
      <c r="K28" s="65">
        <f>SUM('Budget Detail &amp; Amendments'!R113)</f>
        <v>0</v>
      </c>
      <c r="M28" s="6">
        <v>21</v>
      </c>
      <c r="N28" s="7" t="s">
        <v>24</v>
      </c>
      <c r="O28" s="65">
        <f>SUM('Budget Detail &amp; Amendments'!T113)</f>
        <v>0</v>
      </c>
    </row>
    <row r="29" spans="1:15" x14ac:dyDescent="0.25">
      <c r="A29" s="2"/>
      <c r="B29" s="1"/>
      <c r="C29" s="67"/>
      <c r="E29" s="2"/>
      <c r="F29" s="1"/>
      <c r="G29" s="67"/>
      <c r="I29" s="2"/>
      <c r="J29" s="1"/>
      <c r="K29" s="67"/>
      <c r="M29" s="2"/>
      <c r="N29" s="1"/>
      <c r="O29" s="67"/>
    </row>
    <row r="30" spans="1:15" x14ac:dyDescent="0.25">
      <c r="A30" s="6">
        <v>22</v>
      </c>
      <c r="B30" s="7" t="s">
        <v>25</v>
      </c>
      <c r="C30" s="65">
        <f>SUM(C7,C24,C26,C28)</f>
        <v>60921.423465</v>
      </c>
      <c r="E30" s="6">
        <v>22</v>
      </c>
      <c r="F30" s="7" t="s">
        <v>25</v>
      </c>
      <c r="G30" s="65">
        <f>SUM(G7,G24,G26,G28)</f>
        <v>59621.423465</v>
      </c>
      <c r="I30" s="6">
        <v>22</v>
      </c>
      <c r="J30" s="7" t="s">
        <v>25</v>
      </c>
      <c r="K30" s="65">
        <f>SUM(K7,K24,K26,K28)</f>
        <v>0</v>
      </c>
      <c r="M30" s="6">
        <v>22</v>
      </c>
      <c r="N30" s="7" t="s">
        <v>25</v>
      </c>
      <c r="O30" s="65">
        <f>SUM(O7,O24,O26,O28)</f>
        <v>0</v>
      </c>
    </row>
    <row r="33" spans="1:7" ht="15.75" thickBot="1" x14ac:dyDescent="0.3"/>
    <row r="34" spans="1:7" ht="15" customHeight="1" thickBot="1" x14ac:dyDescent="0.3">
      <c r="A34" s="379" t="s">
        <v>71</v>
      </c>
      <c r="B34" s="380"/>
      <c r="C34" s="380"/>
      <c r="D34" s="380"/>
      <c r="E34" s="380"/>
      <c r="F34" s="380"/>
      <c r="G34" s="381"/>
    </row>
    <row r="35" spans="1:7" x14ac:dyDescent="0.25">
      <c r="A35" s="24"/>
      <c r="B35" s="13"/>
      <c r="C35" s="24"/>
      <c r="D35" s="24"/>
      <c r="E35" s="24"/>
      <c r="F35" s="24"/>
    </row>
    <row r="52" ht="15" customHeight="1" x14ac:dyDescent="0.25"/>
  </sheetData>
  <sheetProtection algorithmName="SHA-512" hashValue="4O8TFfC37Y6L+qlUYdexmqR7wcHfYacIbo6y5gUbV5AstauCF4BmmkW5p7rJf4K9Y4Uwt+55RhVdqPIHI0syYg==" saltValue="KKaljmJGfHJaOixRxx2J0g==" spinCount="100000" sheet="1" objects="1" scenarios="1"/>
  <mergeCells count="17">
    <mergeCell ref="M3:N3"/>
    <mergeCell ref="M9:N9"/>
    <mergeCell ref="E1:G1"/>
    <mergeCell ref="I1:K1"/>
    <mergeCell ref="M1:O1"/>
    <mergeCell ref="I2:J2"/>
    <mergeCell ref="I3:J3"/>
    <mergeCell ref="E2:F2"/>
    <mergeCell ref="E3:F3"/>
    <mergeCell ref="E9:F9"/>
    <mergeCell ref="I9:J9"/>
    <mergeCell ref="M2:N2"/>
    <mergeCell ref="A9:B9"/>
    <mergeCell ref="A1:C1"/>
    <mergeCell ref="A2:B2"/>
    <mergeCell ref="A3:B3"/>
    <mergeCell ref="A34:G34"/>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6"/>
  <sheetViews>
    <sheetView topLeftCell="A13" workbookViewId="0">
      <selection activeCell="A2" sqref="A2:Y26"/>
    </sheetView>
  </sheetViews>
  <sheetFormatPr defaultRowHeight="15" x14ac:dyDescent="0.25"/>
  <sheetData>
    <row r="2" spans="1:25" ht="15.75" customHeight="1" x14ac:dyDescent="0.25">
      <c r="A2" s="382" t="s">
        <v>123</v>
      </c>
      <c r="B2" s="382"/>
      <c r="C2" s="382"/>
      <c r="D2" s="382"/>
      <c r="E2" s="382"/>
      <c r="F2" s="382"/>
      <c r="G2" s="382"/>
      <c r="H2" s="382"/>
      <c r="I2" s="382"/>
      <c r="J2" s="382"/>
      <c r="K2" s="382"/>
      <c r="L2" s="382"/>
      <c r="M2" s="382"/>
      <c r="N2" s="382"/>
      <c r="O2" s="382"/>
      <c r="P2" s="382"/>
      <c r="Q2" s="382"/>
      <c r="R2" s="382"/>
      <c r="S2" s="382"/>
      <c r="T2" s="382"/>
      <c r="U2" s="382"/>
      <c r="V2" s="382"/>
      <c r="W2" s="382"/>
      <c r="X2" s="382"/>
      <c r="Y2" s="382"/>
    </row>
    <row r="3" spans="1:25" ht="15" customHeight="1" x14ac:dyDescent="0.25">
      <c r="A3" s="382"/>
      <c r="B3" s="382"/>
      <c r="C3" s="382"/>
      <c r="D3" s="382"/>
      <c r="E3" s="382"/>
      <c r="F3" s="382"/>
      <c r="G3" s="382"/>
      <c r="H3" s="382"/>
      <c r="I3" s="382"/>
      <c r="J3" s="382"/>
      <c r="K3" s="382"/>
      <c r="L3" s="382"/>
      <c r="M3" s="382"/>
      <c r="N3" s="382"/>
      <c r="O3" s="382"/>
      <c r="P3" s="382"/>
      <c r="Q3" s="382"/>
      <c r="R3" s="382"/>
      <c r="S3" s="382"/>
      <c r="T3" s="382"/>
      <c r="U3" s="382"/>
      <c r="V3" s="382"/>
      <c r="W3" s="382"/>
      <c r="X3" s="382"/>
      <c r="Y3" s="382"/>
    </row>
    <row r="4" spans="1:25" ht="15" customHeight="1" x14ac:dyDescent="0.25">
      <c r="A4" s="382"/>
      <c r="B4" s="382"/>
      <c r="C4" s="382"/>
      <c r="D4" s="382"/>
      <c r="E4" s="382"/>
      <c r="F4" s="382"/>
      <c r="G4" s="382"/>
      <c r="H4" s="382"/>
      <c r="I4" s="382"/>
      <c r="J4" s="382"/>
      <c r="K4" s="382"/>
      <c r="L4" s="382"/>
      <c r="M4" s="382"/>
      <c r="N4" s="382"/>
      <c r="O4" s="382"/>
      <c r="P4" s="382"/>
      <c r="Q4" s="382"/>
      <c r="R4" s="382"/>
      <c r="S4" s="382"/>
      <c r="T4" s="382"/>
      <c r="U4" s="382"/>
      <c r="V4" s="382"/>
      <c r="W4" s="382"/>
      <c r="X4" s="382"/>
      <c r="Y4" s="382"/>
    </row>
    <row r="5" spans="1:25" ht="15" customHeight="1" x14ac:dyDescent="0.25">
      <c r="A5" s="382"/>
      <c r="B5" s="382"/>
      <c r="C5" s="382"/>
      <c r="D5" s="382"/>
      <c r="E5" s="382"/>
      <c r="F5" s="382"/>
      <c r="G5" s="382"/>
      <c r="H5" s="382"/>
      <c r="I5" s="382"/>
      <c r="J5" s="382"/>
      <c r="K5" s="382"/>
      <c r="L5" s="382"/>
      <c r="M5" s="382"/>
      <c r="N5" s="382"/>
      <c r="O5" s="382"/>
      <c r="P5" s="382"/>
      <c r="Q5" s="382"/>
      <c r="R5" s="382"/>
      <c r="S5" s="382"/>
      <c r="T5" s="382"/>
      <c r="U5" s="382"/>
      <c r="V5" s="382"/>
      <c r="W5" s="382"/>
      <c r="X5" s="382"/>
      <c r="Y5" s="382"/>
    </row>
    <row r="6" spans="1:25" ht="15" customHeight="1" x14ac:dyDescent="0.25">
      <c r="A6" s="382"/>
      <c r="B6" s="382"/>
      <c r="C6" s="382"/>
      <c r="D6" s="382"/>
      <c r="E6" s="382"/>
      <c r="F6" s="382"/>
      <c r="G6" s="382"/>
      <c r="H6" s="382"/>
      <c r="I6" s="382"/>
      <c r="J6" s="382"/>
      <c r="K6" s="382"/>
      <c r="L6" s="382"/>
      <c r="M6" s="382"/>
      <c r="N6" s="382"/>
      <c r="O6" s="382"/>
      <c r="P6" s="382"/>
      <c r="Q6" s="382"/>
      <c r="R6" s="382"/>
      <c r="S6" s="382"/>
      <c r="T6" s="382"/>
      <c r="U6" s="382"/>
      <c r="V6" s="382"/>
      <c r="W6" s="382"/>
      <c r="X6" s="382"/>
      <c r="Y6" s="382"/>
    </row>
    <row r="7" spans="1:25" ht="15" customHeight="1" x14ac:dyDescent="0.25">
      <c r="A7" s="382"/>
      <c r="B7" s="382"/>
      <c r="C7" s="382"/>
      <c r="D7" s="382"/>
      <c r="E7" s="382"/>
      <c r="F7" s="382"/>
      <c r="G7" s="382"/>
      <c r="H7" s="382"/>
      <c r="I7" s="382"/>
      <c r="J7" s="382"/>
      <c r="K7" s="382"/>
      <c r="L7" s="382"/>
      <c r="M7" s="382"/>
      <c r="N7" s="382"/>
      <c r="O7" s="382"/>
      <c r="P7" s="382"/>
      <c r="Q7" s="382"/>
      <c r="R7" s="382"/>
      <c r="S7" s="382"/>
      <c r="T7" s="382"/>
      <c r="U7" s="382"/>
      <c r="V7" s="382"/>
      <c r="W7" s="382"/>
      <c r="X7" s="382"/>
      <c r="Y7" s="382"/>
    </row>
    <row r="8" spans="1:25" ht="15" customHeight="1" x14ac:dyDescent="0.25">
      <c r="A8" s="382"/>
      <c r="B8" s="382"/>
      <c r="C8" s="382"/>
      <c r="D8" s="382"/>
      <c r="E8" s="382"/>
      <c r="F8" s="382"/>
      <c r="G8" s="382"/>
      <c r="H8" s="382"/>
      <c r="I8" s="382"/>
      <c r="J8" s="382"/>
      <c r="K8" s="382"/>
      <c r="L8" s="382"/>
      <c r="M8" s="382"/>
      <c r="N8" s="382"/>
      <c r="O8" s="382"/>
      <c r="P8" s="382"/>
      <c r="Q8" s="382"/>
      <c r="R8" s="382"/>
      <c r="S8" s="382"/>
      <c r="T8" s="382"/>
      <c r="U8" s="382"/>
      <c r="V8" s="382"/>
      <c r="W8" s="382"/>
      <c r="X8" s="382"/>
      <c r="Y8" s="382"/>
    </row>
    <row r="9" spans="1:25" ht="15" customHeight="1" x14ac:dyDescent="0.25">
      <c r="A9" s="382"/>
      <c r="B9" s="382"/>
      <c r="C9" s="382"/>
      <c r="D9" s="382"/>
      <c r="E9" s="382"/>
      <c r="F9" s="382"/>
      <c r="G9" s="382"/>
      <c r="H9" s="382"/>
      <c r="I9" s="382"/>
      <c r="J9" s="382"/>
      <c r="K9" s="382"/>
      <c r="L9" s="382"/>
      <c r="M9" s="382"/>
      <c r="N9" s="382"/>
      <c r="O9" s="382"/>
      <c r="P9" s="382"/>
      <c r="Q9" s="382"/>
      <c r="R9" s="382"/>
      <c r="S9" s="382"/>
      <c r="T9" s="382"/>
      <c r="U9" s="382"/>
      <c r="V9" s="382"/>
      <c r="W9" s="382"/>
      <c r="X9" s="382"/>
      <c r="Y9" s="382"/>
    </row>
    <row r="10" spans="1:25" ht="15" customHeight="1" x14ac:dyDescent="0.25">
      <c r="A10" s="382"/>
      <c r="B10" s="382"/>
      <c r="C10" s="382"/>
      <c r="D10" s="382"/>
      <c r="E10" s="382"/>
      <c r="F10" s="382"/>
      <c r="G10" s="382"/>
      <c r="H10" s="382"/>
      <c r="I10" s="382"/>
      <c r="J10" s="382"/>
      <c r="K10" s="382"/>
      <c r="L10" s="382"/>
      <c r="M10" s="382"/>
      <c r="N10" s="382"/>
      <c r="O10" s="382"/>
      <c r="P10" s="382"/>
      <c r="Q10" s="382"/>
      <c r="R10" s="382"/>
      <c r="S10" s="382"/>
      <c r="T10" s="382"/>
      <c r="U10" s="382"/>
      <c r="V10" s="382"/>
      <c r="W10" s="382"/>
      <c r="X10" s="382"/>
      <c r="Y10" s="382"/>
    </row>
    <row r="11" spans="1:25" ht="15" customHeight="1" x14ac:dyDescent="0.25">
      <c r="A11" s="382"/>
      <c r="B11" s="382"/>
      <c r="C11" s="382"/>
      <c r="D11" s="382"/>
      <c r="E11" s="382"/>
      <c r="F11" s="382"/>
      <c r="G11" s="382"/>
      <c r="H11" s="382"/>
      <c r="I11" s="382"/>
      <c r="J11" s="382"/>
      <c r="K11" s="382"/>
      <c r="L11" s="382"/>
      <c r="M11" s="382"/>
      <c r="N11" s="382"/>
      <c r="O11" s="382"/>
      <c r="P11" s="382"/>
      <c r="Q11" s="382"/>
      <c r="R11" s="382"/>
      <c r="S11" s="382"/>
      <c r="T11" s="382"/>
      <c r="U11" s="382"/>
      <c r="V11" s="382"/>
      <c r="W11" s="382"/>
      <c r="X11" s="382"/>
      <c r="Y11" s="382"/>
    </row>
    <row r="12" spans="1:25" ht="15" customHeight="1" x14ac:dyDescent="0.25">
      <c r="A12" s="382"/>
      <c r="B12" s="382"/>
      <c r="C12" s="382"/>
      <c r="D12" s="382"/>
      <c r="E12" s="382"/>
      <c r="F12" s="382"/>
      <c r="G12" s="382"/>
      <c r="H12" s="382"/>
      <c r="I12" s="382"/>
      <c r="J12" s="382"/>
      <c r="K12" s="382"/>
      <c r="L12" s="382"/>
      <c r="M12" s="382"/>
      <c r="N12" s="382"/>
      <c r="O12" s="382"/>
      <c r="P12" s="382"/>
      <c r="Q12" s="382"/>
      <c r="R12" s="382"/>
      <c r="S12" s="382"/>
      <c r="T12" s="382"/>
      <c r="U12" s="382"/>
      <c r="V12" s="382"/>
      <c r="W12" s="382"/>
      <c r="X12" s="382"/>
      <c r="Y12" s="382"/>
    </row>
    <row r="13" spans="1:25" ht="15" customHeight="1" x14ac:dyDescent="0.25">
      <c r="A13" s="382"/>
      <c r="B13" s="382"/>
      <c r="C13" s="382"/>
      <c r="D13" s="382"/>
      <c r="E13" s="382"/>
      <c r="F13" s="382"/>
      <c r="G13" s="382"/>
      <c r="H13" s="382"/>
      <c r="I13" s="382"/>
      <c r="J13" s="382"/>
      <c r="K13" s="382"/>
      <c r="L13" s="382"/>
      <c r="M13" s="382"/>
      <c r="N13" s="382"/>
      <c r="O13" s="382"/>
      <c r="P13" s="382"/>
      <c r="Q13" s="382"/>
      <c r="R13" s="382"/>
      <c r="S13" s="382"/>
      <c r="T13" s="382"/>
      <c r="U13" s="382"/>
      <c r="V13" s="382"/>
      <c r="W13" s="382"/>
      <c r="X13" s="382"/>
      <c r="Y13" s="382"/>
    </row>
    <row r="14" spans="1:25" ht="15" customHeight="1" x14ac:dyDescent="0.25">
      <c r="A14" s="382"/>
      <c r="B14" s="382"/>
      <c r="C14" s="382"/>
      <c r="D14" s="382"/>
      <c r="E14" s="382"/>
      <c r="F14" s="382"/>
      <c r="G14" s="382"/>
      <c r="H14" s="382"/>
      <c r="I14" s="382"/>
      <c r="J14" s="382"/>
      <c r="K14" s="382"/>
      <c r="L14" s="382"/>
      <c r="M14" s="382"/>
      <c r="N14" s="382"/>
      <c r="O14" s="382"/>
      <c r="P14" s="382"/>
      <c r="Q14" s="382"/>
      <c r="R14" s="382"/>
      <c r="S14" s="382"/>
      <c r="T14" s="382"/>
      <c r="U14" s="382"/>
      <c r="V14" s="382"/>
      <c r="W14" s="382"/>
      <c r="X14" s="382"/>
      <c r="Y14" s="382"/>
    </row>
    <row r="15" spans="1:25" ht="15" customHeight="1" x14ac:dyDescent="0.25">
      <c r="A15" s="382"/>
      <c r="B15" s="382"/>
      <c r="C15" s="382"/>
      <c r="D15" s="382"/>
      <c r="E15" s="382"/>
      <c r="F15" s="382"/>
      <c r="G15" s="382"/>
      <c r="H15" s="382"/>
      <c r="I15" s="382"/>
      <c r="J15" s="382"/>
      <c r="K15" s="382"/>
      <c r="L15" s="382"/>
      <c r="M15" s="382"/>
      <c r="N15" s="382"/>
      <c r="O15" s="382"/>
      <c r="P15" s="382"/>
      <c r="Q15" s="382"/>
      <c r="R15" s="382"/>
      <c r="S15" s="382"/>
      <c r="T15" s="382"/>
      <c r="U15" s="382"/>
      <c r="V15" s="382"/>
      <c r="W15" s="382"/>
      <c r="X15" s="382"/>
      <c r="Y15" s="382"/>
    </row>
    <row r="16" spans="1:25" ht="15" customHeight="1" x14ac:dyDescent="0.25">
      <c r="A16" s="382"/>
      <c r="B16" s="382"/>
      <c r="C16" s="382"/>
      <c r="D16" s="382"/>
      <c r="E16" s="382"/>
      <c r="F16" s="382"/>
      <c r="G16" s="382"/>
      <c r="H16" s="382"/>
      <c r="I16" s="382"/>
      <c r="J16" s="382"/>
      <c r="K16" s="382"/>
      <c r="L16" s="382"/>
      <c r="M16" s="382"/>
      <c r="N16" s="382"/>
      <c r="O16" s="382"/>
      <c r="P16" s="382"/>
      <c r="Q16" s="382"/>
      <c r="R16" s="382"/>
      <c r="S16" s="382"/>
      <c r="T16" s="382"/>
      <c r="U16" s="382"/>
      <c r="V16" s="382"/>
      <c r="W16" s="382"/>
      <c r="X16" s="382"/>
      <c r="Y16" s="382"/>
    </row>
    <row r="17" spans="1:25" ht="15" customHeight="1" x14ac:dyDescent="0.25">
      <c r="A17" s="382"/>
      <c r="B17" s="382"/>
      <c r="C17" s="382"/>
      <c r="D17" s="382"/>
      <c r="E17" s="382"/>
      <c r="F17" s="382"/>
      <c r="G17" s="382"/>
      <c r="H17" s="382"/>
      <c r="I17" s="382"/>
      <c r="J17" s="382"/>
      <c r="K17" s="382"/>
      <c r="L17" s="382"/>
      <c r="M17" s="382"/>
      <c r="N17" s="382"/>
      <c r="O17" s="382"/>
      <c r="P17" s="382"/>
      <c r="Q17" s="382"/>
      <c r="R17" s="382"/>
      <c r="S17" s="382"/>
      <c r="T17" s="382"/>
      <c r="U17" s="382"/>
      <c r="V17" s="382"/>
      <c r="W17" s="382"/>
      <c r="X17" s="382"/>
      <c r="Y17" s="382"/>
    </row>
    <row r="18" spans="1:25" ht="15" customHeight="1" x14ac:dyDescent="0.25">
      <c r="A18" s="382"/>
      <c r="B18" s="382"/>
      <c r="C18" s="382"/>
      <c r="D18" s="382"/>
      <c r="E18" s="382"/>
      <c r="F18" s="382"/>
      <c r="G18" s="382"/>
      <c r="H18" s="382"/>
      <c r="I18" s="382"/>
      <c r="J18" s="382"/>
      <c r="K18" s="382"/>
      <c r="L18" s="382"/>
      <c r="M18" s="382"/>
      <c r="N18" s="382"/>
      <c r="O18" s="382"/>
      <c r="P18" s="382"/>
      <c r="Q18" s="382"/>
      <c r="R18" s="382"/>
      <c r="S18" s="382"/>
      <c r="T18" s="382"/>
      <c r="U18" s="382"/>
      <c r="V18" s="382"/>
      <c r="W18" s="382"/>
      <c r="X18" s="382"/>
      <c r="Y18" s="382"/>
    </row>
    <row r="19" spans="1:25" ht="15" customHeight="1" x14ac:dyDescent="0.25">
      <c r="A19" s="382"/>
      <c r="B19" s="382"/>
      <c r="C19" s="382"/>
      <c r="D19" s="382"/>
      <c r="E19" s="382"/>
      <c r="F19" s="382"/>
      <c r="G19" s="382"/>
      <c r="H19" s="382"/>
      <c r="I19" s="382"/>
      <c r="J19" s="382"/>
      <c r="K19" s="382"/>
      <c r="L19" s="382"/>
      <c r="M19" s="382"/>
      <c r="N19" s="382"/>
      <c r="O19" s="382"/>
      <c r="P19" s="382"/>
      <c r="Q19" s="382"/>
      <c r="R19" s="382"/>
      <c r="S19" s="382"/>
      <c r="T19" s="382"/>
      <c r="U19" s="382"/>
      <c r="V19" s="382"/>
      <c r="W19" s="382"/>
      <c r="X19" s="382"/>
      <c r="Y19" s="382"/>
    </row>
    <row r="20" spans="1:25" ht="15" customHeight="1" x14ac:dyDescent="0.25">
      <c r="A20" s="382"/>
      <c r="B20" s="382"/>
      <c r="C20" s="382"/>
      <c r="D20" s="382"/>
      <c r="E20" s="382"/>
      <c r="F20" s="382"/>
      <c r="G20" s="382"/>
      <c r="H20" s="382"/>
      <c r="I20" s="382"/>
      <c r="J20" s="382"/>
      <c r="K20" s="382"/>
      <c r="L20" s="382"/>
      <c r="M20" s="382"/>
      <c r="N20" s="382"/>
      <c r="O20" s="382"/>
      <c r="P20" s="382"/>
      <c r="Q20" s="382"/>
      <c r="R20" s="382"/>
      <c r="S20" s="382"/>
      <c r="T20" s="382"/>
      <c r="U20" s="382"/>
      <c r="V20" s="382"/>
      <c r="W20" s="382"/>
      <c r="X20" s="382"/>
      <c r="Y20" s="382"/>
    </row>
    <row r="21" spans="1:25" ht="15" customHeight="1" x14ac:dyDescent="0.25">
      <c r="A21" s="382"/>
      <c r="B21" s="382"/>
      <c r="C21" s="382"/>
      <c r="D21" s="382"/>
      <c r="E21" s="382"/>
      <c r="F21" s="382"/>
      <c r="G21" s="382"/>
      <c r="H21" s="382"/>
      <c r="I21" s="382"/>
      <c r="J21" s="382"/>
      <c r="K21" s="382"/>
      <c r="L21" s="382"/>
      <c r="M21" s="382"/>
      <c r="N21" s="382"/>
      <c r="O21" s="382"/>
      <c r="P21" s="382"/>
      <c r="Q21" s="382"/>
      <c r="R21" s="382"/>
      <c r="S21" s="382"/>
      <c r="T21" s="382"/>
      <c r="U21" s="382"/>
      <c r="V21" s="382"/>
      <c r="W21" s="382"/>
      <c r="X21" s="382"/>
      <c r="Y21" s="382"/>
    </row>
    <row r="22" spans="1:25" ht="15" customHeight="1" x14ac:dyDescent="0.25">
      <c r="A22" s="382"/>
      <c r="B22" s="382"/>
      <c r="C22" s="382"/>
      <c r="D22" s="382"/>
      <c r="E22" s="382"/>
      <c r="F22" s="382"/>
      <c r="G22" s="382"/>
      <c r="H22" s="382"/>
      <c r="I22" s="382"/>
      <c r="J22" s="382"/>
      <c r="K22" s="382"/>
      <c r="L22" s="382"/>
      <c r="M22" s="382"/>
      <c r="N22" s="382"/>
      <c r="O22" s="382"/>
      <c r="P22" s="382"/>
      <c r="Q22" s="382"/>
      <c r="R22" s="382"/>
      <c r="S22" s="382"/>
      <c r="T22" s="382"/>
      <c r="U22" s="382"/>
      <c r="V22" s="382"/>
      <c r="W22" s="382"/>
      <c r="X22" s="382"/>
      <c r="Y22" s="382"/>
    </row>
    <row r="23" spans="1:25" ht="15" customHeight="1" x14ac:dyDescent="0.25">
      <c r="A23" s="382"/>
      <c r="B23" s="382"/>
      <c r="C23" s="382"/>
      <c r="D23" s="382"/>
      <c r="E23" s="382"/>
      <c r="F23" s="382"/>
      <c r="G23" s="382"/>
      <c r="H23" s="382"/>
      <c r="I23" s="382"/>
      <c r="J23" s="382"/>
      <c r="K23" s="382"/>
      <c r="L23" s="382"/>
      <c r="M23" s="382"/>
      <c r="N23" s="382"/>
      <c r="O23" s="382"/>
      <c r="P23" s="382"/>
      <c r="Q23" s="382"/>
      <c r="R23" s="382"/>
      <c r="S23" s="382"/>
      <c r="T23" s="382"/>
      <c r="U23" s="382"/>
      <c r="V23" s="382"/>
      <c r="W23" s="382"/>
      <c r="X23" s="382"/>
      <c r="Y23" s="382"/>
    </row>
    <row r="24" spans="1:25" ht="15" customHeight="1" x14ac:dyDescent="0.25">
      <c r="A24" s="382"/>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row>
    <row r="25" spans="1:25" ht="15" customHeight="1" x14ac:dyDescent="0.25">
      <c r="A25" s="382"/>
      <c r="B25" s="382"/>
      <c r="C25" s="382"/>
      <c r="D25" s="382"/>
      <c r="E25" s="382"/>
      <c r="F25" s="382"/>
      <c r="G25" s="382"/>
      <c r="H25" s="382"/>
      <c r="I25" s="382"/>
      <c r="J25" s="382"/>
      <c r="K25" s="382"/>
      <c r="L25" s="382"/>
      <c r="M25" s="382"/>
      <c r="N25" s="382"/>
      <c r="O25" s="382"/>
      <c r="P25" s="382"/>
      <c r="Q25" s="382"/>
      <c r="R25" s="382"/>
      <c r="S25" s="382"/>
      <c r="T25" s="382"/>
      <c r="U25" s="382"/>
      <c r="V25" s="382"/>
      <c r="W25" s="382"/>
      <c r="X25" s="382"/>
      <c r="Y25" s="382"/>
    </row>
    <row r="26" spans="1:25" ht="15" customHeight="1" x14ac:dyDescent="0.25">
      <c r="A26" s="382"/>
      <c r="B26" s="382"/>
      <c r="C26" s="382"/>
      <c r="D26" s="382"/>
      <c r="E26" s="382"/>
      <c r="F26" s="382"/>
      <c r="G26" s="382"/>
      <c r="H26" s="382"/>
      <c r="I26" s="382"/>
      <c r="J26" s="382"/>
      <c r="K26" s="382"/>
      <c r="L26" s="382"/>
      <c r="M26" s="382"/>
      <c r="N26" s="382"/>
      <c r="O26" s="382"/>
      <c r="P26" s="382"/>
      <c r="Q26" s="382"/>
      <c r="R26" s="382"/>
      <c r="S26" s="382"/>
      <c r="T26" s="382"/>
      <c r="U26" s="382"/>
      <c r="V26" s="382"/>
      <c r="W26" s="382"/>
      <c r="X26" s="382"/>
      <c r="Y26" s="382"/>
    </row>
  </sheetData>
  <sheetProtection algorithmName="SHA-512" hashValue="sUKpFUQ6FPHN+U1wz+vLqmZVj6/UJCkWxxlmIF04qcuPLU4DIV79NN3fUN0YeSm+fUeLF7GHBWnxtZrdr3/3gQ==" saltValue="Sasoe6F5B6wNdMU4olfFNA==" spinCount="100000" sheet="1" objects="1" scenarios="1"/>
  <mergeCells count="1">
    <mergeCell ref="A2:Y2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7"/>
  <sheetViews>
    <sheetView showGridLines="0" topLeftCell="A22" zoomScale="85" zoomScaleNormal="85" workbookViewId="0">
      <selection activeCell="AE49" sqref="AE49"/>
    </sheetView>
  </sheetViews>
  <sheetFormatPr defaultColWidth="9.140625" defaultRowHeight="12.75" x14ac:dyDescent="0.2"/>
  <cols>
    <col min="1" max="1" width="3.140625" style="95" customWidth="1"/>
    <col min="2" max="8" width="3.7109375" style="95" customWidth="1"/>
    <col min="9" max="9" width="1.7109375" style="95" customWidth="1"/>
    <col min="10" max="10" width="8.42578125" style="96" bestFit="1" customWidth="1"/>
    <col min="11" max="11" width="32" style="95" bestFit="1" customWidth="1"/>
    <col min="12" max="12" width="4.85546875" style="95" customWidth="1"/>
    <col min="13" max="19" width="3.7109375" style="95" customWidth="1"/>
    <col min="20" max="20" width="1.7109375" style="95" customWidth="1"/>
    <col min="21" max="21" width="4.42578125" style="95" customWidth="1"/>
    <col min="22" max="22" width="30.5703125" style="95" bestFit="1" customWidth="1"/>
    <col min="23" max="23" width="2.85546875" style="95" customWidth="1"/>
    <col min="24" max="24" width="3.140625" style="95" customWidth="1"/>
    <col min="25" max="25" width="7.85546875" style="95" customWidth="1"/>
    <col min="26" max="16384" width="9.140625" style="95"/>
  </cols>
  <sheetData>
    <row r="1" spans="1:28" ht="18" x14ac:dyDescent="0.25">
      <c r="A1" s="383" t="s">
        <v>144</v>
      </c>
      <c r="B1" s="383"/>
      <c r="C1" s="383"/>
      <c r="D1" s="383"/>
      <c r="E1" s="383"/>
      <c r="F1" s="383"/>
      <c r="G1" s="383"/>
      <c r="H1" s="383"/>
      <c r="I1" s="383"/>
      <c r="J1" s="383"/>
      <c r="K1" s="383"/>
      <c r="L1" s="162"/>
      <c r="M1" s="162"/>
      <c r="N1" s="162"/>
      <c r="O1" s="162"/>
      <c r="P1" s="162"/>
      <c r="Q1" s="162"/>
      <c r="R1" s="162"/>
      <c r="S1" s="162"/>
      <c r="T1" s="162"/>
      <c r="U1" s="162"/>
      <c r="V1" s="162"/>
      <c r="W1" s="163"/>
      <c r="X1" s="164"/>
      <c r="Y1" s="165"/>
      <c r="Z1" s="164"/>
      <c r="AA1" s="164"/>
    </row>
    <row r="2" spans="1:28" x14ac:dyDescent="0.2">
      <c r="A2" s="384" t="s">
        <v>96</v>
      </c>
      <c r="B2" s="384"/>
      <c r="C2" s="384"/>
      <c r="D2" s="384"/>
      <c r="E2" s="384"/>
      <c r="F2" s="384"/>
      <c r="G2" s="384"/>
      <c r="H2" s="384"/>
      <c r="I2" s="384"/>
      <c r="J2" s="384"/>
      <c r="K2" s="384"/>
      <c r="L2" s="166"/>
      <c r="M2" s="97"/>
      <c r="N2" s="97"/>
      <c r="O2" s="97"/>
      <c r="P2" s="97"/>
      <c r="Q2" s="97"/>
      <c r="R2" s="97"/>
      <c r="S2" s="97"/>
      <c r="T2" s="97"/>
      <c r="U2" s="166"/>
      <c r="V2" s="167" t="s">
        <v>97</v>
      </c>
      <c r="W2" s="163"/>
      <c r="X2" s="164"/>
      <c r="Y2" s="168"/>
      <c r="Z2" s="164"/>
      <c r="AA2" s="164"/>
    </row>
    <row r="3" spans="1:28" x14ac:dyDescent="0.2">
      <c r="A3" s="166"/>
      <c r="B3" s="166"/>
      <c r="C3" s="166"/>
      <c r="D3" s="169"/>
      <c r="E3" s="169"/>
      <c r="F3" s="166"/>
      <c r="G3" s="166"/>
      <c r="H3" s="166"/>
      <c r="I3" s="170"/>
      <c r="J3" s="171"/>
      <c r="K3" s="166"/>
      <c r="L3" s="166"/>
      <c r="M3" s="166"/>
      <c r="N3" s="166"/>
      <c r="O3" s="169"/>
      <c r="P3" s="169"/>
      <c r="Q3" s="166"/>
      <c r="R3" s="166"/>
      <c r="S3" s="166"/>
      <c r="T3" s="170"/>
      <c r="U3" s="98"/>
      <c r="V3" s="166"/>
      <c r="W3" s="163"/>
      <c r="X3" s="164"/>
      <c r="Y3" s="165"/>
      <c r="Z3" s="164"/>
      <c r="AA3" s="164"/>
    </row>
    <row r="4" spans="1:28" x14ac:dyDescent="0.2">
      <c r="A4" s="166"/>
      <c r="B4" s="166"/>
      <c r="C4" s="166"/>
      <c r="D4" s="385" t="s">
        <v>98</v>
      </c>
      <c r="E4" s="386"/>
      <c r="F4" s="387">
        <v>2018</v>
      </c>
      <c r="G4" s="388"/>
      <c r="H4" s="389"/>
      <c r="I4" s="166"/>
      <c r="J4" s="171"/>
      <c r="K4" s="385" t="s">
        <v>99</v>
      </c>
      <c r="L4" s="386"/>
      <c r="M4" s="387">
        <v>1</v>
      </c>
      <c r="N4" s="389"/>
      <c r="O4" s="396"/>
      <c r="P4" s="397"/>
      <c r="Q4" s="397"/>
      <c r="R4" s="397"/>
      <c r="S4" s="397"/>
      <c r="T4" s="166"/>
      <c r="U4" s="166"/>
      <c r="V4" s="166"/>
      <c r="W4" s="163"/>
      <c r="X4" s="164"/>
      <c r="Y4" s="168"/>
      <c r="Z4" s="164"/>
      <c r="AA4" s="164"/>
    </row>
    <row r="5" spans="1:28" x14ac:dyDescent="0.2">
      <c r="A5" s="166"/>
      <c r="B5" s="166"/>
      <c r="C5" s="166"/>
      <c r="D5" s="166"/>
      <c r="E5" s="166"/>
      <c r="F5" s="166"/>
      <c r="G5" s="166"/>
      <c r="H5" s="166"/>
      <c r="I5" s="166"/>
      <c r="J5" s="171"/>
      <c r="K5" s="166"/>
      <c r="L5" s="166"/>
      <c r="M5" s="166"/>
      <c r="N5" s="166"/>
      <c r="O5" s="166"/>
      <c r="P5" s="166"/>
      <c r="Q5" s="166"/>
      <c r="R5" s="166"/>
      <c r="S5" s="166"/>
      <c r="T5" s="166"/>
      <c r="U5" s="166"/>
      <c r="V5" s="166"/>
      <c r="W5" s="163"/>
      <c r="X5" s="164"/>
      <c r="Y5" s="172"/>
      <c r="Z5" s="164"/>
      <c r="AA5" s="164"/>
    </row>
    <row r="6" spans="1:28" x14ac:dyDescent="0.2">
      <c r="A6" s="164"/>
      <c r="B6" s="164"/>
      <c r="C6" s="164"/>
      <c r="D6" s="164"/>
      <c r="E6" s="164"/>
      <c r="F6" s="164"/>
      <c r="G6" s="164"/>
      <c r="H6" s="164"/>
      <c r="I6" s="164"/>
      <c r="J6" s="165"/>
      <c r="K6" s="164"/>
      <c r="L6" s="164"/>
      <c r="M6" s="164"/>
      <c r="N6" s="164"/>
      <c r="O6" s="164"/>
      <c r="P6" s="164"/>
      <c r="Q6" s="164"/>
      <c r="R6" s="164"/>
      <c r="S6" s="164"/>
      <c r="T6" s="164"/>
      <c r="U6" s="164"/>
      <c r="V6" s="164"/>
      <c r="W6" s="164"/>
      <c r="X6" s="164"/>
      <c r="Y6" s="173"/>
      <c r="Z6" s="164"/>
      <c r="AA6" s="164"/>
    </row>
    <row r="7" spans="1:28" s="99" customFormat="1" ht="18" customHeight="1" x14ac:dyDescent="0.2">
      <c r="A7" s="174"/>
      <c r="B7" s="398" t="s">
        <v>100</v>
      </c>
      <c r="C7" s="398"/>
      <c r="D7" s="398"/>
      <c r="E7" s="398"/>
      <c r="F7" s="398"/>
      <c r="G7" s="398"/>
      <c r="H7" s="398"/>
      <c r="I7" s="398"/>
      <c r="J7" s="398"/>
      <c r="K7" s="398"/>
      <c r="L7" s="398"/>
      <c r="M7" s="398"/>
      <c r="N7" s="398"/>
      <c r="O7" s="398"/>
      <c r="P7" s="398"/>
      <c r="Q7" s="398"/>
      <c r="R7" s="398"/>
      <c r="S7" s="398"/>
      <c r="T7" s="398"/>
      <c r="U7" s="398"/>
      <c r="V7" s="398"/>
      <c r="W7" s="174"/>
      <c r="X7" s="174"/>
      <c r="Y7" s="390"/>
      <c r="Z7" s="174"/>
      <c r="AA7" s="174"/>
    </row>
    <row r="8" spans="1:28" s="100" customFormat="1" ht="6" customHeight="1" x14ac:dyDescent="0.2">
      <c r="A8" s="175"/>
      <c r="B8" s="176"/>
      <c r="C8" s="176"/>
      <c r="D8" s="176"/>
      <c r="E8" s="176"/>
      <c r="F8" s="176"/>
      <c r="G8" s="176"/>
      <c r="H8" s="176"/>
      <c r="I8" s="176"/>
      <c r="J8" s="177"/>
      <c r="K8" s="176"/>
      <c r="L8" s="178"/>
      <c r="M8" s="176"/>
      <c r="N8" s="176"/>
      <c r="O8" s="176"/>
      <c r="P8" s="176"/>
      <c r="Q8" s="176"/>
      <c r="R8" s="176"/>
      <c r="S8" s="176"/>
      <c r="T8" s="176"/>
      <c r="U8" s="176"/>
      <c r="V8" s="176"/>
      <c r="W8" s="175"/>
      <c r="X8" s="175"/>
      <c r="Y8" s="390"/>
      <c r="Z8" s="175"/>
      <c r="AA8" s="175"/>
    </row>
    <row r="9" spans="1:28" s="102" customFormat="1" ht="13.5" x14ac:dyDescent="0.3">
      <c r="A9" s="179"/>
      <c r="B9" s="391">
        <f>DATE(year,7,1)</f>
        <v>43282</v>
      </c>
      <c r="C9" s="392"/>
      <c r="D9" s="392"/>
      <c r="E9" s="392"/>
      <c r="F9" s="392"/>
      <c r="G9" s="392"/>
      <c r="H9" s="392"/>
      <c r="I9" s="180"/>
      <c r="J9" s="393" t="s">
        <v>101</v>
      </c>
      <c r="K9" s="393"/>
      <c r="L9" s="181"/>
      <c r="M9" s="391">
        <f>DATE(year+1,1,1)</f>
        <v>43466</v>
      </c>
      <c r="N9" s="392"/>
      <c r="O9" s="392"/>
      <c r="P9" s="392"/>
      <c r="Q9" s="392"/>
      <c r="R9" s="392"/>
      <c r="S9" s="392"/>
      <c r="T9" s="181"/>
      <c r="U9" s="393" t="s">
        <v>102</v>
      </c>
      <c r="V9" s="393"/>
      <c r="W9" s="179"/>
      <c r="X9" s="179"/>
      <c r="Y9" s="390"/>
      <c r="Z9" s="182"/>
      <c r="AA9" s="182"/>
      <c r="AB9" s="104"/>
    </row>
    <row r="10" spans="1:28" s="101" customFormat="1" x14ac:dyDescent="0.2">
      <c r="A10" s="178"/>
      <c r="B10" s="183" t="str">
        <f>IF(startday=1,INDEX(weekDayNames,1),INDEX(weekDayNames,2))</f>
        <v>Su</v>
      </c>
      <c r="C10" s="184" t="str">
        <f>IF(startday=1,INDEX(weekDayNames,2),INDEX(weekDayNames,3))</f>
        <v>M</v>
      </c>
      <c r="D10" s="184" t="str">
        <f>IF(startday=1,INDEX(weekDayNames,3),INDEX(weekDayNames,4))</f>
        <v>Tu</v>
      </c>
      <c r="E10" s="184" t="str">
        <f>IF(startday=1,INDEX(weekDayNames,4),INDEX(weekDayNames,5))</f>
        <v>W</v>
      </c>
      <c r="F10" s="184" t="str">
        <f>IF(startday=1,INDEX(weekDayNames,5),INDEX(weekDayNames,6))</f>
        <v>Th</v>
      </c>
      <c r="G10" s="184" t="str">
        <f>IF(startday=1,INDEX(weekDayNames,6),INDEX(weekDayNames,7))</f>
        <v>F</v>
      </c>
      <c r="H10" s="183" t="str">
        <f>IF(startday=1,INDEX(weekDayNames,7),INDEX(weekDayNames,1))</f>
        <v>Sa</v>
      </c>
      <c r="I10" s="181"/>
      <c r="J10" s="394" t="s">
        <v>103</v>
      </c>
      <c r="K10" s="394"/>
      <c r="L10" s="181"/>
      <c r="M10" s="183" t="str">
        <f>IF(startday=1,INDEX(weekDayNames,1),INDEX(weekDayNames,2))</f>
        <v>Su</v>
      </c>
      <c r="N10" s="184" t="str">
        <f>IF(startday=1,INDEX(weekDayNames,2),INDEX(weekDayNames,3))</f>
        <v>M</v>
      </c>
      <c r="O10" s="184" t="str">
        <f>IF(startday=1,INDEX(weekDayNames,3),INDEX(weekDayNames,4))</f>
        <v>Tu</v>
      </c>
      <c r="P10" s="184" t="str">
        <f>IF(startday=1,INDEX(weekDayNames,4),INDEX(weekDayNames,5))</f>
        <v>W</v>
      </c>
      <c r="Q10" s="184" t="str">
        <f>IF(startday=1,INDEX(weekDayNames,5),INDEX(weekDayNames,6))</f>
        <v>Th</v>
      </c>
      <c r="R10" s="184" t="str">
        <f>IF(startday=1,INDEX(weekDayNames,6),INDEX(weekDayNames,7))</f>
        <v>F</v>
      </c>
      <c r="S10" s="183" t="str">
        <f>IF(startday=1,INDEX(weekDayNames,7),INDEX(weekDayNames,1))</f>
        <v>Sa</v>
      </c>
      <c r="T10" s="181"/>
      <c r="U10" s="185">
        <v>9</v>
      </c>
      <c r="V10" s="186" t="s">
        <v>124</v>
      </c>
      <c r="W10" s="178"/>
      <c r="X10" s="178"/>
      <c r="Y10" s="390"/>
      <c r="Z10" s="178"/>
      <c r="AA10" s="178"/>
    </row>
    <row r="11" spans="1:28" s="101" customFormat="1" x14ac:dyDescent="0.2">
      <c r="A11" s="178"/>
      <c r="B11" s="187">
        <f t="array" ref="B11:H16">IF(MONTH(B9)&lt;&gt;MONTH(DATE(YEAR(B9),MONTH(B9),1)-WEEKDAY(DATE(YEAR(B9),MONTH(B9),1),startday)+(WeekNo-1)*7+WeekDay),"",DATE(YEAR(B9),MONTH(B9),1)-WEEKDAY(DATE(YEAR(B9),MONTH(B9),1),startday)+(WeekNo-1)*7+WeekDay)</f>
        <v>43282</v>
      </c>
      <c r="C11" s="188">
        <v>43283</v>
      </c>
      <c r="D11" s="189">
        <v>43284</v>
      </c>
      <c r="E11" s="190">
        <v>43285</v>
      </c>
      <c r="F11" s="190">
        <v>43286</v>
      </c>
      <c r="G11" s="190">
        <v>43287</v>
      </c>
      <c r="H11" s="187">
        <v>43288</v>
      </c>
      <c r="I11" s="181"/>
      <c r="J11" s="395" t="s">
        <v>125</v>
      </c>
      <c r="K11" s="395"/>
      <c r="L11" s="181"/>
      <c r="M11" s="187" t="str">
        <f t="array" ref="M11:S16">IF(MONTH(M9)&lt;&gt;MONTH(DATE(YEAR(M9),MONTH(M9),1)-WEEKDAY(DATE(YEAR(M9),MONTH(M9),1),startday)+(WeekNo-1)*7+WeekDay),"",DATE(YEAR(M9),MONTH(M9),1)-WEEKDAY(DATE(YEAR(M9),MONTH(M9),1),startday)+(WeekNo-1)*7+WeekDay)</f>
        <v/>
      </c>
      <c r="N11" s="190" t="str">
        <v/>
      </c>
      <c r="O11" s="190">
        <v>43466</v>
      </c>
      <c r="P11" s="190">
        <v>43467</v>
      </c>
      <c r="Q11" s="190">
        <v>43468</v>
      </c>
      <c r="R11" s="190">
        <v>43469</v>
      </c>
      <c r="S11" s="187">
        <v>43470</v>
      </c>
      <c r="T11" s="181"/>
      <c r="U11" s="191">
        <v>15</v>
      </c>
      <c r="V11" s="192" t="s">
        <v>104</v>
      </c>
      <c r="W11" s="178"/>
      <c r="X11" s="178"/>
      <c r="Y11" s="390"/>
      <c r="Z11" s="178"/>
      <c r="AA11" s="178"/>
    </row>
    <row r="12" spans="1:28" s="101" customFormat="1" x14ac:dyDescent="0.2">
      <c r="A12" s="178"/>
      <c r="B12" s="187">
        <v>43289</v>
      </c>
      <c r="C12" s="190">
        <v>43290</v>
      </c>
      <c r="D12" s="190">
        <v>43291</v>
      </c>
      <c r="E12" s="193">
        <v>43292</v>
      </c>
      <c r="F12" s="190">
        <v>43293</v>
      </c>
      <c r="G12" s="190">
        <v>43294</v>
      </c>
      <c r="H12" s="187">
        <v>43295</v>
      </c>
      <c r="I12" s="181"/>
      <c r="J12" s="399" t="s">
        <v>126</v>
      </c>
      <c r="K12" s="399"/>
      <c r="L12" s="181"/>
      <c r="M12" s="187">
        <v>43471</v>
      </c>
      <c r="N12" s="190">
        <v>43472</v>
      </c>
      <c r="O12" s="190">
        <v>43473</v>
      </c>
      <c r="P12" s="193">
        <v>43474</v>
      </c>
      <c r="Q12" s="190">
        <v>43475</v>
      </c>
      <c r="R12" s="190">
        <v>43476</v>
      </c>
      <c r="S12" s="187">
        <v>43477</v>
      </c>
      <c r="T12" s="181"/>
      <c r="U12" s="185">
        <v>23</v>
      </c>
      <c r="V12" s="186" t="s">
        <v>124</v>
      </c>
      <c r="W12" s="178"/>
      <c r="X12" s="178"/>
      <c r="Y12" s="194"/>
      <c r="Z12" s="195"/>
      <c r="AA12" s="195"/>
      <c r="AB12" s="105"/>
    </row>
    <row r="13" spans="1:28" s="101" customFormat="1" ht="11.25" customHeight="1" x14ac:dyDescent="0.2">
      <c r="A13" s="178"/>
      <c r="B13" s="187">
        <v>43296</v>
      </c>
      <c r="C13" s="190">
        <v>43297</v>
      </c>
      <c r="D13" s="189">
        <v>43298</v>
      </c>
      <c r="E13" s="190">
        <v>43299</v>
      </c>
      <c r="F13" s="190">
        <v>43300</v>
      </c>
      <c r="G13" s="190">
        <v>43301</v>
      </c>
      <c r="H13" s="187">
        <v>43302</v>
      </c>
      <c r="I13" s="181"/>
      <c r="J13" s="196"/>
      <c r="K13" s="197"/>
      <c r="L13" s="181"/>
      <c r="M13" s="187">
        <v>43478</v>
      </c>
      <c r="N13" s="190">
        <v>43479</v>
      </c>
      <c r="O13" s="189">
        <v>43480</v>
      </c>
      <c r="P13" s="190">
        <v>43481</v>
      </c>
      <c r="Q13" s="190">
        <v>43482</v>
      </c>
      <c r="R13" s="189">
        <v>43483</v>
      </c>
      <c r="S13" s="187">
        <v>43484</v>
      </c>
      <c r="T13" s="181"/>
      <c r="U13" s="191">
        <v>29</v>
      </c>
      <c r="V13" s="192" t="s">
        <v>104</v>
      </c>
      <c r="W13" s="178"/>
      <c r="X13" s="178"/>
      <c r="Y13" s="196"/>
      <c r="Z13" s="197"/>
      <c r="AA13" s="195"/>
      <c r="AB13" s="105"/>
    </row>
    <row r="14" spans="1:28" s="101" customFormat="1" ht="11.25" x14ac:dyDescent="0.2">
      <c r="A14" s="178"/>
      <c r="B14" s="187">
        <v>43303</v>
      </c>
      <c r="C14" s="190">
        <v>43304</v>
      </c>
      <c r="D14" s="190">
        <v>43305</v>
      </c>
      <c r="E14" s="193">
        <v>43306</v>
      </c>
      <c r="F14" s="190">
        <v>43307</v>
      </c>
      <c r="G14" s="190">
        <v>43308</v>
      </c>
      <c r="H14" s="187">
        <v>43309</v>
      </c>
      <c r="I14" s="181"/>
      <c r="J14" s="198">
        <v>2</v>
      </c>
      <c r="K14" s="197" t="s">
        <v>127</v>
      </c>
      <c r="L14" s="181"/>
      <c r="M14" s="187">
        <v>43485</v>
      </c>
      <c r="N14" s="190">
        <v>43486</v>
      </c>
      <c r="O14" s="190">
        <v>43487</v>
      </c>
      <c r="P14" s="193">
        <v>43488</v>
      </c>
      <c r="Q14" s="190">
        <v>43489</v>
      </c>
      <c r="R14" s="190">
        <v>43490</v>
      </c>
      <c r="S14" s="187">
        <v>43491</v>
      </c>
      <c r="T14" s="181"/>
      <c r="U14" s="199">
        <v>31</v>
      </c>
      <c r="V14" s="200" t="s">
        <v>128</v>
      </c>
      <c r="W14" s="178"/>
      <c r="X14" s="178"/>
      <c r="Y14" s="196"/>
      <c r="Z14" s="197"/>
      <c r="AA14" s="195"/>
      <c r="AB14" s="105"/>
    </row>
    <row r="15" spans="1:28" s="101" customFormat="1" ht="11.25" x14ac:dyDescent="0.2">
      <c r="A15" s="178"/>
      <c r="B15" s="187">
        <v>43310</v>
      </c>
      <c r="C15" s="190">
        <v>43311</v>
      </c>
      <c r="D15" s="189">
        <v>43312</v>
      </c>
      <c r="E15" s="193" t="str">
        <v/>
      </c>
      <c r="F15" s="201" t="str">
        <v/>
      </c>
      <c r="G15" s="190" t="str">
        <v/>
      </c>
      <c r="H15" s="187" t="str">
        <v/>
      </c>
      <c r="I15" s="181"/>
      <c r="J15" s="202" t="s">
        <v>129</v>
      </c>
      <c r="K15" s="178" t="s">
        <v>130</v>
      </c>
      <c r="L15" s="181"/>
      <c r="M15" s="187">
        <v>43492</v>
      </c>
      <c r="N15" s="190">
        <v>43493</v>
      </c>
      <c r="O15" s="189">
        <v>43494</v>
      </c>
      <c r="P15" s="190">
        <v>43495</v>
      </c>
      <c r="Q15" s="188">
        <v>43496</v>
      </c>
      <c r="R15" s="203" t="str">
        <v/>
      </c>
      <c r="S15" s="187" t="str">
        <v/>
      </c>
      <c r="T15" s="181"/>
      <c r="U15" s="204"/>
      <c r="V15" s="192"/>
      <c r="W15" s="178"/>
      <c r="X15" s="178"/>
      <c r="Y15" s="196"/>
      <c r="Z15" s="197"/>
      <c r="AA15" s="195"/>
      <c r="AB15" s="105"/>
    </row>
    <row r="16" spans="1:28" s="101" customFormat="1" ht="11.25" x14ac:dyDescent="0.2">
      <c r="A16" s="178"/>
      <c r="B16" s="187" t="str">
        <v/>
      </c>
      <c r="C16" s="189" t="str">
        <v/>
      </c>
      <c r="D16" s="190" t="str">
        <v/>
      </c>
      <c r="E16" s="190" t="str">
        <v/>
      </c>
      <c r="F16" s="190" t="str">
        <v/>
      </c>
      <c r="G16" s="190" t="str">
        <v/>
      </c>
      <c r="H16" s="187" t="str">
        <v/>
      </c>
      <c r="I16" s="181"/>
      <c r="J16" s="191" t="s">
        <v>131</v>
      </c>
      <c r="K16" s="197" t="s">
        <v>132</v>
      </c>
      <c r="L16" s="181"/>
      <c r="M16" s="187" t="str">
        <v/>
      </c>
      <c r="N16" s="190" t="str">
        <v/>
      </c>
      <c r="O16" s="190" t="str">
        <v/>
      </c>
      <c r="P16" s="190" t="str">
        <v/>
      </c>
      <c r="Q16" s="190" t="str">
        <v/>
      </c>
      <c r="R16" s="190" t="str">
        <v/>
      </c>
      <c r="S16" s="187" t="str">
        <v/>
      </c>
      <c r="T16" s="181"/>
      <c r="U16" s="178"/>
      <c r="V16" s="178"/>
      <c r="W16" s="178"/>
      <c r="X16" s="178"/>
      <c r="Y16" s="196"/>
      <c r="Z16" s="197"/>
      <c r="AA16" s="195"/>
      <c r="AB16" s="105"/>
    </row>
    <row r="17" spans="1:40" s="101" customFormat="1" ht="11.25" x14ac:dyDescent="0.2">
      <c r="A17" s="178"/>
      <c r="B17" s="205"/>
      <c r="C17" s="206"/>
      <c r="D17" s="207"/>
      <c r="E17" s="207"/>
      <c r="F17" s="207"/>
      <c r="G17" s="207"/>
      <c r="H17" s="205"/>
      <c r="I17" s="181"/>
      <c r="J17" s="178"/>
      <c r="K17" s="197"/>
      <c r="L17" s="181"/>
      <c r="M17" s="205"/>
      <c r="N17" s="207"/>
      <c r="O17" s="207"/>
      <c r="P17" s="207"/>
      <c r="Q17" s="207"/>
      <c r="R17" s="207"/>
      <c r="S17" s="205"/>
      <c r="T17" s="181"/>
      <c r="U17" s="178"/>
      <c r="V17" s="178"/>
      <c r="W17" s="178"/>
      <c r="X17" s="178"/>
      <c r="Y17" s="196"/>
      <c r="Z17" s="197"/>
      <c r="AA17" s="195"/>
      <c r="AB17" s="105"/>
    </row>
    <row r="18" spans="1:40" s="101" customFormat="1" ht="4.5" customHeight="1" x14ac:dyDescent="0.3">
      <c r="A18" s="178"/>
      <c r="B18" s="181"/>
      <c r="C18" s="181"/>
      <c r="D18" s="181"/>
      <c r="E18" s="181"/>
      <c r="F18" s="181"/>
      <c r="G18" s="181"/>
      <c r="H18" s="181"/>
      <c r="I18" s="181"/>
      <c r="J18" s="208"/>
      <c r="K18" s="181"/>
      <c r="L18" s="181"/>
      <c r="M18" s="181"/>
      <c r="N18" s="181"/>
      <c r="O18" s="181"/>
      <c r="P18" s="181"/>
      <c r="Q18" s="181"/>
      <c r="R18" s="181"/>
      <c r="S18" s="181"/>
      <c r="T18" s="181"/>
      <c r="U18" s="179"/>
      <c r="V18" s="179"/>
      <c r="W18" s="178"/>
      <c r="X18" s="178"/>
      <c r="Y18" s="196"/>
      <c r="Z18" s="197"/>
      <c r="AA18" s="195"/>
      <c r="AB18" s="105"/>
      <c r="AF18" s="107"/>
      <c r="AG18" s="103"/>
      <c r="AM18" s="107"/>
      <c r="AN18" s="103"/>
    </row>
    <row r="19" spans="1:40" s="102" customFormat="1" ht="13.5" x14ac:dyDescent="0.3">
      <c r="A19" s="179"/>
      <c r="B19" s="391">
        <f>DATE(year,8,1)</f>
        <v>43313</v>
      </c>
      <c r="C19" s="392"/>
      <c r="D19" s="392"/>
      <c r="E19" s="392"/>
      <c r="F19" s="392"/>
      <c r="G19" s="392"/>
      <c r="H19" s="392"/>
      <c r="I19" s="180"/>
      <c r="J19" s="393" t="s">
        <v>105</v>
      </c>
      <c r="K19" s="393"/>
      <c r="L19" s="181"/>
      <c r="M19" s="391">
        <f>DATE(year+1,2,1)</f>
        <v>43497</v>
      </c>
      <c r="N19" s="392"/>
      <c r="O19" s="392"/>
      <c r="P19" s="392"/>
      <c r="Q19" s="392"/>
      <c r="R19" s="392"/>
      <c r="S19" s="392"/>
      <c r="T19" s="181"/>
      <c r="U19" s="393" t="s">
        <v>106</v>
      </c>
      <c r="V19" s="393"/>
      <c r="W19" s="179"/>
      <c r="X19" s="179"/>
      <c r="Y19" s="196"/>
      <c r="Z19" s="197"/>
      <c r="AA19" s="195"/>
      <c r="AB19" s="108"/>
      <c r="AC19" s="109"/>
    </row>
    <row r="20" spans="1:40" s="101" customFormat="1" ht="11.25" x14ac:dyDescent="0.2">
      <c r="A20" s="178"/>
      <c r="B20" s="183" t="str">
        <f>IF(startday=1,INDEX(weekDayNames,1),INDEX(weekDayNames,2))</f>
        <v>Su</v>
      </c>
      <c r="C20" s="184" t="str">
        <f>IF(startday=1,INDEX(weekDayNames,2),INDEX(weekDayNames,3))</f>
        <v>M</v>
      </c>
      <c r="D20" s="184" t="str">
        <f>IF(startday=1,INDEX(weekDayNames,3),INDEX(weekDayNames,4))</f>
        <v>Tu</v>
      </c>
      <c r="E20" s="184" t="str">
        <f>IF(startday=1,INDEX(weekDayNames,4),INDEX(weekDayNames,5))</f>
        <v>W</v>
      </c>
      <c r="F20" s="184" t="str">
        <f>IF(startday=1,INDEX(weekDayNames,5),INDEX(weekDayNames,6))</f>
        <v>Th</v>
      </c>
      <c r="G20" s="184" t="str">
        <f>IF(startday=1,INDEX(weekDayNames,6),INDEX(weekDayNames,7))</f>
        <v>F</v>
      </c>
      <c r="H20" s="183" t="str">
        <f>IF(startday=1,INDEX(weekDayNames,7),INDEX(weekDayNames,1))</f>
        <v>Sa</v>
      </c>
      <c r="I20" s="181"/>
      <c r="J20" s="209">
        <v>8</v>
      </c>
      <c r="K20" s="186" t="s">
        <v>124</v>
      </c>
      <c r="L20" s="178"/>
      <c r="M20" s="183" t="str">
        <f>IF(startday=1,INDEX(weekDayNames,1),INDEX(weekDayNames,2))</f>
        <v>Su</v>
      </c>
      <c r="N20" s="184" t="str">
        <f>IF(startday=1,INDEX(weekDayNames,2),INDEX(weekDayNames,3))</f>
        <v>M</v>
      </c>
      <c r="O20" s="184" t="str">
        <f>IF(startday=1,INDEX(weekDayNames,3),INDEX(weekDayNames,4))</f>
        <v>Tu</v>
      </c>
      <c r="P20" s="184" t="str">
        <f>IF(startday=1,INDEX(weekDayNames,4),INDEX(weekDayNames,5))</f>
        <v>W</v>
      </c>
      <c r="Q20" s="184" t="str">
        <f>IF(startday=1,INDEX(weekDayNames,5),INDEX(weekDayNames,6))</f>
        <v>Th</v>
      </c>
      <c r="R20" s="184" t="str">
        <f>IF(startday=1,INDEX(weekDayNames,6),INDEX(weekDayNames,7))</f>
        <v>F</v>
      </c>
      <c r="S20" s="183" t="str">
        <f>IF(startday=1,INDEX(weekDayNames,7),INDEX(weekDayNames,1))</f>
        <v>Sa</v>
      </c>
      <c r="T20" s="181"/>
      <c r="U20" s="210">
        <v>6</v>
      </c>
      <c r="V20" s="186" t="s">
        <v>124</v>
      </c>
      <c r="W20" s="178"/>
      <c r="X20" s="178"/>
      <c r="Y20" s="211"/>
      <c r="Z20" s="178"/>
      <c r="AA20" s="195"/>
      <c r="AB20" s="105"/>
    </row>
    <row r="21" spans="1:40" s="101" customFormat="1" ht="11.25" x14ac:dyDescent="0.2">
      <c r="A21" s="178"/>
      <c r="B21" s="187" t="str">
        <f t="array" ref="B21:H26">IF(MONTH(B19)&lt;&gt;MONTH(DATE(YEAR(B19),MONTH(B19),1)-WEEKDAY(DATE(YEAR(B19),MONTH(B19),1),startday)+(WeekNo-1)*7+WeekDay),"",DATE(YEAR(B19),MONTH(B19),1)-WEEKDAY(DATE(YEAR(B19),MONTH(B19),1),startday)+(WeekNo-1)*7+WeekDay)</f>
        <v/>
      </c>
      <c r="C21" s="190" t="str">
        <v/>
      </c>
      <c r="D21" s="190" t="str">
        <v/>
      </c>
      <c r="E21" s="190">
        <v>43313</v>
      </c>
      <c r="F21" s="190">
        <v>43314</v>
      </c>
      <c r="G21" s="190">
        <v>43315</v>
      </c>
      <c r="H21" s="187">
        <v>43316</v>
      </c>
      <c r="I21" s="181"/>
      <c r="J21" s="191">
        <v>14</v>
      </c>
      <c r="K21" s="212" t="s">
        <v>104</v>
      </c>
      <c r="L21" s="178"/>
      <c r="M21" s="187" t="str">
        <f t="array" ref="M21:S26">IF(MONTH(M19)&lt;&gt;MONTH(DATE(YEAR(M19),MONTH(M19),1)-WEEKDAY(DATE(YEAR(M19),MONTH(M19),1),startday)+(WeekNo-1)*7+WeekDay),"",DATE(YEAR(M19),MONTH(M19),1)-WEEKDAY(DATE(YEAR(M19),MONTH(M19),1),startday)+(WeekNo-1)*7+WeekDay)</f>
        <v/>
      </c>
      <c r="N21" s="190" t="str">
        <v/>
      </c>
      <c r="O21" s="190" t="str">
        <v/>
      </c>
      <c r="P21" s="190" t="str">
        <v/>
      </c>
      <c r="Q21" s="190" t="str">
        <v/>
      </c>
      <c r="R21" s="190">
        <v>43497</v>
      </c>
      <c r="S21" s="187">
        <v>43498</v>
      </c>
      <c r="T21" s="181"/>
      <c r="U21" s="191">
        <v>12</v>
      </c>
      <c r="V21" s="192" t="s">
        <v>104</v>
      </c>
      <c r="W21" s="178"/>
      <c r="X21" s="178"/>
      <c r="Y21" s="211"/>
      <c r="Z21" s="178"/>
      <c r="AA21" s="178"/>
    </row>
    <row r="22" spans="1:40" s="101" customFormat="1" ht="13.5" x14ac:dyDescent="0.3">
      <c r="A22" s="178"/>
      <c r="B22" s="187">
        <v>43317</v>
      </c>
      <c r="C22" s="190">
        <v>43318</v>
      </c>
      <c r="D22" s="190">
        <v>43319</v>
      </c>
      <c r="E22" s="193">
        <v>43320</v>
      </c>
      <c r="F22" s="190">
        <v>43321</v>
      </c>
      <c r="G22" s="190">
        <v>43322</v>
      </c>
      <c r="H22" s="187">
        <v>43323</v>
      </c>
      <c r="I22" s="181"/>
      <c r="J22" s="209">
        <v>22</v>
      </c>
      <c r="K22" s="186" t="s">
        <v>124</v>
      </c>
      <c r="L22" s="181"/>
      <c r="M22" s="187">
        <v>43499</v>
      </c>
      <c r="N22" s="190">
        <v>43500</v>
      </c>
      <c r="O22" s="190">
        <v>43501</v>
      </c>
      <c r="P22" s="193">
        <v>43502</v>
      </c>
      <c r="Q22" s="190">
        <v>43503</v>
      </c>
      <c r="R22" s="190">
        <v>43504</v>
      </c>
      <c r="S22" s="187">
        <v>43505</v>
      </c>
      <c r="T22" s="181"/>
      <c r="U22" s="210">
        <v>20</v>
      </c>
      <c r="V22" s="186" t="s">
        <v>124</v>
      </c>
      <c r="W22" s="178"/>
      <c r="X22" s="178"/>
      <c r="Y22" s="211"/>
      <c r="Z22" s="178"/>
      <c r="AA22" s="179"/>
      <c r="AB22" s="102"/>
    </row>
    <row r="23" spans="1:40" s="101" customFormat="1" ht="11.25" customHeight="1" x14ac:dyDescent="0.2">
      <c r="A23" s="178"/>
      <c r="B23" s="187">
        <v>43324</v>
      </c>
      <c r="C23" s="190">
        <v>43325</v>
      </c>
      <c r="D23" s="189">
        <v>43326</v>
      </c>
      <c r="E23" s="190">
        <v>43327</v>
      </c>
      <c r="F23" s="190">
        <v>43328</v>
      </c>
      <c r="G23" s="190">
        <v>43329</v>
      </c>
      <c r="H23" s="187">
        <v>43330</v>
      </c>
      <c r="I23" s="181"/>
      <c r="J23" s="191">
        <v>28</v>
      </c>
      <c r="K23" s="212" t="s">
        <v>104</v>
      </c>
      <c r="L23" s="181"/>
      <c r="M23" s="187">
        <v>43506</v>
      </c>
      <c r="N23" s="190">
        <v>43507</v>
      </c>
      <c r="O23" s="189">
        <v>43508</v>
      </c>
      <c r="P23" s="190">
        <v>43509</v>
      </c>
      <c r="Q23" s="190">
        <v>43510</v>
      </c>
      <c r="R23" s="190">
        <v>43511</v>
      </c>
      <c r="S23" s="187">
        <v>43512</v>
      </c>
      <c r="T23" s="181"/>
      <c r="U23" s="191">
        <v>26</v>
      </c>
      <c r="V23" s="192" t="s">
        <v>104</v>
      </c>
      <c r="W23" s="178"/>
      <c r="X23" s="178"/>
      <c r="Y23" s="211"/>
      <c r="Z23" s="178"/>
      <c r="AA23" s="178"/>
    </row>
    <row r="24" spans="1:40" s="101" customFormat="1" ht="11.25" customHeight="1" x14ac:dyDescent="0.2">
      <c r="A24" s="178"/>
      <c r="B24" s="187">
        <v>43331</v>
      </c>
      <c r="C24" s="190">
        <v>43332</v>
      </c>
      <c r="D24" s="190">
        <v>43333</v>
      </c>
      <c r="E24" s="193">
        <v>43334</v>
      </c>
      <c r="F24" s="190">
        <v>43335</v>
      </c>
      <c r="G24" s="190">
        <v>43336</v>
      </c>
      <c r="H24" s="187">
        <v>43337</v>
      </c>
      <c r="I24" s="181"/>
      <c r="J24" s="198">
        <v>31</v>
      </c>
      <c r="K24" s="213" t="s">
        <v>107</v>
      </c>
      <c r="L24" s="181"/>
      <c r="M24" s="187">
        <v>43513</v>
      </c>
      <c r="N24" s="190">
        <v>43514</v>
      </c>
      <c r="O24" s="190">
        <v>43515</v>
      </c>
      <c r="P24" s="193">
        <v>43516</v>
      </c>
      <c r="Q24" s="190">
        <v>43517</v>
      </c>
      <c r="R24" s="190">
        <v>43518</v>
      </c>
      <c r="S24" s="187">
        <v>43519</v>
      </c>
      <c r="T24" s="181"/>
      <c r="U24" s="178"/>
      <c r="V24" s="178"/>
      <c r="W24" s="178"/>
      <c r="X24" s="178"/>
      <c r="Y24" s="178"/>
      <c r="Z24" s="178"/>
      <c r="AA24" s="196"/>
    </row>
    <row r="25" spans="1:40" s="101" customFormat="1" ht="12.75" customHeight="1" x14ac:dyDescent="0.2">
      <c r="A25" s="178"/>
      <c r="B25" s="187">
        <v>43338</v>
      </c>
      <c r="C25" s="190">
        <v>43339</v>
      </c>
      <c r="D25" s="189">
        <v>43340</v>
      </c>
      <c r="E25" s="190">
        <v>43341</v>
      </c>
      <c r="F25" s="188">
        <v>43342</v>
      </c>
      <c r="G25" s="201">
        <v>43343</v>
      </c>
      <c r="H25" s="187" t="str">
        <v/>
      </c>
      <c r="I25" s="181"/>
      <c r="J25" s="178"/>
      <c r="K25" s="213" t="s">
        <v>133</v>
      </c>
      <c r="L25" s="181"/>
      <c r="M25" s="187">
        <v>43520</v>
      </c>
      <c r="N25" s="190">
        <v>43521</v>
      </c>
      <c r="O25" s="189">
        <v>43522</v>
      </c>
      <c r="P25" s="190">
        <v>43523</v>
      </c>
      <c r="Q25" s="190">
        <v>43524</v>
      </c>
      <c r="R25" s="190" t="str">
        <v/>
      </c>
      <c r="S25" s="187" t="str">
        <v/>
      </c>
      <c r="T25" s="181"/>
      <c r="U25" s="178"/>
      <c r="V25" s="178"/>
      <c r="W25" s="178"/>
      <c r="X25" s="178"/>
      <c r="Y25" s="178"/>
      <c r="Z25" s="178"/>
      <c r="AA25" s="178"/>
    </row>
    <row r="26" spans="1:40" s="101" customFormat="1" ht="10.5" customHeight="1" x14ac:dyDescent="0.2">
      <c r="A26" s="178"/>
      <c r="B26" s="187" t="str">
        <v/>
      </c>
      <c r="C26" s="190" t="str">
        <v/>
      </c>
      <c r="D26" s="190" t="str">
        <v/>
      </c>
      <c r="E26" s="190" t="str">
        <v/>
      </c>
      <c r="F26" s="190" t="str">
        <v/>
      </c>
      <c r="G26" s="190" t="str">
        <v/>
      </c>
      <c r="H26" s="187" t="str">
        <v/>
      </c>
      <c r="I26" s="181"/>
      <c r="J26" s="178"/>
      <c r="K26" s="178"/>
      <c r="L26" s="178"/>
      <c r="M26" s="187" t="str">
        <v/>
      </c>
      <c r="N26" s="190" t="str">
        <v/>
      </c>
      <c r="O26" s="190" t="str">
        <v/>
      </c>
      <c r="P26" s="190" t="str">
        <v/>
      </c>
      <c r="Q26" s="190" t="str">
        <v/>
      </c>
      <c r="R26" s="190" t="str">
        <v/>
      </c>
      <c r="S26" s="187" t="str">
        <v/>
      </c>
      <c r="T26" s="181"/>
      <c r="U26" s="178"/>
      <c r="V26" s="178"/>
      <c r="W26" s="178"/>
      <c r="X26" s="178"/>
      <c r="Y26" s="178"/>
      <c r="Z26" s="178"/>
      <c r="AA26" s="178"/>
    </row>
    <row r="27" spans="1:40" s="101" customFormat="1" ht="4.5" customHeight="1" x14ac:dyDescent="0.2">
      <c r="A27" s="178"/>
      <c r="B27" s="181"/>
      <c r="C27" s="181"/>
      <c r="D27" s="181"/>
      <c r="E27" s="181"/>
      <c r="F27" s="181"/>
      <c r="G27" s="181"/>
      <c r="H27" s="181"/>
      <c r="I27" s="181"/>
      <c r="J27" s="178"/>
      <c r="K27" s="178"/>
      <c r="L27" s="181"/>
      <c r="M27" s="181"/>
      <c r="N27" s="181"/>
      <c r="O27" s="181"/>
      <c r="P27" s="181"/>
      <c r="Q27" s="181"/>
      <c r="R27" s="181"/>
      <c r="S27" s="181"/>
      <c r="T27" s="181"/>
      <c r="U27" s="178"/>
      <c r="V27" s="178"/>
      <c r="W27" s="178"/>
      <c r="X27" s="178"/>
      <c r="Y27" s="214"/>
      <c r="Z27" s="178"/>
      <c r="AA27" s="178"/>
    </row>
    <row r="28" spans="1:40" s="101" customFormat="1" ht="11.25" x14ac:dyDescent="0.2">
      <c r="A28" s="178"/>
      <c r="B28" s="391">
        <f>DATE(year,9,1)</f>
        <v>43344</v>
      </c>
      <c r="C28" s="392"/>
      <c r="D28" s="392"/>
      <c r="E28" s="392"/>
      <c r="F28" s="392"/>
      <c r="G28" s="392"/>
      <c r="H28" s="392"/>
      <c r="I28" s="181"/>
      <c r="J28" s="393" t="s">
        <v>108</v>
      </c>
      <c r="K28" s="393"/>
      <c r="L28" s="181"/>
      <c r="M28" s="391">
        <f>DATE(year+1,3,1)</f>
        <v>43525</v>
      </c>
      <c r="N28" s="392"/>
      <c r="O28" s="392"/>
      <c r="P28" s="392"/>
      <c r="Q28" s="392"/>
      <c r="R28" s="392"/>
      <c r="S28" s="392"/>
      <c r="T28" s="181"/>
      <c r="U28" s="393" t="s">
        <v>109</v>
      </c>
      <c r="V28" s="393"/>
      <c r="W28" s="178"/>
      <c r="X28" s="178"/>
      <c r="Y28" s="211"/>
      <c r="Z28" s="178"/>
      <c r="AA28" s="178"/>
    </row>
    <row r="29" spans="1:40" s="101" customFormat="1" ht="11.25" x14ac:dyDescent="0.2">
      <c r="A29" s="178"/>
      <c r="B29" s="183" t="str">
        <f>IF(startday=1,INDEX(weekDayNames,1),INDEX(weekDayNames,2))</f>
        <v>Su</v>
      </c>
      <c r="C29" s="184" t="str">
        <f>IF(startday=1,INDEX(weekDayNames,2),INDEX(weekDayNames,3))</f>
        <v>M</v>
      </c>
      <c r="D29" s="184" t="str">
        <f>IF(startday=1,INDEX(weekDayNames,3),INDEX(weekDayNames,4))</f>
        <v>Tu</v>
      </c>
      <c r="E29" s="184" t="str">
        <f>IF(startday=1,INDEX(weekDayNames,4),INDEX(weekDayNames,5))</f>
        <v>W</v>
      </c>
      <c r="F29" s="184" t="str">
        <f>IF(startday=1,INDEX(weekDayNames,5),INDEX(weekDayNames,6))</f>
        <v>Th</v>
      </c>
      <c r="G29" s="184" t="str">
        <f>IF(startday=1,INDEX(weekDayNames,6),INDEX(weekDayNames,7))</f>
        <v>F</v>
      </c>
      <c r="H29" s="183" t="str">
        <f>IF(startday=1,INDEX(weekDayNames,7),INDEX(weekDayNames,1))</f>
        <v>Sa</v>
      </c>
      <c r="I29" s="181"/>
      <c r="J29" s="185">
        <v>5</v>
      </c>
      <c r="K29" s="186" t="s">
        <v>124</v>
      </c>
      <c r="L29" s="181"/>
      <c r="M29" s="183" t="str">
        <f>IF(startday=1,INDEX(weekDayNames,1),INDEX(weekDayNames,2))</f>
        <v>Su</v>
      </c>
      <c r="N29" s="184" t="str">
        <f>IF(startday=1,INDEX(weekDayNames,2),INDEX(weekDayNames,3))</f>
        <v>M</v>
      </c>
      <c r="O29" s="184" t="str">
        <f>IF(startday=1,INDEX(weekDayNames,3),INDEX(weekDayNames,4))</f>
        <v>Tu</v>
      </c>
      <c r="P29" s="184" t="str">
        <f>IF(startday=1,INDEX(weekDayNames,4),INDEX(weekDayNames,5))</f>
        <v>W</v>
      </c>
      <c r="Q29" s="184" t="str">
        <f>IF(startday=1,INDEX(weekDayNames,5),INDEX(weekDayNames,6))</f>
        <v>Th</v>
      </c>
      <c r="R29" s="184" t="str">
        <f>IF(startday=1,INDEX(weekDayNames,6),INDEX(weekDayNames,7))</f>
        <v>F</v>
      </c>
      <c r="S29" s="183" t="str">
        <f>IF(startday=1,INDEX(weekDayNames,7),INDEX(weekDayNames,1))</f>
        <v>Sa</v>
      </c>
      <c r="T29" s="181"/>
      <c r="U29" s="215" t="s">
        <v>134</v>
      </c>
      <c r="V29" s="178" t="s">
        <v>135</v>
      </c>
      <c r="W29" s="178"/>
      <c r="X29" s="178"/>
      <c r="Y29" s="178"/>
      <c r="Z29" s="178"/>
      <c r="AA29" s="178"/>
    </row>
    <row r="30" spans="1:40" s="101" customFormat="1" ht="11.25" x14ac:dyDescent="0.2">
      <c r="A30" s="178"/>
      <c r="B30" s="187" t="str">
        <f t="array" ref="B30:H35">IF(MONTH(B28)&lt;&gt;MONTH(DATE(YEAR(B28),MONTH(B28),1)-WEEKDAY(DATE(YEAR(B28),MONTH(B28),1),startday)+(WeekNo-1)*7+WeekDay),"",DATE(YEAR(B28),MONTH(B28),1)-WEEKDAY(DATE(YEAR(B28),MONTH(B28),1),startday)+(WeekNo-1)*7+WeekDay)</f>
        <v/>
      </c>
      <c r="C30" s="201" t="str">
        <v/>
      </c>
      <c r="D30" s="190" t="str">
        <v/>
      </c>
      <c r="E30" s="190" t="str">
        <v/>
      </c>
      <c r="F30" s="190" t="str">
        <v/>
      </c>
      <c r="G30" s="190" t="str">
        <v/>
      </c>
      <c r="H30" s="187">
        <v>43344</v>
      </c>
      <c r="I30" s="181"/>
      <c r="J30" s="191">
        <v>11</v>
      </c>
      <c r="K30" s="192" t="s">
        <v>104</v>
      </c>
      <c r="L30" s="181"/>
      <c r="M30" s="187" t="str">
        <f t="array" ref="M30:S35">IF(MONTH(M28)&lt;&gt;MONTH(DATE(YEAR(M28),MONTH(M28),1)-WEEKDAY(DATE(YEAR(M28),MONTH(M28),1),startday)+(WeekNo-1)*7+WeekDay),"",DATE(YEAR(M28),MONTH(M28),1)-WEEKDAY(DATE(YEAR(M28),MONTH(M28),1),startday)+(WeekNo-1)*7+WeekDay)</f>
        <v/>
      </c>
      <c r="N30" s="190" t="str">
        <v/>
      </c>
      <c r="O30" s="190" t="str">
        <v/>
      </c>
      <c r="P30" s="190" t="str">
        <v/>
      </c>
      <c r="Q30" s="190" t="str">
        <v/>
      </c>
      <c r="R30" s="190">
        <v>43525</v>
      </c>
      <c r="S30" s="187">
        <v>43526</v>
      </c>
      <c r="T30" s="181"/>
      <c r="U30" s="191">
        <v>12</v>
      </c>
      <c r="V30" s="192" t="s">
        <v>104</v>
      </c>
      <c r="W30" s="178"/>
      <c r="X30" s="178"/>
      <c r="Y30" s="211"/>
      <c r="Z30" s="178"/>
      <c r="AA30" s="178"/>
    </row>
    <row r="31" spans="1:40" s="101" customFormat="1" ht="11.25" x14ac:dyDescent="0.2">
      <c r="A31" s="178"/>
      <c r="B31" s="187">
        <v>43345</v>
      </c>
      <c r="C31" s="190">
        <v>43346</v>
      </c>
      <c r="D31" s="190">
        <v>43347</v>
      </c>
      <c r="E31" s="193">
        <v>43348</v>
      </c>
      <c r="F31" s="190">
        <v>43349</v>
      </c>
      <c r="G31" s="190">
        <v>43350</v>
      </c>
      <c r="H31" s="187">
        <v>43351</v>
      </c>
      <c r="I31" s="181"/>
      <c r="J31" s="185">
        <v>19</v>
      </c>
      <c r="K31" s="186" t="s">
        <v>124</v>
      </c>
      <c r="L31" s="181"/>
      <c r="M31" s="187">
        <v>43527</v>
      </c>
      <c r="N31" s="190">
        <v>43528</v>
      </c>
      <c r="O31" s="190">
        <v>43529</v>
      </c>
      <c r="P31" s="190">
        <v>43530</v>
      </c>
      <c r="Q31" s="193">
        <v>43531</v>
      </c>
      <c r="R31" s="193">
        <v>43532</v>
      </c>
      <c r="S31" s="187">
        <v>43533</v>
      </c>
      <c r="T31" s="181"/>
      <c r="U31" s="216">
        <v>20</v>
      </c>
      <c r="V31" s="186" t="s">
        <v>124</v>
      </c>
      <c r="W31" s="178"/>
      <c r="X31" s="178"/>
      <c r="Y31" s="211"/>
      <c r="Z31" s="178"/>
      <c r="AA31" s="178"/>
    </row>
    <row r="32" spans="1:40" s="102" customFormat="1" ht="13.5" customHeight="1" x14ac:dyDescent="0.3">
      <c r="A32" s="179"/>
      <c r="B32" s="187">
        <v>43352</v>
      </c>
      <c r="C32" s="190">
        <v>43353</v>
      </c>
      <c r="D32" s="189">
        <v>43354</v>
      </c>
      <c r="E32" s="190">
        <v>43355</v>
      </c>
      <c r="F32" s="190">
        <v>43356</v>
      </c>
      <c r="G32" s="190">
        <v>43357</v>
      </c>
      <c r="H32" s="187">
        <v>43358</v>
      </c>
      <c r="I32" s="181"/>
      <c r="J32" s="191">
        <v>25</v>
      </c>
      <c r="K32" s="192" t="s">
        <v>104</v>
      </c>
      <c r="L32" s="181"/>
      <c r="M32" s="187">
        <v>43534</v>
      </c>
      <c r="N32" s="190">
        <v>43535</v>
      </c>
      <c r="O32" s="189">
        <v>43536</v>
      </c>
      <c r="P32" s="190">
        <v>43537</v>
      </c>
      <c r="Q32" s="190">
        <v>43538</v>
      </c>
      <c r="R32" s="190">
        <v>43539</v>
      </c>
      <c r="S32" s="187">
        <v>43540</v>
      </c>
      <c r="T32" s="181"/>
      <c r="U32" s="191">
        <v>26</v>
      </c>
      <c r="V32" s="192" t="s">
        <v>104</v>
      </c>
      <c r="W32" s="179"/>
      <c r="X32" s="179"/>
      <c r="Y32" s="179"/>
      <c r="Z32" s="179"/>
      <c r="AA32" s="178"/>
      <c r="AB32" s="101"/>
    </row>
    <row r="33" spans="1:28" s="101" customFormat="1" ht="13.5" x14ac:dyDescent="0.3">
      <c r="A33" s="178"/>
      <c r="B33" s="187">
        <v>43359</v>
      </c>
      <c r="C33" s="190">
        <v>43360</v>
      </c>
      <c r="D33" s="190">
        <v>43361</v>
      </c>
      <c r="E33" s="193">
        <v>43362</v>
      </c>
      <c r="F33" s="190">
        <v>43363</v>
      </c>
      <c r="G33" s="190">
        <v>43364</v>
      </c>
      <c r="H33" s="217">
        <v>43365</v>
      </c>
      <c r="I33" s="181"/>
      <c r="J33" s="198">
        <v>28</v>
      </c>
      <c r="K33" s="218" t="s">
        <v>145</v>
      </c>
      <c r="L33" s="181"/>
      <c r="M33" s="187">
        <v>43541</v>
      </c>
      <c r="N33" s="190">
        <v>43542</v>
      </c>
      <c r="O33" s="190">
        <v>43543</v>
      </c>
      <c r="P33" s="193">
        <v>43544</v>
      </c>
      <c r="Q33" s="190">
        <v>43545</v>
      </c>
      <c r="R33" s="190">
        <v>43546</v>
      </c>
      <c r="S33" s="187">
        <v>43547</v>
      </c>
      <c r="T33" s="197"/>
      <c r="U33" s="198">
        <v>30</v>
      </c>
      <c r="V33" s="218" t="s">
        <v>147</v>
      </c>
      <c r="W33" s="178"/>
      <c r="X33" s="178"/>
      <c r="Y33" s="178"/>
      <c r="Z33" s="178"/>
      <c r="AA33" s="179"/>
    </row>
    <row r="34" spans="1:28" s="101" customFormat="1" ht="11.25" x14ac:dyDescent="0.2">
      <c r="A34" s="178"/>
      <c r="B34" s="187">
        <v>43366</v>
      </c>
      <c r="C34" s="190">
        <v>43367</v>
      </c>
      <c r="D34" s="189">
        <v>43368</v>
      </c>
      <c r="E34" s="190">
        <v>43369</v>
      </c>
      <c r="F34" s="190">
        <v>43370</v>
      </c>
      <c r="G34" s="188">
        <v>43371</v>
      </c>
      <c r="H34" s="187">
        <v>43372</v>
      </c>
      <c r="I34" s="181"/>
      <c r="J34" s="219"/>
      <c r="K34" s="220"/>
      <c r="L34" s="181"/>
      <c r="M34" s="187">
        <v>43548</v>
      </c>
      <c r="N34" s="190">
        <v>43549</v>
      </c>
      <c r="O34" s="189">
        <v>43550</v>
      </c>
      <c r="P34" s="190">
        <v>43551</v>
      </c>
      <c r="Q34" s="190">
        <v>43552</v>
      </c>
      <c r="R34" s="190">
        <v>43553</v>
      </c>
      <c r="S34" s="187">
        <v>43554</v>
      </c>
      <c r="T34" s="181"/>
      <c r="U34" s="221" t="s">
        <v>136</v>
      </c>
      <c r="V34" s="221"/>
      <c r="W34" s="178"/>
      <c r="X34" s="178"/>
      <c r="Y34" s="178"/>
      <c r="Z34" s="178"/>
      <c r="AA34" s="178"/>
    </row>
    <row r="35" spans="1:28" s="101" customFormat="1" ht="2.25" customHeight="1" x14ac:dyDescent="0.3">
      <c r="A35" s="178"/>
      <c r="B35" s="187">
        <v>43373</v>
      </c>
      <c r="C35" s="190" t="str">
        <v/>
      </c>
      <c r="D35" s="190" t="str">
        <v/>
      </c>
      <c r="E35" s="190" t="str">
        <v/>
      </c>
      <c r="F35" s="190" t="str">
        <v/>
      </c>
      <c r="G35" s="190" t="str">
        <v/>
      </c>
      <c r="H35" s="187" t="str">
        <v/>
      </c>
      <c r="I35" s="181"/>
      <c r="J35" s="208"/>
      <c r="K35" s="197"/>
      <c r="L35" s="181"/>
      <c r="M35" s="187">
        <v>43555</v>
      </c>
      <c r="N35" s="190" t="str">
        <v/>
      </c>
      <c r="O35" s="190" t="str">
        <v/>
      </c>
      <c r="P35" s="190" t="str">
        <v/>
      </c>
      <c r="Q35" s="190" t="str">
        <v/>
      </c>
      <c r="R35" s="190" t="str">
        <v/>
      </c>
      <c r="S35" s="187" t="str">
        <v/>
      </c>
      <c r="T35" s="181"/>
      <c r="U35" s="178"/>
      <c r="V35" s="178"/>
      <c r="W35" s="178"/>
      <c r="X35" s="178"/>
      <c r="Y35" s="390"/>
      <c r="Z35" s="179"/>
      <c r="AA35" s="178"/>
      <c r="AB35" s="102"/>
    </row>
    <row r="36" spans="1:28" s="101" customFormat="1" ht="5.25" customHeight="1" x14ac:dyDescent="0.2">
      <c r="A36" s="178"/>
      <c r="B36" s="181"/>
      <c r="C36" s="181"/>
      <c r="D36" s="181"/>
      <c r="E36" s="181"/>
      <c r="F36" s="181"/>
      <c r="G36" s="181"/>
      <c r="H36" s="181"/>
      <c r="I36" s="181"/>
      <c r="J36" s="178"/>
      <c r="K36" s="178"/>
      <c r="L36" s="181"/>
      <c r="M36" s="181"/>
      <c r="N36" s="181"/>
      <c r="O36" s="181"/>
      <c r="P36" s="181"/>
      <c r="Q36" s="181"/>
      <c r="R36" s="181"/>
      <c r="S36" s="181"/>
      <c r="T36" s="181"/>
      <c r="U36" s="181"/>
      <c r="V36" s="181"/>
      <c r="W36" s="178"/>
      <c r="X36" s="178"/>
      <c r="Y36" s="390"/>
      <c r="Z36" s="178"/>
      <c r="AA36" s="178"/>
    </row>
    <row r="37" spans="1:28" s="101" customFormat="1" ht="11.25" x14ac:dyDescent="0.2">
      <c r="A37" s="178"/>
      <c r="B37" s="391">
        <f>DATE(year,10,1)</f>
        <v>43374</v>
      </c>
      <c r="C37" s="392"/>
      <c r="D37" s="392"/>
      <c r="E37" s="392"/>
      <c r="F37" s="392"/>
      <c r="G37" s="392"/>
      <c r="H37" s="392"/>
      <c r="I37" s="181"/>
      <c r="J37" s="393" t="s">
        <v>110</v>
      </c>
      <c r="K37" s="393"/>
      <c r="L37" s="181"/>
      <c r="M37" s="391">
        <f>DATE(year+1,4,1)</f>
        <v>43556</v>
      </c>
      <c r="N37" s="392"/>
      <c r="O37" s="392"/>
      <c r="P37" s="392"/>
      <c r="Q37" s="392"/>
      <c r="R37" s="392"/>
      <c r="S37" s="392"/>
      <c r="T37" s="181"/>
      <c r="U37" s="393" t="s">
        <v>111</v>
      </c>
      <c r="V37" s="393"/>
      <c r="W37" s="178"/>
      <c r="X37" s="178"/>
      <c r="Y37" s="390"/>
      <c r="Z37" s="178"/>
      <c r="AA37" s="178"/>
    </row>
    <row r="38" spans="1:28" s="101" customFormat="1" ht="11.25" x14ac:dyDescent="0.2">
      <c r="A38" s="178"/>
      <c r="B38" s="183" t="str">
        <f>IF(startday=1,INDEX(weekDayNames,1),INDEX(weekDayNames,2))</f>
        <v>Su</v>
      </c>
      <c r="C38" s="184" t="str">
        <f>IF(startday=1,INDEX(weekDayNames,2),INDEX(weekDayNames,3))</f>
        <v>M</v>
      </c>
      <c r="D38" s="184" t="str">
        <f>IF(startday=1,INDEX(weekDayNames,3),INDEX(weekDayNames,4))</f>
        <v>Tu</v>
      </c>
      <c r="E38" s="184" t="str">
        <f>IF(startday=1,INDEX(weekDayNames,4),INDEX(weekDayNames,5))</f>
        <v>W</v>
      </c>
      <c r="F38" s="184" t="str">
        <f>IF(startday=1,INDEX(weekDayNames,5),INDEX(weekDayNames,6))</f>
        <v>Th</v>
      </c>
      <c r="G38" s="184" t="str">
        <f>IF(startday=1,INDEX(weekDayNames,6),INDEX(weekDayNames,7))</f>
        <v>F</v>
      </c>
      <c r="H38" s="183" t="str">
        <f>IF(startday=1,INDEX(weekDayNames,7),INDEX(weekDayNames,1))</f>
        <v>Sa</v>
      </c>
      <c r="I38" s="181"/>
      <c r="J38" s="185">
        <v>3</v>
      </c>
      <c r="K38" s="186" t="s">
        <v>124</v>
      </c>
      <c r="L38" s="178"/>
      <c r="M38" s="183" t="str">
        <f>IF(startday=1,INDEX(weekDayNames,1),INDEX(weekDayNames,2))</f>
        <v>Su</v>
      </c>
      <c r="N38" s="184" t="str">
        <f>IF(startday=1,INDEX(weekDayNames,2),INDEX(weekDayNames,3))</f>
        <v>M</v>
      </c>
      <c r="O38" s="184" t="str">
        <f>IF(startday=1,INDEX(weekDayNames,3),INDEX(weekDayNames,4))</f>
        <v>Tu</v>
      </c>
      <c r="P38" s="184" t="str">
        <f>IF(startday=1,INDEX(weekDayNames,4),INDEX(weekDayNames,5))</f>
        <v>W</v>
      </c>
      <c r="Q38" s="184" t="str">
        <f>IF(startday=1,INDEX(weekDayNames,5),INDEX(weekDayNames,6))</f>
        <v>Th</v>
      </c>
      <c r="R38" s="184" t="str">
        <f>IF(startday=1,INDEX(weekDayNames,6),INDEX(weekDayNames,7))</f>
        <v>F</v>
      </c>
      <c r="S38" s="183" t="str">
        <f>IF(startday=1,INDEX(weekDayNames,7),INDEX(weekDayNames,1))</f>
        <v>Sa</v>
      </c>
      <c r="T38" s="181"/>
      <c r="U38" s="185">
        <v>3</v>
      </c>
      <c r="V38" s="186" t="s">
        <v>124</v>
      </c>
      <c r="W38" s="178"/>
      <c r="X38" s="178"/>
      <c r="Y38" s="390"/>
      <c r="Z38" s="178"/>
      <c r="AA38" s="178"/>
    </row>
    <row r="39" spans="1:28" s="101" customFormat="1" ht="13.5" x14ac:dyDescent="0.3">
      <c r="A39" s="178"/>
      <c r="B39" s="187" t="str">
        <f t="array" ref="B39:H44">IF(MONTH(B37)&lt;&gt;MONTH(DATE(YEAR(B37),MONTH(B37),1)-WEEKDAY(DATE(YEAR(B37),MONTH(B37),1),startday)+(WeekNo-1)*7+WeekDay),"",DATE(YEAR(B37),MONTH(B37),1)-WEEKDAY(DATE(YEAR(B37),MONTH(B37),1),startday)+(WeekNo-1)*7+WeekDay)</f>
        <v/>
      </c>
      <c r="C39" s="190">
        <v>43374</v>
      </c>
      <c r="D39" s="190">
        <v>43375</v>
      </c>
      <c r="E39" s="193">
        <v>43376</v>
      </c>
      <c r="F39" s="201">
        <v>43377</v>
      </c>
      <c r="G39" s="190">
        <v>43378</v>
      </c>
      <c r="H39" s="187">
        <v>43379</v>
      </c>
      <c r="I39" s="197"/>
      <c r="J39" s="191">
        <v>9</v>
      </c>
      <c r="K39" s="192" t="s">
        <v>104</v>
      </c>
      <c r="L39" s="178"/>
      <c r="M39" s="187" t="str">
        <f t="array" ref="M39:S44">IF(MONTH(M37)&lt;&gt;MONTH(DATE(YEAR(M37),MONTH(M37),1)-WEEKDAY(DATE(YEAR(M37),MONTH(M37),1),startday)+(WeekNo-1)*7+WeekDay),"",DATE(YEAR(M37),MONTH(M37),1)-WEEKDAY(DATE(YEAR(M37),MONTH(M37),1),startday)+(WeekNo-1)*7+WeekDay)</f>
        <v/>
      </c>
      <c r="N39" s="190">
        <v>43556</v>
      </c>
      <c r="O39" s="190">
        <v>43557</v>
      </c>
      <c r="P39" s="193">
        <v>43558</v>
      </c>
      <c r="Q39" s="190">
        <v>43559</v>
      </c>
      <c r="R39" s="190">
        <v>43560</v>
      </c>
      <c r="S39" s="187">
        <v>43561</v>
      </c>
      <c r="T39" s="181"/>
      <c r="U39" s="191">
        <v>9</v>
      </c>
      <c r="V39" s="192" t="s">
        <v>104</v>
      </c>
      <c r="W39" s="178"/>
      <c r="X39" s="178"/>
      <c r="Y39" s="390"/>
      <c r="Z39" s="178"/>
      <c r="AA39" s="179"/>
    </row>
    <row r="40" spans="1:28" s="101" customFormat="1" ht="11.25" x14ac:dyDescent="0.2">
      <c r="A40" s="178"/>
      <c r="B40" s="187">
        <v>43380</v>
      </c>
      <c r="C40" s="190">
        <v>43381</v>
      </c>
      <c r="D40" s="189">
        <v>43382</v>
      </c>
      <c r="E40" s="190">
        <v>43383</v>
      </c>
      <c r="F40" s="190">
        <v>43384</v>
      </c>
      <c r="G40" s="190">
        <v>43385</v>
      </c>
      <c r="H40" s="187">
        <v>43386</v>
      </c>
      <c r="I40" s="197"/>
      <c r="J40" s="185">
        <v>17</v>
      </c>
      <c r="K40" s="186" t="s">
        <v>124</v>
      </c>
      <c r="L40" s="181"/>
      <c r="M40" s="187">
        <v>43562</v>
      </c>
      <c r="N40" s="190">
        <v>43563</v>
      </c>
      <c r="O40" s="189">
        <v>43564</v>
      </c>
      <c r="P40" s="190">
        <v>43565</v>
      </c>
      <c r="Q40" s="190">
        <v>43566</v>
      </c>
      <c r="R40" s="190">
        <v>43567</v>
      </c>
      <c r="S40" s="187">
        <v>43568</v>
      </c>
      <c r="T40" s="181"/>
      <c r="U40" s="216">
        <v>17</v>
      </c>
      <c r="V40" s="186" t="s">
        <v>124</v>
      </c>
      <c r="W40" s="178"/>
      <c r="X40" s="178"/>
      <c r="Y40" s="211"/>
      <c r="Z40" s="178"/>
      <c r="AA40" s="178"/>
    </row>
    <row r="41" spans="1:28" s="102" customFormat="1" ht="13.5" customHeight="1" x14ac:dyDescent="0.3">
      <c r="A41" s="179"/>
      <c r="B41" s="222">
        <v>43387</v>
      </c>
      <c r="C41" s="201">
        <v>43388</v>
      </c>
      <c r="D41" s="201">
        <v>43389</v>
      </c>
      <c r="E41" s="193">
        <v>43390</v>
      </c>
      <c r="F41" s="189">
        <v>43391</v>
      </c>
      <c r="G41" s="189">
        <v>43392</v>
      </c>
      <c r="H41" s="223">
        <v>43393</v>
      </c>
      <c r="I41" s="181"/>
      <c r="J41" s="191" t="s">
        <v>137</v>
      </c>
      <c r="K41" s="178" t="s">
        <v>138</v>
      </c>
      <c r="L41" s="178"/>
      <c r="M41" s="187">
        <v>43569</v>
      </c>
      <c r="N41" s="190">
        <v>43570</v>
      </c>
      <c r="O41" s="190">
        <v>43571</v>
      </c>
      <c r="P41" s="193">
        <v>43572</v>
      </c>
      <c r="Q41" s="190">
        <v>43573</v>
      </c>
      <c r="R41" s="190">
        <v>43574</v>
      </c>
      <c r="S41" s="187">
        <v>43575</v>
      </c>
      <c r="T41" s="181"/>
      <c r="U41" s="191">
        <v>23</v>
      </c>
      <c r="V41" s="192" t="s">
        <v>104</v>
      </c>
      <c r="W41" s="179"/>
      <c r="X41" s="179"/>
      <c r="Y41" s="179"/>
      <c r="Z41" s="179"/>
      <c r="AA41" s="178"/>
      <c r="AB41" s="101"/>
    </row>
    <row r="42" spans="1:28" s="101" customFormat="1" ht="11.25" x14ac:dyDescent="0.2">
      <c r="A42" s="178"/>
      <c r="B42" s="187">
        <v>43394</v>
      </c>
      <c r="C42" s="190">
        <v>43395</v>
      </c>
      <c r="D42" s="190">
        <v>43396</v>
      </c>
      <c r="E42" s="190">
        <v>43397</v>
      </c>
      <c r="F42" s="190">
        <v>43398</v>
      </c>
      <c r="G42" s="190">
        <v>43399</v>
      </c>
      <c r="H42" s="187">
        <v>43400</v>
      </c>
      <c r="I42" s="181"/>
      <c r="J42" s="185">
        <v>31</v>
      </c>
      <c r="K42" s="186" t="s">
        <v>124</v>
      </c>
      <c r="L42" s="181"/>
      <c r="M42" s="187">
        <v>43576</v>
      </c>
      <c r="N42" s="190">
        <v>43577</v>
      </c>
      <c r="O42" s="189">
        <v>43578</v>
      </c>
      <c r="P42" s="190">
        <v>43579</v>
      </c>
      <c r="Q42" s="190">
        <v>43580</v>
      </c>
      <c r="R42" s="190">
        <v>43581</v>
      </c>
      <c r="S42" s="187">
        <v>43582</v>
      </c>
      <c r="T42" s="181"/>
      <c r="U42" s="224">
        <v>30</v>
      </c>
      <c r="V42" s="200" t="s">
        <v>139</v>
      </c>
      <c r="W42" s="178"/>
      <c r="X42" s="178"/>
      <c r="Y42" s="178"/>
      <c r="Z42" s="178"/>
      <c r="AA42" s="178"/>
    </row>
    <row r="43" spans="1:28" s="101" customFormat="1" ht="11.25" x14ac:dyDescent="0.2">
      <c r="A43" s="178"/>
      <c r="B43" s="187">
        <v>43401</v>
      </c>
      <c r="C43" s="190">
        <v>43402</v>
      </c>
      <c r="D43" s="190">
        <v>43403</v>
      </c>
      <c r="E43" s="188">
        <v>43404</v>
      </c>
      <c r="F43" s="190" t="str">
        <v/>
      </c>
      <c r="G43" s="203" t="str">
        <v/>
      </c>
      <c r="H43" s="187" t="str">
        <v/>
      </c>
      <c r="I43" s="181"/>
      <c r="J43" s="198">
        <v>31</v>
      </c>
      <c r="K43" s="200" t="s">
        <v>140</v>
      </c>
      <c r="L43" s="181"/>
      <c r="M43" s="187">
        <v>43583</v>
      </c>
      <c r="N43" s="190">
        <v>43584</v>
      </c>
      <c r="O43" s="224">
        <v>43585</v>
      </c>
      <c r="P43" s="190" t="str">
        <v/>
      </c>
      <c r="Q43" s="190" t="str">
        <v/>
      </c>
      <c r="R43" s="203" t="str">
        <v/>
      </c>
      <c r="S43" s="187" t="str">
        <v/>
      </c>
      <c r="T43" s="181"/>
      <c r="U43" s="225"/>
      <c r="V43" s="226"/>
      <c r="W43" s="178"/>
      <c r="X43" s="178"/>
      <c r="Y43" s="178"/>
      <c r="Z43" s="178"/>
      <c r="AA43" s="178"/>
    </row>
    <row r="44" spans="1:28" s="101" customFormat="1" ht="1.5" customHeight="1" x14ac:dyDescent="0.3">
      <c r="A44" s="178"/>
      <c r="B44" s="222" t="str">
        <v/>
      </c>
      <c r="C44" s="190" t="str">
        <v/>
      </c>
      <c r="D44" s="190" t="str">
        <v/>
      </c>
      <c r="E44" s="190" t="str">
        <v/>
      </c>
      <c r="F44" s="190" t="str">
        <v/>
      </c>
      <c r="G44" s="190" t="str">
        <v/>
      </c>
      <c r="H44" s="187" t="str">
        <v/>
      </c>
      <c r="I44" s="181"/>
      <c r="J44" s="200"/>
      <c r="K44" s="200"/>
      <c r="L44" s="181"/>
      <c r="M44" s="187" t="str">
        <v/>
      </c>
      <c r="N44" s="190" t="str">
        <v/>
      </c>
      <c r="O44" s="190" t="str">
        <v/>
      </c>
      <c r="P44" s="190" t="str">
        <v/>
      </c>
      <c r="Q44" s="190" t="str">
        <v/>
      </c>
      <c r="R44" s="190" t="str">
        <v/>
      </c>
      <c r="S44" s="187" t="str">
        <v/>
      </c>
      <c r="T44" s="181"/>
      <c r="U44" s="178"/>
      <c r="V44" s="178"/>
      <c r="W44" s="178"/>
      <c r="X44" s="178"/>
      <c r="Y44" s="178"/>
      <c r="Z44" s="178"/>
      <c r="AA44" s="178"/>
      <c r="AB44" s="102"/>
    </row>
    <row r="45" spans="1:28" s="101" customFormat="1" ht="5.25" customHeight="1" x14ac:dyDescent="0.2">
      <c r="A45" s="178"/>
      <c r="B45" s="181"/>
      <c r="C45" s="181"/>
      <c r="D45" s="181"/>
      <c r="E45" s="181"/>
      <c r="F45" s="181"/>
      <c r="G45" s="181"/>
      <c r="H45" s="181"/>
      <c r="I45" s="181"/>
      <c r="J45" s="178"/>
      <c r="K45" s="178"/>
      <c r="L45" s="181"/>
      <c r="M45" s="181"/>
      <c r="N45" s="181"/>
      <c r="O45" s="181"/>
      <c r="P45" s="181"/>
      <c r="Q45" s="181"/>
      <c r="R45" s="181"/>
      <c r="S45" s="181"/>
      <c r="T45" s="181"/>
      <c r="U45" s="178"/>
      <c r="V45" s="178"/>
      <c r="W45" s="178"/>
      <c r="X45" s="178"/>
      <c r="Y45" s="178"/>
      <c r="Z45" s="178"/>
      <c r="AA45" s="178"/>
    </row>
    <row r="46" spans="1:28" s="101" customFormat="1" ht="11.25" x14ac:dyDescent="0.2">
      <c r="A46" s="178"/>
      <c r="B46" s="391">
        <f>DATE(year,11,1)</f>
        <v>43405</v>
      </c>
      <c r="C46" s="392"/>
      <c r="D46" s="392"/>
      <c r="E46" s="392"/>
      <c r="F46" s="392"/>
      <c r="G46" s="392"/>
      <c r="H46" s="392"/>
      <c r="I46" s="181"/>
      <c r="J46" s="393" t="s">
        <v>112</v>
      </c>
      <c r="K46" s="393"/>
      <c r="L46" s="181"/>
      <c r="M46" s="391">
        <f>DATE(year+1,5,1)</f>
        <v>43586</v>
      </c>
      <c r="N46" s="392"/>
      <c r="O46" s="392"/>
      <c r="P46" s="392"/>
      <c r="Q46" s="392"/>
      <c r="R46" s="392"/>
      <c r="S46" s="392"/>
      <c r="T46" s="181"/>
      <c r="U46" s="393" t="s">
        <v>113</v>
      </c>
      <c r="V46" s="393"/>
      <c r="W46" s="178"/>
      <c r="X46" s="178"/>
      <c r="Y46" s="178"/>
      <c r="Z46" s="178"/>
      <c r="AA46" s="178"/>
    </row>
    <row r="47" spans="1:28" s="101" customFormat="1" ht="11.25" x14ac:dyDescent="0.2">
      <c r="A47" s="178"/>
      <c r="B47" s="183" t="str">
        <f>IF(startday=1,INDEX(weekDayNames,1),INDEX(weekDayNames,2))</f>
        <v>Su</v>
      </c>
      <c r="C47" s="184" t="str">
        <f>IF(startday=1,INDEX(weekDayNames,2),INDEX(weekDayNames,3))</f>
        <v>M</v>
      </c>
      <c r="D47" s="184" t="str">
        <f>IF(startday=1,INDEX(weekDayNames,3),INDEX(weekDayNames,4))</f>
        <v>Tu</v>
      </c>
      <c r="E47" s="184" t="str">
        <f>IF(startday=1,INDEX(weekDayNames,4),INDEX(weekDayNames,5))</f>
        <v>W</v>
      </c>
      <c r="F47" s="184" t="str">
        <f>IF(startday=1,INDEX(weekDayNames,5),INDEX(weekDayNames,6))</f>
        <v>Th</v>
      </c>
      <c r="G47" s="184" t="str">
        <f>IF(startday=1,INDEX(weekDayNames,6),INDEX(weekDayNames,7))</f>
        <v>F</v>
      </c>
      <c r="H47" s="183" t="str">
        <f>IF(startday=1,INDEX(weekDayNames,7),INDEX(weekDayNames,1))</f>
        <v>Sa</v>
      </c>
      <c r="I47" s="181"/>
      <c r="J47" s="227">
        <v>1</v>
      </c>
      <c r="K47" s="228" t="s">
        <v>141</v>
      </c>
      <c r="L47" s="181"/>
      <c r="M47" s="183" t="str">
        <f>IF(startday=1,INDEX(weekDayNames,1),INDEX(weekDayNames,2))</f>
        <v>Su</v>
      </c>
      <c r="N47" s="184" t="str">
        <f>IF(startday=1,INDEX(weekDayNames,2),INDEX(weekDayNames,3))</f>
        <v>M</v>
      </c>
      <c r="O47" s="184" t="str">
        <f>IF(startday=1,INDEX(weekDayNames,3),INDEX(weekDayNames,4))</f>
        <v>Tu</v>
      </c>
      <c r="P47" s="184" t="str">
        <f>IF(startday=1,INDEX(weekDayNames,4),INDEX(weekDayNames,5))</f>
        <v>W</v>
      </c>
      <c r="Q47" s="184" t="str">
        <f>IF(startday=1,INDEX(weekDayNames,5),INDEX(weekDayNames,6))</f>
        <v>Th</v>
      </c>
      <c r="R47" s="184" t="str">
        <f>IF(startday=1,INDEX(weekDayNames,6),INDEX(weekDayNames,7))</f>
        <v>F</v>
      </c>
      <c r="S47" s="183" t="str">
        <f>IF(startday=1,INDEX(weekDayNames,7),INDEX(weekDayNames,1))</f>
        <v>Sa</v>
      </c>
      <c r="T47" s="181"/>
      <c r="U47" s="229">
        <v>1</v>
      </c>
      <c r="V47" s="230" t="s">
        <v>114</v>
      </c>
      <c r="W47" s="178"/>
      <c r="X47" s="178"/>
      <c r="Y47" s="178"/>
      <c r="Z47" s="178"/>
      <c r="AA47" s="178"/>
    </row>
    <row r="48" spans="1:28" s="101" customFormat="1" ht="12" customHeight="1" x14ac:dyDescent="0.2">
      <c r="A48" s="178"/>
      <c r="B48" s="187" t="str">
        <f t="array" ref="B48:H53">IF(MONTH(B46)&lt;&gt;MONTH(DATE(YEAR(B46),MONTH(B46),1)-WEEKDAY(DATE(YEAR(B46),MONTH(B46),1),startday)+(WeekNo-1)*7+WeekDay),"",DATE(YEAR(B46),MONTH(B46),1)-WEEKDAY(DATE(YEAR(B46),MONTH(B46),1),startday)+(WeekNo-1)*7+WeekDay)</f>
        <v/>
      </c>
      <c r="C48" s="190" t="str">
        <v/>
      </c>
      <c r="D48" s="231" t="str">
        <v/>
      </c>
      <c r="E48" s="189" t="str">
        <v/>
      </c>
      <c r="F48" s="189">
        <v>43405</v>
      </c>
      <c r="G48" s="190">
        <v>43406</v>
      </c>
      <c r="H48" s="187">
        <v>43407</v>
      </c>
      <c r="I48" s="181"/>
      <c r="J48" s="227">
        <v>1</v>
      </c>
      <c r="K48" s="228" t="s">
        <v>142</v>
      </c>
      <c r="L48" s="181"/>
      <c r="M48" s="187" t="str">
        <f t="array" ref="M48:S53">IF(MONTH(M46)&lt;&gt;MONTH(DATE(YEAR(M46),MONTH(M46),1)-WEEKDAY(DATE(YEAR(M46),MONTH(M46),1),startday)+(WeekNo-1)*7+WeekDay),"",DATE(YEAR(M46),MONTH(M46),1)-WEEKDAY(DATE(YEAR(M46),MONTH(M46),1),startday)+(WeekNo-1)*7+WeekDay)</f>
        <v/>
      </c>
      <c r="N48" s="232" t="str">
        <v/>
      </c>
      <c r="O48" s="189" t="str">
        <v/>
      </c>
      <c r="P48" s="189">
        <v>43586</v>
      </c>
      <c r="Q48" s="190">
        <v>43587</v>
      </c>
      <c r="R48" s="190">
        <v>43588</v>
      </c>
      <c r="S48" s="187">
        <v>43589</v>
      </c>
      <c r="T48" s="181"/>
      <c r="U48" s="210">
        <v>1</v>
      </c>
      <c r="V48" s="186" t="s">
        <v>124</v>
      </c>
      <c r="W48" s="178"/>
      <c r="X48" s="178"/>
      <c r="Y48" s="178"/>
      <c r="Z48" s="178"/>
      <c r="AA48" s="178"/>
    </row>
    <row r="49" spans="1:28" s="101" customFormat="1" ht="13.5" customHeight="1" x14ac:dyDescent="0.2">
      <c r="A49" s="178"/>
      <c r="B49" s="187">
        <v>43408</v>
      </c>
      <c r="C49" s="190">
        <v>43409</v>
      </c>
      <c r="D49" s="189">
        <v>43410</v>
      </c>
      <c r="E49" s="190">
        <v>43411</v>
      </c>
      <c r="F49" s="190">
        <v>43412</v>
      </c>
      <c r="G49" s="190">
        <v>43413</v>
      </c>
      <c r="H49" s="187">
        <v>43414</v>
      </c>
      <c r="I49" s="181"/>
      <c r="J49" s="191">
        <v>6</v>
      </c>
      <c r="K49" s="192" t="s">
        <v>104</v>
      </c>
      <c r="L49" s="181"/>
      <c r="M49" s="187">
        <v>43590</v>
      </c>
      <c r="N49" s="190">
        <v>43591</v>
      </c>
      <c r="O49" s="189">
        <v>43592</v>
      </c>
      <c r="P49" s="190">
        <v>43593</v>
      </c>
      <c r="Q49" s="190">
        <v>43594</v>
      </c>
      <c r="R49" s="190">
        <v>43595</v>
      </c>
      <c r="S49" s="187">
        <v>43596</v>
      </c>
      <c r="T49" s="181"/>
      <c r="U49" s="191">
        <v>7</v>
      </c>
      <c r="V49" s="192" t="s">
        <v>104</v>
      </c>
      <c r="W49" s="178"/>
      <c r="X49" s="178"/>
      <c r="Y49" s="214"/>
      <c r="Z49" s="178"/>
      <c r="AA49" s="178"/>
    </row>
    <row r="50" spans="1:28" s="102" customFormat="1" ht="13.5" x14ac:dyDescent="0.3">
      <c r="A50" s="179"/>
      <c r="B50" s="187">
        <v>43415</v>
      </c>
      <c r="C50" s="190">
        <v>43416</v>
      </c>
      <c r="D50" s="190">
        <v>43417</v>
      </c>
      <c r="E50" s="193">
        <v>43418</v>
      </c>
      <c r="F50" s="190">
        <v>43419</v>
      </c>
      <c r="G50" s="190">
        <v>43420</v>
      </c>
      <c r="H50" s="187">
        <v>43421</v>
      </c>
      <c r="I50" s="181"/>
      <c r="J50" s="209">
        <v>14</v>
      </c>
      <c r="K50" s="186" t="s">
        <v>124</v>
      </c>
      <c r="L50" s="181"/>
      <c r="M50" s="187">
        <v>43597</v>
      </c>
      <c r="N50" s="190">
        <v>43598</v>
      </c>
      <c r="O50" s="190">
        <v>43599</v>
      </c>
      <c r="P50" s="193">
        <v>43600</v>
      </c>
      <c r="Q50" s="190">
        <v>43601</v>
      </c>
      <c r="R50" s="190">
        <v>43602</v>
      </c>
      <c r="S50" s="187">
        <v>43603</v>
      </c>
      <c r="T50" s="181"/>
      <c r="U50" s="210">
        <v>15</v>
      </c>
      <c r="V50" s="186" t="s">
        <v>124</v>
      </c>
      <c r="W50" s="179"/>
      <c r="X50" s="179"/>
      <c r="Y50" s="211"/>
      <c r="Z50" s="178"/>
      <c r="AA50" s="178"/>
      <c r="AB50" s="101"/>
    </row>
    <row r="51" spans="1:28" s="101" customFormat="1" ht="13.5" x14ac:dyDescent="0.3">
      <c r="A51" s="178"/>
      <c r="B51" s="187">
        <v>43422</v>
      </c>
      <c r="C51" s="190">
        <v>43423</v>
      </c>
      <c r="D51" s="189">
        <v>43424</v>
      </c>
      <c r="E51" s="190">
        <v>43425</v>
      </c>
      <c r="F51" s="190">
        <v>43426</v>
      </c>
      <c r="G51" s="190">
        <v>43427</v>
      </c>
      <c r="H51" s="187">
        <v>43428</v>
      </c>
      <c r="I51" s="181"/>
      <c r="J51" s="191">
        <v>20</v>
      </c>
      <c r="K51" s="192" t="s">
        <v>104</v>
      </c>
      <c r="L51" s="181"/>
      <c r="M51" s="187">
        <v>43604</v>
      </c>
      <c r="N51" s="190">
        <v>43605</v>
      </c>
      <c r="O51" s="189">
        <v>43606</v>
      </c>
      <c r="P51" s="190">
        <v>43607</v>
      </c>
      <c r="Q51" s="190">
        <v>43608</v>
      </c>
      <c r="R51" s="190">
        <v>43609</v>
      </c>
      <c r="S51" s="187">
        <v>43610</v>
      </c>
      <c r="T51" s="181"/>
      <c r="U51" s="191">
        <v>21</v>
      </c>
      <c r="V51" s="192" t="s">
        <v>104</v>
      </c>
      <c r="W51" s="178"/>
      <c r="X51" s="178"/>
      <c r="Y51" s="211"/>
      <c r="Z51" s="178"/>
      <c r="AA51" s="179"/>
    </row>
    <row r="52" spans="1:28" s="101" customFormat="1" ht="11.25" x14ac:dyDescent="0.2">
      <c r="A52" s="178"/>
      <c r="B52" s="187">
        <v>43429</v>
      </c>
      <c r="C52" s="190">
        <v>43430</v>
      </c>
      <c r="D52" s="190">
        <v>43431</v>
      </c>
      <c r="E52" s="193">
        <v>43432</v>
      </c>
      <c r="F52" s="190">
        <v>43433</v>
      </c>
      <c r="G52" s="190">
        <v>43434</v>
      </c>
      <c r="H52" s="187" t="str">
        <v/>
      </c>
      <c r="I52" s="181"/>
      <c r="J52" s="185">
        <v>28</v>
      </c>
      <c r="K52" s="186" t="s">
        <v>124</v>
      </c>
      <c r="L52" s="181"/>
      <c r="M52" s="187">
        <v>43611</v>
      </c>
      <c r="N52" s="190">
        <v>43612</v>
      </c>
      <c r="O52" s="190">
        <v>43613</v>
      </c>
      <c r="P52" s="193">
        <v>43614</v>
      </c>
      <c r="Q52" s="190">
        <v>43615</v>
      </c>
      <c r="R52" s="190">
        <v>43616</v>
      </c>
      <c r="S52" s="187" t="str">
        <v/>
      </c>
      <c r="T52" s="181"/>
      <c r="U52" s="210">
        <v>29</v>
      </c>
      <c r="V52" s="186" t="s">
        <v>124</v>
      </c>
      <c r="W52" s="178"/>
      <c r="X52" s="178"/>
      <c r="Y52" s="211"/>
      <c r="Z52" s="178"/>
      <c r="AA52" s="178"/>
    </row>
    <row r="53" spans="1:28" s="101" customFormat="1" ht="3.75" customHeight="1" x14ac:dyDescent="0.3">
      <c r="A53" s="178"/>
      <c r="B53" s="187" t="str">
        <v/>
      </c>
      <c r="C53" s="190" t="str">
        <v/>
      </c>
      <c r="D53" s="190" t="str">
        <v/>
      </c>
      <c r="E53" s="190" t="str">
        <v/>
      </c>
      <c r="F53" s="190" t="str">
        <v/>
      </c>
      <c r="G53" s="190" t="str">
        <v/>
      </c>
      <c r="H53" s="187" t="str">
        <v/>
      </c>
      <c r="I53" s="181"/>
      <c r="J53" s="233"/>
      <c r="K53" s="195"/>
      <c r="L53" s="181"/>
      <c r="M53" s="187" t="str">
        <v/>
      </c>
      <c r="N53" s="190" t="str">
        <v/>
      </c>
      <c r="O53" s="190" t="str">
        <v/>
      </c>
      <c r="P53" s="190" t="str">
        <v/>
      </c>
      <c r="Q53" s="190" t="str">
        <v/>
      </c>
      <c r="R53" s="190" t="str">
        <v/>
      </c>
      <c r="S53" s="187" t="str">
        <v/>
      </c>
      <c r="T53" s="181"/>
      <c r="U53" s="234"/>
      <c r="V53" s="181"/>
      <c r="W53" s="178"/>
      <c r="X53" s="178"/>
      <c r="Y53" s="235"/>
      <c r="Z53" s="179"/>
      <c r="AA53" s="178"/>
      <c r="AB53" s="102"/>
    </row>
    <row r="54" spans="1:28" s="101" customFormat="1" ht="5.25" customHeight="1" x14ac:dyDescent="0.3">
      <c r="A54" s="178"/>
      <c r="B54" s="181"/>
      <c r="C54" s="181"/>
      <c r="D54" s="181"/>
      <c r="E54" s="181"/>
      <c r="F54" s="181"/>
      <c r="G54" s="181"/>
      <c r="H54" s="181"/>
      <c r="I54" s="181"/>
      <c r="J54" s="178"/>
      <c r="K54" s="178"/>
      <c r="L54" s="181"/>
      <c r="M54" s="179"/>
      <c r="N54" s="179"/>
      <c r="O54" s="179"/>
      <c r="P54" s="179"/>
      <c r="Q54" s="179"/>
      <c r="R54" s="179"/>
      <c r="S54" s="179"/>
      <c r="T54" s="181"/>
      <c r="U54" s="179"/>
      <c r="V54" s="179"/>
      <c r="W54" s="178"/>
      <c r="X54" s="178"/>
      <c r="Y54" s="211"/>
      <c r="Z54" s="178"/>
      <c r="AA54" s="178"/>
    </row>
    <row r="55" spans="1:28" s="101" customFormat="1" ht="11.25" x14ac:dyDescent="0.2">
      <c r="A55" s="178"/>
      <c r="B55" s="391">
        <f>DATE(year,12,1)</f>
        <v>43435</v>
      </c>
      <c r="C55" s="392"/>
      <c r="D55" s="392"/>
      <c r="E55" s="392"/>
      <c r="F55" s="392"/>
      <c r="G55" s="392"/>
      <c r="H55" s="392"/>
      <c r="I55" s="181"/>
      <c r="J55" s="393" t="s">
        <v>115</v>
      </c>
      <c r="K55" s="393"/>
      <c r="L55" s="181"/>
      <c r="M55" s="391">
        <f>DATE(year+1,6,1)</f>
        <v>43617</v>
      </c>
      <c r="N55" s="392"/>
      <c r="O55" s="392"/>
      <c r="P55" s="392"/>
      <c r="Q55" s="392"/>
      <c r="R55" s="392"/>
      <c r="S55" s="392"/>
      <c r="T55" s="181"/>
      <c r="U55" s="393" t="s">
        <v>116</v>
      </c>
      <c r="V55" s="393"/>
      <c r="W55" s="178"/>
      <c r="X55" s="178"/>
      <c r="Y55" s="178"/>
      <c r="Z55" s="178"/>
      <c r="AA55" s="178"/>
    </row>
    <row r="56" spans="1:28" s="101" customFormat="1" ht="11.25" x14ac:dyDescent="0.2">
      <c r="A56" s="178"/>
      <c r="B56" s="183" t="str">
        <f>IF(startday=1,INDEX(weekDayNames,1),INDEX(weekDayNames,2))</f>
        <v>Su</v>
      </c>
      <c r="C56" s="184" t="str">
        <f>IF(startday=1,INDEX(weekDayNames,2),INDEX(weekDayNames,3))</f>
        <v>M</v>
      </c>
      <c r="D56" s="184" t="str">
        <f>IF(startday=1,INDEX(weekDayNames,3),INDEX(weekDayNames,4))</f>
        <v>Tu</v>
      </c>
      <c r="E56" s="184" t="str">
        <f>IF(startday=1,INDEX(weekDayNames,4),INDEX(weekDayNames,5))</f>
        <v>W</v>
      </c>
      <c r="F56" s="184" t="str">
        <f>IF(startday=1,INDEX(weekDayNames,5),INDEX(weekDayNames,6))</f>
        <v>Th</v>
      </c>
      <c r="G56" s="184" t="str">
        <f>IF(startday=1,INDEX(weekDayNames,6),INDEX(weekDayNames,7))</f>
        <v>F</v>
      </c>
      <c r="H56" s="183" t="str">
        <f>IF(startday=1,INDEX(weekDayNames,7),INDEX(weekDayNames,1))</f>
        <v>Sa</v>
      </c>
      <c r="I56" s="181"/>
      <c r="J56" s="191">
        <v>4</v>
      </c>
      <c r="K56" s="192" t="s">
        <v>104</v>
      </c>
      <c r="L56" s="181"/>
      <c r="M56" s="183" t="str">
        <f>IF(startday=1,INDEX(weekDayNames,1),INDEX(weekDayNames,2))</f>
        <v>Su</v>
      </c>
      <c r="N56" s="184" t="str">
        <f>IF(startday=1,INDEX(weekDayNames,2),INDEX(weekDayNames,3))</f>
        <v>M</v>
      </c>
      <c r="O56" s="184" t="str">
        <f>IF(startday=1,INDEX(weekDayNames,3),INDEX(weekDayNames,4))</f>
        <v>Tu</v>
      </c>
      <c r="P56" s="184" t="str">
        <f>IF(startday=1,INDEX(weekDayNames,4),INDEX(weekDayNames,5))</f>
        <v>W</v>
      </c>
      <c r="Q56" s="184" t="str">
        <f>IF(startday=1,INDEX(weekDayNames,5),INDEX(weekDayNames,6))</f>
        <v>Th</v>
      </c>
      <c r="R56" s="184" t="str">
        <f>IF(startday=1,INDEX(weekDayNames,6),INDEX(weekDayNames,7))</f>
        <v>F</v>
      </c>
      <c r="S56" s="183" t="str">
        <f>IF(startday=1,INDEX(weekDayNames,7),INDEX(weekDayNames,1))</f>
        <v>Sa</v>
      </c>
      <c r="T56" s="181"/>
      <c r="U56" s="191">
        <v>4</v>
      </c>
      <c r="V56" s="192" t="s">
        <v>104</v>
      </c>
      <c r="W56" s="178"/>
      <c r="X56" s="178"/>
      <c r="Y56" s="178"/>
      <c r="Z56" s="178"/>
      <c r="AA56" s="178"/>
    </row>
    <row r="57" spans="1:28" s="101" customFormat="1" ht="11.25" x14ac:dyDescent="0.2">
      <c r="A57" s="178"/>
      <c r="B57" s="187" t="str">
        <f t="array" ref="B57:H62">IF(MONTH(B55)&lt;&gt;MONTH(DATE(YEAR(B55),MONTH(B55),1)-WEEKDAY(DATE(YEAR(B55),MONTH(B55),1),startday)+(WeekNo-1)*7+WeekDay),"",DATE(YEAR(B55),MONTH(B55),1)-WEEKDAY(DATE(YEAR(B55),MONTH(B55),1),startday)+(WeekNo-1)*7+WeekDay)</f>
        <v/>
      </c>
      <c r="C57" s="190" t="str">
        <v/>
      </c>
      <c r="D57" s="190" t="str">
        <v/>
      </c>
      <c r="E57" s="190" t="str">
        <v/>
      </c>
      <c r="F57" s="203" t="str">
        <v/>
      </c>
      <c r="G57" s="190" t="str">
        <v/>
      </c>
      <c r="H57" s="187">
        <v>43435</v>
      </c>
      <c r="I57" s="181"/>
      <c r="J57" s="185">
        <v>12</v>
      </c>
      <c r="K57" s="186" t="s">
        <v>124</v>
      </c>
      <c r="L57" s="181"/>
      <c r="M57" s="187" t="str">
        <f t="array" ref="M57:S62">IF(MONTH(M55)&lt;&gt;MONTH(DATE(YEAR(M55),MONTH(M55),1)-WEEKDAY(DATE(YEAR(M55),MONTH(M55),1),startday)+(WeekNo-1)*7+WeekDay),"",DATE(YEAR(M55),MONTH(M55),1)-WEEKDAY(DATE(YEAR(M55),MONTH(M55),1),startday)+(WeekNo-1)*7+WeekDay)</f>
        <v/>
      </c>
      <c r="N57" s="190" t="str">
        <v/>
      </c>
      <c r="O57" s="190" t="str">
        <v/>
      </c>
      <c r="P57" s="190" t="str">
        <v/>
      </c>
      <c r="Q57" s="190" t="str">
        <v/>
      </c>
      <c r="R57" s="190" t="str">
        <v/>
      </c>
      <c r="S57" s="187">
        <v>43617</v>
      </c>
      <c r="T57" s="181"/>
      <c r="U57" s="210">
        <v>12</v>
      </c>
      <c r="V57" s="186" t="s">
        <v>124</v>
      </c>
      <c r="W57" s="178"/>
      <c r="X57" s="178"/>
      <c r="Y57" s="178"/>
      <c r="Z57" s="178"/>
      <c r="AA57" s="178"/>
    </row>
    <row r="58" spans="1:28" s="101" customFormat="1" ht="11.25" x14ac:dyDescent="0.2">
      <c r="A58" s="178"/>
      <c r="B58" s="187">
        <v>43436</v>
      </c>
      <c r="C58" s="190">
        <v>43437</v>
      </c>
      <c r="D58" s="189">
        <v>43438</v>
      </c>
      <c r="E58" s="190">
        <v>43439</v>
      </c>
      <c r="F58" s="190">
        <v>43440</v>
      </c>
      <c r="G58" s="190">
        <v>43441</v>
      </c>
      <c r="H58" s="187">
        <v>43442</v>
      </c>
      <c r="I58" s="181"/>
      <c r="J58" s="191">
        <v>18</v>
      </c>
      <c r="K58" s="192" t="s">
        <v>104</v>
      </c>
      <c r="L58" s="181"/>
      <c r="M58" s="187">
        <v>43618</v>
      </c>
      <c r="N58" s="190">
        <v>43619</v>
      </c>
      <c r="O58" s="189">
        <v>43620</v>
      </c>
      <c r="P58" s="190">
        <v>43621</v>
      </c>
      <c r="Q58" s="190">
        <v>43622</v>
      </c>
      <c r="R58" s="190">
        <v>43623</v>
      </c>
      <c r="S58" s="187">
        <v>43624</v>
      </c>
      <c r="T58" s="181"/>
      <c r="U58" s="191">
        <v>18</v>
      </c>
      <c r="V58" s="192" t="s">
        <v>104</v>
      </c>
      <c r="W58" s="178"/>
      <c r="X58" s="178"/>
      <c r="Y58" s="178"/>
      <c r="Z58" s="178"/>
      <c r="AA58" s="178"/>
    </row>
    <row r="59" spans="1:28" s="101" customFormat="1" ht="12" customHeight="1" x14ac:dyDescent="0.2">
      <c r="A59" s="178"/>
      <c r="B59" s="187">
        <v>43443</v>
      </c>
      <c r="C59" s="190">
        <v>43444</v>
      </c>
      <c r="D59" s="190">
        <v>43445</v>
      </c>
      <c r="E59" s="193">
        <v>43446</v>
      </c>
      <c r="F59" s="190">
        <v>43447</v>
      </c>
      <c r="G59" s="190">
        <v>43448</v>
      </c>
      <c r="H59" s="187">
        <v>43449</v>
      </c>
      <c r="I59" s="181"/>
      <c r="J59" s="209">
        <v>26</v>
      </c>
      <c r="K59" s="186" t="s">
        <v>124</v>
      </c>
      <c r="L59" s="181"/>
      <c r="M59" s="187">
        <v>43625</v>
      </c>
      <c r="N59" s="190">
        <v>43626</v>
      </c>
      <c r="O59" s="190">
        <v>43627</v>
      </c>
      <c r="P59" s="193">
        <v>43628</v>
      </c>
      <c r="Q59" s="190">
        <v>43629</v>
      </c>
      <c r="R59" s="190">
        <v>43630</v>
      </c>
      <c r="S59" s="187">
        <v>43631</v>
      </c>
      <c r="T59" s="181"/>
      <c r="U59" s="210">
        <v>26</v>
      </c>
      <c r="V59" s="186" t="s">
        <v>124</v>
      </c>
      <c r="W59" s="178"/>
      <c r="X59" s="178"/>
      <c r="Y59" s="178"/>
      <c r="Z59" s="178"/>
      <c r="AA59" s="178"/>
    </row>
    <row r="60" spans="1:28" s="102" customFormat="1" ht="12" customHeight="1" x14ac:dyDescent="0.3">
      <c r="A60" s="179"/>
      <c r="B60" s="187">
        <v>43450</v>
      </c>
      <c r="C60" s="190">
        <v>43451</v>
      </c>
      <c r="D60" s="189">
        <v>43452</v>
      </c>
      <c r="E60" s="190">
        <v>43453</v>
      </c>
      <c r="F60" s="190">
        <v>43454</v>
      </c>
      <c r="G60" s="190">
        <v>43455</v>
      </c>
      <c r="H60" s="187">
        <v>43456</v>
      </c>
      <c r="I60" s="181"/>
      <c r="J60" s="198">
        <v>31</v>
      </c>
      <c r="K60" s="218" t="s">
        <v>146</v>
      </c>
      <c r="L60" s="181"/>
      <c r="M60" s="187">
        <v>43632</v>
      </c>
      <c r="N60" s="190">
        <v>43633</v>
      </c>
      <c r="O60" s="189">
        <v>43634</v>
      </c>
      <c r="P60" s="190">
        <v>43635</v>
      </c>
      <c r="Q60" s="190">
        <v>43636</v>
      </c>
      <c r="R60" s="190">
        <v>43637</v>
      </c>
      <c r="S60" s="187">
        <v>43638</v>
      </c>
      <c r="T60" s="181"/>
      <c r="U60" s="236">
        <v>28</v>
      </c>
      <c r="V60" s="237" t="s">
        <v>143</v>
      </c>
      <c r="W60" s="179"/>
      <c r="X60" s="179"/>
      <c r="Y60" s="178"/>
      <c r="Z60" s="178"/>
      <c r="AA60" s="178"/>
      <c r="AB60" s="101"/>
    </row>
    <row r="61" spans="1:28" s="101" customFormat="1" ht="11.25" customHeight="1" x14ac:dyDescent="0.3">
      <c r="A61" s="178"/>
      <c r="B61" s="187">
        <v>43457</v>
      </c>
      <c r="C61" s="190">
        <v>43458</v>
      </c>
      <c r="D61" s="190">
        <v>43459</v>
      </c>
      <c r="E61" s="193">
        <v>43460</v>
      </c>
      <c r="F61" s="190">
        <v>43461</v>
      </c>
      <c r="G61" s="190">
        <v>43462</v>
      </c>
      <c r="H61" s="187">
        <v>43463</v>
      </c>
      <c r="I61" s="181"/>
      <c r="J61" s="238">
        <v>31</v>
      </c>
      <c r="K61" s="239" t="s">
        <v>117</v>
      </c>
      <c r="L61" s="181"/>
      <c r="M61" s="187">
        <v>43639</v>
      </c>
      <c r="N61" s="190">
        <v>43640</v>
      </c>
      <c r="O61" s="190">
        <v>43641</v>
      </c>
      <c r="P61" s="193">
        <v>43642</v>
      </c>
      <c r="Q61" s="190">
        <v>43643</v>
      </c>
      <c r="R61" s="188">
        <v>43644</v>
      </c>
      <c r="S61" s="187">
        <v>43645</v>
      </c>
      <c r="T61" s="181"/>
      <c r="U61" s="240"/>
      <c r="V61" s="181"/>
      <c r="W61" s="178"/>
      <c r="X61" s="178"/>
      <c r="Y61" s="178"/>
      <c r="Z61" s="178"/>
      <c r="AA61" s="179"/>
    </row>
    <row r="62" spans="1:28" s="101" customFormat="1" ht="11.25" x14ac:dyDescent="0.2">
      <c r="A62" s="178"/>
      <c r="B62" s="187">
        <v>43464</v>
      </c>
      <c r="C62" s="189">
        <v>43465</v>
      </c>
      <c r="D62" s="190" t="str">
        <v/>
      </c>
      <c r="E62" s="190" t="str">
        <v/>
      </c>
      <c r="F62" s="190" t="str">
        <v/>
      </c>
      <c r="G62" s="190" t="str">
        <v/>
      </c>
      <c r="H62" s="187" t="str">
        <v/>
      </c>
      <c r="I62" s="181"/>
      <c r="J62" s="178"/>
      <c r="K62" s="178"/>
      <c r="L62" s="181"/>
      <c r="M62" s="187">
        <v>43646</v>
      </c>
      <c r="N62" s="190" t="str">
        <v/>
      </c>
      <c r="O62" s="190" t="str">
        <v/>
      </c>
      <c r="P62" s="193" t="str">
        <v/>
      </c>
      <c r="Q62" s="190" t="str">
        <v/>
      </c>
      <c r="R62" s="190" t="str">
        <v/>
      </c>
      <c r="S62" s="187" t="str">
        <v/>
      </c>
      <c r="T62" s="181"/>
      <c r="U62" s="240"/>
      <c r="V62" s="181"/>
      <c r="W62" s="178"/>
      <c r="X62" s="178"/>
      <c r="Y62" s="178"/>
      <c r="Z62" s="178"/>
      <c r="AA62" s="178"/>
    </row>
    <row r="63" spans="1:28" s="101" customFormat="1" ht="14.25" x14ac:dyDescent="0.3">
      <c r="B63" s="103"/>
      <c r="C63" s="103"/>
      <c r="D63" s="103"/>
      <c r="E63" s="103"/>
      <c r="F63" s="103"/>
      <c r="G63" s="103"/>
      <c r="H63" s="103"/>
      <c r="I63" s="103"/>
      <c r="J63" s="106"/>
      <c r="K63" s="103"/>
      <c r="L63" s="103"/>
      <c r="M63" s="95"/>
      <c r="N63" s="95"/>
      <c r="O63" s="95"/>
      <c r="P63" s="95"/>
      <c r="Q63" s="95"/>
      <c r="R63" s="95"/>
      <c r="S63" s="95"/>
      <c r="T63" s="103"/>
      <c r="U63" s="107"/>
      <c r="V63" s="103"/>
      <c r="Y63" s="102"/>
      <c r="Z63" s="102"/>
      <c r="AB63" s="102"/>
    </row>
    <row r="64" spans="1:28" s="101" customFormat="1" x14ac:dyDescent="0.2">
      <c r="B64" s="95"/>
      <c r="C64" s="95"/>
      <c r="D64" s="95"/>
      <c r="E64" s="95"/>
      <c r="F64" s="95"/>
      <c r="G64" s="95"/>
      <c r="H64" s="95"/>
      <c r="I64" s="103"/>
      <c r="J64" s="106"/>
      <c r="K64" s="103"/>
      <c r="L64" s="103"/>
      <c r="M64" s="95"/>
      <c r="N64" s="95"/>
      <c r="O64" s="95"/>
      <c r="P64" s="95"/>
      <c r="Q64" s="95"/>
      <c r="R64" s="95"/>
      <c r="S64" s="95"/>
      <c r="T64" s="103"/>
      <c r="U64" s="103"/>
      <c r="V64" s="103"/>
    </row>
    <row r="65" spans="2:28" s="101" customFormat="1" x14ac:dyDescent="0.2">
      <c r="B65" s="95"/>
      <c r="C65" s="95"/>
      <c r="D65" s="95"/>
      <c r="E65" s="95"/>
      <c r="F65" s="95"/>
      <c r="G65" s="95"/>
      <c r="H65" s="95"/>
      <c r="I65" s="95"/>
      <c r="J65" s="96"/>
      <c r="K65" s="95"/>
      <c r="L65" s="95"/>
      <c r="M65" s="95"/>
      <c r="N65" s="95"/>
      <c r="O65" s="95"/>
      <c r="P65" s="95"/>
      <c r="Q65" s="95"/>
      <c r="R65" s="95"/>
      <c r="S65" s="95"/>
      <c r="T65" s="95"/>
      <c r="U65" s="95"/>
      <c r="V65" s="95"/>
    </row>
    <row r="66" spans="2:28" s="101" customFormat="1" x14ac:dyDescent="0.2">
      <c r="B66" s="95"/>
      <c r="C66" s="95"/>
      <c r="D66" s="95"/>
      <c r="E66" s="95"/>
      <c r="F66" s="95"/>
      <c r="G66" s="95"/>
      <c r="H66" s="95"/>
      <c r="I66" s="95"/>
      <c r="J66" s="96"/>
      <c r="K66" s="95"/>
      <c r="L66" s="95"/>
      <c r="M66" s="95"/>
      <c r="N66" s="95"/>
      <c r="O66" s="95"/>
      <c r="P66" s="95"/>
      <c r="Q66" s="95"/>
      <c r="R66" s="95"/>
      <c r="S66" s="95"/>
      <c r="T66" s="95"/>
      <c r="U66" s="95"/>
      <c r="V66" s="95"/>
    </row>
    <row r="67" spans="2:28" s="101" customFormat="1" ht="11.25" customHeight="1" x14ac:dyDescent="0.2">
      <c r="B67" s="95"/>
      <c r="C67" s="95"/>
      <c r="D67" s="95"/>
      <c r="E67" s="95"/>
      <c r="F67" s="95"/>
      <c r="G67" s="95"/>
      <c r="H67" s="95"/>
      <c r="I67" s="95"/>
      <c r="J67" s="96"/>
      <c r="K67" s="95"/>
      <c r="L67" s="95"/>
      <c r="M67" s="95"/>
      <c r="N67" s="95"/>
      <c r="O67" s="95"/>
      <c r="P67" s="95"/>
      <c r="Q67" s="95"/>
      <c r="R67" s="95"/>
      <c r="S67" s="95"/>
      <c r="T67" s="95"/>
      <c r="U67" s="95"/>
      <c r="V67" s="95"/>
    </row>
    <row r="68" spans="2:28" s="101" customFormat="1" ht="4.5" customHeight="1" x14ac:dyDescent="0.2">
      <c r="B68" s="95"/>
      <c r="C68" s="95"/>
      <c r="D68" s="95"/>
      <c r="E68" s="95"/>
      <c r="F68" s="95"/>
      <c r="G68" s="95"/>
      <c r="H68" s="95"/>
      <c r="I68" s="95"/>
      <c r="J68" s="96"/>
      <c r="K68" s="95"/>
      <c r="L68" s="95"/>
      <c r="M68" s="95"/>
      <c r="N68" s="95"/>
      <c r="O68" s="95"/>
      <c r="P68" s="95"/>
      <c r="Q68" s="95"/>
      <c r="R68" s="95"/>
      <c r="S68" s="95"/>
      <c r="T68" s="95"/>
      <c r="U68" s="95"/>
      <c r="V68" s="95"/>
    </row>
    <row r="69" spans="2:28" x14ac:dyDescent="0.2">
      <c r="Y69" s="101"/>
      <c r="Z69" s="101"/>
      <c r="AA69" s="101"/>
      <c r="AB69" s="101"/>
    </row>
    <row r="70" spans="2:28" x14ac:dyDescent="0.2">
      <c r="M70" s="101"/>
      <c r="Y70" s="101"/>
      <c r="Z70" s="101"/>
      <c r="AB70" s="101"/>
    </row>
    <row r="71" spans="2:28" x14ac:dyDescent="0.2">
      <c r="M71" s="101"/>
      <c r="Y71" s="101"/>
      <c r="Z71" s="101"/>
      <c r="AB71" s="101"/>
    </row>
    <row r="72" spans="2:28" x14ac:dyDescent="0.2">
      <c r="L72" s="101"/>
      <c r="M72" s="101"/>
    </row>
    <row r="73" spans="2:28" ht="14.25" x14ac:dyDescent="0.3">
      <c r="L73" s="101"/>
      <c r="M73" s="102"/>
      <c r="R73" s="110"/>
      <c r="S73" s="99"/>
    </row>
    <row r="74" spans="2:28" x14ac:dyDescent="0.2">
      <c r="M74" s="101"/>
    </row>
    <row r="75" spans="2:28" x14ac:dyDescent="0.2">
      <c r="K75" s="153"/>
      <c r="M75" s="101"/>
    </row>
    <row r="76" spans="2:28" x14ac:dyDescent="0.2">
      <c r="K76" s="153"/>
      <c r="M76" s="101"/>
    </row>
    <row r="77" spans="2:28" x14ac:dyDescent="0.2">
      <c r="K77" s="99"/>
      <c r="M77" s="101"/>
    </row>
  </sheetData>
  <sheetProtection algorithmName="SHA-512" hashValue="9iDbXnCQWOrw72st364TmrS8U03msCbJh0N9KZkwGQXNVd8rUVp3Q31AWu2CKtTj99xp7T7AHn8T6Dm35WIJlA==" saltValue="Fi8uD/ecNmNa+XPsMtT8aQ==" spinCount="100000" sheet="1" objects="1" scenarios="1"/>
  <mergeCells count="37">
    <mergeCell ref="B55:H55"/>
    <mergeCell ref="J55:K55"/>
    <mergeCell ref="M55:S55"/>
    <mergeCell ref="U55:V55"/>
    <mergeCell ref="Y35:Y39"/>
    <mergeCell ref="B37:H37"/>
    <mergeCell ref="J37:K37"/>
    <mergeCell ref="M37:S37"/>
    <mergeCell ref="U37:V37"/>
    <mergeCell ref="B46:H46"/>
    <mergeCell ref="J46:K46"/>
    <mergeCell ref="M46:S46"/>
    <mergeCell ref="U46:V46"/>
    <mergeCell ref="B28:H28"/>
    <mergeCell ref="J28:K28"/>
    <mergeCell ref="M28:S28"/>
    <mergeCell ref="U28:V28"/>
    <mergeCell ref="O4:S4"/>
    <mergeCell ref="B7:V7"/>
    <mergeCell ref="M4:N4"/>
    <mergeCell ref="J12:K12"/>
    <mergeCell ref="B19:H19"/>
    <mergeCell ref="J19:K19"/>
    <mergeCell ref="M19:S19"/>
    <mergeCell ref="U19:V19"/>
    <mergeCell ref="Y7:Y11"/>
    <mergeCell ref="B9:H9"/>
    <mergeCell ref="J9:K9"/>
    <mergeCell ref="M9:S9"/>
    <mergeCell ref="U9:V9"/>
    <mergeCell ref="J10:K10"/>
    <mergeCell ref="J11:K11"/>
    <mergeCell ref="A1:K1"/>
    <mergeCell ref="A2:K2"/>
    <mergeCell ref="D4:E4"/>
    <mergeCell ref="F4:H4"/>
    <mergeCell ref="K4:L4"/>
  </mergeCells>
  <conditionalFormatting sqref="M21:S26 M57:S62 M44:S44 M43 P43:S43 B48:D48 B30:H35 B49:H53 M39:S42 B21:H26 B11:H17 F48:H48 B57:H62 M11:S17 M30:S35 B39:H44 M49:S53 M48:O48 Q48:S48">
    <cfRule type="expression" dxfId="7" priority="7" stopIfTrue="1">
      <formula>OR(WEEKDAY(B11,1)=1,WEEKDAY(B11,1)=7)</formula>
    </cfRule>
    <cfRule type="cellIs" dxfId="6" priority="8" stopIfTrue="1" operator="equal">
      <formula>""</formula>
    </cfRule>
  </conditionalFormatting>
  <conditionalFormatting sqref="E48">
    <cfRule type="expression" dxfId="5" priority="5" stopIfTrue="1">
      <formula>OR(WEEKDAY(E48,1)=1,WEEKDAY(E48,1)=7)</formula>
    </cfRule>
    <cfRule type="cellIs" dxfId="4" priority="6" stopIfTrue="1" operator="equal">
      <formula>""</formula>
    </cfRule>
  </conditionalFormatting>
  <conditionalFormatting sqref="N43">
    <cfRule type="expression" dxfId="3" priority="3" stopIfTrue="1">
      <formula>OR(WEEKDAY(N43,1)=1,WEEKDAY(N43,1)=7)</formula>
    </cfRule>
    <cfRule type="cellIs" dxfId="2" priority="4" stopIfTrue="1" operator="equal">
      <formula>""</formula>
    </cfRule>
  </conditionalFormatting>
  <conditionalFormatting sqref="P48">
    <cfRule type="expression" dxfId="1" priority="1" stopIfTrue="1">
      <formula>OR(WEEKDAY(P48,1)=1,WEEKDAY(P48,1)=7)</formula>
    </cfRule>
    <cfRule type="cellIs" dxfId="0" priority="2" stopIfTrue="1" operator="equal">
      <formula>""</formula>
    </cfRule>
  </conditionalFormatting>
  <hyperlinks>
    <hyperlink ref="A2" r:id="rId1"/>
  </hyperlinks>
  <printOptions horizontalCentered="1"/>
  <pageMargins left="0.25" right="0.25" top="0.25" bottom="0.35" header="0.25" footer="0.2"/>
  <pageSetup scale="93" orientation="landscape" r:id="rId2"/>
  <headerFooter alignWithMargins="0">
    <oddFooter>&amp;L&amp;8&amp;K00-049Calendar Templates by Vertex42.com&amp;R&amp;8&amp;K00-049http://www.vertex42.com/calendars/</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D24" sqref="D24"/>
    </sheetView>
  </sheetViews>
  <sheetFormatPr defaultRowHeight="15" x14ac:dyDescent="0.25"/>
  <cols>
    <col min="3" max="3" width="18" bestFit="1" customWidth="1"/>
    <col min="4" max="4" width="22.85546875" bestFit="1" customWidth="1"/>
    <col min="5" max="5" width="19" bestFit="1" customWidth="1"/>
    <col min="6" max="6" width="25.28515625" bestFit="1" customWidth="1"/>
  </cols>
  <sheetData>
    <row r="1" spans="1:7" x14ac:dyDescent="0.25">
      <c r="A1" t="s">
        <v>30</v>
      </c>
      <c r="B1" t="s">
        <v>55</v>
      </c>
      <c r="C1" t="s">
        <v>1</v>
      </c>
      <c r="D1" t="s">
        <v>8</v>
      </c>
      <c r="E1" t="s">
        <v>14</v>
      </c>
      <c r="F1" t="s">
        <v>15</v>
      </c>
      <c r="G1" t="s">
        <v>55</v>
      </c>
    </row>
    <row r="2" spans="1:7" x14ac:dyDescent="0.25">
      <c r="A2" t="s">
        <v>31</v>
      </c>
      <c r="B2" t="s">
        <v>56</v>
      </c>
      <c r="C2" t="s">
        <v>3</v>
      </c>
      <c r="D2" t="s">
        <v>10</v>
      </c>
      <c r="E2" t="s">
        <v>12</v>
      </c>
      <c r="G2" t="s">
        <v>56</v>
      </c>
    </row>
    <row r="3" spans="1:7" x14ac:dyDescent="0.25">
      <c r="B3" t="s">
        <v>57</v>
      </c>
      <c r="G3" t="s">
        <v>57</v>
      </c>
    </row>
    <row r="4" spans="1:7" x14ac:dyDescent="0.25">
      <c r="B4" t="s">
        <v>58</v>
      </c>
      <c r="G4" t="s">
        <v>58</v>
      </c>
    </row>
    <row r="5" spans="1:7" x14ac:dyDescent="0.25">
      <c r="G5" t="s">
        <v>59</v>
      </c>
    </row>
    <row r="10" spans="1:7" x14ac:dyDescent="0.25">
      <c r="A10" t="s">
        <v>13</v>
      </c>
      <c r="D10" t="s">
        <v>19</v>
      </c>
    </row>
    <row r="11" spans="1:7" x14ac:dyDescent="0.25">
      <c r="A11" t="s">
        <v>11</v>
      </c>
      <c r="D11" t="s">
        <v>20</v>
      </c>
    </row>
    <row r="12" spans="1:7" x14ac:dyDescent="0.2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16</vt:i4>
      </vt:variant>
    </vt:vector>
  </HeadingPairs>
  <TitlesOfParts>
    <vt:vector size="23" baseType="lpstr">
      <vt:lpstr>Contact Information</vt:lpstr>
      <vt:lpstr>Narrative</vt:lpstr>
      <vt:lpstr>Budget Detail &amp; Amendments</vt:lpstr>
      <vt:lpstr>Budget Roll-Up</vt:lpstr>
      <vt:lpstr>Program Assurances</vt:lpstr>
      <vt:lpstr>18-19 Calendar</vt:lpstr>
      <vt:lpstr>Do Not Edit</vt:lpstr>
      <vt:lpstr>Contracted</vt:lpstr>
      <vt:lpstr>ContractedServices</vt:lpstr>
      <vt:lpstr>Other</vt:lpstr>
      <vt:lpstr>Personnel</vt:lpstr>
      <vt:lpstr>'18-19 Calendar'!Print_Area</vt:lpstr>
      <vt:lpstr>Quarter</vt:lpstr>
      <vt:lpstr>Quarter_1</vt:lpstr>
      <vt:lpstr>Quarter1</vt:lpstr>
      <vt:lpstr>Salary</vt:lpstr>
      <vt:lpstr>'18-19 Calendar'!startday</vt:lpstr>
      <vt:lpstr>Supplies</vt:lpstr>
      <vt:lpstr>Telephone</vt:lpstr>
      <vt:lpstr>Travel</vt:lpstr>
      <vt:lpstr>'18-19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Tech</cp:lastModifiedBy>
  <cp:lastPrinted>2019-04-08T19:50:03Z</cp:lastPrinted>
  <dcterms:created xsi:type="dcterms:W3CDTF">2017-02-07T21:45:49Z</dcterms:created>
  <dcterms:modified xsi:type="dcterms:W3CDTF">2019-05-01T21:21:54Z</dcterms:modified>
</cp:coreProperties>
</file>