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b97x863\Desktop\SMCP\SMCP 18-19\Final Applications\"/>
    </mc:Choice>
  </mc:AlternateContent>
  <xr:revisionPtr revIDLastSave="0" documentId="13_ncr:1_{BC5C1AC6-6E7D-4700-B6F1-7FABCC13C032}" xr6:coauthVersionLast="33" xr6:coauthVersionMax="33" xr10:uidLastSave="{00000000-0000-0000-0000-000000000000}"/>
  <bookViews>
    <workbookView xWindow="0" yWindow="0" windowWidth="19200" windowHeight="6990" tabRatio="839" activeTab="2" xr2:uid="{00000000-000D-0000-FFFF-FFFF00000000}"/>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Narrative!$J$48:$J$85</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7901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89" i="6"/>
  <c r="R89" i="6"/>
  <c r="T89" i="6"/>
  <c r="O89" i="6"/>
  <c r="P56" i="6"/>
  <c r="R56" i="6"/>
  <c r="T56" i="6"/>
  <c r="O56" i="6"/>
  <c r="T35" i="6"/>
  <c r="O6" i="18" s="1"/>
  <c r="R35" i="6"/>
  <c r="K6" i="18" s="1"/>
  <c r="P35" i="6"/>
  <c r="G6" i="18" s="1"/>
  <c r="O35" i="6"/>
  <c r="C6" i="18" s="1"/>
  <c r="O7" i="18" l="1"/>
  <c r="K7" i="18"/>
  <c r="G7" i="18"/>
  <c r="C7" i="18"/>
  <c r="T102" i="6"/>
  <c r="O28" i="18" s="1"/>
  <c r="R102" i="6"/>
  <c r="K28" i="18" s="1"/>
  <c r="T76" i="6"/>
  <c r="R76" i="6"/>
  <c r="T65" i="6"/>
  <c r="R65" i="6"/>
  <c r="T45" i="6"/>
  <c r="R45" i="6"/>
  <c r="T26" i="6"/>
  <c r="T38" i="6" s="1"/>
  <c r="R26" i="6"/>
  <c r="R38" i="6" s="1"/>
  <c r="P102" i="6"/>
  <c r="G28" i="18" s="1"/>
  <c r="O102" i="6"/>
  <c r="C28" i="18" s="1"/>
  <c r="P76" i="6"/>
  <c r="O76" i="6"/>
  <c r="P65" i="6"/>
  <c r="O65" i="6"/>
  <c r="P45" i="6"/>
  <c r="O45" i="6"/>
  <c r="P26" i="6"/>
  <c r="P38" i="6" s="1"/>
  <c r="O26" i="6"/>
  <c r="O38" i="6" s="1"/>
  <c r="O17" i="18" l="1"/>
  <c r="O24" i="18" s="1"/>
  <c r="O30" i="18" s="1"/>
  <c r="T91" i="6"/>
  <c r="K17" i="18"/>
  <c r="K24" i="18" s="1"/>
  <c r="K30" i="18" s="1"/>
  <c r="R91" i="6"/>
  <c r="C17" i="18"/>
  <c r="C24" i="18" s="1"/>
  <c r="O93" i="6"/>
  <c r="O106" i="6" s="1"/>
  <c r="C26" i="18" s="1"/>
  <c r="O91" i="6"/>
  <c r="G17" i="18"/>
  <c r="G24" i="18" s="1"/>
  <c r="G30" i="18" s="1"/>
  <c r="P91" i="6"/>
  <c r="P93" i="6"/>
  <c r="P109" i="6" s="1"/>
  <c r="R93" i="6"/>
  <c r="R109" i="6" s="1"/>
  <c r="T93" i="6"/>
  <c r="T109" i="6" s="1"/>
  <c r="C30" i="18" l="1"/>
  <c r="O109" i="6"/>
  <c r="D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Holly Haas</author>
  </authors>
  <commentList>
    <comment ref="Y182" authorId="0" shapeId="0" xr:uid="{00000000-0006-0000-0100-000004000000}">
      <text>
        <r>
          <rPr>
            <b/>
            <sz val="9"/>
            <color indexed="81"/>
            <rFont val="Tahoma"/>
            <family val="2"/>
          </rPr>
          <t>Holly Haas:</t>
        </r>
        <r>
          <rPr>
            <sz val="9"/>
            <color indexed="81"/>
            <rFont val="Tahoma"/>
            <family val="2"/>
          </rPr>
          <t xml:space="preserve">
I am not really sure how to address this.  I put two calls and one email into Casey, the contact you provided in the SMCP TA WEBEX, and I have yet, to-date, received any corrisponidence back.  If they are not working with frontier Montana I guess we will just get a zero in this category.</t>
        </r>
      </text>
    </comment>
  </commentList>
</comments>
</file>

<file path=xl/sharedStrings.xml><?xml version="1.0" encoding="utf-8"?>
<sst xmlns="http://schemas.openxmlformats.org/spreadsheetml/2006/main" count="565" uniqueCount="213">
  <si>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</si>
  <si>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</si>
  <si>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</si>
  <si>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</si>
  <si>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</si>
  <si>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</si>
  <si>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</si>
  <si>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</si>
  <si>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</si>
  <si>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</si>
  <si>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</si>
  <si>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</si>
  <si>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</si>
  <si>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</si>
  <si>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</si>
  <si>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</si>
  <si>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</si>
  <si>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</si>
  <si>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</si>
  <si>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</si>
  <si>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</si>
  <si>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</si>
  <si>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</si>
  <si>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</si>
  <si>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</si>
  <si>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</si>
  <si>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</si>
  <si>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</si>
  <si>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</si>
  <si>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</si>
  <si>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</si>
  <si>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</si>
  <si>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</si>
  <si>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</si>
  <si>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</si>
  <si>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</si>
  <si>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</si>
  <si>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</si>
  <si>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</si>
  <si>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</si>
  <si>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</si>
  <si>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</si>
  <si>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</si>
  <si>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</si>
  <si>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</si>
  <si>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</si>
  <si>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</si>
  <si>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</si>
  <si>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</si>
  <si>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</si>
  <si>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</si>
  <si>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</si>
  <si>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</si>
  <si>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</si>
  <si>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</si>
  <si>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</si>
  <si>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</si>
  <si>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</si>
  <si>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</si>
  <si>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</si>
  <si>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</si>
  <si>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</si>
  <si>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</si>
  <si>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</si>
  <si>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</si>
  <si>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</si>
  <si>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</si>
  <si>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</si>
  <si>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</si>
  <si>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</si>
  <si>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</si>
  <si>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</si>
  <si>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</si>
  <si>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</si>
  <si>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</si>
  <si>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</si>
  <si>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</si>
  <si>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</si>
  <si>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</si>
  <si>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</si>
  <si>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</si>
  <si>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</si>
  <si>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</si>
  <si>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</si>
  <si>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</si>
  <si>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</si>
  <si>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</si>
  <si>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</si>
  <si>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</si>
  <si>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</si>
  <si>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</si>
  <si>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</si>
  <si>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</si>
  <si>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</si>
  <si>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</si>
  <si>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</si>
  <si>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</si>
  <si>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</si>
  <si>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</si>
  <si>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</si>
  <si>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</si>
  <si>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</si>
  <si>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</si>
  <si>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</si>
  <si>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</si>
  <si>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</si>
  <si>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</si>
  <si>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</si>
  <si>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</si>
  <si>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</si>
  <si>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</si>
  <si>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</si>
  <si>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</si>
  <si>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</si>
  <si>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</si>
  <si>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</si>
  <si>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</si>
  <si>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</si>
  <si>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</si>
  <si>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</si>
  <si>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</si>
  <si>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</si>
  <si>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</si>
  <si>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</si>
  <si>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</si>
  <si>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</si>
  <si>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</si>
  <si>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</si>
  <si>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</si>
  <si>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</si>
  <si>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</si>
  <si>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</si>
  <si>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</si>
  <si>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</si>
  <si>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</si>
  <si>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</si>
  <si>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</si>
  <si>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</si>
  <si>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</si>
  <si>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</si>
  <si>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</si>
  <si>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</si>
  <si>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</si>
  <si>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</si>
  <si>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</si>
  <si>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</si>
  <si>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</si>
  <si>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</si>
  <si>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</si>
  <si>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</si>
  <si>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r>
      <rPr>
        <b/>
        <sz val="11"/>
        <color theme="1"/>
        <rFont val="Calibri"/>
        <family val="2"/>
        <scheme val="minor"/>
      </rPr>
      <t>Application Due Date:</t>
    </r>
    <r>
      <rPr>
        <sz val="11"/>
        <color theme="1"/>
        <rFont val="Calibri"/>
        <family val="2"/>
        <scheme val="minor"/>
      </rPr>
      <t xml:space="preserve"> May 18, 2018</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</si>
  <si>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</si>
  <si>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</si>
  <si>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</si>
  <si>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Strengthening Montana Career Pathways 2018-2019</t>
  </si>
  <si>
    <t xml:space="preserve">Pathway Coordinator: (required staff for grant recipients) </t>
  </si>
  <si>
    <t>Abstract: Proposed Scope of Work (250 word summary of the work proposed)</t>
  </si>
  <si>
    <t>Activity Summary Number 1</t>
  </si>
  <si>
    <t>Activity Summary Number 2</t>
  </si>
  <si>
    <t xml:space="preserve">Which MCP(s) are supported by this work?  </t>
  </si>
  <si>
    <t>Activity Summary Number 3</t>
  </si>
  <si>
    <t>Activity Summary Number 4</t>
  </si>
  <si>
    <t>Activity Summary Number 5</t>
  </si>
  <si>
    <t>Activity Summary Number 6</t>
  </si>
  <si>
    <t>Activity Summary Number 7</t>
  </si>
  <si>
    <t xml:space="preserve">Copy &amp; Paste to add more activities </t>
  </si>
  <si>
    <t>Montana State University-Northern</t>
  </si>
  <si>
    <t>2018-19</t>
  </si>
  <si>
    <t>Haas</t>
  </si>
  <si>
    <t>Holly</t>
  </si>
  <si>
    <t xml:space="preserve">P.O. Box 7751
300 13th Street West
</t>
  </si>
  <si>
    <t>Havre</t>
  </si>
  <si>
    <t>MT</t>
  </si>
  <si>
    <t>406.265.3723</t>
  </si>
  <si>
    <t>406.265.3741</t>
  </si>
  <si>
    <t>holly.haas@msun.edu</t>
  </si>
  <si>
    <t>Wendland</t>
  </si>
  <si>
    <t>Chris</t>
  </si>
  <si>
    <t>406.265.4144</t>
  </si>
  <si>
    <t>406.265.3777</t>
  </si>
  <si>
    <t>cwendland@msun.edu</t>
  </si>
  <si>
    <t>MCP Coordinator - 75% of 1.0 FTE Salary of $41,672.10</t>
  </si>
  <si>
    <t>FICA &amp; Medicare 7.65%, Unemployment .45%, Workman's Comp. .50%,
Retirement 10.68%</t>
  </si>
  <si>
    <t>75% of $13,085.04 annual Health Care Coverage</t>
  </si>
  <si>
    <t>Monthly Charge of $45 for landline. $10 month for long distance - will be paid on
actual costs for 12 months.</t>
  </si>
  <si>
    <t>MCP Coordinator</t>
  </si>
  <si>
    <t>MSUN will increase the awareness of MCP's in frontier communities.  People will know what Montana Career Pathways is when it is mentioned.  Will direct high schools to any college that can support the work that they are hoping to accomplish.</t>
  </si>
  <si>
    <t>All of them.</t>
  </si>
  <si>
    <t xml:space="preserve">MSU-Northern's Montana Career Pathway Coordinator will expand the availability of Career Pathways for frontier students across the state of Montana.  MSUN has 17 C schools, 4 B schools and 2 A schools in its service area.  We will collaborate with area and state high school counselors, teacher, school officials, and administrators to develop curricula and deliver coursework for high school students seeking careers in technical fields.  These partnerships will result in student’s seamless transition to programs offered by Northern and improve the time to degree and degree completion rates for Montana students.  Northern will also be working to improve and expand our pre-apprenticeship program in plumbing and electrical.  Pre-apprenticeship services and programs are designed to prepare individuals to enter and succeed in Northern’s plumbing and/or electrical programs or transition into a registered apprenticeship program with the state through MSUN.  Northern will also be working with the Montana Department of Labor &amp; Industry to explore pre-apprenticeships/apprenticeships that can work in frontier Montana and what options are available.  By bettering our pre-apprenticeship program, expanding and exploring other possible pre-apprenticeships/apprenticeships in the state, Northern will be addressing the need for skilled laborers in Montana.
</t>
  </si>
  <si>
    <t>TekNoXpo</t>
  </si>
  <si>
    <t>TekNoXpo will bring 200 students on campus to participate in the event.</t>
  </si>
  <si>
    <t>Dual Enrollment</t>
  </si>
  <si>
    <t>25 high school agriculture education teachers will receive training in animal sciences that they can take back to their secondary classrooms</t>
  </si>
  <si>
    <t>Agriculture, Food &amp; Natural Resources</t>
  </si>
  <si>
    <t>Health Professions; Business Management; Marketing; Welding &amp; Fabrication; Transportation; Design &amp; Construction; Agriculture Mechanics &amp; Construction; Agriculture, Food &amp; Natural Resources; Public Safety</t>
  </si>
  <si>
    <t>Business Management; Welding &amp; Fabrication; Agriculture Mechanics &amp; Construction; Agriculture, Food &amp; Natural Resources; Plumbing &amp; Electrical</t>
  </si>
  <si>
    <t xml:space="preserve">In the 2017-18 academic year, Northern added 13 new concurrent enrollment programs in partner high schools.  The schools that implemented new courses are Big Sandy High School, Cut Bank High School, Havre High, CMR and Great Falls High School.  This academic year, Northern will focus on increasing enrollment in the current offerings that we have with our 8 partner high schools.  This can include but not limited to more visits to the high schools, parent information nights, education in the classroom to high school students on the benefits of dual enrollment and continuing sending our faculty on the road to meet with the high school students, teachers and administration.
Northern will also work to expand concurrent enrollment course offerings in business, agriculture, agriculture mechanics, welding, plumbing and electrical.  Schools that we have been in contact with are:  Shelby HS, Glasgow HS, North Star HS, Fergus HS, Harlem HS, Fort Benton HS and Custer County District HS.  The course that will be looked at articulating into the high schools listed above are:  College Writing, WRIT 101; College Algebra, M 121; Technical Math M 111; Personal Finance, BFIN 205; Intro to Business, BGEN 105; Intro to Computers, CAPP 120; Welding Theory I w/ Practical, WLDG 110/111; Industrial Safety &amp; Waste Management, IT 111; Basic Rigging, CSTN 135; and Agriculture Co-op, AOT 298..  All of these courses are fit into one or more Career Pathways.  By adding these courses at the high schools it allows the students to earn college credit and high school credit that counts towards their graduation requirements.  With students taking these courses it will get them a jump start to their college academic career.  Students can also take online classes through Northern that will go towards their degree.  The more courses they take it could be a cost and time savings ones they get into college.
</t>
  </si>
  <si>
    <t>Northern will create 5 new concurrent enrollment classes and increase current concurrent offerings by 10 students.</t>
  </si>
  <si>
    <t>Northern will have a set evaluation form for all concurrent enrollment students to complete at the end of their course.</t>
  </si>
  <si>
    <t>Concurrent Enrollment Evaluation</t>
  </si>
  <si>
    <t>PD for Secondary Ag. Educators</t>
  </si>
  <si>
    <t>1 &amp; 4</t>
  </si>
  <si>
    <t xml:space="preserve">MSU-Northern will host two symposiums to discuss pre-apprenticeships/apprenticeships focusing on frontier locations.  The main struggle that Northern and it's partner secondary schools has is the locations to resources to make an apprenticeship work.  Northern MSU-Northern will host two symposiums to discuss pre-apprenticeships/apprenticeships focusing on frontier locations.  The main struggle that Northern and its partner secondary schools has is the locations to resources to make an apprenticeship thrive to their full potential.  Northern will be inviting secondary schools and business and industry from those locations to see what options are out there for frontier Montana.  How this is envisioned is having an initial meeting for the DOLI to get the word out on apprenticeships, how they work, Montana skilled worker shortage and how we can come together as "frontier" locations to set our future workforce up in a way that they can grow into our remote areas.  The second symposium will bring back the same individuals to discuss the potential opportunities in the areas and how the implementation of the apprenticeships can start.  
One philosophy that Northern uses is "grow your own."  This can be especially beneficial in frontier locations whose populations are declining but are still in need of skilled workers to sustain the infrastructure that they have in their areas.  It is very rare that “outsiders” will choose to reside in a town of 200 or less people.  It is more likely that students can be “recruited” out of their towns to get the training and skills that they need to be successful in skilled trade work in their areas.
</t>
  </si>
  <si>
    <t>MTDLI Symposium</t>
  </si>
  <si>
    <t>These symposiums will get the word out to frontier Montana on how MCP &amp; MTDLI can assist in creating pre-apprenticeships/apprenticeships in their area to address the shortage of skilled workers in Montana.</t>
  </si>
  <si>
    <t>This is open to all MCPs.  Not one will be singled out as it is open to all.</t>
  </si>
  <si>
    <t>MSU-Northern will be keeping Holly Haas, MCP Coordinator, on to promote Montana Career Pathways with Montana high schools, college faculty, and business &amp; industry.  She will be in charge of organizing and facilitating the creation of new concurrent enrollment programs with partner high schools and maintaining old ones, organizing pathways events &amp; activities and facilitate the exploration of pre-apprenticeships/apprenticeship opportunities in frontier communities.  Holly will work with Northern's IT department to give the dual enrollment webpage a facelift to include links to Montana Career Pathways and Reach Higher Montana to further help Montana high school students succeed.  The Coordinator will have a table at MTACTE to provide information regarding Northern, the current classes we offer concurrent enrollment in and other information regarding  dual enrollment and Montana Career Pathways in the state.</t>
  </si>
  <si>
    <t xml:space="preserve">One major area that Northern needs to improve regarding concurrent enrollment is creating and implementing an evaluation for all classes taught in the high schools.  The MCP Coordinator will be reaching out to other campuses that have successfully implemented an evaluation that provides informative feedback that can help improve our programs.  The Coordinator will also work with Northern's provost to create a clear evaluation that will be used to assess the course, content taught and the instructor.  Having this evaluation will give Northern a clearer view on how the class functions throughout the entire semester.  </t>
  </si>
  <si>
    <t>Administration costs are going towards indirect costs per agreement.</t>
  </si>
  <si>
    <t>Reimbursment travel cost for 25 agriculture educators to attend training: 1 night lodging at $100 = $2,500, 1 day meal per diem at $23 = $575  All travel will be reimbursed based on state per diem.</t>
  </si>
  <si>
    <t xml:space="preserve">MSU-Northern will be partnering with Shannon Boswell, OPI Agriculture Education Specialist, and Jared Long, future president of the Montana Association of Agriculture Educators, to put together a 1-day professional development workshop in animal sciences.  Northern is looking to host the Agriculture Education Summer Update in 2019 so this workshop would be offered the day before to piggy-back efforts for high school agriculture educatiors.  For the last few years 50-60 agriculture teachers throughout the state have been attending Summer Update.  This workshop would allow 25 teachers the opportunity to come early and participate in the event.  Through a survey that was preformed by Shannon, animal sciences has been a target area that most Montana agriculture educators have requested additional training in.  Nothing formal has been planned but we are looking into potenially partnering with the Department of Livestock for a "train the trainer" in Livestock Grading.  With training the high school agriculture teachers, they are then able to implement this into their classroom and provide their students with an industry recognized credential for participating.  During the training, if time allows, we will also work with the 25 participants to potentially create dual enrollment opportunities with their prospective schools to enhance agriculture opportunities for high school students in Montana.  </t>
  </si>
  <si>
    <t xml:space="preserve">TekNoXpo is an annual event that brings in around 180 students from across the state that will be held on April 18, 2019.  It gives introduction to career opportunities in technical fields and university programs that prepare student for those fields.  Montana Career Pahtways that are included in this event are Health Professions, Business Management, Marketing, Welding &amp; Fabrication, Transportation, Design &amp; Construction, Agriculture Mechanics &amp; Construction, Agriculture, Food &amp; Natural Resources and Public Safety.  The event is structured to allow students to pick from four career tracks where they will participate in three different presentation/hands-on demonstrations that showcase technologies that are used in technical fields.  Industry partners will explain the opportunities, salaries and benefits that are associated with these careers.  Program faculty and Northern students will explain what a course of study for those fields consist of and preparation they'll need to succeed. </t>
  </si>
  <si>
    <r>
      <t xml:space="preserve">Travel reimbursment for MCP Coordinator and Northern faculty to travel to partner high schools to start new CE classes and observe/co-teach CE classes.  It is the goal to travel to each school at least once per semester.  Some schools require more frequent visits.  We also have schools that are 334 miles one direction so an overnight.  All travel reimbursment is based on state per diem of $.545 and $93+tax.  Current CE schools:  Havre, Big Sandy, Cut Bank, Chinook, CMR, Great Falls, Fergus, &amp; Malta.  One trip per year is 1,126 miles total travel= $613.67  New/Target Schools:  Custer County, Bozeman, Glasgow, North Star, Harlem, Box Elder, Hays-Lodge Pole, CJI, Rocky Boy &amp; Shelby.  One trip per year is 2,506 miles total travel=$1,368.77  Total for only 1 trip 3,632 miles=$1,979.44. </t>
    </r>
    <r>
      <rPr>
        <sz val="11"/>
        <rFont val="Calibri"/>
        <family val="2"/>
        <scheme val="minor"/>
      </rPr>
      <t xml:space="preserve">Due to cuts needed because of lower award amount, we will use this amount towards travel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</si>
</sst>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sz val="11"/>
      <name val="Calibri (Body)"/>
    </font>
    <font>
      <sz val="9"/>
      <color indexed="81"/>
      <name val="Tahoma"/>
      <family val="2"/>
    </font>
    <font>
      <b/>
      <sz val="9"/>
      <color indexed="81"/>
      <name val="Tahoma"/>
      <family val="2"/>
    </font>
    <font>
      <sz val="11"/>
      <color rgb="FFFF0000"/>
      <name val="Calibri"/>
      <family val="2"/>
      <scheme val="minor"/>
    </font>
    <font>
      <sz val="11"/>
      <name val="Calibri"/>
      <family val="2"/>
      <scheme val="minor"/>
    </font>
  </fonts>
  <fills count="26">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 fillId="2"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37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2" fillId="0" borderId="0" xfId="0" applyFont="1" applyAlignment="1">
      <alignment horizontal="center" wrapText="1"/>
    </xf>
    <xf numFmtId="0" fontId="2" fillId="0" borderId="24" xfId="0" applyFont="1" applyBorder="1"/>
    <xf numFmtId="0" fontId="6"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9" fillId="0" borderId="0" xfId="0" applyFont="1" applyFill="1" applyAlignment="1"/>
    <xf numFmtId="0" fontId="2" fillId="0" borderId="0" xfId="0" applyFont="1" applyFill="1"/>
    <xf numFmtId="0" fontId="5" fillId="0" borderId="0" xfId="0" applyFont="1" applyFill="1" applyAlignment="1">
      <alignment horizontal="center"/>
    </xf>
    <xf numFmtId="164" fontId="2" fillId="0" borderId="0" xfId="0" applyNumberFormat="1" applyFont="1" applyFill="1"/>
    <xf numFmtId="164" fontId="4" fillId="0" borderId="0" xfId="0" applyNumberFormat="1" applyFont="1"/>
    <xf numFmtId="0" fontId="10" fillId="0" borderId="0" xfId="0" applyFont="1"/>
    <xf numFmtId="0" fontId="10" fillId="0" borderId="0" xfId="0" applyFont="1" applyAlignment="1">
      <alignment horizontal="center" wrapText="1"/>
    </xf>
    <xf numFmtId="164" fontId="10" fillId="0" borderId="0" xfId="0" applyNumberFormat="1" applyFont="1"/>
    <xf numFmtId="0" fontId="5"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1" fillId="0" borderId="0" xfId="2"/>
    <xf numFmtId="1" fontId="11" fillId="0" borderId="0" xfId="2" applyNumberFormat="1"/>
    <xf numFmtId="0" fontId="15" fillId="13" borderId="0" xfId="3" applyFont="1" applyFill="1" applyAlignment="1" applyProtection="1"/>
    <xf numFmtId="0" fontId="15" fillId="13" borderId="0" xfId="3" applyFont="1" applyFill="1" applyAlignment="1" applyProtection="1">
      <alignment horizontal="right"/>
    </xf>
    <xf numFmtId="0" fontId="11" fillId="0" borderId="0" xfId="2" applyBorder="1"/>
    <xf numFmtId="0" fontId="17" fillId="0" borderId="0" xfId="2" applyFont="1" applyBorder="1"/>
    <xf numFmtId="0" fontId="17" fillId="0" borderId="0" xfId="2" applyFont="1"/>
    <xf numFmtId="0" fontId="23" fillId="0" borderId="0" xfId="2" applyFont="1"/>
    <xf numFmtId="0" fontId="17" fillId="0" borderId="0" xfId="2" applyFont="1" applyAlignment="1">
      <alignment vertical="center"/>
    </xf>
    <xf numFmtId="0" fontId="26" fillId="0" borderId="0" xfId="2" applyFont="1"/>
    <xf numFmtId="0" fontId="17" fillId="17" borderId="0" xfId="2" applyFont="1" applyFill="1"/>
    <xf numFmtId="1" fontId="17" fillId="0" borderId="0" xfId="2" applyNumberFormat="1" applyFont="1" applyAlignment="1">
      <alignment horizontal="left" vertical="center"/>
    </xf>
    <xf numFmtId="0" fontId="17" fillId="0" borderId="0" xfId="2" applyFont="1" applyAlignment="1">
      <alignment horizontal="left" vertical="center"/>
    </xf>
    <xf numFmtId="0" fontId="23" fillId="17" borderId="0" xfId="2" applyFont="1" applyFill="1"/>
    <xf numFmtId="0" fontId="29" fillId="0" borderId="0" xfId="2" applyFont="1"/>
    <xf numFmtId="0" fontId="27" fillId="0" borderId="0" xfId="2" applyFont="1" applyBorder="1"/>
    <xf numFmtId="0" fontId="0" fillId="0" borderId="0" xfId="0" applyAlignment="1">
      <alignment vertical="center"/>
    </xf>
    <xf numFmtId="0" fontId="4" fillId="6" borderId="2" xfId="0" applyFont="1" applyFill="1" applyBorder="1" applyAlignment="1">
      <alignment horizontal="left" vertical="center"/>
    </xf>
    <xf numFmtId="0" fontId="5"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xf>
    <xf numFmtId="1" fontId="18"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2" fillId="0" borderId="23" xfId="0" applyNumberFormat="1" applyFont="1" applyBorder="1" applyAlignment="1">
      <alignment horizontal="right"/>
    </xf>
    <xf numFmtId="0" fontId="30" fillId="9" borderId="18" xfId="0" applyFont="1" applyFill="1" applyBorder="1" applyAlignment="1">
      <alignment vertical="center"/>
    </xf>
    <xf numFmtId="0" fontId="13" fillId="13" borderId="0" xfId="2" applyFont="1" applyFill="1" applyAlignment="1" applyProtection="1">
      <alignment vertical="center"/>
    </xf>
    <xf numFmtId="0" fontId="11" fillId="13" borderId="0" xfId="2" applyFill="1" applyProtection="1"/>
    <xf numFmtId="0" fontId="11" fillId="0" borderId="0" xfId="2" applyProtection="1"/>
    <xf numFmtId="1" fontId="11" fillId="0" borderId="0" xfId="2" applyNumberFormat="1" applyProtection="1"/>
    <xf numFmtId="0" fontId="11" fillId="13" borderId="0" xfId="2" applyFont="1" applyFill="1" applyProtection="1"/>
    <xf numFmtId="0" fontId="17" fillId="13" borderId="0" xfId="4" applyNumberFormat="1" applyFont="1" applyFill="1" applyAlignment="1" applyProtection="1">
      <alignment horizontal="right" vertical="center"/>
    </xf>
    <xf numFmtId="1" fontId="18" fillId="0" borderId="0" xfId="2" applyNumberFormat="1" applyFont="1" applyAlignment="1" applyProtection="1">
      <alignment vertical="center"/>
    </xf>
    <xf numFmtId="0" fontId="17" fillId="13" borderId="0" xfId="2" applyFont="1" applyFill="1" applyBorder="1" applyAlignment="1" applyProtection="1">
      <alignment horizontal="center"/>
    </xf>
    <xf numFmtId="0" fontId="17" fillId="13" borderId="0" xfId="2" applyFont="1" applyFill="1" applyProtection="1"/>
    <xf numFmtId="1" fontId="11" fillId="13" borderId="0" xfId="2" applyNumberFormat="1" applyFont="1" applyFill="1" applyProtection="1"/>
    <xf numFmtId="1" fontId="20" fillId="0" borderId="0" xfId="2" applyNumberFormat="1" applyFont="1" applyAlignment="1" applyProtection="1">
      <alignment vertical="top" wrapText="1"/>
    </xf>
    <xf numFmtId="1" fontId="20" fillId="0" borderId="0" xfId="2" applyNumberFormat="1" applyFont="1" applyAlignment="1" applyProtection="1">
      <alignment horizontal="left" vertical="top" wrapText="1"/>
    </xf>
    <xf numFmtId="0" fontId="11" fillId="0" borderId="0" xfId="2" applyBorder="1" applyProtection="1"/>
    <xf numFmtId="0" fontId="17" fillId="0" borderId="0" xfId="2" applyFont="1" applyBorder="1" applyProtection="1"/>
    <xf numFmtId="0" fontId="22" fillId="0" borderId="0" xfId="2" applyFont="1" applyFill="1" applyBorder="1" applyAlignment="1" applyProtection="1">
      <alignment horizontal="center" vertical="center"/>
    </xf>
    <xf numFmtId="1" fontId="22" fillId="0" borderId="0" xfId="2" applyNumberFormat="1" applyFont="1" applyFill="1" applyBorder="1" applyAlignment="1" applyProtection="1">
      <alignment horizontal="center" vertical="center"/>
    </xf>
    <xf numFmtId="0" fontId="17" fillId="0" borderId="0" xfId="2" applyFont="1" applyProtection="1"/>
    <xf numFmtId="0" fontId="23" fillId="0" borderId="0" xfId="2" applyFont="1" applyProtection="1"/>
    <xf numFmtId="0" fontId="17" fillId="0" borderId="0" xfId="2" applyFont="1" applyBorder="1" applyAlignment="1" applyProtection="1">
      <alignment vertical="center"/>
    </xf>
    <xf numFmtId="0" fontId="17" fillId="0" borderId="0" xfId="2" applyFont="1" applyAlignment="1" applyProtection="1">
      <alignment vertical="center"/>
    </xf>
    <xf numFmtId="0" fontId="26" fillId="0" borderId="0" xfId="2" applyFont="1" applyProtection="1"/>
    <xf numFmtId="0" fontId="17" fillId="13" borderId="0" xfId="2" applyFont="1" applyFill="1" applyBorder="1" applyAlignment="1" applyProtection="1">
      <alignment horizontal="center" vertical="center"/>
    </xf>
    <xf numFmtId="0" fontId="25" fillId="13" borderId="0" xfId="2" applyFont="1" applyFill="1" applyBorder="1" applyAlignment="1" applyProtection="1">
      <alignment horizontal="center" vertical="center"/>
    </xf>
    <xf numFmtId="0" fontId="25" fillId="16" borderId="0" xfId="2" applyFont="1" applyFill="1" applyAlignment="1" applyProtection="1">
      <alignment horizontal="left"/>
    </xf>
    <xf numFmtId="0" fontId="17" fillId="17" borderId="0" xfId="2" applyFont="1" applyFill="1" applyAlignment="1" applyProtection="1">
      <alignment vertical="center" wrapText="1"/>
    </xf>
    <xf numFmtId="167" fontId="17" fillId="0" borderId="30" xfId="2" applyNumberFormat="1" applyFont="1" applyFill="1" applyBorder="1" applyAlignment="1" applyProtection="1">
      <alignment horizontal="center" vertical="center"/>
    </xf>
    <xf numFmtId="167" fontId="25" fillId="18" borderId="30" xfId="2" applyNumberFormat="1" applyFont="1" applyFill="1" applyBorder="1" applyAlignment="1" applyProtection="1">
      <alignment horizontal="center" vertical="center"/>
    </xf>
    <xf numFmtId="167" fontId="25" fillId="22" borderId="30" xfId="2" applyNumberFormat="1" applyFont="1" applyFill="1" applyBorder="1" applyAlignment="1" applyProtection="1">
      <alignment horizontal="center" vertical="center"/>
    </xf>
    <xf numFmtId="167" fontId="25" fillId="0" borderId="30" xfId="2" applyNumberFormat="1" applyFont="1" applyFill="1" applyBorder="1" applyAlignment="1" applyProtection="1">
      <alignment horizontal="center" vertical="center"/>
    </xf>
    <xf numFmtId="0" fontId="25" fillId="22" borderId="0" xfId="2" applyFont="1" applyFill="1" applyAlignment="1" applyProtection="1">
      <alignment horizontal="left"/>
    </xf>
    <xf numFmtId="0" fontId="17" fillId="0" borderId="0" xfId="2" applyFont="1" applyAlignment="1" applyProtection="1">
      <alignment wrapText="1"/>
    </xf>
    <xf numFmtId="167" fontId="25" fillId="16" borderId="30" xfId="2" applyNumberFormat="1" applyFont="1" applyFill="1" applyBorder="1" applyAlignment="1" applyProtection="1">
      <alignment horizontal="center" vertical="center"/>
    </xf>
    <xf numFmtId="1" fontId="17" fillId="17" borderId="0" xfId="2" applyNumberFormat="1" applyFont="1" applyFill="1" applyProtection="1"/>
    <xf numFmtId="0" fontId="17" fillId="17" borderId="0" xfId="2" applyFont="1" applyFill="1" applyProtection="1"/>
    <xf numFmtId="1" fontId="17" fillId="17" borderId="0" xfId="2" applyNumberFormat="1" applyFont="1" applyFill="1" applyAlignment="1" applyProtection="1">
      <alignment horizontal="left" vertical="center"/>
    </xf>
    <xf numFmtId="0" fontId="17" fillId="17" borderId="0" xfId="2" applyFont="1" applyFill="1" applyAlignment="1" applyProtection="1">
      <alignment vertical="center"/>
    </xf>
    <xf numFmtId="1" fontId="25" fillId="18" borderId="0" xfId="2" applyNumberFormat="1" applyFont="1" applyFill="1" applyAlignment="1" applyProtection="1">
      <alignment horizontal="left" vertical="center"/>
    </xf>
    <xf numFmtId="167" fontId="25" fillId="18" borderId="0" xfId="2" applyNumberFormat="1" applyFont="1" applyFill="1" applyAlignment="1" applyProtection="1">
      <alignment horizontal="left" vertical="center"/>
    </xf>
    <xf numFmtId="0" fontId="28" fillId="17" borderId="0" xfId="2" applyFont="1" applyFill="1" applyAlignment="1" applyProtection="1">
      <alignment vertical="center"/>
    </xf>
    <xf numFmtId="167" fontId="25" fillId="17" borderId="30" xfId="2" applyNumberFormat="1" applyFont="1" applyFill="1" applyBorder="1" applyAlignment="1" applyProtection="1">
      <alignment horizontal="center" vertical="center"/>
    </xf>
    <xf numFmtId="0" fontId="25" fillId="16" borderId="0" xfId="2" applyFont="1" applyFill="1" applyProtection="1"/>
    <xf numFmtId="167" fontId="25" fillId="11" borderId="30" xfId="2" applyNumberFormat="1" applyFont="1" applyFill="1" applyBorder="1" applyAlignment="1" applyProtection="1">
      <alignment horizontal="center" vertical="center"/>
    </xf>
    <xf numFmtId="0" fontId="17" fillId="0" borderId="0" xfId="2" applyFont="1" applyFill="1" applyAlignment="1" applyProtection="1">
      <alignment horizontal="left"/>
    </xf>
    <xf numFmtId="167" fontId="17" fillId="0" borderId="0" xfId="2" applyNumberFormat="1" applyFont="1" applyFill="1" applyBorder="1" applyAlignment="1" applyProtection="1">
      <alignment horizontal="center" vertical="center"/>
    </xf>
    <xf numFmtId="167" fontId="25" fillId="22" borderId="0" xfId="2" applyNumberFormat="1" applyFont="1" applyFill="1" applyBorder="1" applyAlignment="1" applyProtection="1">
      <alignment horizontal="center" vertical="center"/>
    </xf>
    <xf numFmtId="167" fontId="25" fillId="0" borderId="0" xfId="2" applyNumberFormat="1" applyFont="1" applyFill="1" applyBorder="1" applyAlignment="1" applyProtection="1">
      <alignment horizontal="center" vertical="center"/>
    </xf>
    <xf numFmtId="1" fontId="17" fillId="0" borderId="0" xfId="2" applyNumberFormat="1" applyFont="1" applyAlignment="1" applyProtection="1">
      <alignment horizontal="left" vertical="center"/>
    </xf>
    <xf numFmtId="1" fontId="25" fillId="16" borderId="0" xfId="2" applyNumberFormat="1" applyFont="1" applyFill="1" applyAlignment="1" applyProtection="1">
      <alignment horizontal="left" vertical="center"/>
    </xf>
    <xf numFmtId="167" fontId="25" fillId="16" borderId="0" xfId="2" applyNumberFormat="1" applyFont="1" applyFill="1" applyAlignment="1" applyProtection="1">
      <alignment horizontal="left" vertical="center"/>
    </xf>
    <xf numFmtId="1" fontId="17" fillId="0" borderId="0" xfId="2" applyNumberFormat="1" applyFont="1" applyProtection="1"/>
    <xf numFmtId="0" fontId="17" fillId="0" borderId="0" xfId="2" applyFont="1" applyAlignment="1" applyProtection="1">
      <alignment horizontal="left" vertical="center" wrapText="1"/>
    </xf>
    <xf numFmtId="0" fontId="28" fillId="0" borderId="0" xfId="2" applyFont="1" applyAlignment="1" applyProtection="1">
      <alignment vertical="center"/>
    </xf>
    <xf numFmtId="1" fontId="18" fillId="0" borderId="0" xfId="2" applyNumberFormat="1" applyFont="1" applyAlignment="1" applyProtection="1">
      <alignment horizontal="left" vertical="top" wrapText="1"/>
    </xf>
    <xf numFmtId="49" fontId="25" fillId="16" borderId="0" xfId="2" applyNumberFormat="1" applyFont="1" applyFill="1" applyProtection="1"/>
    <xf numFmtId="0" fontId="25" fillId="16" borderId="0" xfId="2" applyFont="1" applyFill="1" applyAlignment="1" applyProtection="1">
      <alignment horizontal="left" vertical="center"/>
    </xf>
    <xf numFmtId="167" fontId="17" fillId="16" borderId="30" xfId="2" applyNumberFormat="1" applyFont="1" applyFill="1" applyBorder="1" applyAlignment="1" applyProtection="1">
      <alignment horizontal="center" vertical="center"/>
    </xf>
    <xf numFmtId="0" fontId="25" fillId="0" borderId="0" xfId="2" applyFont="1" applyProtection="1"/>
    <xf numFmtId="1" fontId="17" fillId="0" borderId="0" xfId="2" applyNumberFormat="1" applyFont="1" applyFill="1" applyAlignment="1" applyProtection="1">
      <alignment horizontal="left" vertical="center"/>
    </xf>
    <xf numFmtId="0" fontId="17" fillId="0" borderId="0" xfId="2" applyFont="1" applyFill="1" applyAlignment="1" applyProtection="1">
      <alignment vertical="center"/>
    </xf>
    <xf numFmtId="0" fontId="25" fillId="18" borderId="0" xfId="2" applyFont="1" applyFill="1" applyAlignment="1" applyProtection="1">
      <alignment vertical="center"/>
    </xf>
    <xf numFmtId="167" fontId="17" fillId="11" borderId="30" xfId="2" applyNumberFormat="1" applyFont="1" applyFill="1" applyBorder="1" applyAlignment="1" applyProtection="1">
      <alignment horizontal="center" vertical="center"/>
    </xf>
    <xf numFmtId="167" fontId="17" fillId="19" borderId="30" xfId="2" applyNumberFormat="1" applyFont="1" applyFill="1" applyBorder="1" applyAlignment="1" applyProtection="1">
      <alignment horizontal="center" vertical="center"/>
    </xf>
    <xf numFmtId="167" fontId="25" fillId="18" borderId="0" xfId="2" applyNumberFormat="1" applyFont="1" applyFill="1" applyAlignment="1" applyProtection="1">
      <alignment horizontal="left" vertical="center" wrapText="1"/>
    </xf>
    <xf numFmtId="0" fontId="17" fillId="0" borderId="0" xfId="2" applyFont="1" applyFill="1" applyAlignment="1" applyProtection="1">
      <alignment horizontal="left" vertical="center" wrapText="1"/>
    </xf>
    <xf numFmtId="0" fontId="28" fillId="17" borderId="0" xfId="2" applyFont="1" applyFill="1" applyAlignment="1" applyProtection="1">
      <alignment vertical="center" wrapText="1"/>
    </xf>
    <xf numFmtId="49" fontId="25" fillId="22" borderId="0" xfId="2" applyNumberFormat="1" applyFont="1" applyFill="1" applyBorder="1" applyAlignment="1" applyProtection="1">
      <alignment horizontal="left" vertical="center"/>
    </xf>
    <xf numFmtId="166" fontId="28" fillId="17" borderId="0" xfId="2" applyNumberFormat="1" applyFont="1" applyFill="1" applyBorder="1" applyAlignment="1" applyProtection="1">
      <alignment horizontal="left" vertical="center"/>
    </xf>
    <xf numFmtId="0" fontId="25" fillId="22" borderId="0" xfId="2" applyFont="1" applyFill="1" applyAlignment="1" applyProtection="1">
      <alignment horizontal="left" vertical="center"/>
    </xf>
    <xf numFmtId="0" fontId="28" fillId="17" borderId="0" xfId="2" applyFont="1" applyFill="1" applyProtection="1"/>
    <xf numFmtId="167" fontId="25" fillId="21" borderId="30" xfId="2" applyNumberFormat="1" applyFont="1" applyFill="1" applyBorder="1" applyAlignment="1" applyProtection="1">
      <alignment horizontal="center" vertical="center"/>
    </xf>
    <xf numFmtId="167" fontId="25" fillId="20" borderId="30" xfId="2" applyNumberFormat="1" applyFont="1" applyFill="1" applyBorder="1" applyAlignment="1" applyProtection="1">
      <alignment horizontal="center" vertical="center"/>
    </xf>
    <xf numFmtId="1" fontId="25" fillId="0" borderId="0" xfId="2" applyNumberFormat="1" applyFont="1" applyFill="1" applyAlignment="1" applyProtection="1">
      <alignment horizontal="left" vertical="center"/>
    </xf>
    <xf numFmtId="0" fontId="25" fillId="0" borderId="0" xfId="2" applyFont="1" applyAlignment="1" applyProtection="1">
      <alignment horizontal="left" vertical="center"/>
    </xf>
    <xf numFmtId="1" fontId="23" fillId="0" borderId="0" xfId="2" applyNumberFormat="1" applyFont="1" applyProtection="1"/>
    <xf numFmtId="0" fontId="25" fillId="18" borderId="0" xfId="2" applyFont="1" applyFill="1" applyAlignment="1" applyProtection="1">
      <alignment horizontal="left" vertical="center"/>
    </xf>
    <xf numFmtId="0" fontId="25" fillId="17" borderId="0" xfId="2" applyFont="1" applyFill="1" applyAlignment="1" applyProtection="1">
      <alignment vertical="center"/>
    </xf>
    <xf numFmtId="1" fontId="25" fillId="22" borderId="0" xfId="2" applyNumberFormat="1" applyFont="1" applyFill="1" applyAlignment="1" applyProtection="1">
      <alignment horizontal="left" vertical="center"/>
    </xf>
    <xf numFmtId="0" fontId="28" fillId="0" borderId="0" xfId="2" applyFont="1" applyFill="1" applyAlignment="1" applyProtection="1">
      <alignment vertical="center"/>
    </xf>
    <xf numFmtId="0" fontId="17"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1" fillId="0" borderId="0" xfId="1" applyFill="1"/>
    <xf numFmtId="8" fontId="0" fillId="0" borderId="6" xfId="0" applyNumberFormat="1" applyBorder="1" applyAlignment="1" applyProtection="1">
      <alignment wrapText="1"/>
      <protection locked="0"/>
    </xf>
    <xf numFmtId="164" fontId="34" fillId="0" borderId="1" xfId="0" applyNumberFormat="1" applyFont="1" applyFill="1" applyBorder="1" applyAlignment="1" applyProtection="1">
      <alignment horizontal="right"/>
      <protection locked="0"/>
    </xf>
    <xf numFmtId="164" fontId="35" fillId="0" borderId="1" xfId="0" applyNumberFormat="1" applyFont="1" applyBorder="1" applyAlignment="1" applyProtection="1">
      <alignment horizontal="right"/>
      <protection locked="0"/>
    </xf>
    <xf numFmtId="0" fontId="0" fillId="0" borderId="15" xfId="0" applyBorder="1" applyAlignment="1">
      <alignment horizontal="left"/>
    </xf>
    <xf numFmtId="0" fontId="0" fillId="0" borderId="17" xfId="0" applyBorder="1" applyAlignment="1">
      <alignment horizontal="left"/>
    </xf>
    <xf numFmtId="0" fontId="14" fillId="0" borderId="15" xfId="3" applyBorder="1" applyAlignment="1" applyProtection="1">
      <alignment horizontal="left"/>
    </xf>
    <xf numFmtId="0" fontId="0" fillId="0" borderId="16" xfId="0" applyBorder="1" applyAlignment="1">
      <alignment horizontal="left"/>
    </xf>
    <xf numFmtId="0" fontId="3" fillId="8" borderId="0" xfId="0" applyFont="1" applyFill="1" applyAlignment="1">
      <alignment horizontal="left"/>
    </xf>
    <xf numFmtId="0" fontId="0" fillId="0" borderId="7" xfId="0" applyBorder="1" applyAlignment="1">
      <alignment horizontal="left" vertical="justify" wrapText="1"/>
    </xf>
    <xf numFmtId="0" fontId="0" fillId="0" borderId="8" xfId="0" applyBorder="1" applyAlignment="1">
      <alignment horizontal="left" vertical="justify" wrapText="1"/>
    </xf>
    <xf numFmtId="0" fontId="0" fillId="0" borderId="9" xfId="0" applyBorder="1" applyAlignment="1">
      <alignment horizontal="left" vertical="justify" wrapText="1"/>
    </xf>
    <xf numFmtId="0" fontId="0" fillId="0" borderId="12" xfId="0" applyBorder="1" applyAlignment="1">
      <alignment horizontal="left" vertical="justify" wrapText="1"/>
    </xf>
    <xf numFmtId="0" fontId="0" fillId="0" borderId="13" xfId="0" applyBorder="1" applyAlignment="1">
      <alignment horizontal="left" vertical="justify" wrapText="1"/>
    </xf>
    <xf numFmtId="0" fontId="0" fillId="0" borderId="14" xfId="0" applyBorder="1" applyAlignment="1">
      <alignment horizontal="left" vertical="justify" wrapText="1"/>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0" fillId="0" borderId="0" xfId="0" applyAlignment="1">
      <alignment horizontal="left"/>
    </xf>
    <xf numFmtId="0" fontId="3" fillId="18" borderId="0" xfId="0" applyFont="1" applyFill="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3" borderId="13" xfId="0" applyFont="1" applyFill="1" applyBorder="1" applyAlignment="1">
      <alignment horizontal="center"/>
    </xf>
    <xf numFmtId="0" fontId="2" fillId="0" borderId="0" xfId="0" applyFont="1" applyBorder="1" applyAlignment="1">
      <alignment horizontal="left"/>
    </xf>
    <xf numFmtId="0" fontId="1" fillId="25" borderId="0" xfId="1" applyFill="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0" xfId="0" applyFont="1" applyAlignment="1">
      <alignment horizontal="left"/>
    </xf>
    <xf numFmtId="0" fontId="2" fillId="0" borderId="13" xfId="0" applyFont="1" applyBorder="1" applyAlignment="1">
      <alignment horizontal="center"/>
    </xf>
    <xf numFmtId="0" fontId="4" fillId="3" borderId="22" xfId="0" applyFont="1" applyFill="1" applyBorder="1" applyAlignment="1">
      <alignment horizontal="center"/>
    </xf>
    <xf numFmtId="0" fontId="0" fillId="25" borderId="0" xfId="0" applyFill="1" applyBorder="1" applyAlignment="1">
      <alignment horizontal="center"/>
    </xf>
    <xf numFmtId="0" fontId="4" fillId="3" borderId="13" xfId="0" applyFont="1" applyFill="1" applyBorder="1" applyAlignment="1">
      <alignment horizontal="center" shrinkToFit="1"/>
    </xf>
    <xf numFmtId="0" fontId="0" fillId="25" borderId="0" xfId="0" applyFill="1" applyAlignment="1">
      <alignment horizontal="center"/>
    </xf>
    <xf numFmtId="0" fontId="4" fillId="3" borderId="22" xfId="0" applyFont="1" applyFill="1" applyBorder="1" applyAlignment="1">
      <alignment horizontal="center" shrinkToFi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31" xfId="0" applyBorder="1" applyAlignment="1">
      <alignment horizontal="center"/>
    </xf>
    <xf numFmtId="0" fontId="0" fillId="0" borderId="32" xfId="0" applyBorder="1" applyAlignment="1">
      <alignment horizontal="center"/>
    </xf>
    <xf numFmtId="0" fontId="3" fillId="23" borderId="15" xfId="0" applyFont="1" applyFill="1" applyBorder="1" applyAlignment="1">
      <alignment horizontal="center"/>
    </xf>
    <xf numFmtId="0" fontId="3" fillId="23" borderId="16" xfId="0" applyFont="1" applyFill="1" applyBorder="1" applyAlignment="1">
      <alignment horizontal="center"/>
    </xf>
    <xf numFmtId="0" fontId="3" fillId="23" borderId="17" xfId="0" applyFont="1" applyFill="1" applyBorder="1" applyAlignment="1">
      <alignment horizontal="center"/>
    </xf>
    <xf numFmtId="0" fontId="0" fillId="0" borderId="0" xfId="0" applyAlignment="1">
      <alignment vertical="justify" wrapText="1"/>
    </xf>
    <xf numFmtId="0" fontId="0" fillId="0" borderId="0" xfId="0" applyAlignment="1">
      <alignment vertical="justify"/>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Border="1" applyAlignment="1">
      <alignment horizontal="center"/>
    </xf>
    <xf numFmtId="0" fontId="2" fillId="24" borderId="0" xfId="0" applyFont="1" applyFill="1" applyAlignment="1">
      <alignment horizontal="center"/>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1" borderId="17" xfId="0" applyFont="1" applyFill="1" applyBorder="1" applyAlignment="1">
      <alignment horizontal="center"/>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31" fillId="0" borderId="2" xfId="0" applyFont="1"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4" fillId="0" borderId="2" xfId="0" applyFont="1" applyFill="1" applyBorder="1" applyAlignment="1" applyProtection="1">
      <alignment horizontal="center" wrapText="1"/>
      <protection locked="0"/>
    </xf>
    <xf numFmtId="0" fontId="34" fillId="0" borderId="18" xfId="0" applyFont="1" applyFill="1" applyBorder="1" applyAlignment="1" applyProtection="1">
      <alignment horizontal="center" wrapText="1"/>
      <protection locked="0"/>
    </xf>
    <xf numFmtId="0" fontId="34" fillId="0" borderId="3" xfId="0" applyFont="1"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9" fillId="5" borderId="22" xfId="0" applyFont="1" applyFill="1" applyBorder="1" applyAlignment="1">
      <alignment horizontal="center"/>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8"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8" fillId="0" borderId="0" xfId="0" applyFont="1" applyAlignment="1">
      <alignment horizontal="center" vertical="center" wrapText="1"/>
    </xf>
    <xf numFmtId="0" fontId="12" fillId="13" borderId="0" xfId="2" applyFont="1" applyFill="1" applyProtection="1"/>
    <xf numFmtId="0" fontId="15" fillId="13" borderId="0" xfId="3" applyFont="1" applyFill="1" applyAlignment="1" applyProtection="1">
      <alignment horizontal="left"/>
    </xf>
    <xf numFmtId="0" fontId="11" fillId="13" borderId="0" xfId="2" applyFont="1" applyFill="1" applyAlignment="1" applyProtection="1">
      <alignment horizontal="right"/>
    </xf>
    <xf numFmtId="0" fontId="11" fillId="13" borderId="29" xfId="2" applyFont="1" applyFill="1" applyBorder="1" applyAlignment="1" applyProtection="1">
      <alignment horizontal="right"/>
    </xf>
    <xf numFmtId="0" fontId="11" fillId="0" borderId="2" xfId="2" applyFont="1" applyFill="1" applyBorder="1" applyAlignment="1" applyProtection="1">
      <alignment horizontal="center"/>
    </xf>
    <xf numFmtId="0" fontId="11" fillId="0" borderId="18" xfId="2" applyFont="1" applyFill="1" applyBorder="1" applyAlignment="1" applyProtection="1">
      <alignment horizontal="center"/>
    </xf>
    <xf numFmtId="0" fontId="11" fillId="0" borderId="3" xfId="2" applyFont="1" applyFill="1" applyBorder="1" applyAlignment="1" applyProtection="1">
      <alignment horizontal="center"/>
    </xf>
    <xf numFmtId="1" fontId="18" fillId="0" borderId="0" xfId="2" applyNumberFormat="1" applyFont="1" applyAlignment="1" applyProtection="1">
      <alignment horizontal="left" vertical="top" wrapText="1"/>
    </xf>
    <xf numFmtId="165" fontId="24" fillId="14" borderId="0" xfId="2" applyNumberFormat="1" applyFont="1" applyFill="1" applyBorder="1" applyAlignment="1" applyProtection="1">
      <alignment horizontal="center" vertical="center"/>
    </xf>
    <xf numFmtId="165" fontId="17" fillId="14" borderId="0" xfId="2" applyNumberFormat="1" applyFont="1" applyFill="1" applyBorder="1" applyAlignment="1" applyProtection="1">
      <alignment vertical="center"/>
    </xf>
    <xf numFmtId="166" fontId="25" fillId="15" borderId="22" xfId="2" applyNumberFormat="1" applyFont="1" applyFill="1" applyBorder="1" applyAlignment="1" applyProtection="1">
      <alignment horizontal="left" vertical="center"/>
    </xf>
    <xf numFmtId="0" fontId="27" fillId="22" borderId="0" xfId="2" applyFont="1" applyFill="1" applyBorder="1" applyAlignment="1" applyProtection="1">
      <alignment horizontal="center" vertical="center"/>
    </xf>
    <xf numFmtId="1" fontId="27" fillId="16" borderId="0" xfId="2" applyNumberFormat="1" applyFont="1" applyFill="1" applyBorder="1" applyAlignment="1" applyProtection="1">
      <alignment horizontal="center"/>
    </xf>
    <xf numFmtId="0" fontId="19" fillId="13" borderId="19" xfId="2" applyFont="1" applyFill="1" applyBorder="1" applyAlignment="1" applyProtection="1">
      <alignment horizontal="left"/>
    </xf>
    <xf numFmtId="0" fontId="19" fillId="13" borderId="0" xfId="2" applyFont="1" applyFill="1" applyAlignment="1" applyProtection="1">
      <alignment horizontal="left"/>
    </xf>
    <xf numFmtId="0" fontId="21" fillId="0" borderId="0" xfId="2" applyFont="1" applyFill="1" applyBorder="1" applyAlignment="1" applyProtection="1">
      <alignment horizontal="center" vertical="center"/>
    </xf>
    <xf numFmtId="0" fontId="27" fillId="18" borderId="0" xfId="2" applyFont="1" applyFill="1" applyBorder="1" applyAlignment="1" applyProtection="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lly.haas@msun.edu" TargetMode="External"/><Relationship Id="rId2" Type="http://schemas.openxmlformats.org/officeDocument/2006/relationships/hyperlink" Target="mailto:holly.haas@msun.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cwendland@msun.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zoomScale="110" zoomScaleNormal="110" workbookViewId="0">
      <selection activeCell="L44" sqref="L44"/>
    </sheetView>
  </sheetViews>
  <sheetFormatPr defaultRowHeight="14.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c r="A1" s="44" t="s">
        <v>154</v>
      </c>
      <c r="B1" s="44"/>
      <c r="C1" s="44"/>
    </row>
    <row r="3" spans="1:8">
      <c r="A3" s="263" t="s">
        <v>42</v>
      </c>
      <c r="B3" s="263"/>
      <c r="C3" s="263"/>
      <c r="D3" s="263"/>
      <c r="E3" s="263"/>
      <c r="F3" s="263"/>
      <c r="G3" s="263"/>
      <c r="H3" s="263"/>
    </row>
    <row r="5" spans="1:8">
      <c r="A5" s="263" t="s">
        <v>151</v>
      </c>
      <c r="B5" s="263"/>
      <c r="C5" s="263"/>
      <c r="D5" s="263"/>
    </row>
    <row r="6" spans="1:8">
      <c r="A6" s="263" t="s">
        <v>152</v>
      </c>
      <c r="B6" s="263"/>
      <c r="C6" s="263"/>
    </row>
    <row r="7" spans="1:8">
      <c r="A7" s="263" t="s">
        <v>153</v>
      </c>
      <c r="B7" s="263"/>
      <c r="C7" s="263"/>
    </row>
    <row r="9" spans="1:8">
      <c r="A9" s="263" t="s">
        <v>150</v>
      </c>
      <c r="B9" s="263"/>
      <c r="C9" s="263"/>
      <c r="D9" s="263"/>
    </row>
    <row r="11" spans="1:8" ht="15" thickBot="1"/>
    <row r="12" spans="1:8" ht="15" thickBot="1">
      <c r="A12" s="14" t="s">
        <v>61</v>
      </c>
      <c r="B12" s="258" t="s">
        <v>166</v>
      </c>
      <c r="C12" s="259"/>
      <c r="D12" s="259"/>
      <c r="E12" s="260"/>
      <c r="G12" s="1" t="s">
        <v>62</v>
      </c>
      <c r="H12" s="18" t="s">
        <v>167</v>
      </c>
    </row>
    <row r="15" spans="1:8" ht="15.5">
      <c r="A15" s="262" t="s">
        <v>43</v>
      </c>
      <c r="B15" s="262"/>
      <c r="C15" s="262"/>
      <c r="D15" s="262"/>
      <c r="E15" s="262"/>
    </row>
    <row r="16" spans="1:8" ht="15" thickBot="1"/>
    <row r="17" spans="1:17" ht="15" thickBot="1">
      <c r="A17" s="1" t="s">
        <v>44</v>
      </c>
      <c r="B17" s="247" t="s">
        <v>168</v>
      </c>
      <c r="C17" s="250"/>
      <c r="D17" s="250"/>
      <c r="E17" s="250"/>
      <c r="F17" s="250"/>
      <c r="G17" s="250"/>
      <c r="H17" s="250"/>
      <c r="I17" s="248"/>
      <c r="K17" s="1" t="s">
        <v>45</v>
      </c>
      <c r="L17" s="247" t="s">
        <v>169</v>
      </c>
      <c r="M17" s="250"/>
      <c r="N17" s="250"/>
      <c r="O17" s="250"/>
      <c r="P17" s="250"/>
      <c r="Q17" s="248"/>
    </row>
    <row r="18" spans="1:17" ht="15" thickBot="1"/>
    <row r="19" spans="1:17">
      <c r="A19" s="1" t="s">
        <v>46</v>
      </c>
      <c r="B19" s="252" t="s">
        <v>170</v>
      </c>
      <c r="C19" s="253"/>
      <c r="D19" s="253"/>
      <c r="E19" s="253"/>
      <c r="F19" s="253"/>
      <c r="G19" s="253"/>
      <c r="H19" s="253"/>
      <c r="I19" s="254"/>
    </row>
    <row r="20" spans="1:17" ht="22.5" customHeight="1" thickBot="1">
      <c r="B20" s="255"/>
      <c r="C20" s="256"/>
      <c r="D20" s="256"/>
      <c r="E20" s="256"/>
      <c r="F20" s="256"/>
      <c r="G20" s="256"/>
      <c r="H20" s="256"/>
      <c r="I20" s="257"/>
    </row>
    <row r="21" spans="1:17" ht="15" thickBot="1"/>
    <row r="22" spans="1:17" ht="15" thickBot="1">
      <c r="A22" s="1" t="s">
        <v>47</v>
      </c>
      <c r="B22" s="247" t="s">
        <v>171</v>
      </c>
      <c r="C22" s="250"/>
      <c r="D22" s="250"/>
      <c r="E22" s="250"/>
      <c r="F22" s="250"/>
      <c r="G22" s="250"/>
      <c r="H22" s="250"/>
      <c r="I22" s="248"/>
      <c r="K22" s="1" t="s">
        <v>48</v>
      </c>
      <c r="L22" s="247" t="s">
        <v>172</v>
      </c>
      <c r="M22" s="248"/>
      <c r="N22" s="16"/>
      <c r="O22" s="17" t="s">
        <v>49</v>
      </c>
      <c r="P22" s="247">
        <v>59501</v>
      </c>
      <c r="Q22" s="248"/>
    </row>
    <row r="23" spans="1:17" ht="15" thickBot="1"/>
    <row r="24" spans="1:17" ht="15" thickBot="1">
      <c r="A24" s="1" t="s">
        <v>50</v>
      </c>
      <c r="B24" s="247" t="s">
        <v>173</v>
      </c>
      <c r="C24" s="248"/>
      <c r="D24" s="19" t="s">
        <v>54</v>
      </c>
      <c r="E24" s="18"/>
      <c r="G24" s="1" t="s">
        <v>51</v>
      </c>
      <c r="H24" s="247" t="s">
        <v>174</v>
      </c>
      <c r="I24" s="248"/>
      <c r="K24" s="1" t="s">
        <v>52</v>
      </c>
      <c r="L24" s="249" t="s">
        <v>175</v>
      </c>
      <c r="M24" s="250"/>
      <c r="N24" s="248"/>
    </row>
    <row r="26" spans="1:17" ht="15.5">
      <c r="A26" s="251" t="s">
        <v>155</v>
      </c>
      <c r="B26" s="251"/>
      <c r="C26" s="251"/>
      <c r="D26" s="251"/>
      <c r="E26" s="251"/>
    </row>
    <row r="27" spans="1:17" ht="15" thickBot="1"/>
    <row r="28" spans="1:17" ht="15" thickBot="1">
      <c r="A28" s="1" t="s">
        <v>44</v>
      </c>
      <c r="B28" s="247" t="s">
        <v>168</v>
      </c>
      <c r="C28" s="250"/>
      <c r="D28" s="250"/>
      <c r="E28" s="250"/>
      <c r="F28" s="250"/>
      <c r="G28" s="250"/>
      <c r="H28" s="250"/>
      <c r="I28" s="248"/>
      <c r="K28" s="1" t="s">
        <v>45</v>
      </c>
      <c r="L28" s="247" t="s">
        <v>169</v>
      </c>
      <c r="M28" s="250"/>
      <c r="N28" s="250"/>
      <c r="O28" s="250"/>
      <c r="P28" s="250"/>
      <c r="Q28" s="248"/>
    </row>
    <row r="29" spans="1:17" ht="15" thickBot="1"/>
    <row r="30" spans="1:17">
      <c r="A30" s="1" t="s">
        <v>46</v>
      </c>
      <c r="B30" s="252" t="s">
        <v>170</v>
      </c>
      <c r="C30" s="253"/>
      <c r="D30" s="253"/>
      <c r="E30" s="253"/>
      <c r="F30" s="253"/>
      <c r="G30" s="253"/>
      <c r="H30" s="253"/>
      <c r="I30" s="254"/>
    </row>
    <row r="31" spans="1:17" ht="15" thickBot="1">
      <c r="B31" s="255"/>
      <c r="C31" s="256"/>
      <c r="D31" s="256"/>
      <c r="E31" s="256"/>
      <c r="F31" s="256"/>
      <c r="G31" s="256"/>
      <c r="H31" s="256"/>
      <c r="I31" s="257"/>
    </row>
    <row r="32" spans="1:17" ht="15" thickBot="1"/>
    <row r="33" spans="1:17" ht="15" thickBot="1">
      <c r="A33" s="1" t="s">
        <v>47</v>
      </c>
      <c r="B33" s="247" t="s">
        <v>171</v>
      </c>
      <c r="C33" s="250"/>
      <c r="D33" s="250"/>
      <c r="E33" s="250"/>
      <c r="F33" s="250"/>
      <c r="G33" s="250"/>
      <c r="H33" s="250"/>
      <c r="I33" s="248"/>
      <c r="K33" s="1" t="s">
        <v>48</v>
      </c>
      <c r="L33" s="247" t="s">
        <v>172</v>
      </c>
      <c r="M33" s="248"/>
      <c r="N33" s="16"/>
      <c r="O33" s="17" t="s">
        <v>49</v>
      </c>
      <c r="P33" s="247">
        <v>59501</v>
      </c>
      <c r="Q33" s="248"/>
    </row>
    <row r="34" spans="1:17" ht="15" thickBot="1"/>
    <row r="35" spans="1:17" ht="15" thickBot="1">
      <c r="A35" s="1" t="s">
        <v>50</v>
      </c>
      <c r="B35" s="247" t="s">
        <v>173</v>
      </c>
      <c r="C35" s="248"/>
      <c r="D35" s="19" t="s">
        <v>54</v>
      </c>
      <c r="E35" s="18"/>
      <c r="G35" s="1" t="s">
        <v>51</v>
      </c>
      <c r="H35" s="247" t="s">
        <v>174</v>
      </c>
      <c r="I35" s="248"/>
      <c r="K35" s="1" t="s">
        <v>52</v>
      </c>
      <c r="L35" s="249" t="s">
        <v>175</v>
      </c>
      <c r="M35" s="250"/>
      <c r="N35" s="248"/>
    </row>
    <row r="39" spans="1:17" ht="15.5">
      <c r="A39" s="264" t="s">
        <v>53</v>
      </c>
      <c r="B39" s="264"/>
    </row>
    <row r="40" spans="1:17" ht="15" thickBot="1"/>
    <row r="41" spans="1:17" ht="15" thickBot="1">
      <c r="A41" s="1" t="s">
        <v>44</v>
      </c>
      <c r="B41" s="247" t="s">
        <v>176</v>
      </c>
      <c r="C41" s="250"/>
      <c r="D41" s="250"/>
      <c r="E41" s="250"/>
      <c r="F41" s="250"/>
      <c r="G41" s="250"/>
      <c r="H41" s="250"/>
      <c r="I41" s="248"/>
      <c r="K41" s="1" t="s">
        <v>45</v>
      </c>
      <c r="L41" s="247" t="s">
        <v>177</v>
      </c>
      <c r="M41" s="250"/>
      <c r="N41" s="250"/>
      <c r="O41" s="250"/>
      <c r="P41" s="250"/>
      <c r="Q41" s="248"/>
    </row>
    <row r="42" spans="1:17" ht="15" thickBot="1"/>
    <row r="43" spans="1:17" ht="15" thickBot="1">
      <c r="A43" s="1" t="s">
        <v>50</v>
      </c>
      <c r="B43" s="247" t="s">
        <v>178</v>
      </c>
      <c r="C43" s="248"/>
      <c r="D43" s="19" t="s">
        <v>54</v>
      </c>
      <c r="E43" s="18"/>
      <c r="G43" s="1" t="s">
        <v>51</v>
      </c>
      <c r="H43" s="247" t="s">
        <v>179</v>
      </c>
      <c r="I43" s="248"/>
      <c r="K43" s="1" t="s">
        <v>52</v>
      </c>
      <c r="L43" s="249" t="s">
        <v>180</v>
      </c>
      <c r="M43" s="250"/>
      <c r="N43" s="248"/>
    </row>
    <row r="47" spans="1:17" ht="15.5">
      <c r="A47" s="25" t="s">
        <v>149</v>
      </c>
      <c r="B47" s="25"/>
      <c r="C47" s="25"/>
      <c r="D47" s="25"/>
    </row>
    <row r="48" spans="1:17" ht="15" thickBot="1"/>
    <row r="49" spans="1:17" ht="15" thickBot="1">
      <c r="A49" s="1" t="s">
        <v>44</v>
      </c>
      <c r="B49" s="247"/>
      <c r="C49" s="250"/>
      <c r="D49" s="250"/>
      <c r="E49" s="250"/>
      <c r="F49" s="250"/>
      <c r="G49" s="250"/>
      <c r="H49" s="250"/>
      <c r="I49" s="248"/>
      <c r="K49" s="1" t="s">
        <v>45</v>
      </c>
      <c r="L49" s="247"/>
      <c r="M49" s="250"/>
      <c r="N49" s="250"/>
      <c r="O49" s="250"/>
      <c r="P49" s="250"/>
      <c r="Q49" s="248"/>
    </row>
    <row r="50" spans="1:17" ht="15" thickBot="1"/>
    <row r="51" spans="1:17" ht="15" thickBot="1">
      <c r="A51" s="1" t="s">
        <v>50</v>
      </c>
      <c r="B51" s="247"/>
      <c r="C51" s="248"/>
      <c r="D51" s="19" t="s">
        <v>54</v>
      </c>
      <c r="E51" s="18"/>
      <c r="G51" s="1" t="s">
        <v>51</v>
      </c>
      <c r="H51" s="247"/>
      <c r="I51" s="248"/>
      <c r="K51" s="1" t="s">
        <v>52</v>
      </c>
      <c r="L51" s="247"/>
      <c r="M51" s="250"/>
      <c r="N51" s="248"/>
    </row>
    <row r="55" spans="1:17" ht="15.5">
      <c r="A55" s="261" t="s">
        <v>95</v>
      </c>
      <c r="B55" s="261"/>
      <c r="C55" s="261"/>
      <c r="D55" s="261"/>
      <c r="E55" s="261"/>
      <c r="F55" s="261"/>
    </row>
    <row r="57" spans="1:17">
      <c r="A57" s="263" t="s">
        <v>94</v>
      </c>
      <c r="B57" s="263"/>
      <c r="C57" s="263"/>
      <c r="D57" s="263"/>
      <c r="E57" s="263"/>
      <c r="F57" s="263"/>
      <c r="G57" s="263"/>
      <c r="H57" s="263"/>
      <c r="I57" s="263"/>
      <c r="J57" s="263"/>
      <c r="K57" s="263"/>
      <c r="L57" s="263"/>
    </row>
    <row r="58" spans="1:17">
      <c r="A58" s="152"/>
      <c r="C58" s="152"/>
      <c r="D58" s="152"/>
      <c r="E58" s="152"/>
      <c r="F58" s="152"/>
      <c r="G58" s="152"/>
      <c r="H58" s="152"/>
    </row>
    <row r="59" spans="1:17" ht="15" thickBot="1">
      <c r="B59" s="1" t="s">
        <v>91</v>
      </c>
      <c r="C59" s="15"/>
      <c r="D59" s="15"/>
      <c r="F59" s="1" t="s">
        <v>92</v>
      </c>
      <c r="J59" s="1" t="s">
        <v>93</v>
      </c>
    </row>
    <row r="60" spans="1:17" ht="15" thickBot="1">
      <c r="A60" s="3">
        <v>1</v>
      </c>
      <c r="B60" s="247"/>
      <c r="C60" s="250"/>
      <c r="D60" s="248"/>
      <c r="F60" s="247"/>
      <c r="G60" s="250"/>
      <c r="H60" s="248"/>
      <c r="J60" s="247"/>
      <c r="K60" s="250"/>
      <c r="L60" s="250"/>
      <c r="M60" s="248"/>
    </row>
    <row r="61" spans="1:17" ht="15" thickBot="1">
      <c r="A61" s="3">
        <v>2</v>
      </c>
      <c r="B61" s="247"/>
      <c r="C61" s="250"/>
      <c r="D61" s="248"/>
      <c r="F61" s="247"/>
      <c r="G61" s="250"/>
      <c r="H61" s="248"/>
      <c r="J61" s="247"/>
      <c r="K61" s="250"/>
      <c r="L61" s="250"/>
      <c r="M61" s="248"/>
    </row>
    <row r="62" spans="1:17" ht="15" thickBot="1">
      <c r="A62" s="3">
        <v>3</v>
      </c>
      <c r="B62" s="247"/>
      <c r="C62" s="250"/>
      <c r="D62" s="248"/>
      <c r="F62" s="247"/>
      <c r="G62" s="250"/>
      <c r="H62" s="248"/>
      <c r="J62" s="247"/>
      <c r="K62" s="250"/>
      <c r="L62" s="250"/>
      <c r="M62" s="248"/>
    </row>
    <row r="63" spans="1:17" ht="15" thickBot="1">
      <c r="A63" s="3">
        <v>4</v>
      </c>
      <c r="B63" s="247"/>
      <c r="C63" s="250"/>
      <c r="D63" s="248"/>
      <c r="F63" s="247"/>
      <c r="G63" s="250"/>
      <c r="H63" s="248"/>
      <c r="J63" s="247"/>
      <c r="K63" s="250"/>
      <c r="L63" s="250"/>
      <c r="M63" s="248"/>
    </row>
    <row r="64" spans="1:17" ht="15" thickBot="1">
      <c r="A64" s="3">
        <v>5</v>
      </c>
      <c r="B64" s="247"/>
      <c r="C64" s="250"/>
      <c r="D64" s="248"/>
      <c r="F64" s="247"/>
      <c r="G64" s="250"/>
      <c r="H64" s="248"/>
      <c r="J64" s="247"/>
      <c r="K64" s="250"/>
      <c r="L64" s="250"/>
      <c r="M64" s="248"/>
    </row>
    <row r="65" spans="1:13" ht="15" thickBot="1">
      <c r="A65" s="3">
        <v>6</v>
      </c>
      <c r="B65" s="247"/>
      <c r="C65" s="250"/>
      <c r="D65" s="248"/>
      <c r="F65" s="247"/>
      <c r="G65" s="250"/>
      <c r="H65" s="248"/>
      <c r="J65" s="247"/>
      <c r="K65" s="250"/>
      <c r="L65" s="250"/>
      <c r="M65" s="248"/>
    </row>
    <row r="66" spans="1:13" ht="15" thickBot="1">
      <c r="A66" s="3">
        <v>7</v>
      </c>
      <c r="B66" s="247"/>
      <c r="C66" s="250"/>
      <c r="D66" s="248"/>
      <c r="F66" s="247"/>
      <c r="G66" s="250"/>
      <c r="H66" s="248"/>
      <c r="J66" s="247"/>
      <c r="K66" s="250"/>
      <c r="L66" s="250"/>
      <c r="M66" s="248"/>
    </row>
    <row r="67" spans="1:13" ht="15" thickBot="1">
      <c r="A67" s="3">
        <v>8</v>
      </c>
      <c r="B67" s="247"/>
      <c r="C67" s="250"/>
      <c r="D67" s="248"/>
      <c r="F67" s="247"/>
      <c r="G67" s="250"/>
      <c r="H67" s="248"/>
      <c r="J67" s="247"/>
      <c r="K67" s="250"/>
      <c r="L67" s="250"/>
      <c r="M67" s="248"/>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3">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 ref="L17:Q17"/>
    <mergeCell ref="B17:I17"/>
    <mergeCell ref="B19:I20"/>
    <mergeCell ref="A3:H3"/>
    <mergeCell ref="A5:D5"/>
    <mergeCell ref="A6:C6"/>
    <mergeCell ref="A7:C7"/>
    <mergeCell ref="A9:D9"/>
    <mergeCell ref="L22:M22"/>
    <mergeCell ref="P22:Q22"/>
    <mergeCell ref="B24:C24"/>
    <mergeCell ref="H24:I24"/>
    <mergeCell ref="L24:N24"/>
    <mergeCell ref="B51:C51"/>
    <mergeCell ref="H51:I51"/>
    <mergeCell ref="L51:N51"/>
    <mergeCell ref="A39:B39"/>
    <mergeCell ref="B41:I41"/>
    <mergeCell ref="L41:Q41"/>
    <mergeCell ref="B43:C43"/>
    <mergeCell ref="H43:I43"/>
    <mergeCell ref="L43:N4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35:C35"/>
    <mergeCell ref="H35:I35"/>
    <mergeCell ref="L35:N35"/>
    <mergeCell ref="A26:E26"/>
    <mergeCell ref="B28:I28"/>
    <mergeCell ref="L28:Q28"/>
    <mergeCell ref="B30:I31"/>
    <mergeCell ref="B33:I33"/>
    <mergeCell ref="L33:M33"/>
    <mergeCell ref="P33:Q33"/>
  </mergeCells>
  <hyperlinks>
    <hyperlink ref="L24" r:id="rId2" xr:uid="{00000000-0004-0000-0000-000000000000}"/>
    <hyperlink ref="L35" r:id="rId3" xr:uid="{00000000-0004-0000-0000-000001000000}"/>
    <hyperlink ref="L43" r:id="rId4" xr:uid="{00000000-0004-0000-0000-000002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4"/>
  <sheetViews>
    <sheetView topLeftCell="A226" zoomScale="80" zoomScaleNormal="80" workbookViewId="0">
      <selection activeCell="A183" sqref="A183:Y196"/>
    </sheetView>
  </sheetViews>
  <sheetFormatPr defaultRowHeight="14.5"/>
  <cols>
    <col min="9" max="9" width="11.453125" customWidth="1"/>
  </cols>
  <sheetData>
    <row r="1" spans="1:25" ht="16" thickBot="1">
      <c r="A1" s="297" t="s">
        <v>156</v>
      </c>
      <c r="B1" s="298"/>
      <c r="C1" s="298"/>
      <c r="D1" s="298"/>
      <c r="E1" s="298"/>
      <c r="F1" s="298"/>
      <c r="G1" s="298"/>
      <c r="H1" s="298"/>
      <c r="I1" s="298"/>
      <c r="J1" s="298"/>
      <c r="K1" s="298"/>
      <c r="L1" s="298"/>
      <c r="M1" s="298"/>
      <c r="N1" s="298"/>
      <c r="O1" s="298"/>
      <c r="P1" s="298"/>
      <c r="Q1" s="298"/>
      <c r="R1" s="298"/>
      <c r="S1" s="298"/>
      <c r="T1" s="298"/>
      <c r="U1" s="298"/>
      <c r="V1" s="298"/>
      <c r="W1" s="298"/>
      <c r="X1" s="298"/>
      <c r="Y1" s="299"/>
    </row>
    <row r="2" spans="1:25" ht="15" customHeight="1">
      <c r="A2" s="300" t="s">
        <v>188</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5" ht="15" customHeight="1">
      <c r="A3" s="301"/>
      <c r="B3" s="301"/>
      <c r="C3" s="301"/>
      <c r="D3" s="301"/>
      <c r="E3" s="301"/>
      <c r="F3" s="301"/>
      <c r="G3" s="301"/>
      <c r="H3" s="301"/>
      <c r="I3" s="301"/>
      <c r="J3" s="301"/>
      <c r="K3" s="301"/>
      <c r="L3" s="301"/>
      <c r="M3" s="301"/>
      <c r="N3" s="301"/>
      <c r="O3" s="301"/>
      <c r="P3" s="301"/>
      <c r="Q3" s="301"/>
      <c r="R3" s="301"/>
      <c r="S3" s="301"/>
      <c r="T3" s="301"/>
      <c r="U3" s="301"/>
      <c r="V3" s="301"/>
      <c r="W3" s="301"/>
      <c r="X3" s="301"/>
      <c r="Y3" s="301"/>
    </row>
    <row r="4" spans="1:25" ht="15" customHeight="1">
      <c r="A4" s="301"/>
      <c r="B4" s="301"/>
      <c r="C4" s="301"/>
      <c r="D4" s="301"/>
      <c r="E4" s="301"/>
      <c r="F4" s="301"/>
      <c r="G4" s="301"/>
      <c r="H4" s="301"/>
      <c r="I4" s="301"/>
      <c r="J4" s="301"/>
      <c r="K4" s="301"/>
      <c r="L4" s="301"/>
      <c r="M4" s="301"/>
      <c r="N4" s="301"/>
      <c r="O4" s="301"/>
      <c r="P4" s="301"/>
      <c r="Q4" s="301"/>
      <c r="R4" s="301"/>
      <c r="S4" s="301"/>
      <c r="T4" s="301"/>
      <c r="U4" s="301"/>
      <c r="V4" s="301"/>
      <c r="W4" s="301"/>
      <c r="X4" s="301"/>
      <c r="Y4" s="301"/>
    </row>
    <row r="5" spans="1:25" ht="15" customHeight="1">
      <c r="A5" s="301"/>
      <c r="B5" s="301"/>
      <c r="C5" s="301"/>
      <c r="D5" s="301"/>
      <c r="E5" s="301"/>
      <c r="F5" s="301"/>
      <c r="G5" s="301"/>
      <c r="H5" s="301"/>
      <c r="I5" s="301"/>
      <c r="J5" s="301"/>
      <c r="K5" s="301"/>
      <c r="L5" s="301"/>
      <c r="M5" s="301"/>
      <c r="N5" s="301"/>
      <c r="O5" s="301"/>
      <c r="P5" s="301"/>
      <c r="Q5" s="301"/>
      <c r="R5" s="301"/>
      <c r="S5" s="301"/>
      <c r="T5" s="301"/>
      <c r="U5" s="301"/>
      <c r="V5" s="301"/>
      <c r="W5" s="301"/>
      <c r="X5" s="301"/>
      <c r="Y5" s="301"/>
    </row>
    <row r="6" spans="1:25" ht="15"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row>
    <row r="7" spans="1:25" ht="15" customHeight="1">
      <c r="A7" s="301"/>
      <c r="B7" s="301"/>
      <c r="C7" s="301"/>
      <c r="D7" s="301"/>
      <c r="E7" s="301"/>
      <c r="F7" s="301"/>
      <c r="G7" s="301"/>
      <c r="H7" s="301"/>
      <c r="I7" s="301"/>
      <c r="J7" s="301"/>
      <c r="K7" s="301"/>
      <c r="L7" s="301"/>
      <c r="M7" s="301"/>
      <c r="N7" s="301"/>
      <c r="O7" s="301"/>
      <c r="P7" s="301"/>
      <c r="Q7" s="301"/>
      <c r="R7" s="301"/>
      <c r="S7" s="301"/>
      <c r="T7" s="301"/>
      <c r="U7" s="301"/>
      <c r="V7" s="301"/>
      <c r="W7" s="301"/>
      <c r="X7" s="301"/>
      <c r="Y7" s="301"/>
    </row>
    <row r="8" spans="1:25" ht="15" customHeight="1">
      <c r="A8" s="301"/>
      <c r="B8" s="301"/>
      <c r="C8" s="301"/>
      <c r="D8" s="301"/>
      <c r="E8" s="301"/>
      <c r="F8" s="301"/>
      <c r="G8" s="301"/>
      <c r="H8" s="301"/>
      <c r="I8" s="301"/>
      <c r="J8" s="301"/>
      <c r="K8" s="301"/>
      <c r="L8" s="301"/>
      <c r="M8" s="301"/>
      <c r="N8" s="301"/>
      <c r="O8" s="301"/>
      <c r="P8" s="301"/>
      <c r="Q8" s="301"/>
      <c r="R8" s="301"/>
      <c r="S8" s="301"/>
      <c r="T8" s="301"/>
      <c r="U8" s="301"/>
      <c r="V8" s="301"/>
      <c r="W8" s="301"/>
      <c r="X8" s="301"/>
      <c r="Y8" s="301"/>
    </row>
    <row r="9" spans="1:25" ht="15"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row>
    <row r="10" spans="1:25" ht="15" customHeight="1">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row>
    <row r="11" spans="1:25" ht="15" customHeigh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row>
    <row r="12" spans="1:25" ht="15" customHeigh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row>
    <row r="13" spans="1:25" ht="15"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row>
    <row r="14" spans="1:25" ht="15" customHeigh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row>
    <row r="15" spans="1:25" ht="15.75" customHeight="1">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row>
    <row r="17" spans="1:25" ht="19" thickBot="1">
      <c r="A17" s="276" t="s">
        <v>157</v>
      </c>
      <c r="B17" s="276"/>
      <c r="C17" s="276"/>
      <c r="D17" s="276"/>
      <c r="E17" s="276"/>
      <c r="F17" s="276"/>
      <c r="H17" s="276" t="s">
        <v>185</v>
      </c>
      <c r="I17" s="276"/>
      <c r="J17" s="276"/>
    </row>
    <row r="18" spans="1:25">
      <c r="A18" s="267" t="s">
        <v>206</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9"/>
    </row>
    <row r="19" spans="1:25">
      <c r="A19" s="270"/>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2"/>
    </row>
    <row r="20" spans="1:25">
      <c r="A20" s="270"/>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2"/>
    </row>
    <row r="21" spans="1:25">
      <c r="A21" s="270"/>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2"/>
    </row>
    <row r="22" spans="1:25">
      <c r="A22" s="270"/>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2"/>
    </row>
    <row r="23" spans="1:25">
      <c r="A23" s="270"/>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2"/>
    </row>
    <row r="24" spans="1:25">
      <c r="A24" s="270"/>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2"/>
    </row>
    <row r="25" spans="1:25" ht="18" customHeight="1">
      <c r="A25" s="270"/>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2"/>
    </row>
    <row r="26" spans="1:25">
      <c r="A26" s="270"/>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2"/>
    </row>
    <row r="27" spans="1:25">
      <c r="A27" s="270"/>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2"/>
    </row>
    <row r="28" spans="1:25">
      <c r="A28" s="270"/>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2"/>
    </row>
    <row r="29" spans="1:25">
      <c r="A29" s="270"/>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2"/>
    </row>
    <row r="30" spans="1:25">
      <c r="A30" s="270"/>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2"/>
    </row>
    <row r="31" spans="1:25" ht="15" thickBot="1">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5"/>
    </row>
    <row r="33" spans="1:25" ht="15" thickBot="1">
      <c r="A33" s="283" t="s">
        <v>28</v>
      </c>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row>
    <row r="34" spans="1:25">
      <c r="A34" s="267" t="s">
        <v>186</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9"/>
    </row>
    <row r="35" spans="1:25">
      <c r="A35" s="270"/>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2"/>
    </row>
    <row r="36" spans="1:25">
      <c r="A36" s="270"/>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2"/>
    </row>
    <row r="37" spans="1:25">
      <c r="A37" s="270"/>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2"/>
    </row>
    <row r="38" spans="1:25">
      <c r="A38" s="270"/>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2"/>
    </row>
    <row r="39" spans="1:25">
      <c r="A39" s="270"/>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2"/>
    </row>
    <row r="40" spans="1:25" ht="15" thickBot="1">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5"/>
    </row>
    <row r="42" spans="1:25" ht="15" thickBot="1">
      <c r="A42" s="283" t="s">
        <v>159</v>
      </c>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row>
    <row r="43" spans="1:25" ht="15" thickBot="1">
      <c r="A43" s="279" t="s">
        <v>187</v>
      </c>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1"/>
    </row>
    <row r="45" spans="1:25" ht="15" thickBot="1">
      <c r="A45" s="282" t="s">
        <v>72</v>
      </c>
      <c r="B45" s="282"/>
      <c r="C45" s="282"/>
      <c r="E45" s="282" t="s">
        <v>73</v>
      </c>
      <c r="F45" s="282"/>
      <c r="G45" s="282"/>
    </row>
    <row r="46" spans="1:25" ht="15" thickBot="1">
      <c r="A46" s="265" t="s">
        <v>55</v>
      </c>
      <c r="B46" s="266"/>
      <c r="E46" s="265" t="s">
        <v>58</v>
      </c>
      <c r="F46" s="266"/>
    </row>
    <row r="48" spans="1:2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row>
    <row r="50" spans="1:25" ht="19" thickBot="1">
      <c r="A50" s="276" t="s">
        <v>158</v>
      </c>
      <c r="B50" s="276"/>
      <c r="C50" s="276"/>
      <c r="D50" s="276"/>
      <c r="E50" s="276"/>
      <c r="F50" s="276"/>
      <c r="H50" s="276" t="s">
        <v>189</v>
      </c>
      <c r="I50" s="276"/>
      <c r="J50" s="276"/>
    </row>
    <row r="51" spans="1:25">
      <c r="A51" s="302" t="s">
        <v>211</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4"/>
    </row>
    <row r="52" spans="1:25">
      <c r="A52" s="289"/>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1"/>
    </row>
    <row r="53" spans="1:25">
      <c r="A53" s="289"/>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1"/>
    </row>
    <row r="54" spans="1:25">
      <c r="A54" s="289"/>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1"/>
    </row>
    <row r="55" spans="1:25">
      <c r="A55" s="289"/>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1"/>
    </row>
    <row r="56" spans="1:25">
      <c r="A56" s="289"/>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1"/>
    </row>
    <row r="57" spans="1:25">
      <c r="A57" s="289"/>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1"/>
    </row>
    <row r="58" spans="1:25">
      <c r="A58" s="289"/>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1"/>
    </row>
    <row r="59" spans="1:25">
      <c r="A59" s="289"/>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1"/>
    </row>
    <row r="60" spans="1:25">
      <c r="A60" s="289"/>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1"/>
    </row>
    <row r="61" spans="1:25">
      <c r="A61" s="289"/>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1"/>
    </row>
    <row r="62" spans="1:25">
      <c r="A62" s="289"/>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1"/>
    </row>
    <row r="63" spans="1:25">
      <c r="A63" s="289"/>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1"/>
    </row>
    <row r="64" spans="1:25" ht="15" thickBot="1">
      <c r="A64" s="292"/>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4"/>
    </row>
    <row r="66" spans="1:25" ht="15" thickBot="1">
      <c r="A66" s="283" t="s">
        <v>28</v>
      </c>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row>
    <row r="67" spans="1:25">
      <c r="A67" s="267" t="s">
        <v>190</v>
      </c>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9"/>
    </row>
    <row r="68" spans="1:25">
      <c r="A68" s="270"/>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2"/>
    </row>
    <row r="69" spans="1:25">
      <c r="A69" s="270"/>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2"/>
    </row>
    <row r="70" spans="1:25">
      <c r="A70" s="270"/>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2"/>
    </row>
    <row r="71" spans="1:25">
      <c r="A71" s="270"/>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2"/>
    </row>
    <row r="72" spans="1:25">
      <c r="A72" s="270"/>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2"/>
    </row>
    <row r="73" spans="1:25" ht="15" thickBot="1">
      <c r="A73" s="273"/>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5"/>
    </row>
    <row r="75" spans="1:25" ht="15" thickBot="1">
      <c r="A75" s="283" t="s">
        <v>159</v>
      </c>
      <c r="B75" s="283"/>
      <c r="C75" s="283"/>
      <c r="D75" s="283"/>
      <c r="E75" s="283"/>
      <c r="F75" s="283"/>
      <c r="G75" s="283"/>
      <c r="H75" s="283"/>
      <c r="I75" s="283"/>
      <c r="J75" s="283"/>
      <c r="K75" s="283"/>
      <c r="L75" s="283"/>
      <c r="M75" s="283"/>
      <c r="N75" s="283"/>
      <c r="O75" s="283"/>
      <c r="P75" s="283"/>
      <c r="Q75" s="283"/>
      <c r="R75" s="283"/>
      <c r="S75" s="283"/>
      <c r="T75" s="283"/>
      <c r="U75" s="283"/>
      <c r="V75" s="283"/>
      <c r="W75" s="283"/>
      <c r="X75" s="283"/>
      <c r="Y75" s="283"/>
    </row>
    <row r="76" spans="1:25" ht="15" thickBot="1">
      <c r="A76" s="279" t="s">
        <v>194</v>
      </c>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1"/>
    </row>
    <row r="78" spans="1:25" ht="15" thickBot="1">
      <c r="A78" s="282" t="s">
        <v>72</v>
      </c>
      <c r="B78" s="282"/>
      <c r="C78" s="282"/>
      <c r="E78" s="282" t="s">
        <v>73</v>
      </c>
      <c r="F78" s="282"/>
      <c r="G78" s="282"/>
    </row>
    <row r="79" spans="1:25">
      <c r="A79" s="295" t="s">
        <v>56</v>
      </c>
      <c r="B79" s="296"/>
      <c r="E79" s="295" t="s">
        <v>58</v>
      </c>
      <c r="F79" s="296"/>
    </row>
    <row r="80" spans="1:25">
      <c r="A80" s="241"/>
      <c r="B80" s="241"/>
      <c r="C80" s="242"/>
      <c r="D80" s="242"/>
      <c r="E80" s="241"/>
      <c r="F80" s="241"/>
      <c r="G80" s="242"/>
      <c r="H80" s="242"/>
    </row>
    <row r="81" spans="1:25">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row>
    <row r="82" spans="1:25">
      <c r="A82" s="241"/>
      <c r="B82" s="241"/>
      <c r="C82" s="242"/>
      <c r="D82" s="242"/>
      <c r="E82" s="241"/>
      <c r="F82" s="241"/>
      <c r="G82" s="242"/>
      <c r="H82" s="242"/>
    </row>
    <row r="83" spans="1:25" ht="18.5">
      <c r="A83" s="284" t="s">
        <v>160</v>
      </c>
      <c r="B83" s="284"/>
      <c r="C83" s="284"/>
      <c r="D83" s="284"/>
      <c r="E83" s="284"/>
      <c r="F83" s="284"/>
      <c r="G83" s="242"/>
      <c r="H83" s="288" t="s">
        <v>200</v>
      </c>
      <c r="I83" s="288"/>
      <c r="J83" s="288"/>
      <c r="K83" s="242"/>
      <c r="L83" s="242"/>
      <c r="M83" s="242"/>
      <c r="N83" s="242"/>
      <c r="O83" s="242"/>
      <c r="P83" s="242"/>
      <c r="Q83" s="242"/>
      <c r="R83" s="242"/>
      <c r="S83" s="242"/>
      <c r="T83" s="242"/>
      <c r="U83" s="242"/>
      <c r="V83" s="242"/>
      <c r="W83" s="242"/>
      <c r="X83" s="242"/>
      <c r="Y83" s="242"/>
    </row>
    <row r="84" spans="1:25">
      <c r="A84" s="289" t="s">
        <v>210</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1"/>
    </row>
    <row r="85" spans="1:25">
      <c r="A85" s="289"/>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1"/>
    </row>
    <row r="86" spans="1:25">
      <c r="A86" s="289"/>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1"/>
    </row>
    <row r="87" spans="1:25">
      <c r="A87" s="289"/>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1"/>
    </row>
    <row r="88" spans="1:25">
      <c r="A88" s="289"/>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1"/>
    </row>
    <row r="89" spans="1:25">
      <c r="A89" s="289"/>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1"/>
    </row>
    <row r="90" spans="1:25">
      <c r="A90" s="289"/>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1"/>
    </row>
    <row r="91" spans="1:25">
      <c r="A91" s="289"/>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1"/>
    </row>
    <row r="92" spans="1:25">
      <c r="A92" s="289"/>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1"/>
    </row>
    <row r="93" spans="1:25">
      <c r="A93" s="289"/>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1"/>
    </row>
    <row r="94" spans="1:25">
      <c r="A94" s="289"/>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1"/>
    </row>
    <row r="95" spans="1:25">
      <c r="A95" s="289"/>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1"/>
    </row>
    <row r="96" spans="1:25">
      <c r="A96" s="289"/>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1"/>
    </row>
    <row r="97" spans="1:25" ht="15" thickBot="1">
      <c r="A97" s="292"/>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4"/>
    </row>
    <row r="99" spans="1:25" ht="15" thickBot="1">
      <c r="A99" s="283" t="s">
        <v>28</v>
      </c>
      <c r="B99" s="283"/>
      <c r="C99" s="283"/>
      <c r="D99" s="283"/>
      <c r="E99" s="283"/>
      <c r="F99" s="283"/>
      <c r="G99" s="283"/>
      <c r="H99" s="283"/>
      <c r="I99" s="283"/>
      <c r="J99" s="283"/>
      <c r="K99" s="283"/>
      <c r="L99" s="283"/>
      <c r="M99" s="283"/>
      <c r="N99" s="283"/>
      <c r="O99" s="283"/>
      <c r="P99" s="283"/>
      <c r="Q99" s="283"/>
      <c r="R99" s="283"/>
      <c r="S99" s="283"/>
      <c r="T99" s="283"/>
      <c r="U99" s="283"/>
      <c r="V99" s="283"/>
      <c r="W99" s="283"/>
      <c r="X99" s="283"/>
      <c r="Y99" s="283"/>
    </row>
    <row r="100" spans="1:25">
      <c r="A100" s="267" t="s">
        <v>192</v>
      </c>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9"/>
    </row>
    <row r="101" spans="1:25">
      <c r="A101" s="270"/>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2"/>
    </row>
    <row r="102" spans="1:25">
      <c r="A102" s="270"/>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2"/>
    </row>
    <row r="103" spans="1:25">
      <c r="A103" s="270"/>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2"/>
    </row>
    <row r="104" spans="1:25">
      <c r="A104" s="270"/>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2"/>
    </row>
    <row r="105" spans="1:25">
      <c r="A105" s="270"/>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2"/>
    </row>
    <row r="106" spans="1:25" ht="15" thickBot="1">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5"/>
    </row>
    <row r="108" spans="1:25" ht="15" thickBot="1">
      <c r="A108" s="283" t="s">
        <v>159</v>
      </c>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row>
    <row r="109" spans="1:25" ht="15" thickBot="1">
      <c r="A109" s="279" t="s">
        <v>193</v>
      </c>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1"/>
    </row>
    <row r="111" spans="1:25" ht="15" thickBot="1">
      <c r="A111" s="282" t="s">
        <v>72</v>
      </c>
      <c r="B111" s="282"/>
      <c r="C111" s="282"/>
      <c r="E111" s="282" t="s">
        <v>73</v>
      </c>
      <c r="F111" s="282"/>
      <c r="G111" s="282"/>
    </row>
    <row r="112" spans="1:25" ht="15" thickBot="1">
      <c r="A112" s="265" t="s">
        <v>56</v>
      </c>
      <c r="B112" s="266"/>
      <c r="E112" s="265" t="s">
        <v>58</v>
      </c>
      <c r="F112" s="266"/>
    </row>
    <row r="114" spans="1:25">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row>
    <row r="116" spans="1:25" ht="19" thickBot="1">
      <c r="A116" s="276" t="s">
        <v>161</v>
      </c>
      <c r="B116" s="276"/>
      <c r="C116" s="276"/>
      <c r="D116" s="276"/>
      <c r="E116" s="276"/>
      <c r="F116" s="276"/>
      <c r="H116" s="276" t="s">
        <v>191</v>
      </c>
      <c r="I116" s="276"/>
      <c r="J116" s="276"/>
    </row>
    <row r="117" spans="1:25">
      <c r="A117" s="267" t="s">
        <v>196</v>
      </c>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9"/>
    </row>
    <row r="118" spans="1:25">
      <c r="A118" s="270"/>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2"/>
    </row>
    <row r="119" spans="1:25">
      <c r="A119" s="270"/>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2"/>
    </row>
    <row r="120" spans="1:25">
      <c r="A120" s="270"/>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2"/>
    </row>
    <row r="121" spans="1:25">
      <c r="A121" s="270"/>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2"/>
    </row>
    <row r="122" spans="1:25">
      <c r="A122" s="270"/>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2"/>
    </row>
    <row r="123" spans="1:25">
      <c r="A123" s="270"/>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2"/>
    </row>
    <row r="124" spans="1:25">
      <c r="A124" s="270"/>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2"/>
    </row>
    <row r="125" spans="1:25">
      <c r="A125" s="270"/>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2"/>
    </row>
    <row r="126" spans="1:25">
      <c r="A126" s="270"/>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2"/>
    </row>
    <row r="127" spans="1:25">
      <c r="A127" s="270"/>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2"/>
    </row>
    <row r="128" spans="1:25">
      <c r="A128" s="270"/>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2"/>
    </row>
    <row r="129" spans="1:25">
      <c r="A129" s="270"/>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2"/>
    </row>
    <row r="130" spans="1:25" ht="15" thickBot="1">
      <c r="A130" s="273"/>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5"/>
    </row>
    <row r="132" spans="1:25" ht="15" thickBot="1">
      <c r="A132" s="283" t="s">
        <v>28</v>
      </c>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row>
    <row r="133" spans="1:25">
      <c r="A133" s="267" t="s">
        <v>197</v>
      </c>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9"/>
    </row>
    <row r="134" spans="1:25">
      <c r="A134" s="270"/>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2"/>
    </row>
    <row r="135" spans="1:25">
      <c r="A135" s="270"/>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2"/>
    </row>
    <row r="136" spans="1:25">
      <c r="A136" s="270"/>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2"/>
    </row>
    <row r="137" spans="1:25">
      <c r="A137" s="270"/>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2"/>
    </row>
    <row r="138" spans="1:25">
      <c r="A138" s="270"/>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2"/>
    </row>
    <row r="139" spans="1:25" ht="15" thickBot="1">
      <c r="A139" s="273"/>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5"/>
    </row>
    <row r="141" spans="1:25" ht="15" thickBot="1">
      <c r="A141" s="283" t="s">
        <v>159</v>
      </c>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row>
    <row r="142" spans="1:25" ht="15" thickBot="1">
      <c r="A142" s="279" t="s">
        <v>195</v>
      </c>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1"/>
    </row>
    <row r="144" spans="1:25" ht="15" thickBot="1">
      <c r="A144" s="282" t="s">
        <v>72</v>
      </c>
      <c r="B144" s="282"/>
      <c r="C144" s="282"/>
      <c r="E144" s="282" t="s">
        <v>73</v>
      </c>
      <c r="F144" s="282"/>
      <c r="G144" s="282"/>
    </row>
    <row r="145" spans="1:25" ht="15" thickBot="1">
      <c r="A145" s="265" t="s">
        <v>55</v>
      </c>
      <c r="B145" s="266"/>
      <c r="E145" s="265" t="s">
        <v>58</v>
      </c>
      <c r="F145" s="266"/>
    </row>
    <row r="147" spans="1:25">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row>
    <row r="149" spans="1:25" ht="19" thickBot="1">
      <c r="A149" s="276" t="s">
        <v>162</v>
      </c>
      <c r="B149" s="276"/>
      <c r="C149" s="276"/>
      <c r="D149" s="276"/>
      <c r="E149" s="276"/>
      <c r="F149" s="276"/>
      <c r="H149" s="286" t="s">
        <v>199</v>
      </c>
      <c r="I149" s="286"/>
      <c r="J149" s="286"/>
    </row>
    <row r="150" spans="1:25">
      <c r="A150" s="267" t="s">
        <v>207</v>
      </c>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9"/>
    </row>
    <row r="151" spans="1:25">
      <c r="A151" s="270"/>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2"/>
    </row>
    <row r="152" spans="1:25">
      <c r="A152" s="270"/>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2"/>
    </row>
    <row r="153" spans="1:25">
      <c r="A153" s="270"/>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2"/>
    </row>
    <row r="154" spans="1:25">
      <c r="A154" s="270"/>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2"/>
    </row>
    <row r="155" spans="1:25">
      <c r="A155" s="270"/>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2"/>
    </row>
    <row r="156" spans="1:25">
      <c r="A156" s="270"/>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2"/>
    </row>
    <row r="157" spans="1:25">
      <c r="A157" s="270"/>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2"/>
    </row>
    <row r="158" spans="1:25">
      <c r="A158" s="270"/>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2"/>
    </row>
    <row r="159" spans="1:25">
      <c r="A159" s="270"/>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2"/>
    </row>
    <row r="160" spans="1:25">
      <c r="A160" s="270"/>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2"/>
    </row>
    <row r="161" spans="1:25">
      <c r="A161" s="270"/>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2"/>
    </row>
    <row r="162" spans="1:25">
      <c r="A162" s="270"/>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2"/>
    </row>
    <row r="163" spans="1:25" ht="15" thickBot="1">
      <c r="A163" s="273"/>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5"/>
    </row>
    <row r="165" spans="1:25" ht="15" thickBot="1">
      <c r="A165" s="283" t="s">
        <v>28</v>
      </c>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row>
    <row r="166" spans="1:25">
      <c r="A166" s="267" t="s">
        <v>198</v>
      </c>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9"/>
    </row>
    <row r="167" spans="1:25">
      <c r="A167" s="270"/>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2"/>
    </row>
    <row r="168" spans="1:25">
      <c r="A168" s="270"/>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2"/>
    </row>
    <row r="169" spans="1:25">
      <c r="A169" s="270"/>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2"/>
    </row>
    <row r="170" spans="1:25">
      <c r="A170" s="270"/>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2"/>
    </row>
    <row r="171" spans="1:25">
      <c r="A171" s="270"/>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2"/>
    </row>
    <row r="172" spans="1:25" ht="15" thickBot="1">
      <c r="A172" s="273"/>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5"/>
    </row>
    <row r="174" spans="1:25" ht="15" thickBot="1">
      <c r="A174" s="283" t="s">
        <v>159</v>
      </c>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row>
    <row r="175" spans="1:25" ht="15" thickBot="1">
      <c r="A175" s="279" t="s">
        <v>195</v>
      </c>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1"/>
    </row>
    <row r="177" spans="1:25" ht="15" thickBot="1">
      <c r="A177" s="282" t="s">
        <v>72</v>
      </c>
      <c r="B177" s="282"/>
      <c r="C177" s="282"/>
      <c r="E177" s="282" t="s">
        <v>73</v>
      </c>
      <c r="F177" s="282"/>
      <c r="G177" s="282"/>
    </row>
    <row r="178" spans="1:25">
      <c r="A178" s="295" t="s">
        <v>55</v>
      </c>
      <c r="B178" s="296"/>
      <c r="E178" s="295" t="s">
        <v>56</v>
      </c>
      <c r="F178" s="296"/>
    </row>
    <row r="179" spans="1:25">
      <c r="A179" s="241"/>
      <c r="B179" s="241"/>
      <c r="C179" s="242"/>
      <c r="D179" s="242"/>
      <c r="E179" s="241"/>
      <c r="F179" s="241"/>
      <c r="G179" s="242"/>
      <c r="H179" s="242"/>
    </row>
    <row r="180" spans="1:25">
      <c r="A180" s="285"/>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row>
    <row r="181" spans="1:25">
      <c r="A181" s="241"/>
      <c r="B181" s="241"/>
      <c r="C181" s="242"/>
      <c r="D181" s="242"/>
      <c r="E181" s="241"/>
      <c r="F181" s="241"/>
      <c r="G181" s="242"/>
      <c r="H181" s="242"/>
    </row>
    <row r="182" spans="1:25" ht="18.5">
      <c r="A182" s="284" t="s">
        <v>163</v>
      </c>
      <c r="B182" s="284"/>
      <c r="C182" s="284"/>
      <c r="D182" s="284"/>
      <c r="E182" s="284"/>
      <c r="F182" s="284"/>
      <c r="G182" s="242"/>
      <c r="H182" s="284" t="s">
        <v>203</v>
      </c>
      <c r="I182" s="284"/>
      <c r="J182" s="284"/>
      <c r="K182" s="242"/>
      <c r="L182" s="242"/>
      <c r="M182" s="242"/>
      <c r="N182" s="242"/>
      <c r="O182" s="242"/>
      <c r="P182" s="242"/>
      <c r="Q182" s="242"/>
      <c r="R182" s="242"/>
      <c r="S182" s="242"/>
      <c r="T182" s="242"/>
      <c r="U182" s="242"/>
      <c r="V182" s="242"/>
      <c r="W182" s="242"/>
      <c r="X182" s="242"/>
      <c r="Y182" s="242"/>
    </row>
    <row r="183" spans="1:25">
      <c r="A183" s="289" t="s">
        <v>202</v>
      </c>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1"/>
    </row>
    <row r="184" spans="1:25">
      <c r="A184" s="289"/>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1"/>
    </row>
    <row r="185" spans="1:25">
      <c r="A185" s="289"/>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1"/>
    </row>
    <row r="186" spans="1:25">
      <c r="A186" s="289"/>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1"/>
    </row>
    <row r="187" spans="1:25">
      <c r="A187" s="289"/>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1"/>
    </row>
    <row r="188" spans="1:25">
      <c r="A188" s="289"/>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1"/>
    </row>
    <row r="189" spans="1:25">
      <c r="A189" s="289"/>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1"/>
    </row>
    <row r="190" spans="1:25">
      <c r="A190" s="289"/>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1"/>
    </row>
    <row r="191" spans="1:25">
      <c r="A191" s="289"/>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1"/>
    </row>
    <row r="192" spans="1:25">
      <c r="A192" s="289"/>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1"/>
    </row>
    <row r="193" spans="1:25">
      <c r="A193" s="289"/>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1"/>
    </row>
    <row r="194" spans="1:25">
      <c r="A194" s="289"/>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1"/>
    </row>
    <row r="195" spans="1:25">
      <c r="A195" s="289"/>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1"/>
    </row>
    <row r="196" spans="1:25" ht="15" thickBot="1">
      <c r="A196" s="292"/>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4"/>
    </row>
    <row r="198" spans="1:25" ht="15" thickBot="1">
      <c r="A198" s="283" t="s">
        <v>28</v>
      </c>
      <c r="B198" s="283"/>
      <c r="C198" s="283"/>
      <c r="D198" s="283"/>
      <c r="E198" s="283"/>
      <c r="F198" s="283"/>
      <c r="G198" s="283"/>
      <c r="H198" s="283"/>
      <c r="I198" s="283"/>
      <c r="J198" s="283"/>
      <c r="K198" s="283"/>
      <c r="L198" s="283"/>
      <c r="M198" s="283"/>
      <c r="N198" s="283"/>
      <c r="O198" s="283"/>
      <c r="P198" s="283"/>
      <c r="Q198" s="283"/>
      <c r="R198" s="283"/>
      <c r="S198" s="283"/>
      <c r="T198" s="283"/>
      <c r="U198" s="283"/>
      <c r="V198" s="283"/>
      <c r="W198" s="283"/>
      <c r="X198" s="283"/>
      <c r="Y198" s="283"/>
    </row>
    <row r="199" spans="1:25">
      <c r="A199" s="267" t="s">
        <v>204</v>
      </c>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9"/>
    </row>
    <row r="200" spans="1:25">
      <c r="A200" s="270"/>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2"/>
    </row>
    <row r="201" spans="1:25">
      <c r="A201" s="270"/>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2"/>
    </row>
    <row r="202" spans="1:25">
      <c r="A202" s="270"/>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2"/>
    </row>
    <row r="203" spans="1:25">
      <c r="A203" s="270"/>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2"/>
    </row>
    <row r="204" spans="1:25">
      <c r="A204" s="270"/>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2"/>
    </row>
    <row r="205" spans="1:25" ht="15" thickBot="1">
      <c r="A205" s="273"/>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5"/>
    </row>
    <row r="207" spans="1:25" ht="15" thickBot="1">
      <c r="A207" s="283" t="s">
        <v>159</v>
      </c>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row>
    <row r="208" spans="1:25" ht="15" thickBot="1">
      <c r="A208" s="279" t="s">
        <v>205</v>
      </c>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1"/>
    </row>
    <row r="210" spans="1:25" ht="15" thickBot="1">
      <c r="A210" s="282" t="s">
        <v>72</v>
      </c>
      <c r="B210" s="282"/>
      <c r="C210" s="282"/>
      <c r="E210" s="282" t="s">
        <v>73</v>
      </c>
      <c r="F210" s="282"/>
      <c r="G210" s="282"/>
    </row>
    <row r="211" spans="1:25" ht="15" thickBot="1">
      <c r="A211" s="265" t="s">
        <v>55</v>
      </c>
      <c r="B211" s="266"/>
      <c r="E211" s="265" t="s">
        <v>58</v>
      </c>
      <c r="F211" s="266"/>
    </row>
    <row r="212" spans="1:25">
      <c r="A212" s="277"/>
      <c r="B212" s="277"/>
      <c r="C212" s="277"/>
      <c r="D212" s="13"/>
      <c r="E212" s="277"/>
      <c r="F212" s="277"/>
      <c r="G212" s="277"/>
    </row>
    <row r="213" spans="1:25">
      <c r="A213" s="305"/>
      <c r="B213" s="305"/>
      <c r="C213" s="13"/>
      <c r="D213" s="13"/>
      <c r="E213" s="305"/>
      <c r="F213" s="305"/>
      <c r="G213" s="13"/>
    </row>
    <row r="214" spans="1:25">
      <c r="A214" s="13"/>
      <c r="B214" s="13"/>
      <c r="C214" s="13"/>
      <c r="D214" s="13"/>
      <c r="E214" s="13"/>
      <c r="F214" s="13"/>
      <c r="G214" s="13"/>
    </row>
    <row r="215" spans="1:25">
      <c r="A215" s="278"/>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row>
    <row r="217" spans="1:25" ht="19" thickBot="1">
      <c r="A217" s="276" t="s">
        <v>164</v>
      </c>
      <c r="B217" s="276"/>
      <c r="C217" s="276"/>
      <c r="D217" s="276"/>
      <c r="E217" s="276"/>
      <c r="F217" s="276"/>
      <c r="H217" s="276" t="s">
        <v>118</v>
      </c>
      <c r="I217" s="276"/>
      <c r="J217" s="276"/>
    </row>
    <row r="218" spans="1:25">
      <c r="A218" s="267"/>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9"/>
    </row>
    <row r="219" spans="1:25">
      <c r="A219" s="270"/>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2"/>
    </row>
    <row r="220" spans="1:25">
      <c r="A220" s="270"/>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2"/>
    </row>
    <row r="221" spans="1:25">
      <c r="A221" s="270"/>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2"/>
    </row>
    <row r="222" spans="1:25">
      <c r="A222" s="270"/>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2"/>
    </row>
    <row r="223" spans="1:25">
      <c r="A223" s="270"/>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2"/>
    </row>
    <row r="224" spans="1:25">
      <c r="A224" s="270"/>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2"/>
    </row>
    <row r="225" spans="1:25">
      <c r="A225" s="270"/>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2"/>
    </row>
    <row r="226" spans="1:25">
      <c r="A226" s="270"/>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2"/>
    </row>
    <row r="227" spans="1:25">
      <c r="A227" s="270"/>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2"/>
    </row>
    <row r="228" spans="1:25">
      <c r="A228" s="270"/>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2"/>
    </row>
    <row r="229" spans="1:25">
      <c r="A229" s="270"/>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2"/>
    </row>
    <row r="230" spans="1:25">
      <c r="A230" s="270"/>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2"/>
    </row>
    <row r="231" spans="1:25" ht="15" thickBot="1">
      <c r="A231" s="273"/>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5"/>
    </row>
    <row r="233" spans="1:25" ht="15" thickBot="1">
      <c r="A233" s="283" t="s">
        <v>28</v>
      </c>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row>
    <row r="234" spans="1:25">
      <c r="A234" s="267"/>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9"/>
    </row>
    <row r="235" spans="1:25">
      <c r="A235" s="270"/>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2"/>
    </row>
    <row r="236" spans="1:25">
      <c r="A236" s="270"/>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2"/>
    </row>
    <row r="237" spans="1:25">
      <c r="A237" s="270"/>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2"/>
    </row>
    <row r="238" spans="1:25">
      <c r="A238" s="270"/>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2"/>
    </row>
    <row r="239" spans="1:25">
      <c r="A239" s="270"/>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2"/>
    </row>
    <row r="240" spans="1:25" ht="15" thickBot="1">
      <c r="A240" s="273"/>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5"/>
    </row>
    <row r="242" spans="1:25" ht="15" thickBot="1">
      <c r="A242" s="283" t="s">
        <v>159</v>
      </c>
      <c r="B242" s="283"/>
      <c r="C242" s="283"/>
      <c r="D242" s="283"/>
      <c r="E242" s="283"/>
      <c r="F242" s="283"/>
      <c r="G242" s="283"/>
      <c r="H242" s="283"/>
      <c r="I242" s="283"/>
      <c r="J242" s="283"/>
      <c r="K242" s="283"/>
      <c r="L242" s="283"/>
      <c r="M242" s="283"/>
      <c r="N242" s="283"/>
      <c r="O242" s="283"/>
      <c r="P242" s="283"/>
      <c r="Q242" s="283"/>
      <c r="R242" s="283"/>
      <c r="S242" s="283"/>
      <c r="T242" s="283"/>
      <c r="U242" s="283"/>
      <c r="V242" s="283"/>
      <c r="W242" s="283"/>
      <c r="X242" s="283"/>
      <c r="Y242" s="283"/>
    </row>
    <row r="243" spans="1:25" ht="15" thickBot="1">
      <c r="A243" s="279"/>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1"/>
    </row>
    <row r="245" spans="1:25" ht="15" thickBot="1">
      <c r="A245" s="282" t="s">
        <v>72</v>
      </c>
      <c r="B245" s="282"/>
      <c r="C245" s="282"/>
      <c r="E245" s="282" t="s">
        <v>73</v>
      </c>
      <c r="F245" s="282"/>
      <c r="G245" s="282"/>
    </row>
    <row r="246" spans="1:25" ht="15" thickBot="1">
      <c r="A246" s="265"/>
      <c r="B246" s="266"/>
      <c r="E246" s="265"/>
      <c r="F246" s="266"/>
    </row>
    <row r="248" spans="1:25">
      <c r="A248" s="277"/>
      <c r="B248" s="277"/>
      <c r="C248" s="277"/>
      <c r="D248" s="13"/>
      <c r="E248" s="277"/>
      <c r="F248" s="277"/>
      <c r="G248" s="277"/>
    </row>
    <row r="249" spans="1:25">
      <c r="A249" s="287"/>
      <c r="B249" s="287"/>
      <c r="C249" s="287"/>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287"/>
    </row>
    <row r="251" spans="1:25">
      <c r="A251" s="306" t="s">
        <v>165</v>
      </c>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row>
    <row r="252" spans="1:25">
      <c r="A252" s="306"/>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row>
    <row r="337" spans="1:25" s="243" customFormat="1">
      <c r="A337"/>
      <c r="B337"/>
      <c r="C337"/>
      <c r="D337"/>
      <c r="E337"/>
      <c r="F337"/>
      <c r="G337"/>
      <c r="H337"/>
      <c r="I337"/>
      <c r="J337"/>
      <c r="K337"/>
      <c r="L337"/>
      <c r="M337"/>
      <c r="N337"/>
      <c r="O337"/>
      <c r="P337"/>
      <c r="Q337"/>
      <c r="R337"/>
      <c r="S337"/>
      <c r="T337"/>
      <c r="U337"/>
      <c r="V337"/>
      <c r="W337"/>
      <c r="X337"/>
      <c r="Y337"/>
    </row>
    <row r="370" spans="1:25" s="243" customFormat="1">
      <c r="A370"/>
      <c r="B370"/>
      <c r="C370"/>
      <c r="D370"/>
      <c r="E370"/>
      <c r="F370"/>
      <c r="G370"/>
      <c r="H370"/>
      <c r="I370"/>
      <c r="J370"/>
      <c r="K370"/>
      <c r="L370"/>
      <c r="M370"/>
      <c r="N370"/>
      <c r="O370"/>
      <c r="P370"/>
      <c r="Q370"/>
      <c r="R370"/>
      <c r="S370"/>
      <c r="T370"/>
      <c r="U370"/>
      <c r="V370"/>
      <c r="W370"/>
      <c r="X370"/>
      <c r="Y370"/>
    </row>
    <row r="404" spans="1:25" s="243" customFormat="1">
      <c r="A404"/>
      <c r="B404"/>
      <c r="C404"/>
      <c r="D404"/>
      <c r="E404"/>
      <c r="F404"/>
      <c r="G404"/>
      <c r="H404"/>
      <c r="I404"/>
      <c r="J404"/>
      <c r="K404"/>
      <c r="L404"/>
      <c r="M404"/>
      <c r="N404"/>
      <c r="O404"/>
      <c r="P404"/>
      <c r="Q404"/>
      <c r="R404"/>
      <c r="S404"/>
      <c r="T404"/>
      <c r="U404"/>
      <c r="V404"/>
      <c r="W404"/>
      <c r="X404"/>
      <c r="Y404"/>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93">
    <mergeCell ref="A75:Y75"/>
    <mergeCell ref="E213:F213"/>
    <mergeCell ref="E245:G245"/>
    <mergeCell ref="E246:F246"/>
    <mergeCell ref="A233:Y233"/>
    <mergeCell ref="A242:Y242"/>
    <mergeCell ref="H217:J217"/>
    <mergeCell ref="A150:Y163"/>
    <mergeCell ref="A166:Y172"/>
    <mergeCell ref="E145:F145"/>
    <mergeCell ref="E177:G177"/>
    <mergeCell ref="E178:F178"/>
    <mergeCell ref="A211:B211"/>
    <mergeCell ref="E211:F211"/>
    <mergeCell ref="A248:C248"/>
    <mergeCell ref="E248:G248"/>
    <mergeCell ref="A251:Y252"/>
    <mergeCell ref="A249:Y249"/>
    <mergeCell ref="A177:C177"/>
    <mergeCell ref="A178:B178"/>
    <mergeCell ref="A208:Y208"/>
    <mergeCell ref="A210:C210"/>
    <mergeCell ref="A183:Y196"/>
    <mergeCell ref="A198:Y198"/>
    <mergeCell ref="A199:Y205"/>
    <mergeCell ref="A207:Y207"/>
    <mergeCell ref="E210:G210"/>
    <mergeCell ref="A51:Y64"/>
    <mergeCell ref="A66:Y66"/>
    <mergeCell ref="A67:Y73"/>
    <mergeCell ref="A48:Y48"/>
    <mergeCell ref="H17:J17"/>
    <mergeCell ref="A17:F17"/>
    <mergeCell ref="A1:Y1"/>
    <mergeCell ref="A2:Y15"/>
    <mergeCell ref="A33:Y33"/>
    <mergeCell ref="A42:Y42"/>
    <mergeCell ref="A50:F50"/>
    <mergeCell ref="H50:J50"/>
    <mergeCell ref="A18:Y31"/>
    <mergeCell ref="A34:Y40"/>
    <mergeCell ref="A43:Y43"/>
    <mergeCell ref="A45:C45"/>
    <mergeCell ref="A46:B46"/>
    <mergeCell ref="E45:G45"/>
    <mergeCell ref="E46:F46"/>
    <mergeCell ref="A76:Y76"/>
    <mergeCell ref="A78:C78"/>
    <mergeCell ref="E78:G78"/>
    <mergeCell ref="A79:B79"/>
    <mergeCell ref="E79:F79"/>
    <mergeCell ref="A99:Y99"/>
    <mergeCell ref="A108:Y108"/>
    <mergeCell ref="A132:Y132"/>
    <mergeCell ref="A114:Y114"/>
    <mergeCell ref="A81:Y81"/>
    <mergeCell ref="H83:J83"/>
    <mergeCell ref="H116:J116"/>
    <mergeCell ref="A117:Y130"/>
    <mergeCell ref="A116:F116"/>
    <mergeCell ref="A83:F83"/>
    <mergeCell ref="A100:Y106"/>
    <mergeCell ref="A109:Y109"/>
    <mergeCell ref="A111:C111"/>
    <mergeCell ref="A112:B112"/>
    <mergeCell ref="A84:Y97"/>
    <mergeCell ref="E111:G111"/>
    <mergeCell ref="E112:F112"/>
    <mergeCell ref="A165:Y165"/>
    <mergeCell ref="A174:Y174"/>
    <mergeCell ref="A182:F182"/>
    <mergeCell ref="H182:J182"/>
    <mergeCell ref="A180:Y180"/>
    <mergeCell ref="A133:Y139"/>
    <mergeCell ref="A142:Y142"/>
    <mergeCell ref="A144:C144"/>
    <mergeCell ref="A141:Y141"/>
    <mergeCell ref="A149:F149"/>
    <mergeCell ref="A145:B145"/>
    <mergeCell ref="A147:Y147"/>
    <mergeCell ref="H149:J149"/>
    <mergeCell ref="E144:G144"/>
    <mergeCell ref="A175:Y175"/>
    <mergeCell ref="A246:B246"/>
    <mergeCell ref="A218:Y231"/>
    <mergeCell ref="A217:F217"/>
    <mergeCell ref="E212:G212"/>
    <mergeCell ref="A215:Y215"/>
    <mergeCell ref="A234:Y240"/>
    <mergeCell ref="A243:Y243"/>
    <mergeCell ref="A245:C245"/>
    <mergeCell ref="A212:C212"/>
    <mergeCell ref="A213:B213"/>
  </mergeCells>
  <dataValidations count="1">
    <dataValidation type="list" allowBlank="1" showInputMessage="1" showErrorMessage="1" sqref="A46:B46 E46:F46 A79:B80 A112:B112 E112:F112 A213:B213 E213:F213 A145:B145 E145:F145 E181:F181 A211:B211 E211:F211 A246:B246 E246:F246 E178:F179 A178:A181 B178:B179 B181 A82:B82 E79:F80 E82:F82" xr:uid="{00000000-0002-0000-0100-000000000000}">
      <formula1>Quarter1</formula1>
    </dataValidation>
  </dataValidation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9"/>
  <sheetViews>
    <sheetView tabSelected="1" zoomScale="80" zoomScaleNormal="80" workbookViewId="0">
      <selection activeCell="O71" sqref="O71"/>
    </sheetView>
  </sheetViews>
  <sheetFormatPr defaultColWidth="9.453125" defaultRowHeight="14.5"/>
  <cols>
    <col min="2" max="2" width="9.453125" hidden="1" customWidth="1"/>
    <col min="3" max="3" width="13.453125" bestFit="1" customWidth="1"/>
    <col min="4" max="4" width="12" customWidth="1"/>
    <col min="5" max="5" width="25.26953125" bestFit="1" customWidth="1"/>
    <col min="6" max="6" width="11" customWidth="1"/>
    <col min="14" max="14" width="11.7265625" customWidth="1"/>
    <col min="15" max="15" width="17.81640625" customWidth="1"/>
    <col min="16" max="16" width="14.7265625" customWidth="1"/>
    <col min="17" max="17" width="35.54296875" style="53" customWidth="1"/>
    <col min="18" max="18" width="12.26953125" style="3" customWidth="1"/>
    <col min="19" max="19" width="38.26953125" style="21" customWidth="1"/>
    <col min="20" max="20" width="11.81640625" style="3" customWidth="1"/>
    <col min="21" max="21" width="38.26953125" style="21" customWidth="1"/>
  </cols>
  <sheetData>
    <row r="1" spans="1:25" ht="19" thickBot="1">
      <c r="A1" s="49" t="s">
        <v>76</v>
      </c>
      <c r="B1" s="49"/>
      <c r="C1" s="49"/>
      <c r="D1" s="344">
        <f t="shared" ref="D1:E1" si="0">$O$109</f>
        <v>53500.534500000002</v>
      </c>
      <c r="E1" s="345"/>
    </row>
    <row r="3" spans="1:25" ht="18.5">
      <c r="A3" s="52" t="s">
        <v>29</v>
      </c>
      <c r="B3" s="52"/>
      <c r="C3" s="52"/>
      <c r="D3" s="52"/>
      <c r="E3" s="11"/>
      <c r="F3" s="11"/>
      <c r="G3" s="11"/>
      <c r="H3" s="11"/>
      <c r="I3" s="11"/>
      <c r="J3" s="11"/>
      <c r="K3" s="11"/>
      <c r="L3" s="11"/>
      <c r="M3" s="11"/>
      <c r="N3" s="11"/>
      <c r="O3" s="11"/>
      <c r="P3" s="11"/>
      <c r="Q3" s="11"/>
      <c r="R3" s="11"/>
      <c r="S3" s="11"/>
      <c r="T3" s="68"/>
      <c r="U3" s="11"/>
      <c r="V3" s="11"/>
      <c r="W3" s="11"/>
      <c r="X3" s="11"/>
      <c r="Y3" s="11"/>
    </row>
    <row r="4" spans="1:25" ht="15" customHeight="1">
      <c r="A4" s="45" t="s">
        <v>26</v>
      </c>
      <c r="B4" s="50"/>
      <c r="C4" s="50"/>
      <c r="D4" s="50"/>
      <c r="E4" s="50"/>
      <c r="F4" s="50"/>
      <c r="G4" s="10"/>
      <c r="H4" s="10"/>
      <c r="Q4"/>
      <c r="R4"/>
      <c r="S4"/>
      <c r="U4"/>
    </row>
    <row r="5" spans="1:25" ht="15" thickBot="1">
      <c r="A5" s="50"/>
      <c r="B5" s="50"/>
      <c r="C5" s="50"/>
      <c r="D5" s="50"/>
      <c r="E5" s="50"/>
      <c r="F5" s="50"/>
      <c r="G5" s="10"/>
      <c r="H5" s="10"/>
      <c r="Q5"/>
      <c r="R5"/>
      <c r="S5"/>
      <c r="U5"/>
    </row>
    <row r="6" spans="1:25" ht="15" customHeight="1" thickBot="1">
      <c r="A6" s="45" t="s">
        <v>77</v>
      </c>
      <c r="B6" s="50"/>
      <c r="C6" s="50"/>
      <c r="D6" s="50"/>
      <c r="E6" s="50"/>
      <c r="F6" s="244">
        <v>2541.25</v>
      </c>
      <c r="G6" s="10"/>
      <c r="H6" s="10"/>
      <c r="Q6"/>
      <c r="R6"/>
      <c r="S6"/>
      <c r="U6"/>
    </row>
    <row r="7" spans="1:25" ht="15" thickBot="1">
      <c r="A7" s="50"/>
      <c r="B7" s="50"/>
      <c r="C7" s="50"/>
      <c r="D7" s="50"/>
      <c r="E7" s="50"/>
      <c r="F7" s="50"/>
      <c r="G7" s="50"/>
      <c r="H7" s="50"/>
      <c r="Q7"/>
      <c r="R7"/>
      <c r="S7"/>
      <c r="U7"/>
    </row>
    <row r="8" spans="1:25" ht="15" customHeight="1" thickBot="1">
      <c r="A8" s="59" t="s">
        <v>27</v>
      </c>
      <c r="B8" s="59"/>
      <c r="C8" s="59"/>
      <c r="D8" s="59"/>
      <c r="E8" s="59"/>
      <c r="F8" s="59"/>
      <c r="G8" s="53"/>
      <c r="H8" s="82" t="s">
        <v>30</v>
      </c>
      <c r="I8" s="13"/>
      <c r="K8" s="50"/>
      <c r="L8" s="63" t="s">
        <v>40</v>
      </c>
      <c r="M8" s="50"/>
      <c r="N8" s="50"/>
      <c r="O8" s="50"/>
      <c r="P8" s="50"/>
      <c r="Q8"/>
      <c r="R8"/>
      <c r="S8"/>
      <c r="U8"/>
    </row>
    <row r="9" spans="1:25">
      <c r="A9" s="50"/>
      <c r="B9" s="50"/>
      <c r="C9" s="50"/>
      <c r="D9" s="50"/>
      <c r="E9" s="50"/>
      <c r="F9" s="50"/>
      <c r="G9" s="50"/>
      <c r="H9" s="50"/>
      <c r="Q9"/>
      <c r="R9"/>
      <c r="S9"/>
      <c r="U9"/>
    </row>
    <row r="10" spans="1:25" ht="15" thickBot="1">
      <c r="A10" s="51" t="s">
        <v>63</v>
      </c>
      <c r="B10" s="51"/>
      <c r="C10" s="51"/>
      <c r="D10" s="51"/>
      <c r="E10" s="51"/>
      <c r="F10" s="51"/>
      <c r="G10" s="51"/>
      <c r="H10" s="51"/>
      <c r="I10" s="51"/>
      <c r="J10" s="51"/>
      <c r="K10" s="51"/>
      <c r="Q10"/>
      <c r="R10"/>
      <c r="S10"/>
      <c r="U10"/>
    </row>
    <row r="11" spans="1:25">
      <c r="A11" s="313" t="s">
        <v>208</v>
      </c>
      <c r="B11" s="314"/>
      <c r="C11" s="314"/>
      <c r="D11" s="314"/>
      <c r="E11" s="314"/>
      <c r="F11" s="314"/>
      <c r="G11" s="314"/>
      <c r="H11" s="314"/>
      <c r="I11" s="314"/>
      <c r="J11" s="314"/>
      <c r="K11" s="314"/>
      <c r="L11" s="314"/>
      <c r="M11" s="314"/>
      <c r="N11" s="314"/>
      <c r="O11" s="314"/>
      <c r="P11" s="314"/>
      <c r="Q11" s="315"/>
      <c r="R11" s="12"/>
      <c r="S11" s="12"/>
      <c r="T11" s="62"/>
      <c r="U11" s="12"/>
      <c r="V11" s="12"/>
      <c r="W11" s="12"/>
      <c r="X11" s="12"/>
      <c r="Y11" s="12"/>
    </row>
    <row r="12" spans="1:25">
      <c r="A12" s="316"/>
      <c r="B12" s="317"/>
      <c r="C12" s="317"/>
      <c r="D12" s="317"/>
      <c r="E12" s="317"/>
      <c r="F12" s="317"/>
      <c r="G12" s="317"/>
      <c r="H12" s="317"/>
      <c r="I12" s="317"/>
      <c r="J12" s="317"/>
      <c r="K12" s="317"/>
      <c r="L12" s="317"/>
      <c r="M12" s="317"/>
      <c r="N12" s="317"/>
      <c r="O12" s="317"/>
      <c r="P12" s="317"/>
      <c r="Q12" s="318"/>
      <c r="R12" s="12"/>
      <c r="S12" s="12"/>
      <c r="T12" s="62"/>
      <c r="U12" s="12"/>
      <c r="V12" s="12"/>
      <c r="W12" s="12"/>
      <c r="X12" s="12"/>
      <c r="Y12" s="12"/>
    </row>
    <row r="13" spans="1:25">
      <c r="A13" s="316"/>
      <c r="B13" s="317"/>
      <c r="C13" s="317"/>
      <c r="D13" s="317"/>
      <c r="E13" s="317"/>
      <c r="F13" s="317"/>
      <c r="G13" s="317"/>
      <c r="H13" s="317"/>
      <c r="I13" s="317"/>
      <c r="J13" s="317"/>
      <c r="K13" s="317"/>
      <c r="L13" s="317"/>
      <c r="M13" s="317"/>
      <c r="N13" s="317"/>
      <c r="O13" s="317"/>
      <c r="P13" s="317"/>
      <c r="Q13" s="318"/>
      <c r="R13" s="12"/>
      <c r="S13" s="12"/>
      <c r="T13" s="62"/>
      <c r="U13" s="12"/>
      <c r="V13" s="12"/>
      <c r="W13" s="12"/>
      <c r="X13" s="12"/>
      <c r="Y13" s="12"/>
    </row>
    <row r="14" spans="1:25">
      <c r="A14" s="316"/>
      <c r="B14" s="317"/>
      <c r="C14" s="317"/>
      <c r="D14" s="317"/>
      <c r="E14" s="317"/>
      <c r="F14" s="317"/>
      <c r="G14" s="317"/>
      <c r="H14" s="317"/>
      <c r="I14" s="317"/>
      <c r="J14" s="317"/>
      <c r="K14" s="317"/>
      <c r="L14" s="317"/>
      <c r="M14" s="317"/>
      <c r="N14" s="317"/>
      <c r="O14" s="317"/>
      <c r="P14" s="317"/>
      <c r="Q14" s="318"/>
      <c r="R14" s="12"/>
      <c r="S14" s="12"/>
      <c r="T14" s="62"/>
      <c r="U14" s="12"/>
      <c r="V14" s="12"/>
      <c r="W14" s="12"/>
      <c r="X14" s="12"/>
      <c r="Y14" s="12"/>
    </row>
    <row r="15" spans="1:25" ht="15" thickBot="1">
      <c r="A15" s="319"/>
      <c r="B15" s="320"/>
      <c r="C15" s="320"/>
      <c r="D15" s="320"/>
      <c r="E15" s="320"/>
      <c r="F15" s="320"/>
      <c r="G15" s="320"/>
      <c r="H15" s="320"/>
      <c r="I15" s="320"/>
      <c r="J15" s="320"/>
      <c r="K15" s="320"/>
      <c r="L15" s="320"/>
      <c r="M15" s="320"/>
      <c r="N15" s="320"/>
      <c r="O15" s="320"/>
      <c r="P15" s="320"/>
      <c r="Q15" s="321"/>
      <c r="R15" s="12"/>
      <c r="S15" s="12"/>
      <c r="T15" s="62"/>
      <c r="U15" s="12"/>
      <c r="V15" s="12"/>
      <c r="W15" s="12"/>
      <c r="X15" s="12"/>
      <c r="Y15" s="12"/>
    </row>
    <row r="20" spans="1:21" ht="23.5">
      <c r="A20" s="340" t="s">
        <v>79</v>
      </c>
      <c r="B20" s="340"/>
      <c r="C20" s="340"/>
      <c r="D20" s="340"/>
      <c r="E20" s="36"/>
      <c r="F20" s="36"/>
      <c r="G20" s="36"/>
      <c r="H20" s="36"/>
      <c r="I20" s="36"/>
      <c r="J20" s="36"/>
      <c r="K20" s="36"/>
      <c r="L20" s="36"/>
    </row>
    <row r="21" spans="1:21" s="111" customFormat="1" ht="37.5" customHeight="1">
      <c r="A21" s="112" t="s">
        <v>78</v>
      </c>
      <c r="B21" s="113"/>
      <c r="C21" s="113"/>
      <c r="D21" s="113"/>
      <c r="E21" s="113"/>
      <c r="F21" s="113"/>
      <c r="G21" s="113"/>
      <c r="H21" s="113"/>
      <c r="I21" s="113"/>
      <c r="J21" s="113"/>
      <c r="K21" s="113"/>
      <c r="L21" s="113"/>
      <c r="M21" s="113"/>
      <c r="N21" s="114"/>
      <c r="O21" s="115" t="s">
        <v>74</v>
      </c>
      <c r="P21" s="115" t="s">
        <v>37</v>
      </c>
      <c r="Q21" s="116" t="s">
        <v>75</v>
      </c>
      <c r="R21" s="115" t="s">
        <v>38</v>
      </c>
      <c r="S21" s="116" t="s">
        <v>75</v>
      </c>
      <c r="T21" s="115" t="s">
        <v>39</v>
      </c>
      <c r="U21" s="116" t="s">
        <v>75</v>
      </c>
    </row>
    <row r="22" spans="1:21">
      <c r="A22" s="54" t="s">
        <v>70</v>
      </c>
      <c r="B22" s="55"/>
      <c r="C22" s="23" t="s">
        <v>65</v>
      </c>
      <c r="D22" s="23" t="s">
        <v>64</v>
      </c>
      <c r="E22" s="60" t="s">
        <v>32</v>
      </c>
      <c r="F22" s="54" t="s">
        <v>33</v>
      </c>
      <c r="G22" s="56"/>
      <c r="H22" s="56"/>
      <c r="I22" s="56"/>
      <c r="J22" s="56"/>
      <c r="K22" s="56"/>
      <c r="L22" s="56"/>
      <c r="M22" s="56"/>
      <c r="N22" s="55"/>
      <c r="O22" s="20" t="s">
        <v>34</v>
      </c>
      <c r="P22" s="20" t="s">
        <v>34</v>
      </c>
      <c r="Q22" s="26"/>
      <c r="R22" s="6" t="s">
        <v>34</v>
      </c>
      <c r="S22" s="27"/>
      <c r="T22" s="6" t="s">
        <v>34</v>
      </c>
      <c r="U22" s="27"/>
    </row>
    <row r="23" spans="1:21" s="81" customFormat="1" ht="36" customHeight="1">
      <c r="A23" s="72">
        <v>1</v>
      </c>
      <c r="B23" s="73"/>
      <c r="C23" s="74" t="s">
        <v>55</v>
      </c>
      <c r="D23" s="72" t="s">
        <v>58</v>
      </c>
      <c r="E23" s="75" t="s">
        <v>1</v>
      </c>
      <c r="F23" s="325" t="s">
        <v>181</v>
      </c>
      <c r="G23" s="326"/>
      <c r="H23" s="326"/>
      <c r="I23" s="326"/>
      <c r="J23" s="326"/>
      <c r="K23" s="326"/>
      <c r="L23" s="326"/>
      <c r="M23" s="326"/>
      <c r="N23" s="327"/>
      <c r="O23" s="76">
        <v>31254.080000000002</v>
      </c>
      <c r="P23" s="77"/>
      <c r="Q23" s="78"/>
      <c r="R23" s="79"/>
      <c r="S23" s="80"/>
      <c r="T23" s="79"/>
      <c r="U23" s="80"/>
    </row>
    <row r="24" spans="1:21" s="81" customFormat="1" ht="36" customHeight="1">
      <c r="A24" s="72"/>
      <c r="B24" s="73"/>
      <c r="C24" s="74"/>
      <c r="D24" s="72"/>
      <c r="E24" s="75"/>
      <c r="F24" s="325"/>
      <c r="G24" s="326"/>
      <c r="H24" s="326"/>
      <c r="I24" s="326"/>
      <c r="J24" s="326"/>
      <c r="K24" s="326"/>
      <c r="L24" s="326"/>
      <c r="M24" s="326"/>
      <c r="N24" s="327"/>
      <c r="O24" s="76"/>
      <c r="P24" s="77"/>
      <c r="Q24" s="78"/>
      <c r="R24" s="79"/>
      <c r="S24" s="80"/>
      <c r="T24" s="79"/>
      <c r="U24" s="80"/>
    </row>
    <row r="25" spans="1:21" s="81" customFormat="1" ht="36" customHeight="1">
      <c r="A25" s="72"/>
      <c r="B25" s="73"/>
      <c r="C25" s="74"/>
      <c r="D25" s="72"/>
      <c r="E25" s="75"/>
      <c r="F25" s="325"/>
      <c r="G25" s="326"/>
      <c r="H25" s="326"/>
      <c r="I25" s="326"/>
      <c r="J25" s="326"/>
      <c r="K25" s="326"/>
      <c r="L25" s="326"/>
      <c r="M25" s="326"/>
      <c r="N25" s="327"/>
      <c r="O25" s="76"/>
      <c r="P25" s="77"/>
      <c r="Q25" s="78"/>
      <c r="R25" s="79"/>
      <c r="S25" s="80"/>
      <c r="T25" s="79"/>
      <c r="U25" s="80"/>
    </row>
    <row r="26" spans="1:21" s="1" customFormat="1">
      <c r="L26" s="30" t="s">
        <v>80</v>
      </c>
      <c r="O26" s="30">
        <f>SUM(O23:O25)</f>
        <v>31254.080000000002</v>
      </c>
      <c r="P26" s="30">
        <f>SUM(P23:P25)</f>
        <v>0</v>
      </c>
      <c r="Q26" s="22"/>
      <c r="R26" s="154">
        <f>SUM(R23:R25)</f>
        <v>0</v>
      </c>
      <c r="S26" s="22"/>
      <c r="T26" s="154">
        <f>SUM(T23:T25)</f>
        <v>0</v>
      </c>
      <c r="U26" s="22"/>
    </row>
    <row r="28" spans="1:21" s="111" customFormat="1" ht="37.5" customHeight="1">
      <c r="A28" s="112" t="s">
        <v>119</v>
      </c>
      <c r="B28" s="113"/>
      <c r="C28" s="113"/>
      <c r="D28" s="113"/>
      <c r="E28" s="113"/>
      <c r="F28" s="113"/>
      <c r="G28" s="113"/>
      <c r="H28" s="113"/>
      <c r="I28" s="113"/>
      <c r="J28" s="113"/>
      <c r="K28" s="113"/>
      <c r="L28" s="113"/>
      <c r="M28" s="113"/>
      <c r="N28" s="114"/>
      <c r="O28" s="115" t="s">
        <v>74</v>
      </c>
      <c r="P28" s="115" t="s">
        <v>37</v>
      </c>
      <c r="Q28" s="116" t="s">
        <v>75</v>
      </c>
      <c r="R28" s="115" t="s">
        <v>38</v>
      </c>
      <c r="S28" s="116" t="s">
        <v>75</v>
      </c>
      <c r="T28" s="115" t="s">
        <v>39</v>
      </c>
      <c r="U28" s="116" t="s">
        <v>75</v>
      </c>
    </row>
    <row r="29" spans="1:21">
      <c r="A29" s="54" t="s">
        <v>70</v>
      </c>
      <c r="B29" s="55"/>
      <c r="C29" s="23" t="s">
        <v>65</v>
      </c>
      <c r="D29" s="23" t="s">
        <v>64</v>
      </c>
      <c r="E29" s="60" t="s">
        <v>32</v>
      </c>
      <c r="F29" s="54" t="s">
        <v>33</v>
      </c>
      <c r="G29" s="56"/>
      <c r="H29" s="56"/>
      <c r="I29" s="56"/>
      <c r="J29" s="56"/>
      <c r="K29" s="56"/>
      <c r="L29" s="56"/>
      <c r="M29" s="56"/>
      <c r="N29" s="55"/>
      <c r="O29" s="20" t="s">
        <v>34</v>
      </c>
      <c r="P29" s="20" t="s">
        <v>34</v>
      </c>
      <c r="Q29" s="26"/>
      <c r="R29" s="6" t="s">
        <v>34</v>
      </c>
      <c r="S29" s="27"/>
      <c r="T29" s="6" t="s">
        <v>34</v>
      </c>
      <c r="U29" s="27"/>
    </row>
    <row r="30" spans="1:21" s="81" customFormat="1" ht="36" customHeight="1">
      <c r="A30" s="72">
        <v>1</v>
      </c>
      <c r="B30" s="73"/>
      <c r="C30" s="74" t="s">
        <v>55</v>
      </c>
      <c r="D30" s="72" t="s">
        <v>58</v>
      </c>
      <c r="E30" s="83" t="s">
        <v>4</v>
      </c>
      <c r="F30" s="325" t="s">
        <v>182</v>
      </c>
      <c r="G30" s="326"/>
      <c r="H30" s="326"/>
      <c r="I30" s="326"/>
      <c r="J30" s="326"/>
      <c r="K30" s="326"/>
      <c r="L30" s="326"/>
      <c r="M30" s="326"/>
      <c r="N30" s="327"/>
      <c r="O30" s="76">
        <v>5962.03</v>
      </c>
      <c r="P30" s="77"/>
      <c r="Q30" s="78"/>
      <c r="R30" s="79"/>
      <c r="S30" s="80"/>
      <c r="T30" s="79"/>
      <c r="U30" s="80"/>
    </row>
    <row r="31" spans="1:21" s="81" customFormat="1" ht="36" customHeight="1">
      <c r="A31" s="72">
        <v>1</v>
      </c>
      <c r="B31" s="73"/>
      <c r="C31" s="74" t="s">
        <v>55</v>
      </c>
      <c r="D31" s="72" t="s">
        <v>58</v>
      </c>
      <c r="E31" s="83" t="s">
        <v>4</v>
      </c>
      <c r="F31" s="325" t="s">
        <v>183</v>
      </c>
      <c r="G31" s="326"/>
      <c r="H31" s="326"/>
      <c r="I31" s="326"/>
      <c r="J31" s="326"/>
      <c r="K31" s="326"/>
      <c r="L31" s="326"/>
      <c r="M31" s="326"/>
      <c r="N31" s="327"/>
      <c r="O31" s="76">
        <v>9813.7800000000007</v>
      </c>
      <c r="P31" s="77"/>
      <c r="Q31" s="78"/>
      <c r="R31" s="79"/>
      <c r="S31" s="80"/>
      <c r="T31" s="79"/>
      <c r="U31" s="80"/>
    </row>
    <row r="32" spans="1:21" s="81" customFormat="1" ht="36" customHeight="1">
      <c r="A32" s="72"/>
      <c r="B32" s="73"/>
      <c r="C32" s="74"/>
      <c r="D32" s="72"/>
      <c r="E32" s="83" t="s">
        <v>4</v>
      </c>
      <c r="F32" s="325"/>
      <c r="G32" s="326"/>
      <c r="H32" s="326"/>
      <c r="I32" s="326"/>
      <c r="J32" s="326"/>
      <c r="K32" s="326"/>
      <c r="L32" s="326"/>
      <c r="M32" s="326"/>
      <c r="N32" s="327"/>
      <c r="O32" s="76"/>
      <c r="P32" s="77"/>
      <c r="Q32" s="78"/>
      <c r="R32" s="79"/>
      <c r="S32" s="80"/>
      <c r="T32" s="79"/>
      <c r="U32" s="80"/>
    </row>
    <row r="33" spans="1:21" s="81" customFormat="1" ht="36" customHeight="1">
      <c r="A33" s="72"/>
      <c r="B33" s="73"/>
      <c r="C33" s="74"/>
      <c r="D33" s="72"/>
      <c r="E33" s="83" t="s">
        <v>4</v>
      </c>
      <c r="F33" s="325"/>
      <c r="G33" s="326"/>
      <c r="H33" s="326"/>
      <c r="I33" s="326"/>
      <c r="J33" s="326"/>
      <c r="K33" s="326"/>
      <c r="L33" s="326"/>
      <c r="M33" s="326"/>
      <c r="N33" s="327"/>
      <c r="O33" s="76"/>
      <c r="P33" s="77"/>
      <c r="Q33" s="78"/>
      <c r="R33" s="79"/>
      <c r="S33" s="80"/>
      <c r="T33" s="79"/>
      <c r="U33" s="80"/>
    </row>
    <row r="34" spans="1:21" s="81" customFormat="1" ht="36" customHeight="1">
      <c r="A34" s="72"/>
      <c r="B34" s="73"/>
      <c r="C34" s="74"/>
      <c r="D34" s="72"/>
      <c r="E34" s="83" t="s">
        <v>4</v>
      </c>
      <c r="F34" s="325"/>
      <c r="G34" s="326"/>
      <c r="H34" s="326"/>
      <c r="I34" s="326"/>
      <c r="J34" s="326"/>
      <c r="K34" s="326"/>
      <c r="L34" s="326"/>
      <c r="M34" s="326"/>
      <c r="N34" s="327"/>
      <c r="O34" s="76"/>
      <c r="P34" s="77"/>
      <c r="Q34" s="78"/>
      <c r="R34" s="79"/>
      <c r="S34" s="80"/>
      <c r="T34" s="79"/>
      <c r="U34" s="80"/>
    </row>
    <row r="35" spans="1:21" s="1" customFormat="1">
      <c r="L35" s="30" t="s">
        <v>81</v>
      </c>
      <c r="N35" s="29"/>
      <c r="O35" s="30">
        <f>SUM(O30:O34)</f>
        <v>15775.810000000001</v>
      </c>
      <c r="P35" s="30">
        <f>SUM(P30:P34)</f>
        <v>0</v>
      </c>
      <c r="Q35" s="22"/>
      <c r="R35" s="154">
        <f>SUM(R30:R34)</f>
        <v>0</v>
      </c>
      <c r="S35" s="22"/>
      <c r="T35" s="154">
        <f>SUM(T30:T34)</f>
        <v>0</v>
      </c>
      <c r="U35" s="22"/>
    </row>
    <row r="36" spans="1:21">
      <c r="T36" s="157"/>
    </row>
    <row r="37" spans="1:21" s="1" customFormat="1" ht="15" thickBot="1">
      <c r="O37" s="30"/>
      <c r="P37" s="30"/>
      <c r="Q37" s="22"/>
      <c r="R37" s="31"/>
      <c r="S37" s="22"/>
      <c r="T37" s="154"/>
      <c r="U37" s="22"/>
    </row>
    <row r="38" spans="1:21" s="1" customFormat="1" ht="19" thickBot="1">
      <c r="K38" s="328" t="s">
        <v>66</v>
      </c>
      <c r="L38" s="329"/>
      <c r="M38" s="329"/>
      <c r="N38" s="330"/>
      <c r="O38" s="30">
        <f>SUM(O26,O35)</f>
        <v>47029.89</v>
      </c>
      <c r="P38" s="30">
        <f>SUM(P26,P35)</f>
        <v>0</v>
      </c>
      <c r="Q38" s="30"/>
      <c r="R38" s="30">
        <f>SUM(R26,R35)</f>
        <v>0</v>
      </c>
      <c r="S38" s="30"/>
      <c r="T38" s="154">
        <f>SUM(T26,T35)</f>
        <v>0</v>
      </c>
      <c r="U38" s="22"/>
    </row>
    <row r="39" spans="1:21" ht="23.5">
      <c r="A39" s="340" t="s">
        <v>87</v>
      </c>
      <c r="B39" s="340"/>
      <c r="C39" s="340"/>
      <c r="D39" s="340"/>
    </row>
    <row r="40" spans="1:21" s="111" customFormat="1" ht="34.5" customHeight="1">
      <c r="A40" s="117" t="s">
        <v>120</v>
      </c>
      <c r="B40" s="118"/>
      <c r="C40" s="118"/>
      <c r="D40" s="118"/>
      <c r="E40" s="119"/>
      <c r="F40" s="119"/>
      <c r="G40" s="119"/>
      <c r="H40" s="119"/>
      <c r="I40" s="119"/>
      <c r="J40" s="119"/>
      <c r="K40" s="119"/>
      <c r="L40" s="119"/>
      <c r="M40" s="119"/>
      <c r="N40" s="120"/>
      <c r="O40" s="121" t="s">
        <v>74</v>
      </c>
      <c r="P40" s="121" t="s">
        <v>37</v>
      </c>
      <c r="Q40" s="122" t="s">
        <v>75</v>
      </c>
      <c r="R40" s="121" t="s">
        <v>38</v>
      </c>
      <c r="S40" s="122" t="s">
        <v>75</v>
      </c>
      <c r="T40" s="121" t="s">
        <v>39</v>
      </c>
      <c r="U40" s="122" t="s">
        <v>75</v>
      </c>
    </row>
    <row r="41" spans="1:21">
      <c r="A41" s="57" t="s">
        <v>70</v>
      </c>
      <c r="B41" s="58"/>
      <c r="C41" s="23" t="s">
        <v>65</v>
      </c>
      <c r="D41" s="23" t="s">
        <v>64</v>
      </c>
      <c r="E41" s="61" t="s">
        <v>32</v>
      </c>
      <c r="F41" s="28" t="s">
        <v>33</v>
      </c>
      <c r="G41" s="46"/>
      <c r="H41" s="46"/>
      <c r="I41" s="46"/>
      <c r="J41" s="46"/>
      <c r="K41" s="46"/>
      <c r="L41" s="46"/>
      <c r="M41" s="46"/>
      <c r="N41" s="46"/>
      <c r="O41" s="20" t="s">
        <v>34</v>
      </c>
      <c r="P41" s="20" t="s">
        <v>34</v>
      </c>
      <c r="Q41" s="26"/>
      <c r="R41" s="20" t="s">
        <v>34</v>
      </c>
      <c r="S41" s="27"/>
      <c r="T41" s="6" t="s">
        <v>34</v>
      </c>
      <c r="U41" s="27"/>
    </row>
    <row r="42" spans="1:21" s="81" customFormat="1" ht="40.5" customHeight="1">
      <c r="A42" s="72"/>
      <c r="B42" s="73"/>
      <c r="C42" s="74"/>
      <c r="D42" s="72"/>
      <c r="E42" s="75"/>
      <c r="F42" s="325"/>
      <c r="G42" s="326"/>
      <c r="H42" s="326"/>
      <c r="I42" s="326"/>
      <c r="J42" s="326"/>
      <c r="K42" s="326"/>
      <c r="L42" s="326"/>
      <c r="M42" s="326"/>
      <c r="N42" s="327"/>
      <c r="O42" s="77"/>
      <c r="P42" s="77"/>
      <c r="Q42" s="78"/>
      <c r="R42" s="77"/>
      <c r="S42" s="80"/>
      <c r="T42" s="79"/>
      <c r="U42" s="80"/>
    </row>
    <row r="43" spans="1:21" s="81" customFormat="1" ht="40.5" customHeight="1">
      <c r="A43" s="72"/>
      <c r="B43" s="73"/>
      <c r="C43" s="74"/>
      <c r="D43" s="72"/>
      <c r="E43" s="75"/>
      <c r="F43" s="325"/>
      <c r="G43" s="326"/>
      <c r="H43" s="326"/>
      <c r="I43" s="326"/>
      <c r="J43" s="326"/>
      <c r="K43" s="326"/>
      <c r="L43" s="326"/>
      <c r="M43" s="326"/>
      <c r="N43" s="327"/>
      <c r="O43" s="77"/>
      <c r="P43" s="77"/>
      <c r="Q43" s="78"/>
      <c r="R43" s="77"/>
      <c r="S43" s="80"/>
      <c r="T43" s="79"/>
      <c r="U43" s="80"/>
    </row>
    <row r="44" spans="1:21" s="81" customFormat="1" ht="40.5" customHeight="1">
      <c r="A44" s="84"/>
      <c r="B44" s="85"/>
      <c r="C44" s="86"/>
      <c r="D44" s="84"/>
      <c r="E44" s="87"/>
      <c r="F44" s="325"/>
      <c r="G44" s="326"/>
      <c r="H44" s="326"/>
      <c r="I44" s="326"/>
      <c r="J44" s="326"/>
      <c r="K44" s="326"/>
      <c r="L44" s="326"/>
      <c r="M44" s="326"/>
      <c r="N44" s="327"/>
      <c r="O44" s="88"/>
      <c r="P44" s="88"/>
      <c r="Q44" s="89"/>
      <c r="R44" s="88"/>
      <c r="S44" s="90"/>
      <c r="T44" s="91"/>
      <c r="U44" s="90"/>
    </row>
    <row r="45" spans="1:21" s="34" customFormat="1">
      <c r="M45" s="34" t="s">
        <v>84</v>
      </c>
      <c r="N45" s="29"/>
      <c r="O45" s="35">
        <f>SUM(O42:O44)</f>
        <v>0</v>
      </c>
      <c r="P45" s="29">
        <f>SUM(P42:P44)</f>
        <v>0</v>
      </c>
      <c r="Q45" s="32"/>
      <c r="R45" s="29">
        <f>SUM(R42:R44)</f>
        <v>0</v>
      </c>
      <c r="S45" s="32"/>
      <c r="T45" s="160">
        <f>SUM(T42:T44)</f>
        <v>0</v>
      </c>
      <c r="U45" s="32"/>
    </row>
    <row r="46" spans="1:21" s="1" customFormat="1">
      <c r="N46" s="33"/>
      <c r="O46" s="33"/>
      <c r="P46" s="33"/>
      <c r="Q46" s="22"/>
      <c r="R46" s="33"/>
      <c r="S46" s="22"/>
      <c r="T46" s="69"/>
      <c r="U46" s="22"/>
    </row>
    <row r="47" spans="1:21" s="129" customFormat="1" ht="34.5" customHeight="1">
      <c r="A47" s="123" t="s">
        <v>82</v>
      </c>
      <c r="B47" s="124"/>
      <c r="C47" s="124"/>
      <c r="D47" s="124"/>
      <c r="E47" s="125"/>
      <c r="F47" s="125"/>
      <c r="G47" s="125"/>
      <c r="H47" s="125"/>
      <c r="I47" s="125"/>
      <c r="J47" s="125"/>
      <c r="K47" s="125"/>
      <c r="L47" s="125"/>
      <c r="M47" s="125"/>
      <c r="N47" s="126"/>
      <c r="O47" s="127" t="s">
        <v>74</v>
      </c>
      <c r="P47" s="127" t="s">
        <v>37</v>
      </c>
      <c r="Q47" s="128" t="s">
        <v>75</v>
      </c>
      <c r="R47" s="127" t="s">
        <v>38</v>
      </c>
      <c r="S47" s="128" t="s">
        <v>75</v>
      </c>
      <c r="T47" s="127" t="s">
        <v>39</v>
      </c>
      <c r="U47" s="128" t="s">
        <v>75</v>
      </c>
    </row>
    <row r="48" spans="1:21">
      <c r="A48" s="57" t="s">
        <v>70</v>
      </c>
      <c r="B48" s="58"/>
      <c r="C48" s="23" t="s">
        <v>65</v>
      </c>
      <c r="D48" s="23" t="s">
        <v>64</v>
      </c>
      <c r="E48" s="61" t="s">
        <v>32</v>
      </c>
      <c r="F48" s="28" t="s">
        <v>33</v>
      </c>
      <c r="G48" s="46"/>
      <c r="H48" s="46"/>
      <c r="I48" s="46"/>
      <c r="J48" s="46"/>
      <c r="K48" s="46"/>
      <c r="L48" s="46"/>
      <c r="M48" s="46"/>
      <c r="N48" s="46"/>
      <c r="O48" s="20" t="s">
        <v>34</v>
      </c>
      <c r="P48" s="20" t="s">
        <v>34</v>
      </c>
      <c r="Q48" s="26"/>
      <c r="R48" s="20" t="s">
        <v>34</v>
      </c>
      <c r="S48" s="27"/>
      <c r="T48" s="6" t="s">
        <v>34</v>
      </c>
      <c r="U48" s="27"/>
    </row>
    <row r="49" spans="1:21" s="81" customFormat="1" ht="37.5" customHeight="1">
      <c r="A49" s="72"/>
      <c r="B49" s="73"/>
      <c r="C49" s="74"/>
      <c r="D49" s="72"/>
      <c r="E49" s="75"/>
      <c r="F49" s="331"/>
      <c r="G49" s="332"/>
      <c r="H49" s="332"/>
      <c r="I49" s="332"/>
      <c r="J49" s="332"/>
      <c r="K49" s="332"/>
      <c r="L49" s="332"/>
      <c r="M49" s="332"/>
      <c r="N49" s="333"/>
      <c r="O49" s="77"/>
      <c r="P49" s="77"/>
      <c r="Q49" s="78"/>
      <c r="R49" s="77"/>
      <c r="S49" s="80"/>
      <c r="T49" s="79"/>
      <c r="U49" s="80"/>
    </row>
    <row r="50" spans="1:21" s="81" customFormat="1" ht="37.5" customHeight="1">
      <c r="A50" s="72"/>
      <c r="B50" s="73"/>
      <c r="C50" s="74"/>
      <c r="D50" s="72"/>
      <c r="E50" s="75"/>
      <c r="F50" s="334"/>
      <c r="G50" s="335"/>
      <c r="H50" s="335"/>
      <c r="I50" s="335"/>
      <c r="J50" s="335"/>
      <c r="K50" s="335"/>
      <c r="L50" s="335"/>
      <c r="M50" s="335"/>
      <c r="N50" s="336"/>
      <c r="O50" s="245"/>
      <c r="P50" s="77"/>
      <c r="Q50" s="78"/>
      <c r="R50" s="77"/>
      <c r="S50" s="80"/>
      <c r="T50" s="79"/>
      <c r="U50" s="80"/>
    </row>
    <row r="51" spans="1:21" s="81" customFormat="1" ht="37.5" customHeight="1">
      <c r="A51" s="72"/>
      <c r="B51" s="73"/>
      <c r="C51" s="74"/>
      <c r="D51" s="72"/>
      <c r="E51" s="75"/>
      <c r="F51" s="325"/>
      <c r="G51" s="326"/>
      <c r="H51" s="326"/>
      <c r="I51" s="326"/>
      <c r="J51" s="326"/>
      <c r="K51" s="326"/>
      <c r="L51" s="326"/>
      <c r="M51" s="326"/>
      <c r="N51" s="327"/>
      <c r="O51" s="77"/>
      <c r="P51" s="77"/>
      <c r="Q51" s="78"/>
      <c r="R51" s="77"/>
      <c r="S51" s="80"/>
      <c r="T51" s="79"/>
      <c r="U51" s="80"/>
    </row>
    <row r="52" spans="1:21" s="81" customFormat="1" ht="37.5" customHeight="1">
      <c r="A52" s="72"/>
      <c r="B52" s="73"/>
      <c r="C52" s="74"/>
      <c r="D52" s="72"/>
      <c r="E52" s="75"/>
      <c r="F52" s="325"/>
      <c r="G52" s="326"/>
      <c r="H52" s="326"/>
      <c r="I52" s="326"/>
      <c r="J52" s="326"/>
      <c r="K52" s="326"/>
      <c r="L52" s="326"/>
      <c r="M52" s="326"/>
      <c r="N52" s="327"/>
      <c r="O52" s="77"/>
      <c r="P52" s="77"/>
      <c r="Q52" s="78"/>
      <c r="R52" s="77"/>
      <c r="S52" s="80"/>
      <c r="T52" s="79"/>
      <c r="U52" s="80"/>
    </row>
    <row r="53" spans="1:21" s="81" customFormat="1" ht="37.5" customHeight="1">
      <c r="A53" s="72"/>
      <c r="B53" s="73"/>
      <c r="C53" s="74"/>
      <c r="D53" s="72"/>
      <c r="E53" s="75"/>
      <c r="F53" s="325"/>
      <c r="G53" s="326"/>
      <c r="H53" s="326"/>
      <c r="I53" s="326"/>
      <c r="J53" s="326"/>
      <c r="K53" s="326"/>
      <c r="L53" s="326"/>
      <c r="M53" s="326"/>
      <c r="N53" s="327"/>
      <c r="O53" s="77"/>
      <c r="P53" s="77"/>
      <c r="Q53" s="78"/>
      <c r="R53" s="77"/>
      <c r="S53" s="80"/>
      <c r="T53" s="79"/>
      <c r="U53" s="80"/>
    </row>
    <row r="54" spans="1:21" s="81" customFormat="1" ht="37.5" customHeight="1">
      <c r="A54" s="72"/>
      <c r="B54" s="73"/>
      <c r="C54" s="74"/>
      <c r="D54" s="72"/>
      <c r="E54" s="75"/>
      <c r="F54" s="325"/>
      <c r="G54" s="326"/>
      <c r="H54" s="326"/>
      <c r="I54" s="326"/>
      <c r="J54" s="326"/>
      <c r="K54" s="326"/>
      <c r="L54" s="326"/>
      <c r="M54" s="326"/>
      <c r="N54" s="327"/>
      <c r="O54" s="77"/>
      <c r="P54" s="77"/>
      <c r="Q54" s="78"/>
      <c r="R54" s="77"/>
      <c r="S54" s="80"/>
      <c r="T54" s="79"/>
      <c r="U54" s="80"/>
    </row>
    <row r="55" spans="1:21" s="81" customFormat="1" ht="37.5" customHeight="1">
      <c r="A55" s="72"/>
      <c r="B55" s="73"/>
      <c r="C55" s="74"/>
      <c r="D55" s="72"/>
      <c r="E55" s="75"/>
      <c r="F55" s="325"/>
      <c r="G55" s="326"/>
      <c r="H55" s="326"/>
      <c r="I55" s="326"/>
      <c r="J55" s="326"/>
      <c r="K55" s="326"/>
      <c r="L55" s="326"/>
      <c r="M55" s="326"/>
      <c r="N55" s="327"/>
      <c r="O55" s="77"/>
      <c r="P55" s="77"/>
      <c r="Q55" s="78"/>
      <c r="R55" s="77"/>
      <c r="S55" s="80"/>
      <c r="T55" s="79"/>
      <c r="U55" s="80"/>
    </row>
    <row r="56" spans="1:21" s="1" customFormat="1">
      <c r="L56" s="155" t="s">
        <v>85</v>
      </c>
      <c r="M56" s="48"/>
      <c r="N56" s="48"/>
      <c r="O56" s="30">
        <f>SUM(O49:O55)</f>
        <v>0</v>
      </c>
      <c r="P56" s="30">
        <f>SUM(P49:P55)</f>
        <v>0</v>
      </c>
      <c r="Q56" s="30"/>
      <c r="R56" s="30">
        <f>SUM(R49:R55)</f>
        <v>0</v>
      </c>
      <c r="S56" s="30"/>
      <c r="T56" s="154">
        <f>SUM(T49:T55)</f>
        <v>0</v>
      </c>
      <c r="U56" s="30"/>
    </row>
    <row r="58" spans="1:21" s="111" customFormat="1" ht="37.5" customHeight="1">
      <c r="A58" s="130" t="s">
        <v>36</v>
      </c>
      <c r="B58" s="131"/>
      <c r="C58" s="131"/>
      <c r="D58" s="131"/>
      <c r="E58" s="131"/>
      <c r="F58" s="131"/>
      <c r="G58" s="131"/>
      <c r="H58" s="131"/>
      <c r="I58" s="131"/>
      <c r="J58" s="131"/>
      <c r="K58" s="131"/>
      <c r="L58" s="131"/>
      <c r="M58" s="131"/>
      <c r="N58" s="132"/>
      <c r="O58" s="133" t="s">
        <v>74</v>
      </c>
      <c r="P58" s="133" t="s">
        <v>37</v>
      </c>
      <c r="Q58" s="134" t="s">
        <v>75</v>
      </c>
      <c r="R58" s="133" t="s">
        <v>38</v>
      </c>
      <c r="S58" s="134" t="s">
        <v>75</v>
      </c>
      <c r="T58" s="133" t="s">
        <v>39</v>
      </c>
      <c r="U58" s="134" t="s">
        <v>75</v>
      </c>
    </row>
    <row r="59" spans="1:21">
      <c r="A59" s="57" t="s">
        <v>70</v>
      </c>
      <c r="B59" s="58"/>
      <c r="C59" s="23" t="s">
        <v>65</v>
      </c>
      <c r="D59" s="23" t="s">
        <v>64</v>
      </c>
      <c r="E59" s="61" t="s">
        <v>32</v>
      </c>
      <c r="F59" s="46" t="s">
        <v>33</v>
      </c>
      <c r="G59" s="46"/>
      <c r="H59" s="46"/>
      <c r="I59" s="46"/>
      <c r="J59" s="46"/>
      <c r="K59" s="46"/>
      <c r="L59" s="46"/>
      <c r="M59" s="46"/>
      <c r="N59" s="46"/>
      <c r="O59" s="20" t="s">
        <v>34</v>
      </c>
      <c r="P59" s="28" t="s">
        <v>34</v>
      </c>
      <c r="Q59" s="26"/>
      <c r="R59" s="28" t="s">
        <v>34</v>
      </c>
      <c r="S59" s="27"/>
      <c r="T59" s="70" t="s">
        <v>34</v>
      </c>
      <c r="U59" s="27"/>
    </row>
    <row r="60" spans="1:21" s="81" customFormat="1" ht="36" customHeight="1">
      <c r="A60" s="72">
        <v>1</v>
      </c>
      <c r="B60" s="73"/>
      <c r="C60" s="74" t="s">
        <v>55</v>
      </c>
      <c r="D60" s="74" t="s">
        <v>58</v>
      </c>
      <c r="E60" s="75" t="s">
        <v>14</v>
      </c>
      <c r="F60" s="337" t="s">
        <v>184</v>
      </c>
      <c r="G60" s="338"/>
      <c r="H60" s="338"/>
      <c r="I60" s="338"/>
      <c r="J60" s="338"/>
      <c r="K60" s="338"/>
      <c r="L60" s="338"/>
      <c r="M60" s="338"/>
      <c r="N60" s="339"/>
      <c r="O60" s="77">
        <v>660</v>
      </c>
      <c r="P60" s="76"/>
      <c r="Q60" s="78"/>
      <c r="R60" s="76"/>
      <c r="S60" s="80"/>
      <c r="T60" s="92"/>
      <c r="U60" s="80"/>
    </row>
    <row r="61" spans="1:21" s="81" customFormat="1" ht="36" customHeight="1">
      <c r="A61" s="72"/>
      <c r="B61" s="73"/>
      <c r="C61" s="74"/>
      <c r="D61" s="74"/>
      <c r="E61" s="75"/>
      <c r="F61" s="325"/>
      <c r="G61" s="326"/>
      <c r="H61" s="326"/>
      <c r="I61" s="326"/>
      <c r="J61" s="326"/>
      <c r="K61" s="326"/>
      <c r="L61" s="326"/>
      <c r="M61" s="326"/>
      <c r="N61" s="327"/>
      <c r="O61" s="77"/>
      <c r="P61" s="76"/>
      <c r="Q61" s="78"/>
      <c r="R61" s="76"/>
      <c r="S61" s="80"/>
      <c r="T61" s="92"/>
      <c r="U61" s="80"/>
    </row>
    <row r="62" spans="1:21" s="81" customFormat="1" ht="36" customHeight="1">
      <c r="A62" s="72"/>
      <c r="B62" s="73"/>
      <c r="C62" s="74"/>
      <c r="D62" s="74"/>
      <c r="E62" s="75"/>
      <c r="F62" s="325"/>
      <c r="G62" s="326"/>
      <c r="H62" s="326"/>
      <c r="I62" s="326"/>
      <c r="J62" s="326"/>
      <c r="K62" s="326"/>
      <c r="L62" s="326"/>
      <c r="M62" s="326"/>
      <c r="N62" s="327"/>
      <c r="O62" s="77"/>
      <c r="P62" s="76"/>
      <c r="Q62" s="78"/>
      <c r="R62" s="76"/>
      <c r="S62" s="80"/>
      <c r="T62" s="92"/>
      <c r="U62" s="80"/>
    </row>
    <row r="63" spans="1:21" s="81" customFormat="1" ht="36" customHeight="1">
      <c r="A63" s="72"/>
      <c r="B63" s="73"/>
      <c r="C63" s="74"/>
      <c r="D63" s="74"/>
      <c r="E63" s="75"/>
      <c r="F63" s="325"/>
      <c r="G63" s="326"/>
      <c r="H63" s="326"/>
      <c r="I63" s="326"/>
      <c r="J63" s="326"/>
      <c r="K63" s="326"/>
      <c r="L63" s="326"/>
      <c r="M63" s="326"/>
      <c r="N63" s="327"/>
      <c r="O63" s="77"/>
      <c r="P63" s="76"/>
      <c r="Q63" s="78"/>
      <c r="R63" s="76"/>
      <c r="S63" s="80"/>
      <c r="T63" s="92"/>
      <c r="U63" s="80"/>
    </row>
    <row r="64" spans="1:21" s="81" customFormat="1" ht="36" customHeight="1">
      <c r="A64" s="72"/>
      <c r="B64" s="73"/>
      <c r="C64" s="74"/>
      <c r="D64" s="74"/>
      <c r="E64" s="75"/>
      <c r="F64" s="325"/>
      <c r="G64" s="326"/>
      <c r="H64" s="326"/>
      <c r="I64" s="326"/>
      <c r="J64" s="326"/>
      <c r="K64" s="326"/>
      <c r="L64" s="326"/>
      <c r="M64" s="326"/>
      <c r="N64" s="327"/>
      <c r="O64" s="77"/>
      <c r="P64" s="76"/>
      <c r="Q64" s="89"/>
      <c r="R64" s="76"/>
      <c r="S64" s="90"/>
      <c r="T64" s="92"/>
      <c r="U64" s="80"/>
    </row>
    <row r="65" spans="1:21" s="1" customFormat="1">
      <c r="L65" s="155" t="s">
        <v>67</v>
      </c>
      <c r="M65" s="48"/>
      <c r="N65" s="48"/>
      <c r="O65" s="30">
        <f>SUM(O60:O64)</f>
        <v>660</v>
      </c>
      <c r="P65" s="30">
        <f>SUM(P60:P64)</f>
        <v>0</v>
      </c>
      <c r="Q65" s="32"/>
      <c r="R65" s="30">
        <f>SUM(R60:R64)</f>
        <v>0</v>
      </c>
      <c r="S65" s="32"/>
      <c r="T65" s="154">
        <f>SUM(T60:T64)</f>
        <v>0</v>
      </c>
      <c r="U65" s="26"/>
    </row>
    <row r="67" spans="1:21" s="111" customFormat="1" ht="37.5" customHeight="1">
      <c r="A67" s="135" t="s">
        <v>83</v>
      </c>
      <c r="B67" s="136"/>
      <c r="C67" s="136"/>
      <c r="D67" s="161" t="s">
        <v>148</v>
      </c>
      <c r="E67" s="136"/>
      <c r="F67" s="136"/>
      <c r="G67" s="136"/>
      <c r="H67" s="136"/>
      <c r="I67" s="136"/>
      <c r="J67" s="136"/>
      <c r="K67" s="136"/>
      <c r="L67" s="136"/>
      <c r="M67" s="136"/>
      <c r="N67" s="137"/>
      <c r="O67" s="138" t="s">
        <v>74</v>
      </c>
      <c r="P67" s="138" t="s">
        <v>37</v>
      </c>
      <c r="Q67" s="139" t="s">
        <v>75</v>
      </c>
      <c r="R67" s="138" t="s">
        <v>38</v>
      </c>
      <c r="S67" s="139" t="s">
        <v>75</v>
      </c>
      <c r="T67" s="138" t="s">
        <v>39</v>
      </c>
      <c r="U67" s="139" t="s">
        <v>75</v>
      </c>
    </row>
    <row r="68" spans="1:21">
      <c r="A68" s="57" t="s">
        <v>70</v>
      </c>
      <c r="B68" s="58"/>
      <c r="C68" s="23" t="s">
        <v>65</v>
      </c>
      <c r="D68" s="23" t="s">
        <v>64</v>
      </c>
      <c r="E68" s="61" t="s">
        <v>32</v>
      </c>
      <c r="F68" s="46" t="s">
        <v>33</v>
      </c>
      <c r="G68" s="46"/>
      <c r="H68" s="46"/>
      <c r="I68" s="46"/>
      <c r="J68" s="46"/>
      <c r="K68" s="46"/>
      <c r="L68" s="46"/>
      <c r="M68" s="46"/>
      <c r="N68" s="46"/>
      <c r="O68" s="20" t="s">
        <v>34</v>
      </c>
      <c r="P68" s="20" t="s">
        <v>34</v>
      </c>
      <c r="Q68" s="26"/>
      <c r="R68" s="20" t="s">
        <v>34</v>
      </c>
      <c r="S68" s="27"/>
      <c r="T68" s="6" t="s">
        <v>34</v>
      </c>
      <c r="U68" s="27"/>
    </row>
    <row r="69" spans="1:21" s="81" customFormat="1" ht="55" customHeight="1">
      <c r="A69" s="72">
        <v>3</v>
      </c>
      <c r="B69" s="73"/>
      <c r="C69" s="74" t="s">
        <v>56</v>
      </c>
      <c r="D69" s="74" t="s">
        <v>58</v>
      </c>
      <c r="E69" s="83" t="s">
        <v>15</v>
      </c>
      <c r="F69" s="337" t="s">
        <v>209</v>
      </c>
      <c r="G69" s="338"/>
      <c r="H69" s="338"/>
      <c r="I69" s="338"/>
      <c r="J69" s="338"/>
      <c r="K69" s="338"/>
      <c r="L69" s="338"/>
      <c r="M69" s="338"/>
      <c r="N69" s="339"/>
      <c r="O69" s="77">
        <v>3075</v>
      </c>
      <c r="P69" s="77"/>
      <c r="Q69" s="78"/>
      <c r="R69" s="77"/>
      <c r="S69" s="80"/>
      <c r="T69" s="79"/>
      <c r="U69" s="80"/>
    </row>
    <row r="70" spans="1:21" s="81" customFormat="1" ht="141" customHeight="1">
      <c r="A70" s="72" t="s">
        <v>201</v>
      </c>
      <c r="B70" s="73"/>
      <c r="C70" s="74" t="s">
        <v>55</v>
      </c>
      <c r="D70" s="74" t="s">
        <v>58</v>
      </c>
      <c r="E70" s="83" t="s">
        <v>15</v>
      </c>
      <c r="F70" s="341" t="s">
        <v>212</v>
      </c>
      <c r="G70" s="342"/>
      <c r="H70" s="342"/>
      <c r="I70" s="342"/>
      <c r="J70" s="342"/>
      <c r="K70" s="342"/>
      <c r="L70" s="342"/>
      <c r="M70" s="342"/>
      <c r="N70" s="343"/>
      <c r="O70" s="246">
        <v>188</v>
      </c>
      <c r="P70" s="77"/>
      <c r="Q70" s="78"/>
      <c r="R70" s="77"/>
      <c r="S70" s="80"/>
      <c r="T70" s="79"/>
      <c r="U70" s="80"/>
    </row>
    <row r="71" spans="1:21" s="81" customFormat="1" ht="141" customHeight="1">
      <c r="A71" s="72"/>
      <c r="B71" s="73"/>
      <c r="C71" s="74"/>
      <c r="D71" s="74"/>
      <c r="E71" s="83"/>
      <c r="F71" s="337"/>
      <c r="G71" s="338"/>
      <c r="H71" s="338"/>
      <c r="I71" s="338"/>
      <c r="J71" s="338"/>
      <c r="K71" s="338"/>
      <c r="L71" s="338"/>
      <c r="M71" s="338"/>
      <c r="N71" s="339"/>
      <c r="O71" s="77"/>
      <c r="P71" s="77"/>
      <c r="Q71" s="78"/>
      <c r="R71" s="77"/>
      <c r="S71" s="80"/>
      <c r="T71" s="79"/>
      <c r="U71" s="80"/>
    </row>
    <row r="72" spans="1:21" s="81" customFormat="1" ht="33.75" customHeight="1">
      <c r="A72" s="72"/>
      <c r="B72" s="73"/>
      <c r="C72" s="74"/>
      <c r="D72" s="74"/>
      <c r="E72" s="83" t="s">
        <v>15</v>
      </c>
      <c r="F72" s="325"/>
      <c r="G72" s="326"/>
      <c r="H72" s="326"/>
      <c r="I72" s="326"/>
      <c r="J72" s="326"/>
      <c r="K72" s="326"/>
      <c r="L72" s="326"/>
      <c r="M72" s="326"/>
      <c r="N72" s="327"/>
      <c r="O72" s="77"/>
      <c r="P72" s="77"/>
      <c r="Q72" s="78"/>
      <c r="R72" s="77"/>
      <c r="S72" s="80"/>
      <c r="T72" s="79"/>
      <c r="U72" s="80"/>
    </row>
    <row r="73" spans="1:21" s="81" customFormat="1" ht="33.75" customHeight="1">
      <c r="A73" s="72"/>
      <c r="B73" s="73"/>
      <c r="C73" s="74"/>
      <c r="D73" s="74"/>
      <c r="E73" s="83" t="s">
        <v>15</v>
      </c>
      <c r="F73" s="325"/>
      <c r="G73" s="326"/>
      <c r="H73" s="326"/>
      <c r="I73" s="326"/>
      <c r="J73" s="326"/>
      <c r="K73" s="326"/>
      <c r="L73" s="326"/>
      <c r="M73" s="326"/>
      <c r="N73" s="327"/>
      <c r="O73" s="77"/>
      <c r="P73" s="77"/>
      <c r="Q73" s="78"/>
      <c r="R73" s="77"/>
      <c r="S73" s="80"/>
      <c r="T73" s="79"/>
      <c r="U73" s="80"/>
    </row>
    <row r="74" spans="1:21" s="81" customFormat="1" ht="33.75" customHeight="1">
      <c r="A74" s="72"/>
      <c r="B74" s="73"/>
      <c r="C74" s="74"/>
      <c r="D74" s="74"/>
      <c r="E74" s="83" t="s">
        <v>15</v>
      </c>
      <c r="F74" s="325"/>
      <c r="G74" s="326"/>
      <c r="H74" s="326"/>
      <c r="I74" s="326"/>
      <c r="J74" s="326"/>
      <c r="K74" s="326"/>
      <c r="L74" s="326"/>
      <c r="M74" s="326"/>
      <c r="N74" s="327"/>
      <c r="O74" s="77"/>
      <c r="P74" s="77"/>
      <c r="Q74" s="78"/>
      <c r="R74" s="77"/>
      <c r="S74" s="80"/>
      <c r="T74" s="79"/>
      <c r="U74" s="80"/>
    </row>
    <row r="75" spans="1:21" s="81" customFormat="1" ht="33.75" customHeight="1">
      <c r="A75" s="72"/>
      <c r="B75" s="73"/>
      <c r="C75" s="74"/>
      <c r="D75" s="74"/>
      <c r="E75" s="83" t="s">
        <v>15</v>
      </c>
      <c r="F75" s="325"/>
      <c r="G75" s="326"/>
      <c r="H75" s="326"/>
      <c r="I75" s="326"/>
      <c r="J75" s="326"/>
      <c r="K75" s="326"/>
      <c r="L75" s="326"/>
      <c r="M75" s="326"/>
      <c r="N75" s="327"/>
      <c r="O75" s="77"/>
      <c r="P75" s="77"/>
      <c r="Q75" s="78"/>
      <c r="R75" s="77"/>
      <c r="S75" s="80"/>
      <c r="T75" s="79"/>
      <c r="U75" s="80"/>
    </row>
    <row r="76" spans="1:21" s="1" customFormat="1">
      <c r="M76" s="48" t="s">
        <v>68</v>
      </c>
      <c r="N76" s="48"/>
      <c r="O76" s="30">
        <f>SUM(O69:O75)</f>
        <v>3263</v>
      </c>
      <c r="P76" s="30">
        <f>SUM(P69:P75)</f>
        <v>0</v>
      </c>
      <c r="Q76" s="22"/>
      <c r="R76" s="30">
        <f>SUM(R69:R75)</f>
        <v>0</v>
      </c>
      <c r="S76" s="22"/>
      <c r="T76" s="154">
        <f>SUM(T69:T75)</f>
        <v>0</v>
      </c>
      <c r="U76" s="22"/>
    </row>
    <row r="78" spans="1:21" s="111" customFormat="1" ht="37.5" customHeight="1">
      <c r="A78" s="140" t="s">
        <v>121</v>
      </c>
      <c r="B78" s="141"/>
      <c r="C78" s="141"/>
      <c r="D78" s="141"/>
      <c r="E78" s="141"/>
      <c r="F78" s="141"/>
      <c r="G78" s="141"/>
      <c r="H78" s="141"/>
      <c r="I78" s="141"/>
      <c r="J78" s="141"/>
      <c r="K78" s="141"/>
      <c r="L78" s="141"/>
      <c r="M78" s="141"/>
      <c r="N78" s="142"/>
      <c r="O78" s="143" t="s">
        <v>74</v>
      </c>
      <c r="P78" s="143" t="s">
        <v>37</v>
      </c>
      <c r="Q78" s="144" t="s">
        <v>75</v>
      </c>
      <c r="R78" s="143" t="s">
        <v>38</v>
      </c>
      <c r="S78" s="144" t="s">
        <v>75</v>
      </c>
      <c r="T78" s="143" t="s">
        <v>39</v>
      </c>
      <c r="U78" s="144" t="s">
        <v>75</v>
      </c>
    </row>
    <row r="79" spans="1:21">
      <c r="A79" s="57" t="s">
        <v>70</v>
      </c>
      <c r="B79" s="58"/>
      <c r="C79" s="23" t="s">
        <v>65</v>
      </c>
      <c r="D79" s="23" t="s">
        <v>64</v>
      </c>
      <c r="E79" s="61" t="s">
        <v>32</v>
      </c>
      <c r="F79" s="46" t="s">
        <v>33</v>
      </c>
      <c r="G79" s="46"/>
      <c r="H79" s="46"/>
      <c r="I79" s="46"/>
      <c r="J79" s="46"/>
      <c r="K79" s="46"/>
      <c r="L79" s="46"/>
      <c r="M79" s="46"/>
      <c r="N79" s="46"/>
      <c r="O79" s="20" t="s">
        <v>34</v>
      </c>
      <c r="P79" s="20" t="s">
        <v>34</v>
      </c>
      <c r="Q79" s="26"/>
      <c r="R79" s="20" t="s">
        <v>34</v>
      </c>
      <c r="S79" s="27"/>
      <c r="T79" s="6" t="s">
        <v>34</v>
      </c>
      <c r="U79" s="27"/>
    </row>
    <row r="80" spans="1:21" s="81" customFormat="1" ht="35.25" customHeight="1">
      <c r="A80" s="72"/>
      <c r="B80" s="73"/>
      <c r="C80" s="74"/>
      <c r="D80" s="74"/>
      <c r="E80" s="75"/>
      <c r="F80" s="322"/>
      <c r="G80" s="323"/>
      <c r="H80" s="323"/>
      <c r="I80" s="323"/>
      <c r="J80" s="323"/>
      <c r="K80" s="323"/>
      <c r="L80" s="323"/>
      <c r="M80" s="323"/>
      <c r="N80" s="324"/>
      <c r="O80" s="77"/>
      <c r="P80" s="77"/>
      <c r="Q80" s="78"/>
      <c r="R80" s="77"/>
      <c r="S80" s="80"/>
      <c r="T80" s="79"/>
      <c r="U80" s="80"/>
    </row>
    <row r="81" spans="1:21" s="81" customFormat="1" ht="35.25" customHeight="1">
      <c r="A81" s="72"/>
      <c r="B81" s="73"/>
      <c r="C81" s="74"/>
      <c r="D81" s="74"/>
      <c r="E81" s="75"/>
      <c r="F81" s="322"/>
      <c r="G81" s="323"/>
      <c r="H81" s="323"/>
      <c r="I81" s="323"/>
      <c r="J81" s="323"/>
      <c r="K81" s="323"/>
      <c r="L81" s="323"/>
      <c r="M81" s="323"/>
      <c r="N81" s="324"/>
      <c r="O81" s="77"/>
      <c r="P81" s="77"/>
      <c r="Q81" s="78"/>
      <c r="R81" s="77"/>
      <c r="S81" s="80"/>
      <c r="T81" s="79"/>
      <c r="U81" s="80"/>
    </row>
    <row r="82" spans="1:21" s="81" customFormat="1" ht="35.25" customHeight="1">
      <c r="A82" s="72"/>
      <c r="B82" s="73"/>
      <c r="C82" s="74"/>
      <c r="D82" s="74"/>
      <c r="E82" s="75"/>
      <c r="F82" s="322"/>
      <c r="G82" s="323"/>
      <c r="H82" s="323"/>
      <c r="I82" s="323"/>
      <c r="J82" s="323"/>
      <c r="K82" s="323"/>
      <c r="L82" s="323"/>
      <c r="M82" s="323"/>
      <c r="N82" s="324"/>
      <c r="O82" s="77"/>
      <c r="P82" s="77"/>
      <c r="Q82" s="78"/>
      <c r="R82" s="77"/>
      <c r="S82" s="80"/>
      <c r="T82" s="79"/>
      <c r="U82" s="80"/>
    </row>
    <row r="83" spans="1:21" s="81" customFormat="1" ht="35.25" customHeight="1">
      <c r="A83" s="72"/>
      <c r="B83" s="73"/>
      <c r="C83" s="74"/>
      <c r="D83" s="74"/>
      <c r="E83" s="75"/>
      <c r="F83" s="322"/>
      <c r="G83" s="323"/>
      <c r="H83" s="323"/>
      <c r="I83" s="323"/>
      <c r="J83" s="323"/>
      <c r="K83" s="323"/>
      <c r="L83" s="323"/>
      <c r="M83" s="323"/>
      <c r="N83" s="324"/>
      <c r="O83" s="77"/>
      <c r="P83" s="77"/>
      <c r="Q83" s="78"/>
      <c r="R83" s="77"/>
      <c r="S83" s="80"/>
      <c r="T83" s="79"/>
      <c r="U83" s="80"/>
    </row>
    <row r="84" spans="1:21" s="81" customFormat="1" ht="35.25" customHeight="1">
      <c r="A84" s="72"/>
      <c r="B84" s="73"/>
      <c r="C84" s="74"/>
      <c r="D84" s="74"/>
      <c r="E84" s="75"/>
      <c r="F84" s="322"/>
      <c r="G84" s="323"/>
      <c r="H84" s="323"/>
      <c r="I84" s="323"/>
      <c r="J84" s="323"/>
      <c r="K84" s="323"/>
      <c r="L84" s="323"/>
      <c r="M84" s="323"/>
      <c r="N84" s="324"/>
      <c r="O84" s="77"/>
      <c r="P84" s="77"/>
      <c r="Q84" s="78"/>
      <c r="R84" s="77"/>
      <c r="S84" s="80"/>
      <c r="T84" s="79"/>
      <c r="U84" s="80"/>
    </row>
    <row r="85" spans="1:21" s="81" customFormat="1" ht="35.25" customHeight="1">
      <c r="A85" s="72"/>
      <c r="B85" s="73"/>
      <c r="C85" s="74"/>
      <c r="D85" s="74"/>
      <c r="E85" s="75"/>
      <c r="F85" s="322"/>
      <c r="G85" s="323"/>
      <c r="H85" s="323"/>
      <c r="I85" s="323"/>
      <c r="J85" s="323"/>
      <c r="K85" s="323"/>
      <c r="L85" s="323"/>
      <c r="M85" s="323"/>
      <c r="N85" s="324"/>
      <c r="O85" s="77"/>
      <c r="P85" s="77"/>
      <c r="Q85" s="78"/>
      <c r="R85" s="77"/>
      <c r="S85" s="80"/>
      <c r="T85" s="79"/>
      <c r="U85" s="80"/>
    </row>
    <row r="86" spans="1:21" s="81" customFormat="1" ht="35.25" customHeight="1">
      <c r="A86" s="72"/>
      <c r="B86" s="73"/>
      <c r="C86" s="74"/>
      <c r="D86" s="74"/>
      <c r="E86" s="75"/>
      <c r="F86" s="322"/>
      <c r="G86" s="323"/>
      <c r="H86" s="323"/>
      <c r="I86" s="323"/>
      <c r="J86" s="323"/>
      <c r="K86" s="323"/>
      <c r="L86" s="323"/>
      <c r="M86" s="323"/>
      <c r="N86" s="324"/>
      <c r="O86" s="77"/>
      <c r="P86" s="77"/>
      <c r="Q86" s="78"/>
      <c r="R86" s="77"/>
      <c r="S86" s="80"/>
      <c r="T86" s="79"/>
      <c r="U86" s="80"/>
    </row>
    <row r="87" spans="1:21" s="81" customFormat="1" ht="35.25" customHeight="1">
      <c r="A87" s="72"/>
      <c r="B87" s="73"/>
      <c r="C87" s="74"/>
      <c r="D87" s="74"/>
      <c r="E87" s="75"/>
      <c r="F87" s="322"/>
      <c r="G87" s="323"/>
      <c r="H87" s="323"/>
      <c r="I87" s="323"/>
      <c r="J87" s="323"/>
      <c r="K87" s="323"/>
      <c r="L87" s="323"/>
      <c r="M87" s="323"/>
      <c r="N87" s="324"/>
      <c r="O87" s="77"/>
      <c r="P87" s="77"/>
      <c r="Q87" s="78"/>
      <c r="R87" s="77"/>
      <c r="S87" s="80"/>
      <c r="T87" s="79"/>
      <c r="U87" s="80"/>
    </row>
    <row r="88" spans="1:21" s="81" customFormat="1" ht="35.25" customHeight="1">
      <c r="A88" s="72"/>
      <c r="B88" s="73"/>
      <c r="C88" s="74"/>
      <c r="D88" s="74"/>
      <c r="E88" s="75"/>
      <c r="F88" s="322"/>
      <c r="G88" s="323"/>
      <c r="H88" s="323"/>
      <c r="I88" s="323"/>
      <c r="J88" s="323"/>
      <c r="K88" s="323"/>
      <c r="L88" s="323"/>
      <c r="M88" s="323"/>
      <c r="N88" s="324"/>
      <c r="O88" s="77"/>
      <c r="P88" s="77"/>
      <c r="Q88" s="78"/>
      <c r="R88" s="77"/>
      <c r="S88" s="80"/>
      <c r="T88" s="79"/>
      <c r="U88" s="80"/>
    </row>
    <row r="89" spans="1:21" s="1" customFormat="1">
      <c r="L89" s="155" t="s">
        <v>86</v>
      </c>
      <c r="M89" s="48"/>
      <c r="N89" s="48"/>
      <c r="O89" s="30">
        <f>SUM(O80:O88)</f>
        <v>0</v>
      </c>
      <c r="P89" s="30">
        <f t="shared" ref="P89:T89" si="1">SUM(P80:P88)</f>
        <v>0</v>
      </c>
      <c r="Q89" s="30"/>
      <c r="R89" s="30">
        <f t="shared" si="1"/>
        <v>0</v>
      </c>
      <c r="S89" s="30"/>
      <c r="T89" s="154">
        <f t="shared" si="1"/>
        <v>0</v>
      </c>
      <c r="U89" s="30"/>
    </row>
    <row r="90" spans="1:21" s="1" customFormat="1">
      <c r="N90" s="33"/>
      <c r="O90" s="30"/>
      <c r="P90" s="30"/>
      <c r="Q90" s="22"/>
      <c r="R90" s="30"/>
      <c r="S90" s="22"/>
      <c r="T90" s="31"/>
      <c r="U90" s="22"/>
    </row>
    <row r="91" spans="1:21" s="1" customFormat="1">
      <c r="L91" s="1" t="s">
        <v>122</v>
      </c>
      <c r="N91" s="33"/>
      <c r="O91" s="30">
        <f>SUM(O76,O65,O89,O56,O45)</f>
        <v>3923</v>
      </c>
      <c r="P91" s="30">
        <f>SUM(P76,P65,P89,P56,P45)</f>
        <v>0</v>
      </c>
      <c r="Q91" s="30"/>
      <c r="R91" s="30">
        <f>SUM(R76,R65,R89,R56,R45)</f>
        <v>0</v>
      </c>
      <c r="S91" s="30"/>
      <c r="T91" s="30">
        <f>SUM(T76,T65,T89,T56,T45)</f>
        <v>0</v>
      </c>
      <c r="U91" s="22"/>
    </row>
    <row r="92" spans="1:21" s="1" customFormat="1" ht="15" thickBot="1">
      <c r="N92" s="33"/>
      <c r="O92" s="30"/>
      <c r="P92" s="30"/>
      <c r="Q92" s="22"/>
      <c r="R92" s="30"/>
      <c r="S92" s="22"/>
      <c r="T92" s="31"/>
      <c r="U92" s="22"/>
    </row>
    <row r="93" spans="1:21" s="1" customFormat="1" ht="21.5" thickBot="1">
      <c r="E93" s="307" t="s">
        <v>89</v>
      </c>
      <c r="F93" s="308"/>
      <c r="G93" s="308"/>
      <c r="H93" s="308"/>
      <c r="I93" s="308"/>
      <c r="J93" s="308"/>
      <c r="K93" s="308"/>
      <c r="L93" s="308"/>
      <c r="M93" s="308"/>
      <c r="N93" s="309"/>
      <c r="O93" s="40">
        <f>SUM(O76,O65,O89,O56,O45,O38)</f>
        <v>50952.89</v>
      </c>
      <c r="P93" s="40">
        <f>SUM(P76,P65,P89,P56,P45,P38)</f>
        <v>0</v>
      </c>
      <c r="Q93" s="30"/>
      <c r="R93" s="40">
        <f>SUM(R76,R65,R89,R56,R45,R38)</f>
        <v>0</v>
      </c>
      <c r="S93" s="30"/>
      <c r="T93" s="156">
        <f>SUM(T76,T65,T89,T56,T45,T38)</f>
        <v>0</v>
      </c>
      <c r="U93" s="30"/>
    </row>
    <row r="94" spans="1:21" s="37" customFormat="1" ht="15.75" customHeight="1">
      <c r="G94" s="38"/>
      <c r="H94" s="38"/>
      <c r="I94" s="38"/>
      <c r="J94" s="38"/>
      <c r="K94" s="38"/>
      <c r="L94" s="38"/>
      <c r="M94" s="38"/>
      <c r="N94" s="38"/>
      <c r="O94" s="39"/>
      <c r="P94" s="39"/>
      <c r="Q94" s="39"/>
      <c r="R94" s="39"/>
      <c r="S94" s="39"/>
      <c r="T94" s="71"/>
      <c r="U94" s="39"/>
    </row>
    <row r="96" spans="1:21" s="111" customFormat="1" ht="37.5" customHeight="1">
      <c r="A96" s="145" t="s">
        <v>35</v>
      </c>
      <c r="B96" s="146"/>
      <c r="C96" s="146"/>
      <c r="D96" s="147"/>
      <c r="E96" s="148"/>
      <c r="F96" s="148"/>
      <c r="G96" s="148"/>
      <c r="H96" s="148"/>
      <c r="I96" s="148"/>
      <c r="J96" s="148"/>
      <c r="K96" s="148"/>
      <c r="L96" s="148"/>
      <c r="M96" s="148"/>
      <c r="N96" s="149"/>
      <c r="O96" s="150" t="s">
        <v>74</v>
      </c>
      <c r="P96" s="150" t="s">
        <v>37</v>
      </c>
      <c r="Q96" s="151" t="s">
        <v>75</v>
      </c>
      <c r="R96" s="150" t="s">
        <v>38</v>
      </c>
      <c r="S96" s="151" t="s">
        <v>75</v>
      </c>
      <c r="T96" s="150" t="s">
        <v>39</v>
      </c>
      <c r="U96" s="151" t="s">
        <v>75</v>
      </c>
    </row>
    <row r="97" spans="1:21">
      <c r="A97" s="57" t="s">
        <v>70</v>
      </c>
      <c r="B97" s="58"/>
      <c r="C97" s="23" t="s">
        <v>65</v>
      </c>
      <c r="D97" s="23" t="s">
        <v>64</v>
      </c>
      <c r="E97" s="61" t="s">
        <v>32</v>
      </c>
      <c r="F97" s="46" t="s">
        <v>33</v>
      </c>
      <c r="G97" s="46"/>
      <c r="H97" s="46"/>
      <c r="I97" s="46"/>
      <c r="J97" s="46"/>
      <c r="K97" s="46"/>
      <c r="L97" s="46"/>
      <c r="M97" s="46"/>
      <c r="N97" s="46"/>
      <c r="O97" s="20" t="s">
        <v>34</v>
      </c>
      <c r="P97" s="20" t="s">
        <v>34</v>
      </c>
      <c r="Q97" s="26"/>
      <c r="R97" s="20" t="s">
        <v>34</v>
      </c>
      <c r="S97" s="27"/>
      <c r="T97" s="6" t="s">
        <v>34</v>
      </c>
      <c r="U97" s="27"/>
    </row>
    <row r="98" spans="1:21" s="81" customFormat="1" ht="37.5" customHeight="1">
      <c r="A98" s="72"/>
      <c r="B98" s="73"/>
      <c r="C98" s="74"/>
      <c r="D98" s="74"/>
      <c r="E98" s="83" t="s">
        <v>60</v>
      </c>
      <c r="F98" s="325"/>
      <c r="G98" s="326"/>
      <c r="H98" s="326"/>
      <c r="I98" s="326"/>
      <c r="J98" s="326"/>
      <c r="K98" s="326"/>
      <c r="L98" s="326"/>
      <c r="M98" s="326"/>
      <c r="N98" s="327"/>
      <c r="O98" s="77"/>
      <c r="P98" s="77"/>
      <c r="Q98" s="78"/>
      <c r="R98" s="77"/>
      <c r="S98" s="80"/>
      <c r="T98" s="79"/>
      <c r="U98" s="80"/>
    </row>
    <row r="99" spans="1:21" s="81" customFormat="1" ht="37.5" customHeight="1">
      <c r="A99" s="72"/>
      <c r="B99" s="73"/>
      <c r="C99" s="74"/>
      <c r="D99" s="74"/>
      <c r="E99" s="83" t="s">
        <v>60</v>
      </c>
      <c r="F99" s="325"/>
      <c r="G99" s="326"/>
      <c r="H99" s="326"/>
      <c r="I99" s="326"/>
      <c r="J99" s="326"/>
      <c r="K99" s="326"/>
      <c r="L99" s="326"/>
      <c r="M99" s="326"/>
      <c r="N99" s="327"/>
      <c r="O99" s="77"/>
      <c r="P99" s="77"/>
      <c r="Q99" s="78"/>
      <c r="R99" s="77"/>
      <c r="S99" s="93"/>
      <c r="T99" s="79"/>
      <c r="U99" s="93"/>
    </row>
    <row r="100" spans="1:21" s="81" customFormat="1" ht="37.5" customHeight="1">
      <c r="A100" s="72"/>
      <c r="B100" s="73"/>
      <c r="C100" s="74"/>
      <c r="D100" s="74"/>
      <c r="E100" s="83" t="s">
        <v>60</v>
      </c>
      <c r="F100" s="325"/>
      <c r="G100" s="326"/>
      <c r="H100" s="326"/>
      <c r="I100" s="326"/>
      <c r="J100" s="326"/>
      <c r="K100" s="326"/>
      <c r="L100" s="326"/>
      <c r="M100" s="326"/>
      <c r="N100" s="327"/>
      <c r="O100" s="77"/>
      <c r="P100" s="77"/>
      <c r="Q100" s="78"/>
      <c r="R100" s="77"/>
      <c r="S100" s="80"/>
      <c r="T100" s="79"/>
      <c r="U100" s="80"/>
    </row>
    <row r="101" spans="1:21" s="81" customFormat="1" ht="37.5" customHeight="1">
      <c r="A101" s="72"/>
      <c r="B101" s="73"/>
      <c r="C101" s="74"/>
      <c r="D101" s="74"/>
      <c r="E101" s="83" t="s">
        <v>60</v>
      </c>
      <c r="F101" s="325"/>
      <c r="G101" s="326"/>
      <c r="H101" s="326"/>
      <c r="I101" s="326"/>
      <c r="J101" s="326"/>
      <c r="K101" s="326"/>
      <c r="L101" s="326"/>
      <c r="M101" s="326"/>
      <c r="N101" s="327"/>
      <c r="O101" s="77"/>
      <c r="P101" s="77"/>
      <c r="Q101" s="78"/>
      <c r="R101" s="77"/>
      <c r="S101" s="80"/>
      <c r="T101" s="79"/>
      <c r="U101" s="80"/>
    </row>
    <row r="102" spans="1:21" s="1" customFormat="1" ht="15.5">
      <c r="M102" s="47"/>
      <c r="N102" s="47" t="s">
        <v>69</v>
      </c>
      <c r="O102" s="30">
        <f>SUM(O98:O101)</f>
        <v>0</v>
      </c>
      <c r="P102" s="30">
        <f>SUM(P98:P101)</f>
        <v>0</v>
      </c>
      <c r="Q102" s="22"/>
      <c r="R102" s="30">
        <f>SUM(R98:R101)</f>
        <v>0</v>
      </c>
      <c r="S102" s="22"/>
      <c r="T102" s="154">
        <f>SUM(T98:T101)</f>
        <v>0</v>
      </c>
      <c r="U102" s="22"/>
    </row>
    <row r="103" spans="1:21">
      <c r="T103" s="157"/>
    </row>
    <row r="104" spans="1:21">
      <c r="T104" s="157"/>
    </row>
    <row r="105" spans="1:21" ht="15" thickBot="1">
      <c r="T105" s="157"/>
    </row>
    <row r="106" spans="1:21" s="1" customFormat="1" ht="21.5" thickBot="1">
      <c r="G106" s="64"/>
      <c r="H106" s="307" t="s">
        <v>88</v>
      </c>
      <c r="I106" s="308"/>
      <c r="J106" s="308"/>
      <c r="K106" s="308"/>
      <c r="L106" s="308"/>
      <c r="M106" s="308"/>
      <c r="N106" s="309"/>
      <c r="O106" s="94">
        <f>(O93*0.05)</f>
        <v>2547.6445000000003</v>
      </c>
      <c r="P106" s="94">
        <v>0</v>
      </c>
      <c r="Q106" s="94"/>
      <c r="R106" s="94">
        <v>0</v>
      </c>
      <c r="S106" s="94"/>
      <c r="T106" s="158">
        <v>0</v>
      </c>
      <c r="U106" s="30"/>
    </row>
    <row r="107" spans="1:21">
      <c r="T107" s="157"/>
    </row>
    <row r="108" spans="1:21" ht="15" thickBot="1">
      <c r="T108" s="157"/>
    </row>
    <row r="109" spans="1:21" s="41" customFormat="1" ht="24" thickBot="1">
      <c r="E109" s="310" t="s">
        <v>90</v>
      </c>
      <c r="F109" s="311"/>
      <c r="G109" s="311"/>
      <c r="H109" s="311"/>
      <c r="I109" s="311"/>
      <c r="J109" s="311"/>
      <c r="K109" s="311"/>
      <c r="L109" s="311"/>
      <c r="M109" s="311"/>
      <c r="N109" s="312"/>
      <c r="O109" s="43">
        <f>SUM(O106,O102,O93)</f>
        <v>53500.534500000002</v>
      </c>
      <c r="P109" s="43">
        <f>SUM(P106,P102,P93)</f>
        <v>0</v>
      </c>
      <c r="Q109" s="43"/>
      <c r="R109" s="43">
        <f>SUM(R106,R102,R93)</f>
        <v>0</v>
      </c>
      <c r="S109" s="43"/>
      <c r="T109" s="159">
        <f>SUM(T106,T102,T93)</f>
        <v>0</v>
      </c>
      <c r="U109"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51">
    <mergeCell ref="F64:N64"/>
    <mergeCell ref="F69:N69"/>
    <mergeCell ref="F70:N70"/>
    <mergeCell ref="D1:E1"/>
    <mergeCell ref="F23:N23"/>
    <mergeCell ref="F24:N24"/>
    <mergeCell ref="F33:N33"/>
    <mergeCell ref="F34:N34"/>
    <mergeCell ref="F30:N30"/>
    <mergeCell ref="F25:N25"/>
    <mergeCell ref="F31:N31"/>
    <mergeCell ref="F82:N82"/>
    <mergeCell ref="F71:N71"/>
    <mergeCell ref="F72:N72"/>
    <mergeCell ref="A20:D20"/>
    <mergeCell ref="A39:D39"/>
    <mergeCell ref="F42:N42"/>
    <mergeCell ref="F43:N43"/>
    <mergeCell ref="F44:N44"/>
    <mergeCell ref="F60:N60"/>
    <mergeCell ref="F61:N61"/>
    <mergeCell ref="F32:N32"/>
    <mergeCell ref="F53:N53"/>
    <mergeCell ref="F54:N54"/>
    <mergeCell ref="F55:N55"/>
    <mergeCell ref="F62:N62"/>
    <mergeCell ref="F63:N63"/>
    <mergeCell ref="F98:N98"/>
    <mergeCell ref="F99:N99"/>
    <mergeCell ref="F100:N100"/>
    <mergeCell ref="F85:N85"/>
    <mergeCell ref="E93:N93"/>
    <mergeCell ref="F88:N88"/>
    <mergeCell ref="F86:N86"/>
    <mergeCell ref="F87:N87"/>
    <mergeCell ref="H106:N106"/>
    <mergeCell ref="E109:N109"/>
    <mergeCell ref="A11:Q15"/>
    <mergeCell ref="F83:N83"/>
    <mergeCell ref="F84:N84"/>
    <mergeCell ref="F101:N101"/>
    <mergeCell ref="K38:N38"/>
    <mergeCell ref="F49:N49"/>
    <mergeCell ref="F50:N50"/>
    <mergeCell ref="F51:N51"/>
    <mergeCell ref="F52:N52"/>
    <mergeCell ref="F73:N73"/>
    <mergeCell ref="F74:N74"/>
    <mergeCell ref="F75:N75"/>
    <mergeCell ref="F80:N80"/>
    <mergeCell ref="F81:N81"/>
  </mergeCells>
  <dataValidations count="10">
    <dataValidation type="list" allowBlank="1" showInputMessage="1" showErrorMessage="1" sqref="C80:D88 C23:D25 C30:D34 C42:D44 C49:D55 C60:D64 C69:D75 C98:D101" xr:uid="{00000000-0002-0000-0200-000000000000}">
      <formula1>Quarter1</formula1>
    </dataValidation>
    <dataValidation type="list" allowBlank="1" showInputMessage="1" showErrorMessage="1" sqref="H8" xr:uid="{00000000-0002-0000-0200-000001000000}">
      <formula1>YesNo</formula1>
    </dataValidation>
    <dataValidation type="list" allowBlank="1" showInputMessage="1" showErrorMessage="1" sqref="E80:E88" xr:uid="{00000000-0002-0000-0200-000002000000}">
      <formula1>Other</formula1>
    </dataValidation>
    <dataValidation type="list" allowBlank="1" showInputMessage="1" showErrorMessage="1" error="Please select from the drop down menu" sqref="E23:E25" xr:uid="{00000000-0002-0000-0200-000003000000}">
      <formula1>Salary</formula1>
    </dataValidation>
    <dataValidation allowBlank="1" showInputMessage="1" showErrorMessage="1" error="Please select from the drop down menu" sqref="E30:E34" xr:uid="{00000000-0002-0000-0200-000004000000}"/>
    <dataValidation type="list" allowBlank="1" showInputMessage="1" showErrorMessage="1" error="Please Select from the Drop Down Menu" sqref="E42:E44" xr:uid="{00000000-0002-0000-0200-000005000000}">
      <formula1>ContractedServices</formula1>
    </dataValidation>
    <dataValidation type="list" allowBlank="1" showInputMessage="1" showErrorMessage="1" error="Please Select from the Drop Down Menu" sqref="E49:E55" xr:uid="{00000000-0002-0000-0200-000006000000}">
      <formula1>Supplies</formula1>
    </dataValidation>
    <dataValidation type="list" allowBlank="1" showInputMessage="1" showErrorMessage="1" error="Please Select from the Drop Down Menu" sqref="E60:E64" xr:uid="{00000000-0002-0000-0200-000007000000}">
      <formula1>Telephone</formula1>
    </dataValidation>
    <dataValidation allowBlank="1" showInputMessage="1" showErrorMessage="1" error="Please Select from the Drop Down Menu" sqref="E69:E75" xr:uid="{00000000-0002-0000-0200-000008000000}"/>
    <dataValidation type="list" allowBlank="1" showInputMessage="1" showErrorMessage="1" sqref="E98:E101" xr:uid="{00000000-0002-0000-0200-000009000000}">
      <formula1>Salaries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33" sqref="H33"/>
    </sheetView>
  </sheetViews>
  <sheetFormatPr defaultRowHeight="14.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c r="A1" s="346" t="s">
        <v>41</v>
      </c>
      <c r="B1" s="346"/>
      <c r="C1" s="346"/>
      <c r="E1" s="346" t="s">
        <v>37</v>
      </c>
      <c r="F1" s="346"/>
      <c r="G1" s="346"/>
      <c r="I1" s="346" t="s">
        <v>38</v>
      </c>
      <c r="J1" s="346"/>
      <c r="K1" s="346"/>
      <c r="M1" s="346" t="s">
        <v>39</v>
      </c>
      <c r="N1" s="346"/>
      <c r="O1" s="346"/>
    </row>
    <row r="2" spans="1:15">
      <c r="A2" s="282" t="s">
        <v>2</v>
      </c>
      <c r="B2" s="282"/>
      <c r="C2" s="1" t="s">
        <v>0</v>
      </c>
      <c r="E2" s="282" t="s">
        <v>2</v>
      </c>
      <c r="F2" s="282"/>
      <c r="G2" s="1" t="s">
        <v>0</v>
      </c>
      <c r="I2" s="282" t="s">
        <v>2</v>
      </c>
      <c r="J2" s="282"/>
      <c r="K2" s="1" t="s">
        <v>0</v>
      </c>
      <c r="M2" s="282" t="s">
        <v>2</v>
      </c>
      <c r="N2" s="282"/>
      <c r="O2" s="1" t="s">
        <v>0</v>
      </c>
    </row>
    <row r="3" spans="1:15">
      <c r="A3" s="347" t="s">
        <v>5</v>
      </c>
      <c r="B3" s="348"/>
      <c r="C3" s="65"/>
      <c r="E3" s="347" t="s">
        <v>5</v>
      </c>
      <c r="F3" s="348"/>
      <c r="G3" s="65"/>
      <c r="I3" s="347" t="s">
        <v>5</v>
      </c>
      <c r="J3" s="348"/>
      <c r="K3" s="65"/>
      <c r="M3" s="347" t="s">
        <v>5</v>
      </c>
      <c r="N3" s="348"/>
      <c r="O3" s="65"/>
    </row>
    <row r="4" spans="1:15">
      <c r="A4" s="4">
        <v>1</v>
      </c>
      <c r="B4" s="5" t="s">
        <v>1</v>
      </c>
      <c r="C4" s="65">
        <f>SUMIF('Budget Detail &amp; Amendments'!E23:E25, B4, 'Budget Detail &amp; Amendments'!O23:O25)</f>
        <v>31254.080000000002</v>
      </c>
      <c r="E4" s="4">
        <v>1</v>
      </c>
      <c r="F4" s="5" t="s">
        <v>1</v>
      </c>
      <c r="G4" s="65">
        <f>SUMIF('Budget Detail &amp; Amendments'!E23:E25, 'Budget Roll-Up'!F4, 'Budget Detail &amp; Amendments'!P23:P25)</f>
        <v>0</v>
      </c>
      <c r="I4" s="4">
        <v>1</v>
      </c>
      <c r="J4" s="5" t="s">
        <v>1</v>
      </c>
      <c r="K4" s="65">
        <f>SUMIF('Budget Detail &amp; Amendments'!E23:E25, 'Budget Roll-Up'!J4, 'Budget Detail &amp; Amendments'!R23:R25)</f>
        <v>0</v>
      </c>
      <c r="M4" s="4">
        <v>1</v>
      </c>
      <c r="N4" s="5" t="s">
        <v>1</v>
      </c>
      <c r="O4" s="65">
        <f>SUMIF('Budget Detail &amp; Amendments'!E23:E25, 'Budget Roll-Up'!N4, 'Budget Detail &amp; Amendments'!T23:T25)</f>
        <v>0</v>
      </c>
    </row>
    <row r="5" spans="1:15">
      <c r="A5" s="4">
        <v>2</v>
      </c>
      <c r="B5" s="5" t="s">
        <v>3</v>
      </c>
      <c r="C5" s="65">
        <f>SUMIF('Budget Detail &amp; Amendments'!E23:E25, B5, 'Budget Detail &amp; Amendments'!O23:O25)</f>
        <v>0</v>
      </c>
      <c r="E5" s="4">
        <v>2</v>
      </c>
      <c r="F5" s="5" t="s">
        <v>3</v>
      </c>
      <c r="G5" s="65">
        <f>SUMIF('Budget Detail &amp; Amendments'!E23:E25, 'Budget Roll-Up'!F5, 'Budget Detail &amp; Amendments'!P23:P25)</f>
        <v>0</v>
      </c>
      <c r="I5" s="4">
        <v>2</v>
      </c>
      <c r="J5" s="5" t="s">
        <v>3</v>
      </c>
      <c r="K5" s="65">
        <f>SUMIF('Budget Detail &amp; Amendments'!E23:E25, 'Budget Roll-Up'!J5, 'Budget Detail &amp; Amendments'!R23:R25)</f>
        <v>0</v>
      </c>
      <c r="M5" s="4">
        <v>2</v>
      </c>
      <c r="N5" s="5" t="s">
        <v>3</v>
      </c>
      <c r="O5" s="65">
        <f>SUMIF('Budget Detail &amp; Amendments'!E23:E25, 'Budget Roll-Up'!N5, 'Budget Detail &amp; Amendments'!T23:T25)</f>
        <v>0</v>
      </c>
    </row>
    <row r="6" spans="1:15">
      <c r="A6" s="4">
        <v>3</v>
      </c>
      <c r="B6" s="5" t="s">
        <v>4</v>
      </c>
      <c r="C6" s="65">
        <f>'Budget Detail &amp; Amendments'!O35</f>
        <v>15775.810000000001</v>
      </c>
      <c r="E6" s="4">
        <v>3</v>
      </c>
      <c r="F6" s="5" t="s">
        <v>4</v>
      </c>
      <c r="G6" s="65">
        <f>'Budget Detail &amp; Amendments'!P35</f>
        <v>0</v>
      </c>
      <c r="I6" s="4">
        <v>3</v>
      </c>
      <c r="J6" s="5" t="s">
        <v>4</v>
      </c>
      <c r="K6" s="65">
        <f>'Budget Detail &amp; Amendments'!R35</f>
        <v>0</v>
      </c>
      <c r="M6" s="4">
        <v>3</v>
      </c>
      <c r="N6" s="5" t="s">
        <v>4</v>
      </c>
      <c r="O6" s="65">
        <f>'Budget Detail &amp; Amendments'!T35</f>
        <v>0</v>
      </c>
    </row>
    <row r="7" spans="1:15">
      <c r="A7" s="6">
        <v>4</v>
      </c>
      <c r="B7" s="7" t="s">
        <v>6</v>
      </c>
      <c r="C7" s="66">
        <f>SUM(C4:C6)</f>
        <v>47029.89</v>
      </c>
      <c r="E7" s="6">
        <v>4</v>
      </c>
      <c r="F7" s="7" t="s">
        <v>6</v>
      </c>
      <c r="G7" s="66">
        <f>SUM(G4:G6)</f>
        <v>0</v>
      </c>
      <c r="I7" s="6">
        <v>4</v>
      </c>
      <c r="J7" s="7" t="s">
        <v>6</v>
      </c>
      <c r="K7" s="66">
        <f>SUM(K4:K6)</f>
        <v>0</v>
      </c>
      <c r="M7" s="6">
        <v>4</v>
      </c>
      <c r="N7" s="7" t="s">
        <v>6</v>
      </c>
      <c r="O7" s="66">
        <f>SUM(O4:O6)</f>
        <v>0</v>
      </c>
    </row>
    <row r="8" spans="1:15">
      <c r="G8" s="67"/>
      <c r="K8" s="67"/>
      <c r="O8" s="67"/>
    </row>
    <row r="9" spans="1:15">
      <c r="A9" s="282" t="s">
        <v>7</v>
      </c>
      <c r="B9" s="282"/>
      <c r="E9" s="282" t="s">
        <v>7</v>
      </c>
      <c r="F9" s="282"/>
      <c r="G9" s="67"/>
      <c r="I9" s="282" t="s">
        <v>7</v>
      </c>
      <c r="J9" s="282"/>
      <c r="K9" s="67"/>
      <c r="M9" s="282" t="s">
        <v>7</v>
      </c>
      <c r="N9" s="282"/>
      <c r="O9" s="67"/>
    </row>
    <row r="10" spans="1:15">
      <c r="A10" s="4">
        <v>5</v>
      </c>
      <c r="B10" s="5" t="s">
        <v>8</v>
      </c>
      <c r="C10" s="65">
        <f>SUMIF('Budget Detail &amp; Amendments'!E42:E44, B10, 'Budget Detail &amp; Amendments'!O42:O44)</f>
        <v>0</v>
      </c>
      <c r="E10" s="4">
        <v>5</v>
      </c>
      <c r="F10" s="5" t="s">
        <v>8</v>
      </c>
      <c r="G10" s="65">
        <f>SUMIF('Budget Detail &amp; Amendments'!E42:E44, 'Budget Roll-Up'!F10, 'Budget Detail &amp; Amendments'!P42:P44)</f>
        <v>0</v>
      </c>
      <c r="I10" s="4">
        <v>5</v>
      </c>
      <c r="J10" s="5" t="s">
        <v>8</v>
      </c>
      <c r="K10" s="65">
        <f>SUMIF('Budget Detail &amp; Amendments'!E42:E44, 'Budget Roll-Up'!J10, 'Budget Detail &amp; Amendments'!R42:R44)</f>
        <v>0</v>
      </c>
      <c r="M10" s="4">
        <v>5</v>
      </c>
      <c r="N10" s="5" t="s">
        <v>8</v>
      </c>
      <c r="O10" s="65">
        <f>SUMIF('Budget Detail &amp; Amendments'!E42:E44, 'Budget Roll-Up'!N10, 'Budget Detail &amp; Amendments'!T42:T44)</f>
        <v>0</v>
      </c>
    </row>
    <row r="11" spans="1:15">
      <c r="A11" s="4">
        <v>6</v>
      </c>
      <c r="B11" s="5" t="s">
        <v>9</v>
      </c>
      <c r="C11" s="65"/>
      <c r="E11" s="4">
        <v>6</v>
      </c>
      <c r="F11" s="5" t="s">
        <v>9</v>
      </c>
      <c r="G11" s="65"/>
      <c r="I11" s="4">
        <v>6</v>
      </c>
      <c r="J11" s="5" t="s">
        <v>9</v>
      </c>
      <c r="K11" s="65"/>
      <c r="M11" s="4">
        <v>6</v>
      </c>
      <c r="N11" s="5" t="s">
        <v>9</v>
      </c>
      <c r="O11" s="65"/>
    </row>
    <row r="12" spans="1:15">
      <c r="A12" s="4">
        <v>7</v>
      </c>
      <c r="B12" s="5" t="s">
        <v>10</v>
      </c>
      <c r="C12" s="65">
        <f>SUMIF('Budget Detail &amp; Amendments'!E42:E44, 'Budget Roll-Up'!B12, 'Budget Detail &amp; Amendments'!O42:O44)</f>
        <v>0</v>
      </c>
      <c r="E12" s="4">
        <v>7</v>
      </c>
      <c r="F12" s="5" t="s">
        <v>10</v>
      </c>
      <c r="G12" s="65">
        <f>SUMIF('Budget Detail &amp; Amendments'!E42:E44, 'Budget Roll-Up'!F12, 'Budget Detail &amp; Amendments'!P42:P44)</f>
        <v>0</v>
      </c>
      <c r="I12" s="4">
        <v>7</v>
      </c>
      <c r="J12" s="5" t="s">
        <v>10</v>
      </c>
      <c r="K12" s="65">
        <f>SUMIF('Budget Detail &amp; Amendments'!E42:E44, 'Budget Roll-Up'!J12, 'Budget Detail &amp; Amendments'!R42:R44)</f>
        <v>0</v>
      </c>
      <c r="M12" s="4">
        <v>7</v>
      </c>
      <c r="N12" s="5" t="s">
        <v>10</v>
      </c>
      <c r="O12" s="65">
        <f>SUMIF('Budget Detail &amp; Amendments'!E42:E44, 'Budget Roll-Up'!N12, 'Budget Detail &amp; Amendments'!T42:T44)</f>
        <v>0</v>
      </c>
    </row>
    <row r="13" spans="1:15">
      <c r="A13" s="4">
        <v>8</v>
      </c>
      <c r="B13" s="5" t="s">
        <v>13</v>
      </c>
      <c r="C13" s="65">
        <f>SUMIF('Budget Detail &amp; Amendments'!E49:E55, 'Budget Roll-Up'!B13, 'Budget Detail &amp; Amendments'!O49:O55)</f>
        <v>0</v>
      </c>
      <c r="E13" s="4">
        <v>8</v>
      </c>
      <c r="F13" s="5" t="s">
        <v>13</v>
      </c>
      <c r="G13" s="65">
        <f>SUMIF('Budget Detail &amp; Amendments'!E49:E55, 'Budget Roll-Up'!F13, 'Budget Detail &amp; Amendments'!P49:P55)</f>
        <v>0</v>
      </c>
      <c r="I13" s="4">
        <v>8</v>
      </c>
      <c r="J13" s="5" t="s">
        <v>13</v>
      </c>
      <c r="K13" s="65">
        <f>SUMIF('Budget Detail &amp; Amendments'!E49:E55, 'Budget Roll-Up'!J13, 'Budget Detail &amp; Amendments'!R49:R55)</f>
        <v>0</v>
      </c>
      <c r="M13" s="4">
        <v>8</v>
      </c>
      <c r="N13" s="5" t="s">
        <v>13</v>
      </c>
      <c r="O13" s="65">
        <f>SUMIF('Budget Detail &amp; Amendments'!E49:E55, 'Budget Roll-Up'!N13, 'Budget Detail &amp; Amendments'!T49:T55)</f>
        <v>0</v>
      </c>
    </row>
    <row r="14" spans="1:15">
      <c r="A14" s="4">
        <v>9</v>
      </c>
      <c r="B14" s="5" t="s">
        <v>11</v>
      </c>
      <c r="C14" s="65">
        <f>SUMIF('Budget Detail &amp; Amendments'!E49:E55, 'Budget Roll-Up'!B14, 'Budget Detail &amp; Amendments'!O49:O55)</f>
        <v>0</v>
      </c>
      <c r="E14" s="4">
        <v>9</v>
      </c>
      <c r="F14" s="5" t="s">
        <v>11</v>
      </c>
      <c r="G14" s="65">
        <f>SUMIF('Budget Detail &amp; Amendments'!E49:E55, 'Budget Roll-Up'!F14, 'Budget Detail &amp; Amendments'!P49:P55)</f>
        <v>0</v>
      </c>
      <c r="I14" s="4">
        <v>9</v>
      </c>
      <c r="J14" s="5" t="s">
        <v>11</v>
      </c>
      <c r="K14" s="65">
        <f>SUMIF('Budget Detail &amp; Amendments'!E49:E55, 'Budget Roll-Up'!J14, 'Budget Detail &amp; Amendments'!R49:R55)</f>
        <v>0</v>
      </c>
      <c r="M14" s="4">
        <v>9</v>
      </c>
      <c r="N14" s="5" t="s">
        <v>11</v>
      </c>
      <c r="O14" s="65">
        <f>SUMIF('Budget Detail &amp; Amendments'!E49:E55, 'Budget Roll-Up'!N14, 'Budget Detail &amp; Amendments'!T49:T55)</f>
        <v>0</v>
      </c>
    </row>
    <row r="15" spans="1:15">
      <c r="A15" s="4">
        <v>10</v>
      </c>
      <c r="B15" s="5" t="s">
        <v>12</v>
      </c>
      <c r="C15" s="65">
        <f>SUMIF('Budget Detail &amp; Amendments'!E60:E64, 'Budget Roll-Up'!B15, 'Budget Detail &amp; Amendments'!O60:O64)</f>
        <v>0</v>
      </c>
      <c r="E15" s="4">
        <v>10</v>
      </c>
      <c r="F15" s="5" t="s">
        <v>12</v>
      </c>
      <c r="G15" s="65">
        <f>SUMIF('Budget Detail &amp; Amendments'!E60:E64, 'Budget Roll-Up'!F15, 'Budget Detail &amp; Amendments'!P60:P64)</f>
        <v>0</v>
      </c>
      <c r="I15" s="4">
        <v>10</v>
      </c>
      <c r="J15" s="5" t="s">
        <v>12</v>
      </c>
      <c r="K15" s="65">
        <f>SUMIF('Budget Detail &amp; Amendments'!E60:E64, 'Budget Roll-Up'!J15, 'Budget Detail &amp; Amendments'!R60:R64)</f>
        <v>0</v>
      </c>
      <c r="M15" s="4">
        <v>10</v>
      </c>
      <c r="N15" s="5" t="s">
        <v>12</v>
      </c>
      <c r="O15" s="65">
        <f>SUMIF('Budget Detail &amp; Amendments'!E60:E64, 'Budget Roll-Up'!N15, 'Budget Detail &amp; Amendments'!T60:T64)</f>
        <v>0</v>
      </c>
    </row>
    <row r="16" spans="1:15">
      <c r="A16" s="4">
        <v>11</v>
      </c>
      <c r="B16" s="5" t="s">
        <v>14</v>
      </c>
      <c r="C16" s="65">
        <f>SUMIF('Budget Detail &amp; Amendments'!E60:E64, 'Budget Roll-Up'!B16, 'Budget Detail &amp; Amendments'!O60:O64)</f>
        <v>660</v>
      </c>
      <c r="E16" s="4">
        <v>11</v>
      </c>
      <c r="F16" s="5" t="s">
        <v>14</v>
      </c>
      <c r="G16" s="65">
        <f>SUMIF('Budget Detail &amp; Amendments'!E60:E64, 'Budget Roll-Up'!F16, 'Budget Detail &amp; Amendments'!P60:P64)</f>
        <v>0</v>
      </c>
      <c r="I16" s="4">
        <v>11</v>
      </c>
      <c r="J16" s="5" t="s">
        <v>14</v>
      </c>
      <c r="K16" s="65">
        <f>SUMIF('Budget Detail &amp; Amendments'!E60:E64, 'Budget Roll-Up'!J16, 'Budget Detail &amp; Amendments'!R60:R64)</f>
        <v>0</v>
      </c>
      <c r="M16" s="4">
        <v>11</v>
      </c>
      <c r="N16" s="5" t="s">
        <v>14</v>
      </c>
      <c r="O16" s="65">
        <f>SUMIF('Budget Detail &amp; Amendments'!E60:E64, 'Budget Roll-Up'!N16, 'Budget Detail &amp; Amendments'!T60:T64)</f>
        <v>0</v>
      </c>
    </row>
    <row r="17" spans="1:15">
      <c r="A17" s="4">
        <v>12</v>
      </c>
      <c r="B17" s="8" t="s">
        <v>15</v>
      </c>
      <c r="C17" s="65">
        <f>'Budget Detail &amp; Amendments'!O76</f>
        <v>3263</v>
      </c>
      <c r="E17" s="4">
        <v>12</v>
      </c>
      <c r="F17" s="8" t="s">
        <v>15</v>
      </c>
      <c r="G17" s="65">
        <f>SUM('Budget Detail &amp; Amendments'!P76)</f>
        <v>0</v>
      </c>
      <c r="I17" s="4">
        <v>12</v>
      </c>
      <c r="J17" s="8" t="s">
        <v>15</v>
      </c>
      <c r="K17" s="65">
        <f>SUM('Budget Detail &amp; Amendments'!R76)</f>
        <v>0</v>
      </c>
      <c r="M17" s="4">
        <v>12</v>
      </c>
      <c r="N17" s="8" t="s">
        <v>15</v>
      </c>
      <c r="O17" s="65">
        <f>SUM('Budget Detail &amp; Amendments'!T76)</f>
        <v>0</v>
      </c>
    </row>
    <row r="18" spans="1:15">
      <c r="A18" s="4">
        <v>13</v>
      </c>
      <c r="B18" s="8" t="s">
        <v>16</v>
      </c>
      <c r="C18" s="65"/>
      <c r="E18" s="4">
        <v>13</v>
      </c>
      <c r="F18" s="8" t="s">
        <v>16</v>
      </c>
      <c r="G18" s="65"/>
      <c r="I18" s="4">
        <v>13</v>
      </c>
      <c r="J18" s="8" t="s">
        <v>16</v>
      </c>
      <c r="K18" s="65"/>
      <c r="M18" s="4">
        <v>13</v>
      </c>
      <c r="N18" s="8" t="s">
        <v>16</v>
      </c>
      <c r="O18" s="65"/>
    </row>
    <row r="19" spans="1:15">
      <c r="A19" s="4">
        <v>14</v>
      </c>
      <c r="B19" s="8" t="s">
        <v>17</v>
      </c>
      <c r="C19" s="65"/>
      <c r="E19" s="4">
        <v>14</v>
      </c>
      <c r="F19" s="8" t="s">
        <v>17</v>
      </c>
      <c r="G19" s="65"/>
      <c r="I19" s="4">
        <v>14</v>
      </c>
      <c r="J19" s="8" t="s">
        <v>17</v>
      </c>
      <c r="K19" s="65"/>
      <c r="M19" s="4">
        <v>14</v>
      </c>
      <c r="N19" s="8" t="s">
        <v>17</v>
      </c>
      <c r="O19" s="65"/>
    </row>
    <row r="20" spans="1:15">
      <c r="A20" s="4">
        <v>15</v>
      </c>
      <c r="B20" s="8" t="s">
        <v>18</v>
      </c>
      <c r="C20" s="65"/>
      <c r="E20" s="4">
        <v>15</v>
      </c>
      <c r="F20" s="8" t="s">
        <v>18</v>
      </c>
      <c r="G20" s="65"/>
      <c r="I20" s="4">
        <v>15</v>
      </c>
      <c r="J20" s="8" t="s">
        <v>18</v>
      </c>
      <c r="K20" s="65"/>
      <c r="M20" s="4">
        <v>15</v>
      </c>
      <c r="N20" s="8" t="s">
        <v>18</v>
      </c>
      <c r="O20" s="65"/>
    </row>
    <row r="21" spans="1:15">
      <c r="A21" s="4">
        <v>16</v>
      </c>
      <c r="B21" s="8" t="s">
        <v>19</v>
      </c>
      <c r="C21" s="65">
        <f>SUMIF('Budget Detail &amp; Amendments'!E80:E88, 'Budget Roll-Up'!B21, 'Budget Detail &amp; Amendments'!O80:O88)</f>
        <v>0</v>
      </c>
      <c r="E21" s="4">
        <v>16</v>
      </c>
      <c r="F21" s="8" t="s">
        <v>19</v>
      </c>
      <c r="G21" s="65">
        <f>SUMIF('Budget Detail &amp; Amendments'!E80:E88, 'Budget Roll-Up'!F21, 'Budget Detail &amp; Amendments'!P80:P88)</f>
        <v>0</v>
      </c>
      <c r="I21" s="4">
        <v>16</v>
      </c>
      <c r="J21" s="8" t="s">
        <v>19</v>
      </c>
      <c r="K21" s="65">
        <f>SUMIF('Budget Detail &amp; Amendments'!E80:E88, 'Budget Roll-Up'!J21, 'Budget Detail &amp; Amendments'!R80:R88)</f>
        <v>0</v>
      </c>
      <c r="M21" s="4">
        <v>16</v>
      </c>
      <c r="N21" s="8" t="s">
        <v>19</v>
      </c>
      <c r="O21" s="65">
        <f>SUMIF('Budget Detail &amp; Amendments'!E80:E88, 'Budget Roll-Up'!N21, 'Budget Detail &amp; Amendments'!T80:T88)</f>
        <v>0</v>
      </c>
    </row>
    <row r="22" spans="1:15">
      <c r="A22" s="4">
        <v>17</v>
      </c>
      <c r="B22" s="8" t="s">
        <v>20</v>
      </c>
      <c r="C22" s="65">
        <f>SUMIF('Budget Detail &amp; Amendments'!E80:E88, 'Budget Roll-Up'!B22, 'Budget Detail &amp; Amendments'!O80:O88)</f>
        <v>0</v>
      </c>
      <c r="E22" s="4">
        <v>17</v>
      </c>
      <c r="F22" s="8" t="s">
        <v>20</v>
      </c>
      <c r="G22" s="65">
        <f>SUMIF('Budget Detail &amp; Amendments'!E80:E88, 'Budget Roll-Up'!F22, 'Budget Detail &amp; Amendments'!P80:P88)</f>
        <v>0</v>
      </c>
      <c r="I22" s="4">
        <v>17</v>
      </c>
      <c r="J22" s="8" t="s">
        <v>20</v>
      </c>
      <c r="K22" s="65">
        <f>SUMIF('Budget Detail &amp; Amendments'!E80:E88, 'Budget Roll-Up'!J22, 'Budget Detail &amp; Amendments'!R80:R88)</f>
        <v>0</v>
      </c>
      <c r="M22" s="4">
        <v>17</v>
      </c>
      <c r="N22" s="8" t="s">
        <v>20</v>
      </c>
      <c r="O22" s="65">
        <f>SUMIF('Budget Detail &amp; Amendments'!E80:E88, 'Budget Roll-Up'!N22, 'Budget Detail &amp; Amendments'!T80:T88)</f>
        <v>0</v>
      </c>
    </row>
    <row r="23" spans="1:15">
      <c r="A23" s="4">
        <v>18</v>
      </c>
      <c r="B23" s="8" t="s">
        <v>21</v>
      </c>
      <c r="C23" s="65">
        <f>SUMIF('Budget Detail &amp; Amendments'!E80:E88, 'Budget Roll-Up'!B23, 'Budget Detail &amp; Amendments'!O80:O88)</f>
        <v>0</v>
      </c>
      <c r="E23" s="4">
        <v>18</v>
      </c>
      <c r="F23" s="8" t="s">
        <v>21</v>
      </c>
      <c r="G23" s="65">
        <f>SUMIF('Budget Detail &amp; Amendments'!E80:E88, 'Budget Roll-Up'!F23, 'Budget Detail &amp; Amendments'!P80:P88)</f>
        <v>0</v>
      </c>
      <c r="I23" s="4">
        <v>18</v>
      </c>
      <c r="J23" s="8" t="s">
        <v>21</v>
      </c>
      <c r="K23" s="65">
        <f>SUMIF('Budget Detail &amp; Amendments'!E80:E88, 'Budget Roll-Up'!J23, 'Budget Detail &amp; Amendments'!R80:R88)</f>
        <v>0</v>
      </c>
      <c r="M23" s="4">
        <v>18</v>
      </c>
      <c r="N23" s="8" t="s">
        <v>21</v>
      </c>
      <c r="O23" s="65">
        <f>SUMIF('Budget Detail &amp; Amendments'!E80:E88, 'Budget Roll-Up'!N23, 'Budget Detail &amp; Amendments'!T80:T88)</f>
        <v>0</v>
      </c>
    </row>
    <row r="24" spans="1:15">
      <c r="A24" s="6">
        <v>19</v>
      </c>
      <c r="B24" s="7" t="s">
        <v>22</v>
      </c>
      <c r="C24" s="65">
        <f>SUM(C10:C23)</f>
        <v>3923</v>
      </c>
      <c r="E24" s="6">
        <v>19</v>
      </c>
      <c r="F24" s="7" t="s">
        <v>22</v>
      </c>
      <c r="G24" s="65">
        <f>SUM(G10:G23)</f>
        <v>0</v>
      </c>
      <c r="I24" s="6">
        <v>19</v>
      </c>
      <c r="J24" s="7" t="s">
        <v>22</v>
      </c>
      <c r="K24" s="65">
        <f>SUM(K10:K23)</f>
        <v>0</v>
      </c>
      <c r="M24" s="6">
        <v>19</v>
      </c>
      <c r="N24" s="7" t="s">
        <v>22</v>
      </c>
      <c r="O24" s="65">
        <f>SUM(O10:O23)</f>
        <v>0</v>
      </c>
    </row>
    <row r="25" spans="1:15">
      <c r="C25" s="67"/>
      <c r="G25" s="67"/>
      <c r="K25" s="67"/>
      <c r="O25" s="67"/>
    </row>
    <row r="26" spans="1:15">
      <c r="A26" s="9">
        <v>20</v>
      </c>
      <c r="B26" s="7" t="s">
        <v>23</v>
      </c>
      <c r="C26" s="65">
        <f>'Budget Detail &amp; Amendments'!O106</f>
        <v>2547.6445000000003</v>
      </c>
      <c r="E26" s="9">
        <v>20</v>
      </c>
      <c r="F26" s="7" t="s">
        <v>23</v>
      </c>
      <c r="G26" s="65">
        <f>'Budget Detail &amp; Amendments'!P106</f>
        <v>0</v>
      </c>
      <c r="I26" s="9">
        <v>20</v>
      </c>
      <c r="J26" s="7" t="s">
        <v>23</v>
      </c>
      <c r="K26" s="65">
        <f>SUM('Budget Detail &amp; Amendments'!R106)</f>
        <v>0</v>
      </c>
      <c r="M26" s="9">
        <v>20</v>
      </c>
      <c r="N26" s="7" t="s">
        <v>23</v>
      </c>
      <c r="O26" s="65">
        <f>SUM('Budget Detail &amp; Amendments'!T106)</f>
        <v>0</v>
      </c>
    </row>
    <row r="27" spans="1:15">
      <c r="A27" s="1"/>
      <c r="B27" s="1"/>
      <c r="C27" s="67"/>
      <c r="E27" s="1"/>
      <c r="F27" s="1"/>
      <c r="G27" s="67"/>
      <c r="I27" s="1"/>
      <c r="J27" s="1"/>
      <c r="K27" s="67"/>
      <c r="M27" s="1"/>
      <c r="N27" s="1"/>
      <c r="O27" s="67"/>
    </row>
    <row r="28" spans="1:15">
      <c r="A28" s="6">
        <v>21</v>
      </c>
      <c r="B28" s="7" t="s">
        <v>24</v>
      </c>
      <c r="C28" s="65">
        <f>'Budget Detail &amp; Amendments'!O102</f>
        <v>0</v>
      </c>
      <c r="E28" s="6">
        <v>21</v>
      </c>
      <c r="F28" s="7" t="s">
        <v>24</v>
      </c>
      <c r="G28" s="65">
        <f>SUM('Budget Detail &amp; Amendments'!P102)</f>
        <v>0</v>
      </c>
      <c r="I28" s="6">
        <v>21</v>
      </c>
      <c r="J28" s="7" t="s">
        <v>24</v>
      </c>
      <c r="K28" s="65">
        <f>SUM('Budget Detail &amp; Amendments'!R102)</f>
        <v>0</v>
      </c>
      <c r="M28" s="6">
        <v>21</v>
      </c>
      <c r="N28" s="7" t="s">
        <v>24</v>
      </c>
      <c r="O28" s="65">
        <f>SUM('Budget Detail &amp; Amendments'!T102)</f>
        <v>0</v>
      </c>
    </row>
    <row r="29" spans="1:15">
      <c r="A29" s="2"/>
      <c r="B29" s="1"/>
      <c r="C29" s="67"/>
      <c r="E29" s="2"/>
      <c r="F29" s="1"/>
      <c r="G29" s="67"/>
      <c r="I29" s="2"/>
      <c r="J29" s="1"/>
      <c r="K29" s="67"/>
      <c r="M29" s="2"/>
      <c r="N29" s="1"/>
      <c r="O29" s="67"/>
    </row>
    <row r="30" spans="1:15">
      <c r="A30" s="6">
        <v>22</v>
      </c>
      <c r="B30" s="7" t="s">
        <v>25</v>
      </c>
      <c r="C30" s="65">
        <f>SUM(C7,C24,C26,C28)</f>
        <v>53500.534500000002</v>
      </c>
      <c r="E30" s="6">
        <v>22</v>
      </c>
      <c r="F30" s="7" t="s">
        <v>25</v>
      </c>
      <c r="G30" s="65">
        <f>SUM(G7,G24,G26,G28)</f>
        <v>0</v>
      </c>
      <c r="I30" s="6">
        <v>22</v>
      </c>
      <c r="J30" s="7" t="s">
        <v>25</v>
      </c>
      <c r="K30" s="65">
        <f>SUM(K7,K24,K26,K28)</f>
        <v>0</v>
      </c>
      <c r="M30" s="6">
        <v>22</v>
      </c>
      <c r="N30" s="7" t="s">
        <v>25</v>
      </c>
      <c r="O30" s="65">
        <f>SUM(O7,O24,O26,O28)</f>
        <v>0</v>
      </c>
    </row>
    <row r="33" spans="1:7" ht="15" thickBot="1"/>
    <row r="34" spans="1:7" ht="15" customHeight="1" thickBot="1">
      <c r="A34" s="349" t="s">
        <v>71</v>
      </c>
      <c r="B34" s="350"/>
      <c r="C34" s="350"/>
      <c r="D34" s="350"/>
      <c r="E34" s="350"/>
      <c r="F34" s="350"/>
      <c r="G34" s="351"/>
    </row>
    <row r="35" spans="1:7">
      <c r="A35" s="24"/>
      <c r="B35" s="13"/>
      <c r="C35" s="24"/>
      <c r="D35" s="24"/>
      <c r="E35" s="24"/>
      <c r="F35" s="24"/>
    </row>
    <row r="52" ht="15" customHeight="1"/>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26"/>
  <sheetViews>
    <sheetView workbookViewId="0">
      <selection activeCell="A2" sqref="A2:Y26"/>
    </sheetView>
  </sheetViews>
  <sheetFormatPr defaultRowHeight="14.5"/>
  <sheetData>
    <row r="2" spans="1:25" ht="15.75" customHeight="1">
      <c r="A2" s="352" t="s">
        <v>123</v>
      </c>
      <c r="B2" s="352"/>
      <c r="C2" s="352"/>
      <c r="D2" s="352"/>
      <c r="E2" s="352"/>
      <c r="F2" s="352"/>
      <c r="G2" s="352"/>
      <c r="H2" s="352"/>
      <c r="I2" s="352"/>
      <c r="J2" s="352"/>
      <c r="K2" s="352"/>
      <c r="L2" s="352"/>
      <c r="M2" s="352"/>
      <c r="N2" s="352"/>
      <c r="O2" s="352"/>
      <c r="P2" s="352"/>
      <c r="Q2" s="352"/>
      <c r="R2" s="352"/>
      <c r="S2" s="352"/>
      <c r="T2" s="352"/>
      <c r="U2" s="352"/>
      <c r="V2" s="352"/>
      <c r="W2" s="352"/>
      <c r="X2" s="352"/>
      <c r="Y2" s="352"/>
    </row>
    <row r="3" spans="1:25" ht="1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row>
    <row r="4" spans="1:25" ht="1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row>
    <row r="5" spans="1:25" ht="1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row>
    <row r="6" spans="1:25" ht="15" customHeight="1">
      <c r="A6" s="352"/>
      <c r="B6" s="352"/>
      <c r="C6" s="352"/>
      <c r="D6" s="352"/>
      <c r="E6" s="352"/>
      <c r="F6" s="352"/>
      <c r="G6" s="352"/>
      <c r="H6" s="352"/>
      <c r="I6" s="352"/>
      <c r="J6" s="352"/>
      <c r="K6" s="352"/>
      <c r="L6" s="352"/>
      <c r="M6" s="352"/>
      <c r="N6" s="352"/>
      <c r="O6" s="352"/>
      <c r="P6" s="352"/>
      <c r="Q6" s="352"/>
      <c r="R6" s="352"/>
      <c r="S6" s="352"/>
      <c r="T6" s="352"/>
      <c r="U6" s="352"/>
      <c r="V6" s="352"/>
      <c r="W6" s="352"/>
      <c r="X6" s="352"/>
      <c r="Y6" s="352"/>
    </row>
    <row r="7" spans="1:25" ht="15" customHeight="1">
      <c r="A7" s="352"/>
      <c r="B7" s="352"/>
      <c r="C7" s="352"/>
      <c r="D7" s="352"/>
      <c r="E7" s="352"/>
      <c r="F7" s="352"/>
      <c r="G7" s="352"/>
      <c r="H7" s="352"/>
      <c r="I7" s="352"/>
      <c r="J7" s="352"/>
      <c r="K7" s="352"/>
      <c r="L7" s="352"/>
      <c r="M7" s="352"/>
      <c r="N7" s="352"/>
      <c r="O7" s="352"/>
      <c r="P7" s="352"/>
      <c r="Q7" s="352"/>
      <c r="R7" s="352"/>
      <c r="S7" s="352"/>
      <c r="T7" s="352"/>
      <c r="U7" s="352"/>
      <c r="V7" s="352"/>
      <c r="W7" s="352"/>
      <c r="X7" s="352"/>
      <c r="Y7" s="352"/>
    </row>
    <row r="8" spans="1:25" ht="15" customHeight="1">
      <c r="A8" s="352"/>
      <c r="B8" s="352"/>
      <c r="C8" s="352"/>
      <c r="D8" s="352"/>
      <c r="E8" s="352"/>
      <c r="F8" s="352"/>
      <c r="G8" s="352"/>
      <c r="H8" s="352"/>
      <c r="I8" s="352"/>
      <c r="J8" s="352"/>
      <c r="K8" s="352"/>
      <c r="L8" s="352"/>
      <c r="M8" s="352"/>
      <c r="N8" s="352"/>
      <c r="O8" s="352"/>
      <c r="P8" s="352"/>
      <c r="Q8" s="352"/>
      <c r="R8" s="352"/>
      <c r="S8" s="352"/>
      <c r="T8" s="352"/>
      <c r="U8" s="352"/>
      <c r="V8" s="352"/>
      <c r="W8" s="352"/>
      <c r="X8" s="352"/>
      <c r="Y8" s="352"/>
    </row>
    <row r="9" spans="1:25" ht="15" customHeight="1">
      <c r="A9" s="352"/>
      <c r="B9" s="352"/>
      <c r="C9" s="352"/>
      <c r="D9" s="352"/>
      <c r="E9" s="352"/>
      <c r="F9" s="352"/>
      <c r="G9" s="352"/>
      <c r="H9" s="352"/>
      <c r="I9" s="352"/>
      <c r="J9" s="352"/>
      <c r="K9" s="352"/>
      <c r="L9" s="352"/>
      <c r="M9" s="352"/>
      <c r="N9" s="352"/>
      <c r="O9" s="352"/>
      <c r="P9" s="352"/>
      <c r="Q9" s="352"/>
      <c r="R9" s="352"/>
      <c r="S9" s="352"/>
      <c r="T9" s="352"/>
      <c r="U9" s="352"/>
      <c r="V9" s="352"/>
      <c r="W9" s="352"/>
      <c r="X9" s="352"/>
      <c r="Y9" s="352"/>
    </row>
    <row r="10" spans="1:25" ht="15" customHeigh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row>
    <row r="11" spans="1:25" ht="15" customHeigh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row>
    <row r="12" spans="1:25" ht="15" customHeigh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row>
    <row r="13" spans="1:25" ht="15" customHeigh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row>
    <row r="14" spans="1:25" ht="15" customHeigh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row>
    <row r="15" spans="1:25" ht="15" customHeight="1">
      <c r="A15" s="352"/>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row>
    <row r="16" spans="1:25" ht="15" customHeight="1">
      <c r="A16" s="352"/>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row>
    <row r="17" spans="1:25" ht="15" customHeight="1">
      <c r="A17" s="352"/>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row>
    <row r="18" spans="1:25" ht="15" customHeight="1">
      <c r="A18" s="352"/>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row>
    <row r="19" spans="1:25" ht="15" customHeight="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row>
    <row r="20" spans="1:25" ht="15" customHeight="1">
      <c r="A20" s="352"/>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row>
    <row r="21" spans="1:25" ht="15" customHeight="1">
      <c r="A21" s="352"/>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row>
    <row r="22" spans="1:25" ht="15" customHeight="1">
      <c r="A22" s="352"/>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row>
    <row r="23" spans="1:25" ht="15" customHeight="1">
      <c r="A23" s="352"/>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row>
    <row r="24" spans="1:25" ht="15" customHeight="1">
      <c r="A24" s="352"/>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row>
    <row r="25" spans="1:25" ht="15" customHeight="1">
      <c r="A25" s="35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row>
    <row r="26" spans="1:25" ht="15" customHeight="1">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77"/>
  <sheetViews>
    <sheetView showGridLines="0" zoomScale="85" zoomScaleNormal="85" workbookViewId="0">
      <selection activeCell="AE49" sqref="AE49"/>
    </sheetView>
  </sheetViews>
  <sheetFormatPr defaultColWidth="9.1796875" defaultRowHeight="12.5"/>
  <cols>
    <col min="1" max="1" width="3.1796875" style="95" customWidth="1"/>
    <col min="2" max="8" width="3.81640625" style="95" customWidth="1"/>
    <col min="9" max="9" width="1.81640625" style="95" customWidth="1"/>
    <col min="10" max="10" width="8.453125" style="96" bestFit="1" customWidth="1"/>
    <col min="11" max="11" width="32" style="95" bestFit="1" customWidth="1"/>
    <col min="12" max="12" width="4.81640625" style="95" customWidth="1"/>
    <col min="13" max="19" width="3.81640625" style="95" customWidth="1"/>
    <col min="20" max="20" width="1.81640625" style="95" customWidth="1"/>
    <col min="21" max="21" width="4.453125" style="95" customWidth="1"/>
    <col min="22" max="22" width="30.7265625" style="95" bestFit="1" customWidth="1"/>
    <col min="23" max="23" width="2.81640625" style="95" customWidth="1"/>
    <col min="24" max="24" width="3.1796875" style="95" customWidth="1"/>
    <col min="25" max="25" width="7.81640625" style="95" customWidth="1"/>
    <col min="26" max="16384" width="9.1796875" style="95"/>
  </cols>
  <sheetData>
    <row r="1" spans="1:28" ht="18">
      <c r="A1" s="353" t="s">
        <v>144</v>
      </c>
      <c r="B1" s="353"/>
      <c r="C1" s="353"/>
      <c r="D1" s="353"/>
      <c r="E1" s="353"/>
      <c r="F1" s="353"/>
      <c r="G1" s="353"/>
      <c r="H1" s="353"/>
      <c r="I1" s="353"/>
      <c r="J1" s="353"/>
      <c r="K1" s="353"/>
      <c r="L1" s="162"/>
      <c r="M1" s="162"/>
      <c r="N1" s="162"/>
      <c r="O1" s="162"/>
      <c r="P1" s="162"/>
      <c r="Q1" s="162"/>
      <c r="R1" s="162"/>
      <c r="S1" s="162"/>
      <c r="T1" s="162"/>
      <c r="U1" s="162"/>
      <c r="V1" s="162"/>
      <c r="W1" s="163"/>
      <c r="X1" s="164"/>
      <c r="Y1" s="165"/>
      <c r="Z1" s="164"/>
      <c r="AA1" s="164"/>
    </row>
    <row r="2" spans="1:28">
      <c r="A2" s="354" t="s">
        <v>96</v>
      </c>
      <c r="B2" s="354"/>
      <c r="C2" s="354"/>
      <c r="D2" s="354"/>
      <c r="E2" s="354"/>
      <c r="F2" s="354"/>
      <c r="G2" s="354"/>
      <c r="H2" s="354"/>
      <c r="I2" s="354"/>
      <c r="J2" s="354"/>
      <c r="K2" s="354"/>
      <c r="L2" s="166"/>
      <c r="M2" s="97"/>
      <c r="N2" s="97"/>
      <c r="O2" s="97"/>
      <c r="P2" s="97"/>
      <c r="Q2" s="97"/>
      <c r="R2" s="97"/>
      <c r="S2" s="97"/>
      <c r="T2" s="97"/>
      <c r="U2" s="166"/>
      <c r="V2" s="167" t="s">
        <v>97</v>
      </c>
      <c r="W2" s="163"/>
      <c r="X2" s="164"/>
      <c r="Y2" s="168"/>
      <c r="Z2" s="164"/>
      <c r="AA2" s="164"/>
    </row>
    <row r="3" spans="1:28">
      <c r="A3" s="166"/>
      <c r="B3" s="166"/>
      <c r="C3" s="166"/>
      <c r="D3" s="169"/>
      <c r="E3" s="169"/>
      <c r="F3" s="166"/>
      <c r="G3" s="166"/>
      <c r="H3" s="166"/>
      <c r="I3" s="170"/>
      <c r="J3" s="171"/>
      <c r="K3" s="166"/>
      <c r="L3" s="166"/>
      <c r="M3" s="166"/>
      <c r="N3" s="166"/>
      <c r="O3" s="169"/>
      <c r="P3" s="169"/>
      <c r="Q3" s="166"/>
      <c r="R3" s="166"/>
      <c r="S3" s="166"/>
      <c r="T3" s="170"/>
      <c r="U3" s="98"/>
      <c r="V3" s="166"/>
      <c r="W3" s="163"/>
      <c r="X3" s="164"/>
      <c r="Y3" s="165"/>
      <c r="Z3" s="164"/>
      <c r="AA3" s="164"/>
    </row>
    <row r="4" spans="1:28">
      <c r="A4" s="166"/>
      <c r="B4" s="166"/>
      <c r="C4" s="166"/>
      <c r="D4" s="355" t="s">
        <v>98</v>
      </c>
      <c r="E4" s="356"/>
      <c r="F4" s="357">
        <v>2018</v>
      </c>
      <c r="G4" s="358"/>
      <c r="H4" s="359"/>
      <c r="I4" s="166"/>
      <c r="J4" s="171"/>
      <c r="K4" s="355" t="s">
        <v>99</v>
      </c>
      <c r="L4" s="356"/>
      <c r="M4" s="357">
        <v>1</v>
      </c>
      <c r="N4" s="359"/>
      <c r="O4" s="366"/>
      <c r="P4" s="367"/>
      <c r="Q4" s="367"/>
      <c r="R4" s="367"/>
      <c r="S4" s="367"/>
      <c r="T4" s="166"/>
      <c r="U4" s="166"/>
      <c r="V4" s="166"/>
      <c r="W4" s="163"/>
      <c r="X4" s="164"/>
      <c r="Y4" s="168"/>
      <c r="Z4" s="164"/>
      <c r="AA4" s="164"/>
    </row>
    <row r="5" spans="1:28">
      <c r="A5" s="166"/>
      <c r="B5" s="166"/>
      <c r="C5" s="166"/>
      <c r="D5" s="166"/>
      <c r="E5" s="166"/>
      <c r="F5" s="166"/>
      <c r="G5" s="166"/>
      <c r="H5" s="166"/>
      <c r="I5" s="166"/>
      <c r="J5" s="171"/>
      <c r="K5" s="166"/>
      <c r="L5" s="166"/>
      <c r="M5" s="166"/>
      <c r="N5" s="166"/>
      <c r="O5" s="166"/>
      <c r="P5" s="166"/>
      <c r="Q5" s="166"/>
      <c r="R5" s="166"/>
      <c r="S5" s="166"/>
      <c r="T5" s="166"/>
      <c r="U5" s="166"/>
      <c r="V5" s="166"/>
      <c r="W5" s="163"/>
      <c r="X5" s="164"/>
      <c r="Y5" s="172"/>
      <c r="Z5" s="164"/>
      <c r="AA5" s="164"/>
    </row>
    <row r="6" spans="1:28">
      <c r="A6" s="164"/>
      <c r="B6" s="164"/>
      <c r="C6" s="164"/>
      <c r="D6" s="164"/>
      <c r="E6" s="164"/>
      <c r="F6" s="164"/>
      <c r="G6" s="164"/>
      <c r="H6" s="164"/>
      <c r="I6" s="164"/>
      <c r="J6" s="165"/>
      <c r="K6" s="164"/>
      <c r="L6" s="164"/>
      <c r="M6" s="164"/>
      <c r="N6" s="164"/>
      <c r="O6" s="164"/>
      <c r="P6" s="164"/>
      <c r="Q6" s="164"/>
      <c r="R6" s="164"/>
      <c r="S6" s="164"/>
      <c r="T6" s="164"/>
      <c r="U6" s="164"/>
      <c r="V6" s="164"/>
      <c r="W6" s="164"/>
      <c r="X6" s="164"/>
      <c r="Y6" s="173"/>
      <c r="Z6" s="164"/>
      <c r="AA6" s="164"/>
    </row>
    <row r="7" spans="1:28" s="99" customFormat="1" ht="18" customHeight="1">
      <c r="A7" s="174"/>
      <c r="B7" s="368" t="s">
        <v>100</v>
      </c>
      <c r="C7" s="368"/>
      <c r="D7" s="368"/>
      <c r="E7" s="368"/>
      <c r="F7" s="368"/>
      <c r="G7" s="368"/>
      <c r="H7" s="368"/>
      <c r="I7" s="368"/>
      <c r="J7" s="368"/>
      <c r="K7" s="368"/>
      <c r="L7" s="368"/>
      <c r="M7" s="368"/>
      <c r="N7" s="368"/>
      <c r="O7" s="368"/>
      <c r="P7" s="368"/>
      <c r="Q7" s="368"/>
      <c r="R7" s="368"/>
      <c r="S7" s="368"/>
      <c r="T7" s="368"/>
      <c r="U7" s="368"/>
      <c r="V7" s="368"/>
      <c r="W7" s="174"/>
      <c r="X7" s="174"/>
      <c r="Y7" s="360"/>
      <c r="Z7" s="174"/>
      <c r="AA7" s="174"/>
    </row>
    <row r="8" spans="1:28" s="100" customFormat="1" ht="6" customHeight="1">
      <c r="A8" s="175"/>
      <c r="B8" s="176"/>
      <c r="C8" s="176"/>
      <c r="D8" s="176"/>
      <c r="E8" s="176"/>
      <c r="F8" s="176"/>
      <c r="G8" s="176"/>
      <c r="H8" s="176"/>
      <c r="I8" s="176"/>
      <c r="J8" s="177"/>
      <c r="K8" s="176"/>
      <c r="L8" s="178"/>
      <c r="M8" s="176"/>
      <c r="N8" s="176"/>
      <c r="O8" s="176"/>
      <c r="P8" s="176"/>
      <c r="Q8" s="176"/>
      <c r="R8" s="176"/>
      <c r="S8" s="176"/>
      <c r="T8" s="176"/>
      <c r="U8" s="176"/>
      <c r="V8" s="176"/>
      <c r="W8" s="175"/>
      <c r="X8" s="175"/>
      <c r="Y8" s="360"/>
      <c r="Z8" s="175"/>
      <c r="AA8" s="175"/>
    </row>
    <row r="9" spans="1:28" s="102" customFormat="1" ht="13">
      <c r="A9" s="179"/>
      <c r="B9" s="361">
        <f>DATE(year,7,1)</f>
        <v>43282</v>
      </c>
      <c r="C9" s="362"/>
      <c r="D9" s="362"/>
      <c r="E9" s="362"/>
      <c r="F9" s="362"/>
      <c r="G9" s="362"/>
      <c r="H9" s="362"/>
      <c r="I9" s="180"/>
      <c r="J9" s="363" t="s">
        <v>101</v>
      </c>
      <c r="K9" s="363"/>
      <c r="L9" s="181"/>
      <c r="M9" s="361">
        <f>DATE(year+1,1,1)</f>
        <v>43466</v>
      </c>
      <c r="N9" s="362"/>
      <c r="O9" s="362"/>
      <c r="P9" s="362"/>
      <c r="Q9" s="362"/>
      <c r="R9" s="362"/>
      <c r="S9" s="362"/>
      <c r="T9" s="181"/>
      <c r="U9" s="363" t="s">
        <v>102</v>
      </c>
      <c r="V9" s="363"/>
      <c r="W9" s="179"/>
      <c r="X9" s="179"/>
      <c r="Y9" s="360"/>
      <c r="Z9" s="182"/>
      <c r="AA9" s="182"/>
      <c r="AB9" s="104"/>
    </row>
    <row r="10" spans="1:28" s="101" customFormat="1" ht="13">
      <c r="A10" s="178"/>
      <c r="B10" s="183" t="str">
        <f>IF(startday=1,INDEX(weekDayNames,1),INDEX(weekDayNames,2))</f>
        <v>Su</v>
      </c>
      <c r="C10" s="184" t="str">
        <f>IF(startday=1,INDEX(weekDayNames,2),INDEX(weekDayNames,3))</f>
        <v>M</v>
      </c>
      <c r="D10" s="184" t="str">
        <f>IF(startday=1,INDEX(weekDayNames,3),INDEX(weekDayNames,4))</f>
        <v>Tu</v>
      </c>
      <c r="E10" s="184" t="str">
        <f>IF(startday=1,INDEX(weekDayNames,4),INDEX(weekDayNames,5))</f>
        <v>W</v>
      </c>
      <c r="F10" s="184" t="str">
        <f>IF(startday=1,INDEX(weekDayNames,5),INDEX(weekDayNames,6))</f>
        <v>Th</v>
      </c>
      <c r="G10" s="184" t="str">
        <f>IF(startday=1,INDEX(weekDayNames,6),INDEX(weekDayNames,7))</f>
        <v>F</v>
      </c>
      <c r="H10" s="183" t="str">
        <f>IF(startday=1,INDEX(weekDayNames,7),INDEX(weekDayNames,1))</f>
        <v>Sa</v>
      </c>
      <c r="I10" s="181"/>
      <c r="J10" s="364" t="s">
        <v>103</v>
      </c>
      <c r="K10" s="364"/>
      <c r="L10" s="181"/>
      <c r="M10" s="183" t="str">
        <f>IF(startday=1,INDEX(weekDayNames,1),INDEX(weekDayNames,2))</f>
        <v>Su</v>
      </c>
      <c r="N10" s="184" t="str">
        <f>IF(startday=1,INDEX(weekDayNames,2),INDEX(weekDayNames,3))</f>
        <v>M</v>
      </c>
      <c r="O10" s="184" t="str">
        <f>IF(startday=1,INDEX(weekDayNames,3),INDEX(weekDayNames,4))</f>
        <v>Tu</v>
      </c>
      <c r="P10" s="184" t="str">
        <f>IF(startday=1,INDEX(weekDayNames,4),INDEX(weekDayNames,5))</f>
        <v>W</v>
      </c>
      <c r="Q10" s="184" t="str">
        <f>IF(startday=1,INDEX(weekDayNames,5),INDEX(weekDayNames,6))</f>
        <v>Th</v>
      </c>
      <c r="R10" s="184" t="str">
        <f>IF(startday=1,INDEX(weekDayNames,6),INDEX(weekDayNames,7))</f>
        <v>F</v>
      </c>
      <c r="S10" s="183" t="str">
        <f>IF(startday=1,INDEX(weekDayNames,7),INDEX(weekDayNames,1))</f>
        <v>Sa</v>
      </c>
      <c r="T10" s="181"/>
      <c r="U10" s="185">
        <v>9</v>
      </c>
      <c r="V10" s="186" t="s">
        <v>124</v>
      </c>
      <c r="W10" s="178"/>
      <c r="X10" s="178"/>
      <c r="Y10" s="360"/>
      <c r="Z10" s="178"/>
      <c r="AA10" s="178"/>
    </row>
    <row r="11" spans="1:28" s="101" customFormat="1" ht="13">
      <c r="A11" s="178"/>
      <c r="B11" s="187">
        <f t="array" ref="B11:H16">IF(MONTH(B9)&lt;&gt;MONTH(DATE(YEAR(B9),MONTH(B9),1)-WEEKDAY(DATE(YEAR(B9),MONTH(B9),1),startday)+(WeekNo-1)*7+WeekDay),"",DATE(YEAR(B9),MONTH(B9),1)-WEEKDAY(DATE(YEAR(B9),MONTH(B9),1),startday)+(WeekNo-1)*7+WeekDay)</f>
        <v>43282</v>
      </c>
      <c r="C11" s="188">
        <v>43283</v>
      </c>
      <c r="D11" s="189">
        <v>43284</v>
      </c>
      <c r="E11" s="190">
        <v>43285</v>
      </c>
      <c r="F11" s="190">
        <v>43286</v>
      </c>
      <c r="G11" s="190">
        <v>43287</v>
      </c>
      <c r="H11" s="187">
        <v>43288</v>
      </c>
      <c r="I11" s="181"/>
      <c r="J11" s="365" t="s">
        <v>125</v>
      </c>
      <c r="K11" s="365"/>
      <c r="L11" s="181"/>
      <c r="M11" s="187" t="str">
        <f t="array" ref="M11:S16">IF(MONTH(M9)&lt;&gt;MONTH(DATE(YEAR(M9),MONTH(M9),1)-WEEKDAY(DATE(YEAR(M9),MONTH(M9),1),startday)+(WeekNo-1)*7+WeekDay),"",DATE(YEAR(M9),MONTH(M9),1)-WEEKDAY(DATE(YEAR(M9),MONTH(M9),1),startday)+(WeekNo-1)*7+WeekDay)</f>
        <v/>
      </c>
      <c r="N11" s="190" t="str">
        <v/>
      </c>
      <c r="O11" s="190">
        <v>43466</v>
      </c>
      <c r="P11" s="190">
        <v>43467</v>
      </c>
      <c r="Q11" s="190">
        <v>43468</v>
      </c>
      <c r="R11" s="190">
        <v>43469</v>
      </c>
      <c r="S11" s="187">
        <v>43470</v>
      </c>
      <c r="T11" s="181"/>
      <c r="U11" s="191">
        <v>15</v>
      </c>
      <c r="V11" s="192" t="s">
        <v>104</v>
      </c>
      <c r="W11" s="178"/>
      <c r="X11" s="178"/>
      <c r="Y11" s="360"/>
      <c r="Z11" s="178"/>
      <c r="AA11" s="178"/>
    </row>
    <row r="12" spans="1:28" s="101" customFormat="1" ht="13">
      <c r="A12" s="178"/>
      <c r="B12" s="187">
        <v>43289</v>
      </c>
      <c r="C12" s="190">
        <v>43290</v>
      </c>
      <c r="D12" s="190">
        <v>43291</v>
      </c>
      <c r="E12" s="193">
        <v>43292</v>
      </c>
      <c r="F12" s="190">
        <v>43293</v>
      </c>
      <c r="G12" s="190">
        <v>43294</v>
      </c>
      <c r="H12" s="187">
        <v>43295</v>
      </c>
      <c r="I12" s="181"/>
      <c r="J12" s="369" t="s">
        <v>126</v>
      </c>
      <c r="K12" s="369"/>
      <c r="L12" s="181"/>
      <c r="M12" s="187">
        <v>43471</v>
      </c>
      <c r="N12" s="190">
        <v>43472</v>
      </c>
      <c r="O12" s="190">
        <v>43473</v>
      </c>
      <c r="P12" s="193">
        <v>43474</v>
      </c>
      <c r="Q12" s="190">
        <v>43475</v>
      </c>
      <c r="R12" s="190">
        <v>43476</v>
      </c>
      <c r="S12" s="187">
        <v>43477</v>
      </c>
      <c r="T12" s="181"/>
      <c r="U12" s="185">
        <v>23</v>
      </c>
      <c r="V12" s="186" t="s">
        <v>124</v>
      </c>
      <c r="W12" s="178"/>
      <c r="X12" s="178"/>
      <c r="Y12" s="194"/>
      <c r="Z12" s="195"/>
      <c r="AA12" s="195"/>
      <c r="AB12" s="105"/>
    </row>
    <row r="13" spans="1:28" s="101" customFormat="1" ht="11.25" customHeight="1">
      <c r="A13" s="178"/>
      <c r="B13" s="187">
        <v>43296</v>
      </c>
      <c r="C13" s="190">
        <v>43297</v>
      </c>
      <c r="D13" s="189">
        <v>43298</v>
      </c>
      <c r="E13" s="190">
        <v>43299</v>
      </c>
      <c r="F13" s="190">
        <v>43300</v>
      </c>
      <c r="G13" s="190">
        <v>43301</v>
      </c>
      <c r="H13" s="187">
        <v>43302</v>
      </c>
      <c r="I13" s="181"/>
      <c r="J13" s="196"/>
      <c r="K13" s="197"/>
      <c r="L13" s="181"/>
      <c r="M13" s="187">
        <v>43478</v>
      </c>
      <c r="N13" s="190">
        <v>43479</v>
      </c>
      <c r="O13" s="189">
        <v>43480</v>
      </c>
      <c r="P13" s="190">
        <v>43481</v>
      </c>
      <c r="Q13" s="190">
        <v>43482</v>
      </c>
      <c r="R13" s="189">
        <v>43483</v>
      </c>
      <c r="S13" s="187">
        <v>43484</v>
      </c>
      <c r="T13" s="181"/>
      <c r="U13" s="191">
        <v>29</v>
      </c>
      <c r="V13" s="192" t="s">
        <v>104</v>
      </c>
      <c r="W13" s="178"/>
      <c r="X13" s="178"/>
      <c r="Y13" s="196"/>
      <c r="Z13" s="197"/>
      <c r="AA13" s="195"/>
      <c r="AB13" s="105"/>
    </row>
    <row r="14" spans="1:28" s="101" customFormat="1" ht="10.5">
      <c r="A14" s="178"/>
      <c r="B14" s="187">
        <v>43303</v>
      </c>
      <c r="C14" s="190">
        <v>43304</v>
      </c>
      <c r="D14" s="190">
        <v>43305</v>
      </c>
      <c r="E14" s="193">
        <v>43306</v>
      </c>
      <c r="F14" s="190">
        <v>43307</v>
      </c>
      <c r="G14" s="190">
        <v>43308</v>
      </c>
      <c r="H14" s="187">
        <v>43309</v>
      </c>
      <c r="I14" s="181"/>
      <c r="J14" s="198">
        <v>2</v>
      </c>
      <c r="K14" s="197" t="s">
        <v>127</v>
      </c>
      <c r="L14" s="181"/>
      <c r="M14" s="187">
        <v>43485</v>
      </c>
      <c r="N14" s="190">
        <v>43486</v>
      </c>
      <c r="O14" s="190">
        <v>43487</v>
      </c>
      <c r="P14" s="193">
        <v>43488</v>
      </c>
      <c r="Q14" s="190">
        <v>43489</v>
      </c>
      <c r="R14" s="190">
        <v>43490</v>
      </c>
      <c r="S14" s="187">
        <v>43491</v>
      </c>
      <c r="T14" s="181"/>
      <c r="U14" s="199">
        <v>31</v>
      </c>
      <c r="V14" s="200" t="s">
        <v>128</v>
      </c>
      <c r="W14" s="178"/>
      <c r="X14" s="178"/>
      <c r="Y14" s="196"/>
      <c r="Z14" s="197"/>
      <c r="AA14" s="195"/>
      <c r="AB14" s="105"/>
    </row>
    <row r="15" spans="1:28" s="101" customFormat="1" ht="10.5">
      <c r="A15" s="178"/>
      <c r="B15" s="187">
        <v>43310</v>
      </c>
      <c r="C15" s="190">
        <v>43311</v>
      </c>
      <c r="D15" s="189">
        <v>43312</v>
      </c>
      <c r="E15" s="193" t="str">
        <v/>
      </c>
      <c r="F15" s="201" t="str">
        <v/>
      </c>
      <c r="G15" s="190" t="str">
        <v/>
      </c>
      <c r="H15" s="187" t="str">
        <v/>
      </c>
      <c r="I15" s="181"/>
      <c r="J15" s="202" t="s">
        <v>129</v>
      </c>
      <c r="K15" s="178" t="s">
        <v>130</v>
      </c>
      <c r="L15" s="181"/>
      <c r="M15" s="187">
        <v>43492</v>
      </c>
      <c r="N15" s="190">
        <v>43493</v>
      </c>
      <c r="O15" s="189">
        <v>43494</v>
      </c>
      <c r="P15" s="190">
        <v>43495</v>
      </c>
      <c r="Q15" s="188">
        <v>43496</v>
      </c>
      <c r="R15" s="203" t="str">
        <v/>
      </c>
      <c r="S15" s="187" t="str">
        <v/>
      </c>
      <c r="T15" s="181"/>
      <c r="U15" s="204"/>
      <c r="V15" s="192"/>
      <c r="W15" s="178"/>
      <c r="X15" s="178"/>
      <c r="Y15" s="196"/>
      <c r="Z15" s="197"/>
      <c r="AA15" s="195"/>
      <c r="AB15" s="105"/>
    </row>
    <row r="16" spans="1:28" s="101" customFormat="1" ht="10.5">
      <c r="A16" s="178"/>
      <c r="B16" s="187" t="str">
        <v/>
      </c>
      <c r="C16" s="189" t="str">
        <v/>
      </c>
      <c r="D16" s="190" t="str">
        <v/>
      </c>
      <c r="E16" s="190" t="str">
        <v/>
      </c>
      <c r="F16" s="190" t="str">
        <v/>
      </c>
      <c r="G16" s="190" t="str">
        <v/>
      </c>
      <c r="H16" s="187" t="str">
        <v/>
      </c>
      <c r="I16" s="181"/>
      <c r="J16" s="191" t="s">
        <v>131</v>
      </c>
      <c r="K16" s="197" t="s">
        <v>132</v>
      </c>
      <c r="L16" s="181"/>
      <c r="M16" s="187" t="str">
        <v/>
      </c>
      <c r="N16" s="190" t="str">
        <v/>
      </c>
      <c r="O16" s="190" t="str">
        <v/>
      </c>
      <c r="P16" s="190" t="str">
        <v/>
      </c>
      <c r="Q16" s="190" t="str">
        <v/>
      </c>
      <c r="R16" s="190" t="str">
        <v/>
      </c>
      <c r="S16" s="187" t="str">
        <v/>
      </c>
      <c r="T16" s="181"/>
      <c r="U16" s="178"/>
      <c r="V16" s="178"/>
      <c r="W16" s="178"/>
      <c r="X16" s="178"/>
      <c r="Y16" s="196"/>
      <c r="Z16" s="197"/>
      <c r="AA16" s="195"/>
      <c r="AB16" s="105"/>
    </row>
    <row r="17" spans="1:40" s="101" customFormat="1" ht="10.5">
      <c r="A17" s="178"/>
      <c r="B17" s="205"/>
      <c r="C17" s="206"/>
      <c r="D17" s="207"/>
      <c r="E17" s="207"/>
      <c r="F17" s="207"/>
      <c r="G17" s="207"/>
      <c r="H17" s="205"/>
      <c r="I17" s="181"/>
      <c r="J17" s="178"/>
      <c r="K17" s="197"/>
      <c r="L17" s="181"/>
      <c r="M17" s="205"/>
      <c r="N17" s="207"/>
      <c r="O17" s="207"/>
      <c r="P17" s="207"/>
      <c r="Q17" s="207"/>
      <c r="R17" s="207"/>
      <c r="S17" s="205"/>
      <c r="T17" s="181"/>
      <c r="U17" s="178"/>
      <c r="V17" s="178"/>
      <c r="W17" s="178"/>
      <c r="X17" s="178"/>
      <c r="Y17" s="196"/>
      <c r="Z17" s="197"/>
      <c r="AA17" s="195"/>
      <c r="AB17" s="105"/>
    </row>
    <row r="18" spans="1:40" s="101" customFormat="1" ht="4.5" customHeight="1">
      <c r="A18" s="178"/>
      <c r="B18" s="181"/>
      <c r="C18" s="181"/>
      <c r="D18" s="181"/>
      <c r="E18" s="181"/>
      <c r="F18" s="181"/>
      <c r="G18" s="181"/>
      <c r="H18" s="181"/>
      <c r="I18" s="181"/>
      <c r="J18" s="208"/>
      <c r="K18" s="181"/>
      <c r="L18" s="181"/>
      <c r="M18" s="181"/>
      <c r="N18" s="181"/>
      <c r="O18" s="181"/>
      <c r="P18" s="181"/>
      <c r="Q18" s="181"/>
      <c r="R18" s="181"/>
      <c r="S18" s="181"/>
      <c r="T18" s="181"/>
      <c r="U18" s="179"/>
      <c r="V18" s="179"/>
      <c r="W18" s="178"/>
      <c r="X18" s="178"/>
      <c r="Y18" s="196"/>
      <c r="Z18" s="197"/>
      <c r="AA18" s="195"/>
      <c r="AB18" s="105"/>
      <c r="AF18" s="107"/>
      <c r="AG18" s="103"/>
      <c r="AM18" s="107"/>
      <c r="AN18" s="103"/>
    </row>
    <row r="19" spans="1:40" s="102" customFormat="1" ht="11.5">
      <c r="A19" s="179"/>
      <c r="B19" s="361">
        <f>DATE(year,8,1)</f>
        <v>43313</v>
      </c>
      <c r="C19" s="362"/>
      <c r="D19" s="362"/>
      <c r="E19" s="362"/>
      <c r="F19" s="362"/>
      <c r="G19" s="362"/>
      <c r="H19" s="362"/>
      <c r="I19" s="180"/>
      <c r="J19" s="363" t="s">
        <v>105</v>
      </c>
      <c r="K19" s="363"/>
      <c r="L19" s="181"/>
      <c r="M19" s="361">
        <f>DATE(year+1,2,1)</f>
        <v>43497</v>
      </c>
      <c r="N19" s="362"/>
      <c r="O19" s="362"/>
      <c r="P19" s="362"/>
      <c r="Q19" s="362"/>
      <c r="R19" s="362"/>
      <c r="S19" s="362"/>
      <c r="T19" s="181"/>
      <c r="U19" s="363" t="s">
        <v>106</v>
      </c>
      <c r="V19" s="363"/>
      <c r="W19" s="179"/>
      <c r="X19" s="179"/>
      <c r="Y19" s="196"/>
      <c r="Z19" s="197"/>
      <c r="AA19" s="195"/>
      <c r="AB19" s="108"/>
      <c r="AC19" s="109"/>
    </row>
    <row r="20" spans="1:40" s="101" customFormat="1" ht="10.5">
      <c r="A20" s="178"/>
      <c r="B20" s="183" t="str">
        <f>IF(startday=1,INDEX(weekDayNames,1),INDEX(weekDayNames,2))</f>
        <v>Su</v>
      </c>
      <c r="C20" s="184" t="str">
        <f>IF(startday=1,INDEX(weekDayNames,2),INDEX(weekDayNames,3))</f>
        <v>M</v>
      </c>
      <c r="D20" s="184" t="str">
        <f>IF(startday=1,INDEX(weekDayNames,3),INDEX(weekDayNames,4))</f>
        <v>Tu</v>
      </c>
      <c r="E20" s="184" t="str">
        <f>IF(startday=1,INDEX(weekDayNames,4),INDEX(weekDayNames,5))</f>
        <v>W</v>
      </c>
      <c r="F20" s="184" t="str">
        <f>IF(startday=1,INDEX(weekDayNames,5),INDEX(weekDayNames,6))</f>
        <v>Th</v>
      </c>
      <c r="G20" s="184" t="str">
        <f>IF(startday=1,INDEX(weekDayNames,6),INDEX(weekDayNames,7))</f>
        <v>F</v>
      </c>
      <c r="H20" s="183" t="str">
        <f>IF(startday=1,INDEX(weekDayNames,7),INDEX(weekDayNames,1))</f>
        <v>Sa</v>
      </c>
      <c r="I20" s="181"/>
      <c r="J20" s="209">
        <v>8</v>
      </c>
      <c r="K20" s="186" t="s">
        <v>124</v>
      </c>
      <c r="L20" s="178"/>
      <c r="M20" s="183" t="str">
        <f>IF(startday=1,INDEX(weekDayNames,1),INDEX(weekDayNames,2))</f>
        <v>Su</v>
      </c>
      <c r="N20" s="184" t="str">
        <f>IF(startday=1,INDEX(weekDayNames,2),INDEX(weekDayNames,3))</f>
        <v>M</v>
      </c>
      <c r="O20" s="184" t="str">
        <f>IF(startday=1,INDEX(weekDayNames,3),INDEX(weekDayNames,4))</f>
        <v>Tu</v>
      </c>
      <c r="P20" s="184" t="str">
        <f>IF(startday=1,INDEX(weekDayNames,4),INDEX(weekDayNames,5))</f>
        <v>W</v>
      </c>
      <c r="Q20" s="184" t="str">
        <f>IF(startday=1,INDEX(weekDayNames,5),INDEX(weekDayNames,6))</f>
        <v>Th</v>
      </c>
      <c r="R20" s="184" t="str">
        <f>IF(startday=1,INDEX(weekDayNames,6),INDEX(weekDayNames,7))</f>
        <v>F</v>
      </c>
      <c r="S20" s="183" t="str">
        <f>IF(startday=1,INDEX(weekDayNames,7),INDEX(weekDayNames,1))</f>
        <v>Sa</v>
      </c>
      <c r="T20" s="181"/>
      <c r="U20" s="210">
        <v>6</v>
      </c>
      <c r="V20" s="186" t="s">
        <v>124</v>
      </c>
      <c r="W20" s="178"/>
      <c r="X20" s="178"/>
      <c r="Y20" s="211"/>
      <c r="Z20" s="178"/>
      <c r="AA20" s="195"/>
      <c r="AB20" s="105"/>
    </row>
    <row r="21" spans="1:40" s="101" customFormat="1" ht="10.5">
      <c r="A21" s="178"/>
      <c r="B21" s="187" t="str">
        <f t="array" ref="B21:H26">IF(MONTH(B19)&lt;&gt;MONTH(DATE(YEAR(B19),MONTH(B19),1)-WEEKDAY(DATE(YEAR(B19),MONTH(B19),1),startday)+(WeekNo-1)*7+WeekDay),"",DATE(YEAR(B19),MONTH(B19),1)-WEEKDAY(DATE(YEAR(B19),MONTH(B19),1),startday)+(WeekNo-1)*7+WeekDay)</f>
        <v/>
      </c>
      <c r="C21" s="190" t="str">
        <v/>
      </c>
      <c r="D21" s="190" t="str">
        <v/>
      </c>
      <c r="E21" s="190">
        <v>43313</v>
      </c>
      <c r="F21" s="190">
        <v>43314</v>
      </c>
      <c r="G21" s="190">
        <v>43315</v>
      </c>
      <c r="H21" s="187">
        <v>43316</v>
      </c>
      <c r="I21" s="181"/>
      <c r="J21" s="191">
        <v>14</v>
      </c>
      <c r="K21" s="212" t="s">
        <v>104</v>
      </c>
      <c r="L21" s="178"/>
      <c r="M21" s="187" t="str">
        <f t="array" ref="M21:S26">IF(MONTH(M19)&lt;&gt;MONTH(DATE(YEAR(M19),MONTH(M19),1)-WEEKDAY(DATE(YEAR(M19),MONTH(M19),1),startday)+(WeekNo-1)*7+WeekDay),"",DATE(YEAR(M19),MONTH(M19),1)-WEEKDAY(DATE(YEAR(M19),MONTH(M19),1),startday)+(WeekNo-1)*7+WeekDay)</f>
        <v/>
      </c>
      <c r="N21" s="190" t="str">
        <v/>
      </c>
      <c r="O21" s="190" t="str">
        <v/>
      </c>
      <c r="P21" s="190" t="str">
        <v/>
      </c>
      <c r="Q21" s="190" t="str">
        <v/>
      </c>
      <c r="R21" s="190">
        <v>43497</v>
      </c>
      <c r="S21" s="187">
        <v>43498</v>
      </c>
      <c r="T21" s="181"/>
      <c r="U21" s="191">
        <v>12</v>
      </c>
      <c r="V21" s="192" t="s">
        <v>104</v>
      </c>
      <c r="W21" s="178"/>
      <c r="X21" s="178"/>
      <c r="Y21" s="211"/>
      <c r="Z21" s="178"/>
      <c r="AA21" s="178"/>
    </row>
    <row r="22" spans="1:40" s="101" customFormat="1" ht="11.5">
      <c r="A22" s="178"/>
      <c r="B22" s="187">
        <v>43317</v>
      </c>
      <c r="C22" s="190">
        <v>43318</v>
      </c>
      <c r="D22" s="190">
        <v>43319</v>
      </c>
      <c r="E22" s="193">
        <v>43320</v>
      </c>
      <c r="F22" s="190">
        <v>43321</v>
      </c>
      <c r="G22" s="190">
        <v>43322</v>
      </c>
      <c r="H22" s="187">
        <v>43323</v>
      </c>
      <c r="I22" s="181"/>
      <c r="J22" s="209">
        <v>22</v>
      </c>
      <c r="K22" s="186" t="s">
        <v>124</v>
      </c>
      <c r="L22" s="181"/>
      <c r="M22" s="187">
        <v>43499</v>
      </c>
      <c r="N22" s="190">
        <v>43500</v>
      </c>
      <c r="O22" s="190">
        <v>43501</v>
      </c>
      <c r="P22" s="193">
        <v>43502</v>
      </c>
      <c r="Q22" s="190">
        <v>43503</v>
      </c>
      <c r="R22" s="190">
        <v>43504</v>
      </c>
      <c r="S22" s="187">
        <v>43505</v>
      </c>
      <c r="T22" s="181"/>
      <c r="U22" s="210">
        <v>20</v>
      </c>
      <c r="V22" s="186" t="s">
        <v>124</v>
      </c>
      <c r="W22" s="178"/>
      <c r="X22" s="178"/>
      <c r="Y22" s="211"/>
      <c r="Z22" s="178"/>
      <c r="AA22" s="179"/>
      <c r="AB22" s="102"/>
    </row>
    <row r="23" spans="1:40" s="101" customFormat="1" ht="11.25" customHeight="1">
      <c r="A23" s="178"/>
      <c r="B23" s="187">
        <v>43324</v>
      </c>
      <c r="C23" s="190">
        <v>43325</v>
      </c>
      <c r="D23" s="189">
        <v>43326</v>
      </c>
      <c r="E23" s="190">
        <v>43327</v>
      </c>
      <c r="F23" s="190">
        <v>43328</v>
      </c>
      <c r="G23" s="190">
        <v>43329</v>
      </c>
      <c r="H23" s="187">
        <v>43330</v>
      </c>
      <c r="I23" s="181"/>
      <c r="J23" s="191">
        <v>28</v>
      </c>
      <c r="K23" s="212" t="s">
        <v>104</v>
      </c>
      <c r="L23" s="181"/>
      <c r="M23" s="187">
        <v>43506</v>
      </c>
      <c r="N23" s="190">
        <v>43507</v>
      </c>
      <c r="O23" s="189">
        <v>43508</v>
      </c>
      <c r="P23" s="190">
        <v>43509</v>
      </c>
      <c r="Q23" s="190">
        <v>43510</v>
      </c>
      <c r="R23" s="190">
        <v>43511</v>
      </c>
      <c r="S23" s="187">
        <v>43512</v>
      </c>
      <c r="T23" s="181"/>
      <c r="U23" s="191">
        <v>26</v>
      </c>
      <c r="V23" s="192" t="s">
        <v>104</v>
      </c>
      <c r="W23" s="178"/>
      <c r="X23" s="178"/>
      <c r="Y23" s="211"/>
      <c r="Z23" s="178"/>
      <c r="AA23" s="178"/>
    </row>
    <row r="24" spans="1:40" s="101" customFormat="1" ht="11.25" customHeight="1">
      <c r="A24" s="178"/>
      <c r="B24" s="187">
        <v>43331</v>
      </c>
      <c r="C24" s="190">
        <v>43332</v>
      </c>
      <c r="D24" s="190">
        <v>43333</v>
      </c>
      <c r="E24" s="193">
        <v>43334</v>
      </c>
      <c r="F24" s="190">
        <v>43335</v>
      </c>
      <c r="G24" s="190">
        <v>43336</v>
      </c>
      <c r="H24" s="187">
        <v>43337</v>
      </c>
      <c r="I24" s="181"/>
      <c r="J24" s="198">
        <v>31</v>
      </c>
      <c r="K24" s="213" t="s">
        <v>107</v>
      </c>
      <c r="L24" s="181"/>
      <c r="M24" s="187">
        <v>43513</v>
      </c>
      <c r="N24" s="190">
        <v>43514</v>
      </c>
      <c r="O24" s="190">
        <v>43515</v>
      </c>
      <c r="P24" s="193">
        <v>43516</v>
      </c>
      <c r="Q24" s="190">
        <v>43517</v>
      </c>
      <c r="R24" s="190">
        <v>43518</v>
      </c>
      <c r="S24" s="187">
        <v>43519</v>
      </c>
      <c r="T24" s="181"/>
      <c r="U24" s="178"/>
      <c r="V24" s="178"/>
      <c r="W24" s="178"/>
      <c r="X24" s="178"/>
      <c r="Y24" s="178"/>
      <c r="Z24" s="178"/>
      <c r="AA24" s="196"/>
    </row>
    <row r="25" spans="1:40" s="101" customFormat="1" ht="12.75" customHeight="1">
      <c r="A25" s="178"/>
      <c r="B25" s="187">
        <v>43338</v>
      </c>
      <c r="C25" s="190">
        <v>43339</v>
      </c>
      <c r="D25" s="189">
        <v>43340</v>
      </c>
      <c r="E25" s="190">
        <v>43341</v>
      </c>
      <c r="F25" s="188">
        <v>43342</v>
      </c>
      <c r="G25" s="201">
        <v>43343</v>
      </c>
      <c r="H25" s="187" t="str">
        <v/>
      </c>
      <c r="I25" s="181"/>
      <c r="J25" s="178"/>
      <c r="K25" s="213" t="s">
        <v>133</v>
      </c>
      <c r="L25" s="181"/>
      <c r="M25" s="187">
        <v>43520</v>
      </c>
      <c r="N25" s="190">
        <v>43521</v>
      </c>
      <c r="O25" s="189">
        <v>43522</v>
      </c>
      <c r="P25" s="190">
        <v>43523</v>
      </c>
      <c r="Q25" s="190">
        <v>43524</v>
      </c>
      <c r="R25" s="190" t="str">
        <v/>
      </c>
      <c r="S25" s="187" t="str">
        <v/>
      </c>
      <c r="T25" s="181"/>
      <c r="U25" s="178"/>
      <c r="V25" s="178"/>
      <c r="W25" s="178"/>
      <c r="X25" s="178"/>
      <c r="Y25" s="178"/>
      <c r="Z25" s="178"/>
      <c r="AA25" s="178"/>
    </row>
    <row r="26" spans="1:40" s="101" customFormat="1" ht="10.5" customHeight="1">
      <c r="A26" s="178"/>
      <c r="B26" s="187" t="str">
        <v/>
      </c>
      <c r="C26" s="190" t="str">
        <v/>
      </c>
      <c r="D26" s="190" t="str">
        <v/>
      </c>
      <c r="E26" s="190" t="str">
        <v/>
      </c>
      <c r="F26" s="190" t="str">
        <v/>
      </c>
      <c r="G26" s="190" t="str">
        <v/>
      </c>
      <c r="H26" s="187" t="str">
        <v/>
      </c>
      <c r="I26" s="181"/>
      <c r="J26" s="178"/>
      <c r="K26" s="178"/>
      <c r="L26" s="178"/>
      <c r="M26" s="187" t="str">
        <v/>
      </c>
      <c r="N26" s="190" t="str">
        <v/>
      </c>
      <c r="O26" s="190" t="str">
        <v/>
      </c>
      <c r="P26" s="190" t="str">
        <v/>
      </c>
      <c r="Q26" s="190" t="str">
        <v/>
      </c>
      <c r="R26" s="190" t="str">
        <v/>
      </c>
      <c r="S26" s="187" t="str">
        <v/>
      </c>
      <c r="T26" s="181"/>
      <c r="U26" s="178"/>
      <c r="V26" s="178"/>
      <c r="W26" s="178"/>
      <c r="X26" s="178"/>
      <c r="Y26" s="178"/>
      <c r="Z26" s="178"/>
      <c r="AA26" s="178"/>
    </row>
    <row r="27" spans="1:40" s="101" customFormat="1" ht="4.5" customHeight="1">
      <c r="A27" s="178"/>
      <c r="B27" s="181"/>
      <c r="C27" s="181"/>
      <c r="D27" s="181"/>
      <c r="E27" s="181"/>
      <c r="F27" s="181"/>
      <c r="G27" s="181"/>
      <c r="H27" s="181"/>
      <c r="I27" s="181"/>
      <c r="J27" s="178"/>
      <c r="K27" s="178"/>
      <c r="L27" s="181"/>
      <c r="M27" s="181"/>
      <c r="N27" s="181"/>
      <c r="O27" s="181"/>
      <c r="P27" s="181"/>
      <c r="Q27" s="181"/>
      <c r="R27" s="181"/>
      <c r="S27" s="181"/>
      <c r="T27" s="181"/>
      <c r="U27" s="178"/>
      <c r="V27" s="178"/>
      <c r="W27" s="178"/>
      <c r="X27" s="178"/>
      <c r="Y27" s="214"/>
      <c r="Z27" s="178"/>
      <c r="AA27" s="178"/>
    </row>
    <row r="28" spans="1:40" s="101" customFormat="1" ht="10.5">
      <c r="A28" s="178"/>
      <c r="B28" s="361">
        <f>DATE(year,9,1)</f>
        <v>43344</v>
      </c>
      <c r="C28" s="362"/>
      <c r="D28" s="362"/>
      <c r="E28" s="362"/>
      <c r="F28" s="362"/>
      <c r="G28" s="362"/>
      <c r="H28" s="362"/>
      <c r="I28" s="181"/>
      <c r="J28" s="363" t="s">
        <v>108</v>
      </c>
      <c r="K28" s="363"/>
      <c r="L28" s="181"/>
      <c r="M28" s="361">
        <f>DATE(year+1,3,1)</f>
        <v>43525</v>
      </c>
      <c r="N28" s="362"/>
      <c r="O28" s="362"/>
      <c r="P28" s="362"/>
      <c r="Q28" s="362"/>
      <c r="R28" s="362"/>
      <c r="S28" s="362"/>
      <c r="T28" s="181"/>
      <c r="U28" s="363" t="s">
        <v>109</v>
      </c>
      <c r="V28" s="363"/>
      <c r="W28" s="178"/>
      <c r="X28" s="178"/>
      <c r="Y28" s="211"/>
      <c r="Z28" s="178"/>
      <c r="AA28" s="178"/>
    </row>
    <row r="29" spans="1:40" s="101" customFormat="1" ht="10.5">
      <c r="A29" s="178"/>
      <c r="B29" s="183" t="str">
        <f>IF(startday=1,INDEX(weekDayNames,1),INDEX(weekDayNames,2))</f>
        <v>Su</v>
      </c>
      <c r="C29" s="184" t="str">
        <f>IF(startday=1,INDEX(weekDayNames,2),INDEX(weekDayNames,3))</f>
        <v>M</v>
      </c>
      <c r="D29" s="184" t="str">
        <f>IF(startday=1,INDEX(weekDayNames,3),INDEX(weekDayNames,4))</f>
        <v>Tu</v>
      </c>
      <c r="E29" s="184" t="str">
        <f>IF(startday=1,INDEX(weekDayNames,4),INDEX(weekDayNames,5))</f>
        <v>W</v>
      </c>
      <c r="F29" s="184" t="str">
        <f>IF(startday=1,INDEX(weekDayNames,5),INDEX(weekDayNames,6))</f>
        <v>Th</v>
      </c>
      <c r="G29" s="184" t="str">
        <f>IF(startday=1,INDEX(weekDayNames,6),INDEX(weekDayNames,7))</f>
        <v>F</v>
      </c>
      <c r="H29" s="183" t="str">
        <f>IF(startday=1,INDEX(weekDayNames,7),INDEX(weekDayNames,1))</f>
        <v>Sa</v>
      </c>
      <c r="I29" s="181"/>
      <c r="J29" s="185">
        <v>5</v>
      </c>
      <c r="K29" s="186" t="s">
        <v>124</v>
      </c>
      <c r="L29" s="181"/>
      <c r="M29" s="183" t="str">
        <f>IF(startday=1,INDEX(weekDayNames,1),INDEX(weekDayNames,2))</f>
        <v>Su</v>
      </c>
      <c r="N29" s="184" t="str">
        <f>IF(startday=1,INDEX(weekDayNames,2),INDEX(weekDayNames,3))</f>
        <v>M</v>
      </c>
      <c r="O29" s="184" t="str">
        <f>IF(startday=1,INDEX(weekDayNames,3),INDEX(weekDayNames,4))</f>
        <v>Tu</v>
      </c>
      <c r="P29" s="184" t="str">
        <f>IF(startday=1,INDEX(weekDayNames,4),INDEX(weekDayNames,5))</f>
        <v>W</v>
      </c>
      <c r="Q29" s="184" t="str">
        <f>IF(startday=1,INDEX(weekDayNames,5),INDEX(weekDayNames,6))</f>
        <v>Th</v>
      </c>
      <c r="R29" s="184" t="str">
        <f>IF(startday=1,INDEX(weekDayNames,6),INDEX(weekDayNames,7))</f>
        <v>F</v>
      </c>
      <c r="S29" s="183" t="str">
        <f>IF(startday=1,INDEX(weekDayNames,7),INDEX(weekDayNames,1))</f>
        <v>Sa</v>
      </c>
      <c r="T29" s="181"/>
      <c r="U29" s="215" t="s">
        <v>134</v>
      </c>
      <c r="V29" s="178" t="s">
        <v>135</v>
      </c>
      <c r="W29" s="178"/>
      <c r="X29" s="178"/>
      <c r="Y29" s="178"/>
      <c r="Z29" s="178"/>
      <c r="AA29" s="178"/>
    </row>
    <row r="30" spans="1:40" s="101" customFormat="1" ht="10.5">
      <c r="A30" s="178"/>
      <c r="B30" s="187" t="str">
        <f t="array" ref="B30:H35">IF(MONTH(B28)&lt;&gt;MONTH(DATE(YEAR(B28),MONTH(B28),1)-WEEKDAY(DATE(YEAR(B28),MONTH(B28),1),startday)+(WeekNo-1)*7+WeekDay),"",DATE(YEAR(B28),MONTH(B28),1)-WEEKDAY(DATE(YEAR(B28),MONTH(B28),1),startday)+(WeekNo-1)*7+WeekDay)</f>
        <v/>
      </c>
      <c r="C30" s="201" t="str">
        <v/>
      </c>
      <c r="D30" s="190" t="str">
        <v/>
      </c>
      <c r="E30" s="190" t="str">
        <v/>
      </c>
      <c r="F30" s="190" t="str">
        <v/>
      </c>
      <c r="G30" s="190" t="str">
        <v/>
      </c>
      <c r="H30" s="187">
        <v>43344</v>
      </c>
      <c r="I30" s="181"/>
      <c r="J30" s="191">
        <v>11</v>
      </c>
      <c r="K30" s="192" t="s">
        <v>104</v>
      </c>
      <c r="L30" s="181"/>
      <c r="M30" s="187" t="str">
        <f t="array" ref="M30:S35">IF(MONTH(M28)&lt;&gt;MONTH(DATE(YEAR(M28),MONTH(M28),1)-WEEKDAY(DATE(YEAR(M28),MONTH(M28),1),startday)+(WeekNo-1)*7+WeekDay),"",DATE(YEAR(M28),MONTH(M28),1)-WEEKDAY(DATE(YEAR(M28),MONTH(M28),1),startday)+(WeekNo-1)*7+WeekDay)</f>
        <v/>
      </c>
      <c r="N30" s="190" t="str">
        <v/>
      </c>
      <c r="O30" s="190" t="str">
        <v/>
      </c>
      <c r="P30" s="190" t="str">
        <v/>
      </c>
      <c r="Q30" s="190" t="str">
        <v/>
      </c>
      <c r="R30" s="190">
        <v>43525</v>
      </c>
      <c r="S30" s="187">
        <v>43526</v>
      </c>
      <c r="T30" s="181"/>
      <c r="U30" s="191">
        <v>12</v>
      </c>
      <c r="V30" s="192" t="s">
        <v>104</v>
      </c>
      <c r="W30" s="178"/>
      <c r="X30" s="178"/>
      <c r="Y30" s="211"/>
      <c r="Z30" s="178"/>
      <c r="AA30" s="178"/>
    </row>
    <row r="31" spans="1:40" s="101" customFormat="1" ht="10.5">
      <c r="A31" s="178"/>
      <c r="B31" s="187">
        <v>43345</v>
      </c>
      <c r="C31" s="190">
        <v>43346</v>
      </c>
      <c r="D31" s="190">
        <v>43347</v>
      </c>
      <c r="E31" s="193">
        <v>43348</v>
      </c>
      <c r="F31" s="190">
        <v>43349</v>
      </c>
      <c r="G31" s="190">
        <v>43350</v>
      </c>
      <c r="H31" s="187">
        <v>43351</v>
      </c>
      <c r="I31" s="181"/>
      <c r="J31" s="185">
        <v>19</v>
      </c>
      <c r="K31" s="186" t="s">
        <v>124</v>
      </c>
      <c r="L31" s="181"/>
      <c r="M31" s="187">
        <v>43527</v>
      </c>
      <c r="N31" s="190">
        <v>43528</v>
      </c>
      <c r="O31" s="190">
        <v>43529</v>
      </c>
      <c r="P31" s="190">
        <v>43530</v>
      </c>
      <c r="Q31" s="193">
        <v>43531</v>
      </c>
      <c r="R31" s="193">
        <v>43532</v>
      </c>
      <c r="S31" s="187">
        <v>43533</v>
      </c>
      <c r="T31" s="181"/>
      <c r="U31" s="216">
        <v>20</v>
      </c>
      <c r="V31" s="186" t="s">
        <v>124</v>
      </c>
      <c r="W31" s="178"/>
      <c r="X31" s="178"/>
      <c r="Y31" s="211"/>
      <c r="Z31" s="178"/>
      <c r="AA31" s="178"/>
    </row>
    <row r="32" spans="1:40" s="102" customFormat="1" ht="13.5" customHeight="1">
      <c r="A32" s="179"/>
      <c r="B32" s="187">
        <v>43352</v>
      </c>
      <c r="C32" s="190">
        <v>43353</v>
      </c>
      <c r="D32" s="189">
        <v>43354</v>
      </c>
      <c r="E32" s="190">
        <v>43355</v>
      </c>
      <c r="F32" s="190">
        <v>43356</v>
      </c>
      <c r="G32" s="190">
        <v>43357</v>
      </c>
      <c r="H32" s="187">
        <v>43358</v>
      </c>
      <c r="I32" s="181"/>
      <c r="J32" s="191">
        <v>25</v>
      </c>
      <c r="K32" s="192" t="s">
        <v>104</v>
      </c>
      <c r="L32" s="181"/>
      <c r="M32" s="187">
        <v>43534</v>
      </c>
      <c r="N32" s="190">
        <v>43535</v>
      </c>
      <c r="O32" s="189">
        <v>43536</v>
      </c>
      <c r="P32" s="190">
        <v>43537</v>
      </c>
      <c r="Q32" s="190">
        <v>43538</v>
      </c>
      <c r="R32" s="190">
        <v>43539</v>
      </c>
      <c r="S32" s="187">
        <v>43540</v>
      </c>
      <c r="T32" s="181"/>
      <c r="U32" s="191">
        <v>26</v>
      </c>
      <c r="V32" s="192" t="s">
        <v>104</v>
      </c>
      <c r="W32" s="179"/>
      <c r="X32" s="179"/>
      <c r="Y32" s="179"/>
      <c r="Z32" s="179"/>
      <c r="AA32" s="178"/>
      <c r="AB32" s="101"/>
    </row>
    <row r="33" spans="1:28" s="101" customFormat="1" ht="11.5">
      <c r="A33" s="178"/>
      <c r="B33" s="187">
        <v>43359</v>
      </c>
      <c r="C33" s="190">
        <v>43360</v>
      </c>
      <c r="D33" s="190">
        <v>43361</v>
      </c>
      <c r="E33" s="193">
        <v>43362</v>
      </c>
      <c r="F33" s="190">
        <v>43363</v>
      </c>
      <c r="G33" s="190">
        <v>43364</v>
      </c>
      <c r="H33" s="217">
        <v>43365</v>
      </c>
      <c r="I33" s="181"/>
      <c r="J33" s="198">
        <v>28</v>
      </c>
      <c r="K33" s="218" t="s">
        <v>145</v>
      </c>
      <c r="L33" s="181"/>
      <c r="M33" s="187">
        <v>43541</v>
      </c>
      <c r="N33" s="190">
        <v>43542</v>
      </c>
      <c r="O33" s="190">
        <v>43543</v>
      </c>
      <c r="P33" s="193">
        <v>43544</v>
      </c>
      <c r="Q33" s="190">
        <v>43545</v>
      </c>
      <c r="R33" s="190">
        <v>43546</v>
      </c>
      <c r="S33" s="187">
        <v>43547</v>
      </c>
      <c r="T33" s="197"/>
      <c r="U33" s="198">
        <v>30</v>
      </c>
      <c r="V33" s="218" t="s">
        <v>147</v>
      </c>
      <c r="W33" s="178"/>
      <c r="X33" s="178"/>
      <c r="Y33" s="178"/>
      <c r="Z33" s="178"/>
      <c r="AA33" s="179"/>
    </row>
    <row r="34" spans="1:28" s="101" customFormat="1" ht="10.5">
      <c r="A34" s="178"/>
      <c r="B34" s="187">
        <v>43366</v>
      </c>
      <c r="C34" s="190">
        <v>43367</v>
      </c>
      <c r="D34" s="189">
        <v>43368</v>
      </c>
      <c r="E34" s="190">
        <v>43369</v>
      </c>
      <c r="F34" s="190">
        <v>43370</v>
      </c>
      <c r="G34" s="188">
        <v>43371</v>
      </c>
      <c r="H34" s="187">
        <v>43372</v>
      </c>
      <c r="I34" s="181"/>
      <c r="J34" s="219"/>
      <c r="K34" s="220"/>
      <c r="L34" s="181"/>
      <c r="M34" s="187">
        <v>43548</v>
      </c>
      <c r="N34" s="190">
        <v>43549</v>
      </c>
      <c r="O34" s="189">
        <v>43550</v>
      </c>
      <c r="P34" s="190">
        <v>43551</v>
      </c>
      <c r="Q34" s="190">
        <v>43552</v>
      </c>
      <c r="R34" s="190">
        <v>43553</v>
      </c>
      <c r="S34" s="187">
        <v>43554</v>
      </c>
      <c r="T34" s="181"/>
      <c r="U34" s="221" t="s">
        <v>136</v>
      </c>
      <c r="V34" s="221"/>
      <c r="W34" s="178"/>
      <c r="X34" s="178"/>
      <c r="Y34" s="178"/>
      <c r="Z34" s="178"/>
      <c r="AA34" s="178"/>
    </row>
    <row r="35" spans="1:28" s="101" customFormat="1" ht="2.25" customHeight="1">
      <c r="A35" s="178"/>
      <c r="B35" s="187">
        <v>43373</v>
      </c>
      <c r="C35" s="190" t="str">
        <v/>
      </c>
      <c r="D35" s="190" t="str">
        <v/>
      </c>
      <c r="E35" s="190" t="str">
        <v/>
      </c>
      <c r="F35" s="190" t="str">
        <v/>
      </c>
      <c r="G35" s="190" t="str">
        <v/>
      </c>
      <c r="H35" s="187" t="str">
        <v/>
      </c>
      <c r="I35" s="181"/>
      <c r="J35" s="208"/>
      <c r="K35" s="197"/>
      <c r="L35" s="181"/>
      <c r="M35" s="187">
        <v>43555</v>
      </c>
      <c r="N35" s="190" t="str">
        <v/>
      </c>
      <c r="O35" s="190" t="str">
        <v/>
      </c>
      <c r="P35" s="190" t="str">
        <v/>
      </c>
      <c r="Q35" s="190" t="str">
        <v/>
      </c>
      <c r="R35" s="190" t="str">
        <v/>
      </c>
      <c r="S35" s="187" t="str">
        <v/>
      </c>
      <c r="T35" s="181"/>
      <c r="U35" s="178"/>
      <c r="V35" s="178"/>
      <c r="W35" s="178"/>
      <c r="X35" s="178"/>
      <c r="Y35" s="360"/>
      <c r="Z35" s="179"/>
      <c r="AA35" s="178"/>
      <c r="AB35" s="102"/>
    </row>
    <row r="36" spans="1:28" s="101" customFormat="1" ht="5.25" customHeight="1">
      <c r="A36" s="178"/>
      <c r="B36" s="181"/>
      <c r="C36" s="181"/>
      <c r="D36" s="181"/>
      <c r="E36" s="181"/>
      <c r="F36" s="181"/>
      <c r="G36" s="181"/>
      <c r="H36" s="181"/>
      <c r="I36" s="181"/>
      <c r="J36" s="178"/>
      <c r="K36" s="178"/>
      <c r="L36" s="181"/>
      <c r="M36" s="181"/>
      <c r="N36" s="181"/>
      <c r="O36" s="181"/>
      <c r="P36" s="181"/>
      <c r="Q36" s="181"/>
      <c r="R36" s="181"/>
      <c r="S36" s="181"/>
      <c r="T36" s="181"/>
      <c r="U36" s="181"/>
      <c r="V36" s="181"/>
      <c r="W36" s="178"/>
      <c r="X36" s="178"/>
      <c r="Y36" s="360"/>
      <c r="Z36" s="178"/>
      <c r="AA36" s="178"/>
    </row>
    <row r="37" spans="1:28" s="101" customFormat="1" ht="10.5">
      <c r="A37" s="178"/>
      <c r="B37" s="361">
        <f>DATE(year,10,1)</f>
        <v>43374</v>
      </c>
      <c r="C37" s="362"/>
      <c r="D37" s="362"/>
      <c r="E37" s="362"/>
      <c r="F37" s="362"/>
      <c r="G37" s="362"/>
      <c r="H37" s="362"/>
      <c r="I37" s="181"/>
      <c r="J37" s="363" t="s">
        <v>110</v>
      </c>
      <c r="K37" s="363"/>
      <c r="L37" s="181"/>
      <c r="M37" s="361">
        <f>DATE(year+1,4,1)</f>
        <v>43556</v>
      </c>
      <c r="N37" s="362"/>
      <c r="O37" s="362"/>
      <c r="P37" s="362"/>
      <c r="Q37" s="362"/>
      <c r="R37" s="362"/>
      <c r="S37" s="362"/>
      <c r="T37" s="181"/>
      <c r="U37" s="363" t="s">
        <v>111</v>
      </c>
      <c r="V37" s="363"/>
      <c r="W37" s="178"/>
      <c r="X37" s="178"/>
      <c r="Y37" s="360"/>
      <c r="Z37" s="178"/>
      <c r="AA37" s="178"/>
    </row>
    <row r="38" spans="1:28" s="101" customFormat="1" ht="10.5">
      <c r="A38" s="178"/>
      <c r="B38" s="183" t="str">
        <f>IF(startday=1,INDEX(weekDayNames,1),INDEX(weekDayNames,2))</f>
        <v>Su</v>
      </c>
      <c r="C38" s="184" t="str">
        <f>IF(startday=1,INDEX(weekDayNames,2),INDEX(weekDayNames,3))</f>
        <v>M</v>
      </c>
      <c r="D38" s="184" t="str">
        <f>IF(startday=1,INDEX(weekDayNames,3),INDEX(weekDayNames,4))</f>
        <v>Tu</v>
      </c>
      <c r="E38" s="184" t="str">
        <f>IF(startday=1,INDEX(weekDayNames,4),INDEX(weekDayNames,5))</f>
        <v>W</v>
      </c>
      <c r="F38" s="184" t="str">
        <f>IF(startday=1,INDEX(weekDayNames,5),INDEX(weekDayNames,6))</f>
        <v>Th</v>
      </c>
      <c r="G38" s="184" t="str">
        <f>IF(startday=1,INDEX(weekDayNames,6),INDEX(weekDayNames,7))</f>
        <v>F</v>
      </c>
      <c r="H38" s="183" t="str">
        <f>IF(startday=1,INDEX(weekDayNames,7),INDEX(weekDayNames,1))</f>
        <v>Sa</v>
      </c>
      <c r="I38" s="181"/>
      <c r="J38" s="185">
        <v>3</v>
      </c>
      <c r="K38" s="186" t="s">
        <v>124</v>
      </c>
      <c r="L38" s="178"/>
      <c r="M38" s="183" t="str">
        <f>IF(startday=1,INDEX(weekDayNames,1),INDEX(weekDayNames,2))</f>
        <v>Su</v>
      </c>
      <c r="N38" s="184" t="str">
        <f>IF(startday=1,INDEX(weekDayNames,2),INDEX(weekDayNames,3))</f>
        <v>M</v>
      </c>
      <c r="O38" s="184" t="str">
        <f>IF(startday=1,INDEX(weekDayNames,3),INDEX(weekDayNames,4))</f>
        <v>Tu</v>
      </c>
      <c r="P38" s="184" t="str">
        <f>IF(startday=1,INDEX(weekDayNames,4),INDEX(weekDayNames,5))</f>
        <v>W</v>
      </c>
      <c r="Q38" s="184" t="str">
        <f>IF(startday=1,INDEX(weekDayNames,5),INDEX(weekDayNames,6))</f>
        <v>Th</v>
      </c>
      <c r="R38" s="184" t="str">
        <f>IF(startday=1,INDEX(weekDayNames,6),INDEX(weekDayNames,7))</f>
        <v>F</v>
      </c>
      <c r="S38" s="183" t="str">
        <f>IF(startday=1,INDEX(weekDayNames,7),INDEX(weekDayNames,1))</f>
        <v>Sa</v>
      </c>
      <c r="T38" s="181"/>
      <c r="U38" s="185">
        <v>3</v>
      </c>
      <c r="V38" s="186" t="s">
        <v>124</v>
      </c>
      <c r="W38" s="178"/>
      <c r="X38" s="178"/>
      <c r="Y38" s="360"/>
      <c r="Z38" s="178"/>
      <c r="AA38" s="178"/>
    </row>
    <row r="39" spans="1:28" s="101" customFormat="1" ht="11.5">
      <c r="A39" s="178"/>
      <c r="B39" s="187" t="str">
        <f t="array" ref="B39:H44">IF(MONTH(B37)&lt;&gt;MONTH(DATE(YEAR(B37),MONTH(B37),1)-WEEKDAY(DATE(YEAR(B37),MONTH(B37),1),startday)+(WeekNo-1)*7+WeekDay),"",DATE(YEAR(B37),MONTH(B37),1)-WEEKDAY(DATE(YEAR(B37),MONTH(B37),1),startday)+(WeekNo-1)*7+WeekDay)</f>
        <v/>
      </c>
      <c r="C39" s="190">
        <v>43374</v>
      </c>
      <c r="D39" s="190">
        <v>43375</v>
      </c>
      <c r="E39" s="193">
        <v>43376</v>
      </c>
      <c r="F39" s="201">
        <v>43377</v>
      </c>
      <c r="G39" s="190">
        <v>43378</v>
      </c>
      <c r="H39" s="187">
        <v>43379</v>
      </c>
      <c r="I39" s="197"/>
      <c r="J39" s="191">
        <v>9</v>
      </c>
      <c r="K39" s="192" t="s">
        <v>104</v>
      </c>
      <c r="L39" s="178"/>
      <c r="M39" s="187" t="str">
        <f t="array" ref="M39:S44">IF(MONTH(M37)&lt;&gt;MONTH(DATE(YEAR(M37),MONTH(M37),1)-WEEKDAY(DATE(YEAR(M37),MONTH(M37),1),startday)+(WeekNo-1)*7+WeekDay),"",DATE(YEAR(M37),MONTH(M37),1)-WEEKDAY(DATE(YEAR(M37),MONTH(M37),1),startday)+(WeekNo-1)*7+WeekDay)</f>
        <v/>
      </c>
      <c r="N39" s="190">
        <v>43556</v>
      </c>
      <c r="O39" s="190">
        <v>43557</v>
      </c>
      <c r="P39" s="193">
        <v>43558</v>
      </c>
      <c r="Q39" s="190">
        <v>43559</v>
      </c>
      <c r="R39" s="190">
        <v>43560</v>
      </c>
      <c r="S39" s="187">
        <v>43561</v>
      </c>
      <c r="T39" s="181"/>
      <c r="U39" s="191">
        <v>9</v>
      </c>
      <c r="V39" s="192" t="s">
        <v>104</v>
      </c>
      <c r="W39" s="178"/>
      <c r="X39" s="178"/>
      <c r="Y39" s="360"/>
      <c r="Z39" s="178"/>
      <c r="AA39" s="179"/>
    </row>
    <row r="40" spans="1:28" s="101" customFormat="1" ht="10.5">
      <c r="A40" s="178"/>
      <c r="B40" s="187">
        <v>43380</v>
      </c>
      <c r="C40" s="190">
        <v>43381</v>
      </c>
      <c r="D40" s="189">
        <v>43382</v>
      </c>
      <c r="E40" s="190">
        <v>43383</v>
      </c>
      <c r="F40" s="190">
        <v>43384</v>
      </c>
      <c r="G40" s="190">
        <v>43385</v>
      </c>
      <c r="H40" s="187">
        <v>43386</v>
      </c>
      <c r="I40" s="197"/>
      <c r="J40" s="185">
        <v>17</v>
      </c>
      <c r="K40" s="186" t="s">
        <v>124</v>
      </c>
      <c r="L40" s="181"/>
      <c r="M40" s="187">
        <v>43562</v>
      </c>
      <c r="N40" s="190">
        <v>43563</v>
      </c>
      <c r="O40" s="189">
        <v>43564</v>
      </c>
      <c r="P40" s="190">
        <v>43565</v>
      </c>
      <c r="Q40" s="190">
        <v>43566</v>
      </c>
      <c r="R40" s="190">
        <v>43567</v>
      </c>
      <c r="S40" s="187">
        <v>43568</v>
      </c>
      <c r="T40" s="181"/>
      <c r="U40" s="216">
        <v>17</v>
      </c>
      <c r="V40" s="186" t="s">
        <v>124</v>
      </c>
      <c r="W40" s="178"/>
      <c r="X40" s="178"/>
      <c r="Y40" s="211"/>
      <c r="Z40" s="178"/>
      <c r="AA40" s="178"/>
    </row>
    <row r="41" spans="1:28" s="102" customFormat="1" ht="13.5" customHeight="1">
      <c r="A41" s="179"/>
      <c r="B41" s="222">
        <v>43387</v>
      </c>
      <c r="C41" s="201">
        <v>43388</v>
      </c>
      <c r="D41" s="201">
        <v>43389</v>
      </c>
      <c r="E41" s="193">
        <v>43390</v>
      </c>
      <c r="F41" s="189">
        <v>43391</v>
      </c>
      <c r="G41" s="189">
        <v>43392</v>
      </c>
      <c r="H41" s="223">
        <v>43393</v>
      </c>
      <c r="I41" s="181"/>
      <c r="J41" s="191" t="s">
        <v>137</v>
      </c>
      <c r="K41" s="178" t="s">
        <v>138</v>
      </c>
      <c r="L41" s="178"/>
      <c r="M41" s="187">
        <v>43569</v>
      </c>
      <c r="N41" s="190">
        <v>43570</v>
      </c>
      <c r="O41" s="190">
        <v>43571</v>
      </c>
      <c r="P41" s="193">
        <v>43572</v>
      </c>
      <c r="Q41" s="190">
        <v>43573</v>
      </c>
      <c r="R41" s="190">
        <v>43574</v>
      </c>
      <c r="S41" s="187">
        <v>43575</v>
      </c>
      <c r="T41" s="181"/>
      <c r="U41" s="191">
        <v>23</v>
      </c>
      <c r="V41" s="192" t="s">
        <v>104</v>
      </c>
      <c r="W41" s="179"/>
      <c r="X41" s="179"/>
      <c r="Y41" s="179"/>
      <c r="Z41" s="179"/>
      <c r="AA41" s="178"/>
      <c r="AB41" s="101"/>
    </row>
    <row r="42" spans="1:28" s="101" customFormat="1" ht="10.5">
      <c r="A42" s="178"/>
      <c r="B42" s="187">
        <v>43394</v>
      </c>
      <c r="C42" s="190">
        <v>43395</v>
      </c>
      <c r="D42" s="190">
        <v>43396</v>
      </c>
      <c r="E42" s="190">
        <v>43397</v>
      </c>
      <c r="F42" s="190">
        <v>43398</v>
      </c>
      <c r="G42" s="190">
        <v>43399</v>
      </c>
      <c r="H42" s="187">
        <v>43400</v>
      </c>
      <c r="I42" s="181"/>
      <c r="J42" s="185">
        <v>31</v>
      </c>
      <c r="K42" s="186" t="s">
        <v>124</v>
      </c>
      <c r="L42" s="181"/>
      <c r="M42" s="187">
        <v>43576</v>
      </c>
      <c r="N42" s="190">
        <v>43577</v>
      </c>
      <c r="O42" s="189">
        <v>43578</v>
      </c>
      <c r="P42" s="190">
        <v>43579</v>
      </c>
      <c r="Q42" s="190">
        <v>43580</v>
      </c>
      <c r="R42" s="190">
        <v>43581</v>
      </c>
      <c r="S42" s="187">
        <v>43582</v>
      </c>
      <c r="T42" s="181"/>
      <c r="U42" s="224">
        <v>30</v>
      </c>
      <c r="V42" s="200" t="s">
        <v>139</v>
      </c>
      <c r="W42" s="178"/>
      <c r="X42" s="178"/>
      <c r="Y42" s="178"/>
      <c r="Z42" s="178"/>
      <c r="AA42" s="178"/>
    </row>
    <row r="43" spans="1:28" s="101" customFormat="1" ht="10.5">
      <c r="A43" s="178"/>
      <c r="B43" s="187">
        <v>43401</v>
      </c>
      <c r="C43" s="190">
        <v>43402</v>
      </c>
      <c r="D43" s="190">
        <v>43403</v>
      </c>
      <c r="E43" s="188">
        <v>43404</v>
      </c>
      <c r="F43" s="190" t="str">
        <v/>
      </c>
      <c r="G43" s="203" t="str">
        <v/>
      </c>
      <c r="H43" s="187" t="str">
        <v/>
      </c>
      <c r="I43" s="181"/>
      <c r="J43" s="198">
        <v>31</v>
      </c>
      <c r="K43" s="200" t="s">
        <v>140</v>
      </c>
      <c r="L43" s="181"/>
      <c r="M43" s="187">
        <v>43583</v>
      </c>
      <c r="N43" s="190">
        <v>43584</v>
      </c>
      <c r="O43" s="224">
        <v>43585</v>
      </c>
      <c r="P43" s="190" t="str">
        <v/>
      </c>
      <c r="Q43" s="190" t="str">
        <v/>
      </c>
      <c r="R43" s="203" t="str">
        <v/>
      </c>
      <c r="S43" s="187" t="str">
        <v/>
      </c>
      <c r="T43" s="181"/>
      <c r="U43" s="225"/>
      <c r="V43" s="226"/>
      <c r="W43" s="178"/>
      <c r="X43" s="178"/>
      <c r="Y43" s="178"/>
      <c r="Z43" s="178"/>
      <c r="AA43" s="178"/>
    </row>
    <row r="44" spans="1:28" s="101" customFormat="1" ht="1.5" customHeight="1">
      <c r="A44" s="178"/>
      <c r="B44" s="222" t="str">
        <v/>
      </c>
      <c r="C44" s="190" t="str">
        <v/>
      </c>
      <c r="D44" s="190" t="str">
        <v/>
      </c>
      <c r="E44" s="190" t="str">
        <v/>
      </c>
      <c r="F44" s="190" t="str">
        <v/>
      </c>
      <c r="G44" s="190" t="str">
        <v/>
      </c>
      <c r="H44" s="187" t="str">
        <v/>
      </c>
      <c r="I44" s="181"/>
      <c r="J44" s="200"/>
      <c r="K44" s="200"/>
      <c r="L44" s="181"/>
      <c r="M44" s="187" t="str">
        <v/>
      </c>
      <c r="N44" s="190" t="str">
        <v/>
      </c>
      <c r="O44" s="190" t="str">
        <v/>
      </c>
      <c r="P44" s="190" t="str">
        <v/>
      </c>
      <c r="Q44" s="190" t="str">
        <v/>
      </c>
      <c r="R44" s="190" t="str">
        <v/>
      </c>
      <c r="S44" s="187" t="str">
        <v/>
      </c>
      <c r="T44" s="181"/>
      <c r="U44" s="178"/>
      <c r="V44" s="178"/>
      <c r="W44" s="178"/>
      <c r="X44" s="178"/>
      <c r="Y44" s="178"/>
      <c r="Z44" s="178"/>
      <c r="AA44" s="178"/>
      <c r="AB44" s="102"/>
    </row>
    <row r="45" spans="1:28" s="101" customFormat="1" ht="5.25" customHeight="1">
      <c r="A45" s="178"/>
      <c r="B45" s="181"/>
      <c r="C45" s="181"/>
      <c r="D45" s="181"/>
      <c r="E45" s="181"/>
      <c r="F45" s="181"/>
      <c r="G45" s="181"/>
      <c r="H45" s="181"/>
      <c r="I45" s="181"/>
      <c r="J45" s="178"/>
      <c r="K45" s="178"/>
      <c r="L45" s="181"/>
      <c r="M45" s="181"/>
      <c r="N45" s="181"/>
      <c r="O45" s="181"/>
      <c r="P45" s="181"/>
      <c r="Q45" s="181"/>
      <c r="R45" s="181"/>
      <c r="S45" s="181"/>
      <c r="T45" s="181"/>
      <c r="U45" s="178"/>
      <c r="V45" s="178"/>
      <c r="W45" s="178"/>
      <c r="X45" s="178"/>
      <c r="Y45" s="178"/>
      <c r="Z45" s="178"/>
      <c r="AA45" s="178"/>
    </row>
    <row r="46" spans="1:28" s="101" customFormat="1" ht="10.5">
      <c r="A46" s="178"/>
      <c r="B46" s="361">
        <f>DATE(year,11,1)</f>
        <v>43405</v>
      </c>
      <c r="C46" s="362"/>
      <c r="D46" s="362"/>
      <c r="E46" s="362"/>
      <c r="F46" s="362"/>
      <c r="G46" s="362"/>
      <c r="H46" s="362"/>
      <c r="I46" s="181"/>
      <c r="J46" s="363" t="s">
        <v>112</v>
      </c>
      <c r="K46" s="363"/>
      <c r="L46" s="181"/>
      <c r="M46" s="361">
        <f>DATE(year+1,5,1)</f>
        <v>43586</v>
      </c>
      <c r="N46" s="362"/>
      <c r="O46" s="362"/>
      <c r="P46" s="362"/>
      <c r="Q46" s="362"/>
      <c r="R46" s="362"/>
      <c r="S46" s="362"/>
      <c r="T46" s="181"/>
      <c r="U46" s="363" t="s">
        <v>113</v>
      </c>
      <c r="V46" s="363"/>
      <c r="W46" s="178"/>
      <c r="X46" s="178"/>
      <c r="Y46" s="178"/>
      <c r="Z46" s="178"/>
      <c r="AA46" s="178"/>
    </row>
    <row r="47" spans="1:28" s="101" customFormat="1" ht="10.5">
      <c r="A47" s="178"/>
      <c r="B47" s="183" t="str">
        <f>IF(startday=1,INDEX(weekDayNames,1),INDEX(weekDayNames,2))</f>
        <v>Su</v>
      </c>
      <c r="C47" s="184" t="str">
        <f>IF(startday=1,INDEX(weekDayNames,2),INDEX(weekDayNames,3))</f>
        <v>M</v>
      </c>
      <c r="D47" s="184" t="str">
        <f>IF(startday=1,INDEX(weekDayNames,3),INDEX(weekDayNames,4))</f>
        <v>Tu</v>
      </c>
      <c r="E47" s="184" t="str">
        <f>IF(startday=1,INDEX(weekDayNames,4),INDEX(weekDayNames,5))</f>
        <v>W</v>
      </c>
      <c r="F47" s="184" t="str">
        <f>IF(startday=1,INDEX(weekDayNames,5),INDEX(weekDayNames,6))</f>
        <v>Th</v>
      </c>
      <c r="G47" s="184" t="str">
        <f>IF(startday=1,INDEX(weekDayNames,6),INDEX(weekDayNames,7))</f>
        <v>F</v>
      </c>
      <c r="H47" s="183" t="str">
        <f>IF(startday=1,INDEX(weekDayNames,7),INDEX(weekDayNames,1))</f>
        <v>Sa</v>
      </c>
      <c r="I47" s="181"/>
      <c r="J47" s="227">
        <v>1</v>
      </c>
      <c r="K47" s="228" t="s">
        <v>141</v>
      </c>
      <c r="L47" s="181"/>
      <c r="M47" s="183" t="str">
        <f>IF(startday=1,INDEX(weekDayNames,1),INDEX(weekDayNames,2))</f>
        <v>Su</v>
      </c>
      <c r="N47" s="184" t="str">
        <f>IF(startday=1,INDEX(weekDayNames,2),INDEX(weekDayNames,3))</f>
        <v>M</v>
      </c>
      <c r="O47" s="184" t="str">
        <f>IF(startday=1,INDEX(weekDayNames,3),INDEX(weekDayNames,4))</f>
        <v>Tu</v>
      </c>
      <c r="P47" s="184" t="str">
        <f>IF(startday=1,INDEX(weekDayNames,4),INDEX(weekDayNames,5))</f>
        <v>W</v>
      </c>
      <c r="Q47" s="184" t="str">
        <f>IF(startday=1,INDEX(weekDayNames,5),INDEX(weekDayNames,6))</f>
        <v>Th</v>
      </c>
      <c r="R47" s="184" t="str">
        <f>IF(startday=1,INDEX(weekDayNames,6),INDEX(weekDayNames,7))</f>
        <v>F</v>
      </c>
      <c r="S47" s="183" t="str">
        <f>IF(startday=1,INDEX(weekDayNames,7),INDEX(weekDayNames,1))</f>
        <v>Sa</v>
      </c>
      <c r="T47" s="181"/>
      <c r="U47" s="229">
        <v>1</v>
      </c>
      <c r="V47" s="230" t="s">
        <v>114</v>
      </c>
      <c r="W47" s="178"/>
      <c r="X47" s="178"/>
      <c r="Y47" s="178"/>
      <c r="Z47" s="178"/>
      <c r="AA47" s="178"/>
    </row>
    <row r="48" spans="1:28" s="101" customFormat="1" ht="12" customHeight="1">
      <c r="A48" s="178"/>
      <c r="B48" s="187" t="str">
        <f t="array" ref="B48:H53">IF(MONTH(B46)&lt;&gt;MONTH(DATE(YEAR(B46),MONTH(B46),1)-WEEKDAY(DATE(YEAR(B46),MONTH(B46),1),startday)+(WeekNo-1)*7+WeekDay),"",DATE(YEAR(B46),MONTH(B46),1)-WEEKDAY(DATE(YEAR(B46),MONTH(B46),1),startday)+(WeekNo-1)*7+WeekDay)</f>
        <v/>
      </c>
      <c r="C48" s="190" t="str">
        <v/>
      </c>
      <c r="D48" s="231" t="str">
        <v/>
      </c>
      <c r="E48" s="189" t="str">
        <v/>
      </c>
      <c r="F48" s="189">
        <v>43405</v>
      </c>
      <c r="G48" s="190">
        <v>43406</v>
      </c>
      <c r="H48" s="187">
        <v>43407</v>
      </c>
      <c r="I48" s="181"/>
      <c r="J48" s="227">
        <v>1</v>
      </c>
      <c r="K48" s="228" t="s">
        <v>142</v>
      </c>
      <c r="L48" s="181"/>
      <c r="M48" s="187" t="str">
        <f t="array" ref="M48:S53">IF(MONTH(M46)&lt;&gt;MONTH(DATE(YEAR(M46),MONTH(M46),1)-WEEKDAY(DATE(YEAR(M46),MONTH(M46),1),startday)+(WeekNo-1)*7+WeekDay),"",DATE(YEAR(M46),MONTH(M46),1)-WEEKDAY(DATE(YEAR(M46),MONTH(M46),1),startday)+(WeekNo-1)*7+WeekDay)</f>
        <v/>
      </c>
      <c r="N48" s="232" t="str">
        <v/>
      </c>
      <c r="O48" s="189" t="str">
        <v/>
      </c>
      <c r="P48" s="189">
        <v>43586</v>
      </c>
      <c r="Q48" s="190">
        <v>43587</v>
      </c>
      <c r="R48" s="190">
        <v>43588</v>
      </c>
      <c r="S48" s="187">
        <v>43589</v>
      </c>
      <c r="T48" s="181"/>
      <c r="U48" s="210">
        <v>1</v>
      </c>
      <c r="V48" s="186" t="s">
        <v>124</v>
      </c>
      <c r="W48" s="178"/>
      <c r="X48" s="178"/>
      <c r="Y48" s="178"/>
      <c r="Z48" s="178"/>
      <c r="AA48" s="178"/>
    </row>
    <row r="49" spans="1:28" s="101" customFormat="1" ht="13.5" customHeight="1">
      <c r="A49" s="178"/>
      <c r="B49" s="187">
        <v>43408</v>
      </c>
      <c r="C49" s="190">
        <v>43409</v>
      </c>
      <c r="D49" s="189">
        <v>43410</v>
      </c>
      <c r="E49" s="190">
        <v>43411</v>
      </c>
      <c r="F49" s="190">
        <v>43412</v>
      </c>
      <c r="G49" s="190">
        <v>43413</v>
      </c>
      <c r="H49" s="187">
        <v>43414</v>
      </c>
      <c r="I49" s="181"/>
      <c r="J49" s="191">
        <v>6</v>
      </c>
      <c r="K49" s="192" t="s">
        <v>104</v>
      </c>
      <c r="L49" s="181"/>
      <c r="M49" s="187">
        <v>43590</v>
      </c>
      <c r="N49" s="190">
        <v>43591</v>
      </c>
      <c r="O49" s="189">
        <v>43592</v>
      </c>
      <c r="P49" s="190">
        <v>43593</v>
      </c>
      <c r="Q49" s="190">
        <v>43594</v>
      </c>
      <c r="R49" s="190">
        <v>43595</v>
      </c>
      <c r="S49" s="187">
        <v>43596</v>
      </c>
      <c r="T49" s="181"/>
      <c r="U49" s="191">
        <v>7</v>
      </c>
      <c r="V49" s="192" t="s">
        <v>104</v>
      </c>
      <c r="W49" s="178"/>
      <c r="X49" s="178"/>
      <c r="Y49" s="214"/>
      <c r="Z49" s="178"/>
      <c r="AA49" s="178"/>
    </row>
    <row r="50" spans="1:28" s="102" customFormat="1" ht="11.5">
      <c r="A50" s="179"/>
      <c r="B50" s="187">
        <v>43415</v>
      </c>
      <c r="C50" s="190">
        <v>43416</v>
      </c>
      <c r="D50" s="190">
        <v>43417</v>
      </c>
      <c r="E50" s="193">
        <v>43418</v>
      </c>
      <c r="F50" s="190">
        <v>43419</v>
      </c>
      <c r="G50" s="190">
        <v>43420</v>
      </c>
      <c r="H50" s="187">
        <v>43421</v>
      </c>
      <c r="I50" s="181"/>
      <c r="J50" s="209">
        <v>14</v>
      </c>
      <c r="K50" s="186" t="s">
        <v>124</v>
      </c>
      <c r="L50" s="181"/>
      <c r="M50" s="187">
        <v>43597</v>
      </c>
      <c r="N50" s="190">
        <v>43598</v>
      </c>
      <c r="O50" s="190">
        <v>43599</v>
      </c>
      <c r="P50" s="193">
        <v>43600</v>
      </c>
      <c r="Q50" s="190">
        <v>43601</v>
      </c>
      <c r="R50" s="190">
        <v>43602</v>
      </c>
      <c r="S50" s="187">
        <v>43603</v>
      </c>
      <c r="T50" s="181"/>
      <c r="U50" s="210">
        <v>15</v>
      </c>
      <c r="V50" s="186" t="s">
        <v>124</v>
      </c>
      <c r="W50" s="179"/>
      <c r="X50" s="179"/>
      <c r="Y50" s="211"/>
      <c r="Z50" s="178"/>
      <c r="AA50" s="178"/>
      <c r="AB50" s="101"/>
    </row>
    <row r="51" spans="1:28" s="101" customFormat="1" ht="11.5">
      <c r="A51" s="178"/>
      <c r="B51" s="187">
        <v>43422</v>
      </c>
      <c r="C51" s="190">
        <v>43423</v>
      </c>
      <c r="D51" s="189">
        <v>43424</v>
      </c>
      <c r="E51" s="190">
        <v>43425</v>
      </c>
      <c r="F51" s="190">
        <v>43426</v>
      </c>
      <c r="G51" s="190">
        <v>43427</v>
      </c>
      <c r="H51" s="187">
        <v>43428</v>
      </c>
      <c r="I51" s="181"/>
      <c r="J51" s="191">
        <v>20</v>
      </c>
      <c r="K51" s="192" t="s">
        <v>104</v>
      </c>
      <c r="L51" s="181"/>
      <c r="M51" s="187">
        <v>43604</v>
      </c>
      <c r="N51" s="190">
        <v>43605</v>
      </c>
      <c r="O51" s="189">
        <v>43606</v>
      </c>
      <c r="P51" s="190">
        <v>43607</v>
      </c>
      <c r="Q51" s="190">
        <v>43608</v>
      </c>
      <c r="R51" s="190">
        <v>43609</v>
      </c>
      <c r="S51" s="187">
        <v>43610</v>
      </c>
      <c r="T51" s="181"/>
      <c r="U51" s="191">
        <v>21</v>
      </c>
      <c r="V51" s="192" t="s">
        <v>104</v>
      </c>
      <c r="W51" s="178"/>
      <c r="X51" s="178"/>
      <c r="Y51" s="211"/>
      <c r="Z51" s="178"/>
      <c r="AA51" s="179"/>
    </row>
    <row r="52" spans="1:28" s="101" customFormat="1" ht="10.5">
      <c r="A52" s="178"/>
      <c r="B52" s="187">
        <v>43429</v>
      </c>
      <c r="C52" s="190">
        <v>43430</v>
      </c>
      <c r="D52" s="190">
        <v>43431</v>
      </c>
      <c r="E52" s="193">
        <v>43432</v>
      </c>
      <c r="F52" s="190">
        <v>43433</v>
      </c>
      <c r="G52" s="190">
        <v>43434</v>
      </c>
      <c r="H52" s="187" t="str">
        <v/>
      </c>
      <c r="I52" s="181"/>
      <c r="J52" s="185">
        <v>28</v>
      </c>
      <c r="K52" s="186" t="s">
        <v>124</v>
      </c>
      <c r="L52" s="181"/>
      <c r="M52" s="187">
        <v>43611</v>
      </c>
      <c r="N52" s="190">
        <v>43612</v>
      </c>
      <c r="O52" s="190">
        <v>43613</v>
      </c>
      <c r="P52" s="193">
        <v>43614</v>
      </c>
      <c r="Q52" s="190">
        <v>43615</v>
      </c>
      <c r="R52" s="190">
        <v>43616</v>
      </c>
      <c r="S52" s="187" t="str">
        <v/>
      </c>
      <c r="T52" s="181"/>
      <c r="U52" s="210">
        <v>29</v>
      </c>
      <c r="V52" s="186" t="s">
        <v>124</v>
      </c>
      <c r="W52" s="178"/>
      <c r="X52" s="178"/>
      <c r="Y52" s="211"/>
      <c r="Z52" s="178"/>
      <c r="AA52" s="178"/>
    </row>
    <row r="53" spans="1:28" s="101" customFormat="1" ht="3.75" customHeight="1">
      <c r="A53" s="178"/>
      <c r="B53" s="187" t="str">
        <v/>
      </c>
      <c r="C53" s="190" t="str">
        <v/>
      </c>
      <c r="D53" s="190" t="str">
        <v/>
      </c>
      <c r="E53" s="190" t="str">
        <v/>
      </c>
      <c r="F53" s="190" t="str">
        <v/>
      </c>
      <c r="G53" s="190" t="str">
        <v/>
      </c>
      <c r="H53" s="187" t="str">
        <v/>
      </c>
      <c r="I53" s="181"/>
      <c r="J53" s="233"/>
      <c r="K53" s="195"/>
      <c r="L53" s="181"/>
      <c r="M53" s="187" t="str">
        <v/>
      </c>
      <c r="N53" s="190" t="str">
        <v/>
      </c>
      <c r="O53" s="190" t="str">
        <v/>
      </c>
      <c r="P53" s="190" t="str">
        <v/>
      </c>
      <c r="Q53" s="190" t="str">
        <v/>
      </c>
      <c r="R53" s="190" t="str">
        <v/>
      </c>
      <c r="S53" s="187" t="str">
        <v/>
      </c>
      <c r="T53" s="181"/>
      <c r="U53" s="234"/>
      <c r="V53" s="181"/>
      <c r="W53" s="178"/>
      <c r="X53" s="178"/>
      <c r="Y53" s="235"/>
      <c r="Z53" s="179"/>
      <c r="AA53" s="178"/>
      <c r="AB53" s="102"/>
    </row>
    <row r="54" spans="1:28" s="101" customFormat="1" ht="5.25" customHeight="1">
      <c r="A54" s="178"/>
      <c r="B54" s="181"/>
      <c r="C54" s="181"/>
      <c r="D54" s="181"/>
      <c r="E54" s="181"/>
      <c r="F54" s="181"/>
      <c r="G54" s="181"/>
      <c r="H54" s="181"/>
      <c r="I54" s="181"/>
      <c r="J54" s="178"/>
      <c r="K54" s="178"/>
      <c r="L54" s="181"/>
      <c r="M54" s="179"/>
      <c r="N54" s="179"/>
      <c r="O54" s="179"/>
      <c r="P54" s="179"/>
      <c r="Q54" s="179"/>
      <c r="R54" s="179"/>
      <c r="S54" s="179"/>
      <c r="T54" s="181"/>
      <c r="U54" s="179"/>
      <c r="V54" s="179"/>
      <c r="W54" s="178"/>
      <c r="X54" s="178"/>
      <c r="Y54" s="211"/>
      <c r="Z54" s="178"/>
      <c r="AA54" s="178"/>
    </row>
    <row r="55" spans="1:28" s="101" customFormat="1" ht="10.5">
      <c r="A55" s="178"/>
      <c r="B55" s="361">
        <f>DATE(year,12,1)</f>
        <v>43435</v>
      </c>
      <c r="C55" s="362"/>
      <c r="D55" s="362"/>
      <c r="E55" s="362"/>
      <c r="F55" s="362"/>
      <c r="G55" s="362"/>
      <c r="H55" s="362"/>
      <c r="I55" s="181"/>
      <c r="J55" s="363" t="s">
        <v>115</v>
      </c>
      <c r="K55" s="363"/>
      <c r="L55" s="181"/>
      <c r="M55" s="361">
        <f>DATE(year+1,6,1)</f>
        <v>43617</v>
      </c>
      <c r="N55" s="362"/>
      <c r="O55" s="362"/>
      <c r="P55" s="362"/>
      <c r="Q55" s="362"/>
      <c r="R55" s="362"/>
      <c r="S55" s="362"/>
      <c r="T55" s="181"/>
      <c r="U55" s="363" t="s">
        <v>116</v>
      </c>
      <c r="V55" s="363"/>
      <c r="W55" s="178"/>
      <c r="X55" s="178"/>
      <c r="Y55" s="178"/>
      <c r="Z55" s="178"/>
      <c r="AA55" s="178"/>
    </row>
    <row r="56" spans="1:28" s="101" customFormat="1" ht="10.5">
      <c r="A56" s="178"/>
      <c r="B56" s="183" t="str">
        <f>IF(startday=1,INDEX(weekDayNames,1),INDEX(weekDayNames,2))</f>
        <v>Su</v>
      </c>
      <c r="C56" s="184" t="str">
        <f>IF(startday=1,INDEX(weekDayNames,2),INDEX(weekDayNames,3))</f>
        <v>M</v>
      </c>
      <c r="D56" s="184" t="str">
        <f>IF(startday=1,INDEX(weekDayNames,3),INDEX(weekDayNames,4))</f>
        <v>Tu</v>
      </c>
      <c r="E56" s="184" t="str">
        <f>IF(startday=1,INDEX(weekDayNames,4),INDEX(weekDayNames,5))</f>
        <v>W</v>
      </c>
      <c r="F56" s="184" t="str">
        <f>IF(startday=1,INDEX(weekDayNames,5),INDEX(weekDayNames,6))</f>
        <v>Th</v>
      </c>
      <c r="G56" s="184" t="str">
        <f>IF(startday=1,INDEX(weekDayNames,6),INDEX(weekDayNames,7))</f>
        <v>F</v>
      </c>
      <c r="H56" s="183" t="str">
        <f>IF(startday=1,INDEX(weekDayNames,7),INDEX(weekDayNames,1))</f>
        <v>Sa</v>
      </c>
      <c r="I56" s="181"/>
      <c r="J56" s="191">
        <v>4</v>
      </c>
      <c r="K56" s="192" t="s">
        <v>104</v>
      </c>
      <c r="L56" s="181"/>
      <c r="M56" s="183" t="str">
        <f>IF(startday=1,INDEX(weekDayNames,1),INDEX(weekDayNames,2))</f>
        <v>Su</v>
      </c>
      <c r="N56" s="184" t="str">
        <f>IF(startday=1,INDEX(weekDayNames,2),INDEX(weekDayNames,3))</f>
        <v>M</v>
      </c>
      <c r="O56" s="184" t="str">
        <f>IF(startday=1,INDEX(weekDayNames,3),INDEX(weekDayNames,4))</f>
        <v>Tu</v>
      </c>
      <c r="P56" s="184" t="str">
        <f>IF(startday=1,INDEX(weekDayNames,4),INDEX(weekDayNames,5))</f>
        <v>W</v>
      </c>
      <c r="Q56" s="184" t="str">
        <f>IF(startday=1,INDEX(weekDayNames,5),INDEX(weekDayNames,6))</f>
        <v>Th</v>
      </c>
      <c r="R56" s="184" t="str">
        <f>IF(startday=1,INDEX(weekDayNames,6),INDEX(weekDayNames,7))</f>
        <v>F</v>
      </c>
      <c r="S56" s="183" t="str">
        <f>IF(startday=1,INDEX(weekDayNames,7),INDEX(weekDayNames,1))</f>
        <v>Sa</v>
      </c>
      <c r="T56" s="181"/>
      <c r="U56" s="191">
        <v>4</v>
      </c>
      <c r="V56" s="192" t="s">
        <v>104</v>
      </c>
      <c r="W56" s="178"/>
      <c r="X56" s="178"/>
      <c r="Y56" s="178"/>
      <c r="Z56" s="178"/>
      <c r="AA56" s="178"/>
    </row>
    <row r="57" spans="1:28" s="101" customFormat="1" ht="10.5">
      <c r="A57" s="178"/>
      <c r="B57" s="187" t="str">
        <f t="array" ref="B57:H62">IF(MONTH(B55)&lt;&gt;MONTH(DATE(YEAR(B55),MONTH(B55),1)-WEEKDAY(DATE(YEAR(B55),MONTH(B55),1),startday)+(WeekNo-1)*7+WeekDay),"",DATE(YEAR(B55),MONTH(B55),1)-WEEKDAY(DATE(YEAR(B55),MONTH(B55),1),startday)+(WeekNo-1)*7+WeekDay)</f>
        <v/>
      </c>
      <c r="C57" s="190" t="str">
        <v/>
      </c>
      <c r="D57" s="190" t="str">
        <v/>
      </c>
      <c r="E57" s="190" t="str">
        <v/>
      </c>
      <c r="F57" s="203" t="str">
        <v/>
      </c>
      <c r="G57" s="190" t="str">
        <v/>
      </c>
      <c r="H57" s="187">
        <v>43435</v>
      </c>
      <c r="I57" s="181"/>
      <c r="J57" s="185">
        <v>12</v>
      </c>
      <c r="K57" s="186" t="s">
        <v>124</v>
      </c>
      <c r="L57" s="181"/>
      <c r="M57" s="187" t="str">
        <f t="array" ref="M57:S62">IF(MONTH(M55)&lt;&gt;MONTH(DATE(YEAR(M55),MONTH(M55),1)-WEEKDAY(DATE(YEAR(M55),MONTH(M55),1),startday)+(WeekNo-1)*7+WeekDay),"",DATE(YEAR(M55),MONTH(M55),1)-WEEKDAY(DATE(YEAR(M55),MONTH(M55),1),startday)+(WeekNo-1)*7+WeekDay)</f>
        <v/>
      </c>
      <c r="N57" s="190" t="str">
        <v/>
      </c>
      <c r="O57" s="190" t="str">
        <v/>
      </c>
      <c r="P57" s="190" t="str">
        <v/>
      </c>
      <c r="Q57" s="190" t="str">
        <v/>
      </c>
      <c r="R57" s="190" t="str">
        <v/>
      </c>
      <c r="S57" s="187">
        <v>43617</v>
      </c>
      <c r="T57" s="181"/>
      <c r="U57" s="210">
        <v>12</v>
      </c>
      <c r="V57" s="186" t="s">
        <v>124</v>
      </c>
      <c r="W57" s="178"/>
      <c r="X57" s="178"/>
      <c r="Y57" s="178"/>
      <c r="Z57" s="178"/>
      <c r="AA57" s="178"/>
    </row>
    <row r="58" spans="1:28" s="101" customFormat="1" ht="10.5">
      <c r="A58" s="178"/>
      <c r="B58" s="187">
        <v>43436</v>
      </c>
      <c r="C58" s="190">
        <v>43437</v>
      </c>
      <c r="D58" s="189">
        <v>43438</v>
      </c>
      <c r="E58" s="190">
        <v>43439</v>
      </c>
      <c r="F58" s="190">
        <v>43440</v>
      </c>
      <c r="G58" s="190">
        <v>43441</v>
      </c>
      <c r="H58" s="187">
        <v>43442</v>
      </c>
      <c r="I58" s="181"/>
      <c r="J58" s="191">
        <v>18</v>
      </c>
      <c r="K58" s="192" t="s">
        <v>104</v>
      </c>
      <c r="L58" s="181"/>
      <c r="M58" s="187">
        <v>43618</v>
      </c>
      <c r="N58" s="190">
        <v>43619</v>
      </c>
      <c r="O58" s="189">
        <v>43620</v>
      </c>
      <c r="P58" s="190">
        <v>43621</v>
      </c>
      <c r="Q58" s="190">
        <v>43622</v>
      </c>
      <c r="R58" s="190">
        <v>43623</v>
      </c>
      <c r="S58" s="187">
        <v>43624</v>
      </c>
      <c r="T58" s="181"/>
      <c r="U58" s="191">
        <v>18</v>
      </c>
      <c r="V58" s="192" t="s">
        <v>104</v>
      </c>
      <c r="W58" s="178"/>
      <c r="X58" s="178"/>
      <c r="Y58" s="178"/>
      <c r="Z58" s="178"/>
      <c r="AA58" s="178"/>
    </row>
    <row r="59" spans="1:28" s="101" customFormat="1" ht="12" customHeight="1">
      <c r="A59" s="178"/>
      <c r="B59" s="187">
        <v>43443</v>
      </c>
      <c r="C59" s="190">
        <v>43444</v>
      </c>
      <c r="D59" s="190">
        <v>43445</v>
      </c>
      <c r="E59" s="193">
        <v>43446</v>
      </c>
      <c r="F59" s="190">
        <v>43447</v>
      </c>
      <c r="G59" s="190">
        <v>43448</v>
      </c>
      <c r="H59" s="187">
        <v>43449</v>
      </c>
      <c r="I59" s="181"/>
      <c r="J59" s="209">
        <v>26</v>
      </c>
      <c r="K59" s="186" t="s">
        <v>124</v>
      </c>
      <c r="L59" s="181"/>
      <c r="M59" s="187">
        <v>43625</v>
      </c>
      <c r="N59" s="190">
        <v>43626</v>
      </c>
      <c r="O59" s="190">
        <v>43627</v>
      </c>
      <c r="P59" s="193">
        <v>43628</v>
      </c>
      <c r="Q59" s="190">
        <v>43629</v>
      </c>
      <c r="R59" s="190">
        <v>43630</v>
      </c>
      <c r="S59" s="187">
        <v>43631</v>
      </c>
      <c r="T59" s="181"/>
      <c r="U59" s="210">
        <v>26</v>
      </c>
      <c r="V59" s="186" t="s">
        <v>124</v>
      </c>
      <c r="W59" s="178"/>
      <c r="X59" s="178"/>
      <c r="Y59" s="178"/>
      <c r="Z59" s="178"/>
      <c r="AA59" s="178"/>
    </row>
    <row r="60" spans="1:28" s="102" customFormat="1" ht="12" customHeight="1">
      <c r="A60" s="179"/>
      <c r="B60" s="187">
        <v>43450</v>
      </c>
      <c r="C60" s="190">
        <v>43451</v>
      </c>
      <c r="D60" s="189">
        <v>43452</v>
      </c>
      <c r="E60" s="190">
        <v>43453</v>
      </c>
      <c r="F60" s="190">
        <v>43454</v>
      </c>
      <c r="G60" s="190">
        <v>43455</v>
      </c>
      <c r="H60" s="187">
        <v>43456</v>
      </c>
      <c r="I60" s="181"/>
      <c r="J60" s="198">
        <v>31</v>
      </c>
      <c r="K60" s="218" t="s">
        <v>146</v>
      </c>
      <c r="L60" s="181"/>
      <c r="M60" s="187">
        <v>43632</v>
      </c>
      <c r="N60" s="190">
        <v>43633</v>
      </c>
      <c r="O60" s="189">
        <v>43634</v>
      </c>
      <c r="P60" s="190">
        <v>43635</v>
      </c>
      <c r="Q60" s="190">
        <v>43636</v>
      </c>
      <c r="R60" s="190">
        <v>43637</v>
      </c>
      <c r="S60" s="187">
        <v>43638</v>
      </c>
      <c r="T60" s="181"/>
      <c r="U60" s="236">
        <v>28</v>
      </c>
      <c r="V60" s="237" t="s">
        <v>143</v>
      </c>
      <c r="W60" s="179"/>
      <c r="X60" s="179"/>
      <c r="Y60" s="178"/>
      <c r="Z60" s="178"/>
      <c r="AA60" s="178"/>
      <c r="AB60" s="101"/>
    </row>
    <row r="61" spans="1:28" s="101" customFormat="1" ht="11.25" customHeight="1">
      <c r="A61" s="178"/>
      <c r="B61" s="187">
        <v>43457</v>
      </c>
      <c r="C61" s="190">
        <v>43458</v>
      </c>
      <c r="D61" s="190">
        <v>43459</v>
      </c>
      <c r="E61" s="193">
        <v>43460</v>
      </c>
      <c r="F61" s="190">
        <v>43461</v>
      </c>
      <c r="G61" s="190">
        <v>43462</v>
      </c>
      <c r="H61" s="187">
        <v>43463</v>
      </c>
      <c r="I61" s="181"/>
      <c r="J61" s="238">
        <v>31</v>
      </c>
      <c r="K61" s="239" t="s">
        <v>117</v>
      </c>
      <c r="L61" s="181"/>
      <c r="M61" s="187">
        <v>43639</v>
      </c>
      <c r="N61" s="190">
        <v>43640</v>
      </c>
      <c r="O61" s="190">
        <v>43641</v>
      </c>
      <c r="P61" s="193">
        <v>43642</v>
      </c>
      <c r="Q61" s="190">
        <v>43643</v>
      </c>
      <c r="R61" s="188">
        <v>43644</v>
      </c>
      <c r="S61" s="187">
        <v>43645</v>
      </c>
      <c r="T61" s="181"/>
      <c r="U61" s="240"/>
      <c r="V61" s="181"/>
      <c r="W61" s="178"/>
      <c r="X61" s="178"/>
      <c r="Y61" s="178"/>
      <c r="Z61" s="178"/>
      <c r="AA61" s="179"/>
    </row>
    <row r="62" spans="1:28" s="101" customFormat="1" ht="10.5">
      <c r="A62" s="178"/>
      <c r="B62" s="187">
        <v>43464</v>
      </c>
      <c r="C62" s="189">
        <v>43465</v>
      </c>
      <c r="D62" s="190" t="str">
        <v/>
      </c>
      <c r="E62" s="190" t="str">
        <v/>
      </c>
      <c r="F62" s="190" t="str">
        <v/>
      </c>
      <c r="G62" s="190" t="str">
        <v/>
      </c>
      <c r="H62" s="187" t="str">
        <v/>
      </c>
      <c r="I62" s="181"/>
      <c r="J62" s="178"/>
      <c r="K62" s="178"/>
      <c r="L62" s="181"/>
      <c r="M62" s="187">
        <v>43646</v>
      </c>
      <c r="N62" s="190" t="str">
        <v/>
      </c>
      <c r="O62" s="190" t="str">
        <v/>
      </c>
      <c r="P62" s="193" t="str">
        <v/>
      </c>
      <c r="Q62" s="190" t="str">
        <v/>
      </c>
      <c r="R62" s="190" t="str">
        <v/>
      </c>
      <c r="S62" s="187" t="str">
        <v/>
      </c>
      <c r="T62" s="181"/>
      <c r="U62" s="240"/>
      <c r="V62" s="181"/>
      <c r="W62" s="178"/>
      <c r="X62" s="178"/>
      <c r="Y62" s="178"/>
      <c r="Z62" s="178"/>
      <c r="AA62" s="178"/>
    </row>
    <row r="63" spans="1:28" s="101" customFormat="1" ht="13">
      <c r="B63" s="103"/>
      <c r="C63" s="103"/>
      <c r="D63" s="103"/>
      <c r="E63" s="103"/>
      <c r="F63" s="103"/>
      <c r="G63" s="103"/>
      <c r="H63" s="103"/>
      <c r="I63" s="103"/>
      <c r="J63" s="106"/>
      <c r="K63" s="103"/>
      <c r="L63" s="103"/>
      <c r="M63" s="95"/>
      <c r="N63" s="95"/>
      <c r="O63" s="95"/>
      <c r="P63" s="95"/>
      <c r="Q63" s="95"/>
      <c r="R63" s="95"/>
      <c r="S63" s="95"/>
      <c r="T63" s="103"/>
      <c r="U63" s="107"/>
      <c r="V63" s="103"/>
      <c r="Y63" s="102"/>
      <c r="Z63" s="102"/>
      <c r="AB63" s="102"/>
    </row>
    <row r="64" spans="1:28" s="101" customFormat="1">
      <c r="B64" s="95"/>
      <c r="C64" s="95"/>
      <c r="D64" s="95"/>
      <c r="E64" s="95"/>
      <c r="F64" s="95"/>
      <c r="G64" s="95"/>
      <c r="H64" s="95"/>
      <c r="I64" s="103"/>
      <c r="J64" s="106"/>
      <c r="K64" s="103"/>
      <c r="L64" s="103"/>
      <c r="M64" s="95"/>
      <c r="N64" s="95"/>
      <c r="O64" s="95"/>
      <c r="P64" s="95"/>
      <c r="Q64" s="95"/>
      <c r="R64" s="95"/>
      <c r="S64" s="95"/>
      <c r="T64" s="103"/>
      <c r="U64" s="103"/>
      <c r="V64" s="103"/>
    </row>
    <row r="65" spans="2:28" s="101" customFormat="1">
      <c r="B65" s="95"/>
      <c r="C65" s="95"/>
      <c r="D65" s="95"/>
      <c r="E65" s="95"/>
      <c r="F65" s="95"/>
      <c r="G65" s="95"/>
      <c r="H65" s="95"/>
      <c r="I65" s="95"/>
      <c r="J65" s="96"/>
      <c r="K65" s="95"/>
      <c r="L65" s="95"/>
      <c r="M65" s="95"/>
      <c r="N65" s="95"/>
      <c r="O65" s="95"/>
      <c r="P65" s="95"/>
      <c r="Q65" s="95"/>
      <c r="R65" s="95"/>
      <c r="S65" s="95"/>
      <c r="T65" s="95"/>
      <c r="U65" s="95"/>
      <c r="V65" s="95"/>
    </row>
    <row r="66" spans="2:28" s="101" customFormat="1">
      <c r="B66" s="95"/>
      <c r="C66" s="95"/>
      <c r="D66" s="95"/>
      <c r="E66" s="95"/>
      <c r="F66" s="95"/>
      <c r="G66" s="95"/>
      <c r="H66" s="95"/>
      <c r="I66" s="95"/>
      <c r="J66" s="96"/>
      <c r="K66" s="95"/>
      <c r="L66" s="95"/>
      <c r="M66" s="95"/>
      <c r="N66" s="95"/>
      <c r="O66" s="95"/>
      <c r="P66" s="95"/>
      <c r="Q66" s="95"/>
      <c r="R66" s="95"/>
      <c r="S66" s="95"/>
      <c r="T66" s="95"/>
      <c r="U66" s="95"/>
      <c r="V66" s="95"/>
    </row>
    <row r="67" spans="2:28" s="101" customFormat="1" ht="11.25" customHeight="1">
      <c r="B67" s="95"/>
      <c r="C67" s="95"/>
      <c r="D67" s="95"/>
      <c r="E67" s="95"/>
      <c r="F67" s="95"/>
      <c r="G67" s="95"/>
      <c r="H67" s="95"/>
      <c r="I67" s="95"/>
      <c r="J67" s="96"/>
      <c r="K67" s="95"/>
      <c r="L67" s="95"/>
      <c r="M67" s="95"/>
      <c r="N67" s="95"/>
      <c r="O67" s="95"/>
      <c r="P67" s="95"/>
      <c r="Q67" s="95"/>
      <c r="R67" s="95"/>
      <c r="S67" s="95"/>
      <c r="T67" s="95"/>
      <c r="U67" s="95"/>
      <c r="V67" s="95"/>
    </row>
    <row r="68" spans="2:28" s="101" customFormat="1" ht="4.5" customHeight="1">
      <c r="B68" s="95"/>
      <c r="C68" s="95"/>
      <c r="D68" s="95"/>
      <c r="E68" s="95"/>
      <c r="F68" s="95"/>
      <c r="G68" s="95"/>
      <c r="H68" s="95"/>
      <c r="I68" s="95"/>
      <c r="J68" s="96"/>
      <c r="K68" s="95"/>
      <c r="L68" s="95"/>
      <c r="M68" s="95"/>
      <c r="N68" s="95"/>
      <c r="O68" s="95"/>
      <c r="P68" s="95"/>
      <c r="Q68" s="95"/>
      <c r="R68" s="95"/>
      <c r="S68" s="95"/>
      <c r="T68" s="95"/>
      <c r="U68" s="95"/>
      <c r="V68" s="95"/>
    </row>
    <row r="69" spans="2:28">
      <c r="Y69" s="101"/>
      <c r="Z69" s="101"/>
      <c r="AA69" s="101"/>
      <c r="AB69" s="101"/>
    </row>
    <row r="70" spans="2:28">
      <c r="M70" s="101"/>
      <c r="Y70" s="101"/>
      <c r="Z70" s="101"/>
      <c r="AB70" s="101"/>
    </row>
    <row r="71" spans="2:28">
      <c r="M71" s="101"/>
      <c r="Y71" s="101"/>
      <c r="Z71" s="101"/>
      <c r="AB71" s="101"/>
    </row>
    <row r="72" spans="2:28">
      <c r="L72" s="101"/>
      <c r="M72" s="101"/>
    </row>
    <row r="73" spans="2:28" ht="13">
      <c r="L73" s="101"/>
      <c r="M73" s="102"/>
      <c r="R73" s="110"/>
      <c r="S73" s="99"/>
    </row>
    <row r="74" spans="2:28">
      <c r="M74" s="101"/>
    </row>
    <row r="75" spans="2:28">
      <c r="K75" s="153"/>
      <c r="M75" s="101"/>
    </row>
    <row r="76" spans="2:28">
      <c r="K76" s="153"/>
      <c r="M76" s="101"/>
    </row>
    <row r="77" spans="2:28">
      <c r="K77" s="99"/>
      <c r="M77" s="101"/>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00000000-0004-0000-05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RowHeight="14.5"/>
  <cols>
    <col min="3" max="3" width="18" bestFit="1" customWidth="1"/>
    <col min="4" max="4" width="22.81640625" bestFit="1" customWidth="1"/>
    <col min="5" max="5" width="19" bestFit="1" customWidth="1"/>
    <col min="6" max="6" width="25.26953125" bestFit="1" customWidth="1"/>
  </cols>
  <sheetData>
    <row r="1" spans="1:7">
      <c r="A1" t="s">
        <v>30</v>
      </c>
      <c r="B1" t="s">
        <v>55</v>
      </c>
      <c r="C1" t="s">
        <v>1</v>
      </c>
      <c r="D1" t="s">
        <v>8</v>
      </c>
      <c r="E1" t="s">
        <v>14</v>
      </c>
      <c r="F1" t="s">
        <v>15</v>
      </c>
      <c r="G1" t="s">
        <v>55</v>
      </c>
    </row>
    <row r="2" spans="1:7">
      <c r="A2" t="s">
        <v>31</v>
      </c>
      <c r="B2" t="s">
        <v>56</v>
      </c>
      <c r="C2" t="s">
        <v>3</v>
      </c>
      <c r="D2" t="s">
        <v>10</v>
      </c>
      <c r="E2" t="s">
        <v>12</v>
      </c>
      <c r="G2" t="s">
        <v>56</v>
      </c>
    </row>
    <row r="3" spans="1:7">
      <c r="B3" t="s">
        <v>57</v>
      </c>
      <c r="G3" t="s">
        <v>57</v>
      </c>
    </row>
    <row r="4" spans="1:7">
      <c r="B4" t="s">
        <v>58</v>
      </c>
      <c r="G4" t="s">
        <v>58</v>
      </c>
    </row>
    <row r="5" spans="1:7">
      <c r="G5" t="s">
        <v>59</v>
      </c>
    </row>
    <row r="10" spans="1:7">
      <c r="A10" t="s">
        <v>13</v>
      </c>
      <c r="D10" t="s">
        <v>19</v>
      </c>
    </row>
    <row r="11" spans="1:7">
      <c r="A11" t="s">
        <v>11</v>
      </c>
      <c r="D11" t="s">
        <v>20</v>
      </c>
    </row>
    <row r="12" spans="1:7">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dcterms:created xsi:type="dcterms:W3CDTF">2017-02-07T21:45:49Z</dcterms:created>
  <dcterms:modified xsi:type="dcterms:W3CDTF">2018-06-22T19:34:25Z</dcterms:modified>
</cp:coreProperties>
</file>