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b97x863\Desktop\SMCP\SMCP 18-19\Final Applications\"/>
    </mc:Choice>
  </mc:AlternateContent>
  <xr:revisionPtr revIDLastSave="0" documentId="13_ncr:1_{CD8325F1-4976-4ACA-A36D-89DB6BFD4466}" xr6:coauthVersionLast="33" xr6:coauthVersionMax="33" xr10:uidLastSave="{00000000-0000-0000-0000-000000000000}"/>
  <bookViews>
    <workbookView xWindow="0" yWindow="0" windowWidth="18010" windowHeight="5310" tabRatio="839" activeTab="2" xr2:uid="{00000000-000D-0000-FFFF-FFFF00000000}"/>
  </bookViews>
  <sheets>
    <sheet name="Contact Information" sheetId="1" r:id="rId1"/>
    <sheet name="Narrative" sheetId="2" r:id="rId2"/>
    <sheet name="Budget Detail &amp; Amendments" sheetId="6" r:id="rId3"/>
    <sheet name="Budget Roll-Up" sheetId="18" r:id="rId4"/>
    <sheet name="Program Assurances" sheetId="21" r:id="rId5"/>
    <sheet name="18-19 Calendar" sheetId="27" r:id="rId6"/>
    <sheet name="Do Not Edit" sheetId="12" state="hidden" r:id="rId7"/>
  </sheets>
  <definedNames>
    <definedName name="Contracted">'Do Not Edit'!$D$1:$D$2</definedName>
    <definedName name="ContractedServices">'Do Not Edit'!$D$1:$D$2</definedName>
    <definedName name="monthNames" localSheetId="5">{"January","February","March","April","May","June","July","August","September","October","November","December"}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5">'18-19 Calendar'!$B$7:$V$64</definedName>
    <definedName name="Quarter">Narrative!$J$48:$J$85</definedName>
    <definedName name="Quarter_1">'Do Not Edit'!$B$1:$B$5</definedName>
    <definedName name="Quarter1">'Do Not Edit'!$B$1:$B$4</definedName>
    <definedName name="Quarters">#REF!</definedName>
    <definedName name="Salaries">#REF!</definedName>
    <definedName name="Salary">'Do Not Edit'!$C$1:$C$2</definedName>
    <definedName name="startday" localSheetId="5">'18-19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5">{1,2,3,4,5,6,7}</definedName>
    <definedName name="WeekDay">{1,2,3,4,5,6,7}</definedName>
    <definedName name="weekDayNames" localSheetId="5">{"Su";"M";"Tu";"W";"Th";"F";"Sa"}</definedName>
    <definedName name="weekDayNames">{"Su";"M";"Tu";"W";"Th";"F";"Sa"}</definedName>
    <definedName name="weekdays" localSheetId="5">{"Sunday";"Monday";"Tuesday";"Wednesday";"Thursday";"Friday";"Saturday"}</definedName>
    <definedName name="weekdays">{"Sunday";"Monday";"Tuesday";"Wednesday";"Thursday";"Friday";"Saturday"}</definedName>
    <definedName name="WeekNo" localSheetId="5">{1;2;3;4;5;6}</definedName>
    <definedName name="WeekNo">{1;2;3;4;5;6}</definedName>
    <definedName name="year" localSheetId="5">'18-19 Calendar'!$F$4</definedName>
    <definedName name="year">#REF!</definedName>
    <definedName name="Yes">'Budget Detail &amp; Amendments'!$N$5:$N$6</definedName>
    <definedName name="YesNo">'Do Not Edit'!$A$1:$A$2</definedName>
  </definedNames>
  <calcPr calcId="17901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79" i="6"/>
  <c r="R79" i="6"/>
  <c r="T79" i="6"/>
  <c r="O79" i="6"/>
  <c r="P55" i="6"/>
  <c r="R55" i="6"/>
  <c r="T55" i="6"/>
  <c r="O55" i="6"/>
  <c r="T39" i="6"/>
  <c r="O6" i="18" s="1"/>
  <c r="R39" i="6"/>
  <c r="K6" i="18" s="1"/>
  <c r="P39" i="6"/>
  <c r="G6" i="18" s="1"/>
  <c r="O39" i="6"/>
  <c r="C6" i="18" s="1"/>
  <c r="O7" i="18" l="1"/>
  <c r="K7" i="18"/>
  <c r="G7" i="18"/>
  <c r="C7" i="18"/>
  <c r="T91" i="6"/>
  <c r="O28" i="18" s="1"/>
  <c r="R91" i="6"/>
  <c r="K28" i="18" s="1"/>
  <c r="T70" i="6"/>
  <c r="R70" i="6"/>
  <c r="T60" i="6"/>
  <c r="R60" i="6"/>
  <c r="T48" i="6"/>
  <c r="R48" i="6"/>
  <c r="T28" i="6"/>
  <c r="T42" i="6" s="1"/>
  <c r="R28" i="6"/>
  <c r="R42" i="6" s="1"/>
  <c r="P91" i="6"/>
  <c r="G28" i="18" s="1"/>
  <c r="O91" i="6"/>
  <c r="C28" i="18" s="1"/>
  <c r="P70" i="6"/>
  <c r="O70" i="6"/>
  <c r="P60" i="6"/>
  <c r="O60" i="6"/>
  <c r="P48" i="6"/>
  <c r="O48" i="6"/>
  <c r="P28" i="6"/>
  <c r="P42" i="6" s="1"/>
  <c r="O28" i="6"/>
  <c r="O42" i="6" s="1"/>
  <c r="O17" i="18" l="1"/>
  <c r="O24" i="18" s="1"/>
  <c r="O30" i="18" s="1"/>
  <c r="T81" i="6"/>
  <c r="K17" i="18"/>
  <c r="K24" i="18" s="1"/>
  <c r="K30" i="18" s="1"/>
  <c r="R81" i="6"/>
  <c r="C17" i="18"/>
  <c r="C24" i="18" s="1"/>
  <c r="C30" i="18" s="1"/>
  <c r="O83" i="6"/>
  <c r="O81" i="6"/>
  <c r="G17" i="18"/>
  <c r="G24" i="18" s="1"/>
  <c r="G30" i="18" s="1"/>
  <c r="P81" i="6"/>
  <c r="P83" i="6"/>
  <c r="P98" i="6" s="1"/>
  <c r="R83" i="6"/>
  <c r="R98" i="6" s="1"/>
  <c r="T83" i="6"/>
  <c r="T98" i="6" s="1"/>
  <c r="O98" i="6" l="1"/>
  <c r="O101" i="6" s="1"/>
</calcChain>
</file>

<file path=xl/sharedStrings.xml><?xml version="1.0" encoding="utf-8"?>
<sst xmlns="http://schemas.openxmlformats.org/spreadsheetml/2006/main" count="644" uniqueCount="237">
  <si>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</si>
  <si>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</si>
  <si>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</si>
  <si>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</si>
  <si>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</si>
  <si>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</si>
  <si>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</si>
  <si>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</si>
  <si>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</si>
  <si>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</si>
  <si>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</si>
  <si>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</si>
  <si>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</si>
  <si>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</si>
  <si>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</si>
  <si>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</si>
  <si>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</si>
  <si>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</si>
  <si>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</si>
  <si>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</si>
  <si>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</si>
  <si>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</si>
  <si>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</si>
  <si>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</si>
  <si>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</si>
  <si>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</si>
  <si>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</si>
  <si>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</si>
  <si>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</si>
  <si>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</si>
  <si>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</si>
  <si>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</si>
  <si>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</si>
  <si>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</si>
  <si>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</si>
  <si>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</si>
  <si>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</si>
  <si>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</si>
  <si>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</si>
  <si>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</si>
  <si>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</si>
  <si>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</si>
  <si>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</si>
  <si>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</si>
  <si>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</si>
  <si>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</si>
  <si>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</si>
  <si>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</si>
  <si>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</si>
  <si>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</si>
  <si>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</si>
  <si>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</si>
  <si>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</si>
  <si>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</si>
  <si>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</si>
  <si>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</si>
  <si>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</si>
  <si>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</si>
  <si>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</si>
  <si>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</si>
  <si>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</si>
  <si>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</si>
  <si>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</si>
  <si>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</si>
  <si>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</si>
  <si>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</si>
  <si>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</si>
  <si>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</si>
  <si>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</si>
  <si>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</si>
  <si>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</si>
  <si>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</si>
  <si>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</si>
  <si>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</si>
  <si>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</si>
  <si>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</si>
  <si>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</si>
  <si>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</si>
  <si>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</si>
  <si>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</si>
  <si>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</si>
  <si>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</si>
  <si>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</si>
  <si>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</si>
  <si>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</si>
  <si>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</si>
  <si>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</si>
  <si>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</si>
  <si>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</si>
  <si>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</si>
  <si>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</si>
  <si>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</si>
  <si>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</si>
  <si>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</si>
  <si>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</si>
  <si>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</si>
  <si>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</si>
  <si>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</si>
  <si>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</si>
  <si>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</si>
  <si>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</si>
  <si>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</si>
  <si>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</si>
  <si>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</si>
  <si>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</si>
  <si>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</si>
  <si>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</si>
  <si>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</si>
  <si>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</si>
  <si>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</si>
  <si>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</si>
  <si>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</si>
  <si>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</si>
  <si>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</si>
  <si>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</si>
  <si>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</si>
  <si>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</si>
  <si>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</si>
  <si>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</si>
  <si>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</si>
  <si>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</si>
  <si>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</si>
  <si>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</si>
  <si>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</si>
  <si>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</si>
  <si>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</si>
  <si>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</si>
  <si>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</si>
  <si>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</si>
  <si>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</si>
  <si>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</si>
  <si>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</si>
  <si>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</si>
  <si>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</si>
  <si>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</si>
  <si>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</si>
  <si>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</si>
  <si>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</si>
  <si>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</si>
  <si>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</si>
  <si>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</si>
  <si>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</si>
  <si>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</si>
  <si>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</si>
  <si>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</si>
  <si>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</si>
  <si>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</si>
  <si>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</si>
  <si>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</si>
  <si>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</si>
  <si>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r>
      <rPr>
        <b/>
        <sz val="11"/>
        <color theme="1"/>
        <rFont val="Calibri"/>
        <family val="2"/>
        <scheme val="minor"/>
      </rPr>
      <t>Application Due Date:</t>
    </r>
    <r>
      <rPr>
        <sz val="11"/>
        <color theme="1"/>
        <rFont val="Calibri"/>
        <family val="2"/>
        <scheme val="minor"/>
      </rPr>
      <t xml:space="preserve"> May 18, 2018</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</si>
  <si>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</si>
  <si>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</si>
  <si>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</si>
  <si>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Strengthening Montana Career Pathways 2018-2019</t>
  </si>
  <si>
    <t xml:space="preserve">Pathway Coordinator: (required staff for grant recipients) </t>
  </si>
  <si>
    <t>Abstract: Proposed Scope of Work (250 word summary of the work proposed)</t>
  </si>
  <si>
    <t>Activity Summary Number 1</t>
  </si>
  <si>
    <t>Activity Summary Number 2</t>
  </si>
  <si>
    <t xml:space="preserve">Which MCP(s) are supported by this work?  </t>
  </si>
  <si>
    <t>Activity Summary Number 3</t>
  </si>
  <si>
    <t>Activity Summary Number 4</t>
  </si>
  <si>
    <t>Activity Summary Number 5</t>
  </si>
  <si>
    <t>Activity Summary Number 6</t>
  </si>
  <si>
    <t>Activity Summary Number 7</t>
  </si>
  <si>
    <t>Activity Summary Number 8</t>
  </si>
  <si>
    <t>Activity Summary Number 9</t>
  </si>
  <si>
    <t>Activity Summary Number 10</t>
  </si>
  <si>
    <t>Activity Summary Number 11</t>
  </si>
  <si>
    <t>Activity Summary Number 12</t>
  </si>
  <si>
    <t xml:space="preserve">Copy &amp; Paste to add more activities </t>
  </si>
  <si>
    <t>Annual NACEP membership</t>
  </si>
  <si>
    <t>MACTE registration - LaBonty</t>
  </si>
  <si>
    <t>Printing materials for summer MCP/DE training, Career Exploration Day, and DE Handbook</t>
  </si>
  <si>
    <t>Travel for Dennis LaBonty and Dan Durglo to attend NACEP in San Antonio, calculated as airfare estimated at $650, hotel $255/noc*3 = $765, mileage Pablo-Missoula 120 mi RT*.262 = $31.44, Per Diem 3 dinners@23, 1 lunch @ 12, 3 breakfasts @ 11 = $114 (2 lunches included, calc. @ state rates), airport parking 4 days*9 = $36, = $1596.44* 2 people = $3193</t>
  </si>
  <si>
    <t>Mileage for Dennis LaBonty to travel to Flathead Reservatio and Missoula/Kalispell High Schools calculated at 500 total miles * .26/mile (Arlee 70 mi RT, St. Ignatius 40 RT, Charlo 30 RT, Hot Springs 110 RT, Ronan 12 RT, Polson 12 RT, Flathead HS, 112 RT, Big Sky HS 126 RT)</t>
  </si>
  <si>
    <t>Travel for Dennis LaBonty and new Career Center Director to attend MACTE - DE training - Oct. 2018.  Mileage Pablo-Billings 808 miRT * .262 = $211.70, hotel  $93/noc+ tas = $205/person, per diem 3 breakfasts, 3 lunches, 3 dinners@ state rate = $69/person = $486/person * 2 = $971</t>
  </si>
  <si>
    <t>Travel for Dental Assisting instructors to Missoula (Big Sky High School 124 mi RT, Kalispell (Glacier High Schoo, 110 mi RT) = $61.31</t>
  </si>
  <si>
    <t>Office Supplies for Dennis LaBonty for materials for Career Exploration Day (nametags, envelopes, etc) and for working with school districts (e.g. folders, nametags)</t>
  </si>
  <si>
    <t>Professional Development</t>
  </si>
  <si>
    <t>The SKC Dual Enrollment Student Handbook, Dual Enrollment website, and DE application materials will reflect current state policies and national best practices in dual enrollment.  A "handbook" or guidelines for concurrent enrollment courses will be formalized and available for distribution by the end of fall quarter 2018.</t>
  </si>
  <si>
    <t>Expansion of Dual Enrollment and Concurrent Enrollment Offerings</t>
  </si>
  <si>
    <t>STEM, Transportation, Health Professions, Information Technology, Education,</t>
  </si>
  <si>
    <t>STEM, Health Occupations, IT, and possibly Education</t>
  </si>
  <si>
    <t xml:space="preserve">A minimum of 30 reservation high school students will explore careers, the Montana Career Pathways website, and participate in hands-on career exploration activities. </t>
  </si>
  <si>
    <t xml:space="preserve">A minimum of 12 area teachers/high school counselors will attend the MCP/MCIS/Apprenticeship training and receive training in the stated content areas. </t>
  </si>
  <si>
    <t>All MCP.</t>
  </si>
  <si>
    <r>
      <t xml:space="preserve">SKC will explore a </t>
    </r>
    <r>
      <rPr>
        <u/>
        <sz val="11"/>
        <color theme="1"/>
        <rFont val="Calibri"/>
        <family val="2"/>
        <scheme val="minor"/>
      </rPr>
      <t>preapprenticeship</t>
    </r>
    <r>
      <rPr>
        <sz val="11"/>
        <color theme="1"/>
        <rFont val="Calibri"/>
        <family val="2"/>
        <scheme val="minor"/>
      </rPr>
      <t xml:space="preserve"> in health professions with Ronan High School.  This effort will occur in tandem with SKC's increasing offerings in dual enrollment/concurrent enrollment of health professions classes in Ronan and the Ronan HS teacher's efforts in health professions including work with the HOSA and development of a CNA course.  Ronan HS students in the HOSA are currently able to spend time in a CNA pre-apprenticeship at St. Luke's Hospital.  SKC will work with RHS to expand this offering to include other related health occupations (Medical Assisting, Dental Assisting, Nursing, Lab Technician, etc) through a job-shadow and then a more formalized pre-apprenticeship experience.  The SKC DE Coordinator, Medical Assisting faculty member, and the SKC MCP grant coordinator met with the Ronan HS teacher to discuss this possibility and will complete further planning in the fall quarter for possible implementation winter/spring quarters.  Additionally, SKC is exploring the possibility of having health professions students work with HOSA students in further career exploration activities.</t>
    </r>
  </si>
  <si>
    <t>A Health Professions pre-apprenticeship structure will be drafted in fall quarter and reviewed by Montana DLI staff in fall/winter quarters for possible implementation winter/spring quarters.</t>
  </si>
  <si>
    <t>Health Professions</t>
  </si>
  <si>
    <t>Fringe benefits for LaBonty, SKC DE Coordinator</t>
  </si>
  <si>
    <t>Career Exploration Day</t>
  </si>
  <si>
    <t>Summer MCP/MCIS Training for HS Teachers/Counselors</t>
  </si>
  <si>
    <t>Health Professions Pre-apprenticeship Exploration</t>
  </si>
  <si>
    <t>An Early Childhood Development course for HS teachers will be developed and piloted by Spring 2018 as described.</t>
  </si>
  <si>
    <t>Education</t>
  </si>
  <si>
    <t xml:space="preserve">The SKC Early Childhood Education instructor (Davis) will develop a for-credit course for high school teachers teaching early childhood education curriculum - equivalent to HDFS 263, Relationships and Family systems, required for MSU, or other equivalent course.  The SKC instructor will work with area HS teachers and OPI to develop an appropriate course.  The course will be taught as a hybrid course, with the majority of content being taught online with one 8-hour day on the SKC campus to reinforce curriculum development.  HS teachers will earn 3 SKC credits and the first pilot of the course will be offered at no charge to participants. A stipend for the SKC Early Childhood Instructor is requested, along with stipends of $100 per HS teacher up to 10 teachers. </t>
  </si>
  <si>
    <t>Stipend for SKC Early Childhood Instructor for online/in person course development r/t course for HS early childhood teachers, $30/hour * 88 hours for course development and hybrid delivery (80 hours prep and online delivery, 8 hours onsite delivery)</t>
  </si>
  <si>
    <t>STEM, IT, Health Professions, Transportation, Education</t>
  </si>
  <si>
    <t>SKC’s Perkins Reserve Application 2018-2019 focuses on expansion and improvement of dual enrollment and concurrent enrollment offerings in five Montana Career Pathways:  STEM, Health Professions, Information Technology, Education (Early Childhood Education) and Transportation. SKC will also provide Career Exploration and Pre-apprenticeship activities in these Pathways. SKC will support continuing professional development in dual enrollment strategies for the Dual Enrollment Coordinator, SKC faculty and staff, including attendance and regional/national meetings and development of Dual Enrollment/Concurrent Enrollment Guidelines for SKC faculty.  Additionally, the College will advance use of the Montana Career Pathways website through a professional development day for high school teachers and counselors as well by including the website in the Career Exploration Day.</t>
  </si>
  <si>
    <t>A minimum of four new DE/CE courses will be offered in 2018-2019. The current Informatin Technology and Early Childhood Education courses will be reviewed and assessed according to new guidelines to be developed (see below).</t>
  </si>
  <si>
    <t>Professional Development for SKC Dual Enrollment Coordinator (LaBonty), SKC Career Center Director and the SKC Vice President for Academic Affairs (Durglo).  LaBonty will attend MACTE and NACEP.  SKC will have a new Career Center Director who implements MCIS and Montana Career Pathway training for dual enrollment students during student orientation, and it is important that this individual understand the dual enrollment process and opportunities.  Additionally, the SKC Vice President for Academic Affairs is responsible for MOAs with reservation high schools implementing concurrent enrollment, working with LaBonty to select courses/faculty to provide dual enrollment, and supervising the quality of dual/concurrent enrollment at SKC including the dual enrollment handbook.  As the VP Academic Affairs has no training in dual enrollment processes, and as SKC ensures appropriate coverage of all components of the expanding dual enrollment program, SKC requests funding for LaBonty and Durglo to attend the national NACEP meeting and LaConty and the new Career Center Director to attend MACTE. Additionally, SKC will formalize guidelines for concurrent enrollment courses including course requirements, SKC/HS teacher communication, and assessment/grading, through development of a DE/CE "handbook" during academic year 2018-2019; the SKC Dual Enrollment Coordinator and VP for Academic Affairs will coordinate development of these guidelines.</t>
  </si>
  <si>
    <t>Salish Kootenai College</t>
  </si>
  <si>
    <t>2018-2019</t>
  </si>
  <si>
    <t>Sherwin</t>
  </si>
  <si>
    <t>Stacey</t>
  </si>
  <si>
    <t>PO Box 70</t>
  </si>
  <si>
    <t>Pablo</t>
  </si>
  <si>
    <t>MT</t>
  </si>
  <si>
    <t>(406) 275-4931</t>
  </si>
  <si>
    <t>stacey_sherwin@skc.edu</t>
  </si>
  <si>
    <t>LaBonty</t>
  </si>
  <si>
    <t>Dennis</t>
  </si>
  <si>
    <t xml:space="preserve">MT </t>
  </si>
  <si>
    <t>(406) 275-4936</t>
  </si>
  <si>
    <t>dennis_loabonty@skc.edu</t>
  </si>
  <si>
    <t>Gould</t>
  </si>
  <si>
    <t>Greg</t>
  </si>
  <si>
    <t>(406) 275-4991</t>
  </si>
  <si>
    <t>greg_gould@skc.edu</t>
  </si>
  <si>
    <t>Salish Kootenai College will expand and improve dual enrollment and concurrent enrollment offerings in the following Montana Career Pathways:  STEM, Information Technology, Health Professions, Transportation, and Education (Early Childhood). This will include the following, not limited to:  Biology (Arlee), Mathematics/Calculus (Arlee), Medical Terminology (Ronan), Medical Legal/Ethical (Ronan), Flagging (Polson, Two Eagle), Dental Assisting (Glacier), Early Childhood (St. Ignatius), IT (Ronan).  SKC has received calls requesting possible dual enrollment options for students in Browning, Kalispell, Missoula, and Billings, and other health professions coursework from Flathead Reservation High Schools.  SKC will also explore additional areas for possible dual enrollment courses including Advanced Manufacturing, an introductory natural resources course e.g. Wildlife and Fisheries, and a Digital Graphics Technology course.  Related expenses include transportation costs to the high schools, stipends for teachers developing concurrent enrollment courses, and expenses to reimburse SKC faculty for the costs of Class 8 licenses. These activities will be the primary focus of Dr. LaBonty, SKC's Dual Enrollment Coordinator.</t>
  </si>
  <si>
    <t xml:space="preserve">SKC will conduct the third annual Career Exploration Day for area high school juniors and seniors in Allied Health, Computer Sciences, and Natural Resources tracks. The previous two Career Exploration Days have been well received, with students from five area high schools participating in the day. Students explore careers, meet with employers in their respective areas, and experience hands-on activities in their chosen career path.  This day is coordinated by SKC's Dual Enrollment Coordinator, who will also explore adding the Education Department (Early Childhood Education and Elementary Education ) as a new career path for the day.  New this year, students will also be provided with computer laboratory time to explore the Montana Career Pathways and MCIS, and talk about dual enrollment opportunities related to their chosen career path. SKC will offer a stipend to faculty since this is outside normal faculty responsibilities; SKC instructors develop course materials, teach hands-on activities so students can explore related careers, and assist with development and organization of the day.  Additionally, SKC will offer small materials budgets for the academic departments participating in the Career Exploration Day.  SKC will provide lunches as in-kind support.  An SKC bus will be used to transport students from the east campus to the cafeteria for lunch. Students are given 1 free academic credit at SKC and write a short reflective essay to finalize the earned credit;  essays are available on request. </t>
  </si>
  <si>
    <t>SKC will co-facilitate a summer training for regional high school counselors, teachers, and principals on the new Montana Career Pathways website, MCIS, the changes to Montana University System math pathways, and other topics relevant to dual enrollment and college/career readiness.  The major funder for this project will be the SKC BRAIDS project, a Department of Education/Bureau of Indian Education -funded project to increase college and career readiness of tribal youth on the reservation.  The training is scheduled for August 10, 2018. Scheduled presentations include useing the Montana Career Pathways website, MCIS, discussion of apprenticeship opportunities, and a cultural activity.  Stipends for teachers/counselors attending the day will be paid by the BRAIDS project, which will also provide a working lunch. The event is co-coordinated by Dr. LaBonty, SKC's Dual Enrollment Coordinator.</t>
  </si>
  <si>
    <t>The SKC Dual Enroillment Website and Handbook will be updated for Academic Year 2018-2019, to include a document for parents of dual enrollment students as well as an updated list of available SKC courses and an updated student handbook.</t>
  </si>
  <si>
    <t>The SKC Dual Enrollment website is updated for academic year 2018-2019 and includes a prent "handbook" or guidelines.</t>
  </si>
  <si>
    <t>Class 8 licenses for 6 faculty, includes charges for fingerprinting/background check and licens; new faculty include IT,Biology, Medical/Legal, Medical Assisting, Mathematics .</t>
  </si>
  <si>
    <t>Stipends for SKC faculty providing Career Exploration Day:  12 * 300/day</t>
  </si>
  <si>
    <t>PLEASE NOTE:  SKC calculates fringe for full time employees as .34 * percentage of effort; this is for health benefits AND other benefits. Because SKC employees can choose from a variety of federal health insurance plans, there is no one set insurance rate, and insurance is averaged at 18%, and unemployment, disability, retirement, etc is calculated at 16%.</t>
  </si>
  <si>
    <t>Travel for Dennis LaBonty  to attend the spring DE training in Great Falls. Hotel * 2 nocs @ $93+ tax = $204; mileage Pablo-GF RT (460 mi * .262 = $120.52; meals 2 dinners + 2 breakfast = $34; = total $358.52.</t>
  </si>
  <si>
    <t>Part time fringe is calculated at .1 (10%) to include everything except health insurance and retirement (disability, unemployment, etc.)</t>
  </si>
  <si>
    <t>Conference Fee for NACEP meeting, San Antonio, $545*1 (SKC to pick up other registration)</t>
  </si>
  <si>
    <t>Fringe benefits for faculty working at Career Exploration Day, calculated at .34</t>
  </si>
  <si>
    <t>Fringe benefits for Early Childhood Education Instructor calculated at .34</t>
  </si>
  <si>
    <t>Stipends for high school teachers working with SKC faculty to develop concurrent enrollment courses;  $150/teacher * 2 (1 courss Ronan, 1 courses Arlee) for work outside of normal teaching hours</t>
  </si>
  <si>
    <t>Salaries for Dennis LaBonty, SKC Montana Career Pathway Coordinator,  .5 FTE x $67,953.60 = $33927.  Dr. LaBonty will assume responsibility for all project activities, ongoing communication with Dr. Sherwin, communication and development with area high schools described above, monitoring and updating the SKC DE website and printed materials, assisting faculty with Class 8 licenses, attending project meetings and trainings as stated. Will also coordinate development of preapprenticeship</t>
  </si>
  <si>
    <t>1,2, 4, 9</t>
  </si>
  <si>
    <t>Education Supplies for the Allied Health, Information Technology, Media Design, Wildife &amp;  Fisheries, Forestry, &amp; Hydrology programs to purchase supplies for the Career Exploration Days, estimated at $200/Department = $1200; includes disposable supplies e.g. sterile gloves and dressings, handwashing goup, microscopy slides, raspberry pies (which are mini-computers), graphics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</si>
</sst>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b/>
      <sz val="14"/>
      <color rgb="FFFF0000"/>
      <name val="Calibri"/>
      <family val="2"/>
      <scheme val="minor"/>
    </font>
    <font>
      <u/>
      <sz val="11"/>
      <color theme="1"/>
      <name val="Calibri"/>
      <family val="2"/>
      <scheme val="minor"/>
    </font>
    <font>
      <sz val="11"/>
      <color theme="4" tint="-0.499984740745262"/>
      <name val="Calibri"/>
      <family val="2"/>
      <scheme val="minor"/>
    </font>
  </fonts>
  <fills count="26">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1" fillId="2" borderId="0" applyNumberFormat="0" applyBorder="0" applyAlignment="0" applyProtection="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37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2" fillId="0" borderId="0" xfId="0" applyFont="1" applyAlignment="1">
      <alignment horizontal="center" wrapText="1"/>
    </xf>
    <xf numFmtId="0" fontId="2" fillId="0" borderId="24" xfId="0" applyFont="1" applyBorder="1"/>
    <xf numFmtId="0" fontId="6"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9" fillId="0" borderId="0" xfId="0" applyFont="1" applyFill="1" applyAlignment="1"/>
    <xf numFmtId="0" fontId="2" fillId="0" borderId="0" xfId="0" applyFont="1" applyFill="1"/>
    <xf numFmtId="0" fontId="5" fillId="0" borderId="0" xfId="0" applyFont="1" applyFill="1" applyAlignment="1">
      <alignment horizontal="center"/>
    </xf>
    <xf numFmtId="164" fontId="2" fillId="0" borderId="0" xfId="0" applyNumberFormat="1" applyFont="1" applyFill="1"/>
    <xf numFmtId="164" fontId="4" fillId="0" borderId="0" xfId="0" applyNumberFormat="1" applyFont="1"/>
    <xf numFmtId="0" fontId="10" fillId="0" borderId="0" xfId="0" applyFont="1"/>
    <xf numFmtId="0" fontId="10" fillId="0" borderId="0" xfId="0" applyFont="1" applyAlignment="1">
      <alignment horizontal="center" wrapText="1"/>
    </xf>
    <xf numFmtId="164" fontId="10" fillId="0" borderId="0" xfId="0" applyNumberFormat="1" applyFont="1"/>
    <xf numFmtId="0" fontId="5"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1" fillId="0" borderId="0" xfId="2"/>
    <xf numFmtId="1" fontId="11" fillId="0" borderId="0" xfId="2" applyNumberFormat="1"/>
    <xf numFmtId="0" fontId="15" fillId="13" borderId="0" xfId="3" applyFont="1" applyFill="1" applyAlignment="1" applyProtection="1"/>
    <xf numFmtId="0" fontId="15" fillId="13" borderId="0" xfId="3" applyFont="1" applyFill="1" applyAlignment="1" applyProtection="1">
      <alignment horizontal="right"/>
    </xf>
    <xf numFmtId="0" fontId="11" fillId="0" borderId="0" xfId="2" applyBorder="1"/>
    <xf numFmtId="0" fontId="17" fillId="0" borderId="0" xfId="2" applyFont="1" applyBorder="1"/>
    <xf numFmtId="0" fontId="17" fillId="0" borderId="0" xfId="2" applyFont="1"/>
    <xf numFmtId="0" fontId="23" fillId="0" borderId="0" xfId="2" applyFont="1"/>
    <xf numFmtId="0" fontId="17" fillId="0" borderId="0" xfId="2" applyFont="1" applyAlignment="1">
      <alignment vertical="center"/>
    </xf>
    <xf numFmtId="0" fontId="26" fillId="0" borderId="0" xfId="2" applyFont="1"/>
    <xf numFmtId="0" fontId="17" fillId="17" borderId="0" xfId="2" applyFont="1" applyFill="1"/>
    <xf numFmtId="1" fontId="17" fillId="0" borderId="0" xfId="2" applyNumberFormat="1" applyFont="1" applyAlignment="1">
      <alignment horizontal="left" vertical="center"/>
    </xf>
    <xf numFmtId="0" fontId="17" fillId="0" borderId="0" xfId="2" applyFont="1" applyAlignment="1">
      <alignment horizontal="left" vertical="center"/>
    </xf>
    <xf numFmtId="0" fontId="23" fillId="17" borderId="0" xfId="2" applyFont="1" applyFill="1"/>
    <xf numFmtId="0" fontId="29" fillId="0" borderId="0" xfId="2" applyFont="1"/>
    <xf numFmtId="0" fontId="27" fillId="0" borderId="0" xfId="2" applyFont="1" applyBorder="1"/>
    <xf numFmtId="0" fontId="0" fillId="0" borderId="0" xfId="0" applyAlignment="1">
      <alignment vertical="center"/>
    </xf>
    <xf numFmtId="0" fontId="4" fillId="6" borderId="2" xfId="0" applyFont="1" applyFill="1" applyBorder="1" applyAlignment="1">
      <alignment horizontal="left" vertical="center"/>
    </xf>
    <xf numFmtId="0" fontId="5"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8"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0" fillId="0" borderId="0" xfId="0" applyNumberFormat="1" applyFont="1" applyAlignment="1">
      <alignment horizontal="right"/>
    </xf>
    <xf numFmtId="164" fontId="2" fillId="0" borderId="23" xfId="0" applyNumberFormat="1" applyFont="1" applyBorder="1" applyAlignment="1">
      <alignment horizontal="right"/>
    </xf>
    <xf numFmtId="0" fontId="30" fillId="9" borderId="18" xfId="0" applyFont="1" applyFill="1" applyBorder="1" applyAlignment="1">
      <alignment vertical="center"/>
    </xf>
    <xf numFmtId="0" fontId="13" fillId="13" borderId="0" xfId="2" applyFont="1" applyFill="1" applyAlignment="1" applyProtection="1">
      <alignment vertical="center"/>
    </xf>
    <xf numFmtId="0" fontId="11" fillId="13" borderId="0" xfId="2" applyFill="1" applyProtection="1"/>
    <xf numFmtId="0" fontId="11" fillId="0" borderId="0" xfId="2" applyProtection="1"/>
    <xf numFmtId="1" fontId="11" fillId="0" borderId="0" xfId="2" applyNumberFormat="1" applyProtection="1"/>
    <xf numFmtId="0" fontId="11" fillId="13" borderId="0" xfId="2" applyFont="1" applyFill="1" applyProtection="1"/>
    <xf numFmtId="0" fontId="17" fillId="13" borderId="0" xfId="4" applyNumberFormat="1" applyFont="1" applyFill="1" applyAlignment="1" applyProtection="1">
      <alignment horizontal="right" vertical="center"/>
    </xf>
    <xf numFmtId="1" fontId="18" fillId="0" borderId="0" xfId="2" applyNumberFormat="1" applyFont="1" applyAlignment="1" applyProtection="1">
      <alignment vertical="center"/>
    </xf>
    <xf numFmtId="0" fontId="17" fillId="13" borderId="0" xfId="2" applyFont="1" applyFill="1" applyBorder="1" applyAlignment="1" applyProtection="1">
      <alignment horizontal="center"/>
    </xf>
    <xf numFmtId="0" fontId="17" fillId="13" borderId="0" xfId="2" applyFont="1" applyFill="1" applyProtection="1"/>
    <xf numFmtId="1" fontId="11" fillId="13" borderId="0" xfId="2" applyNumberFormat="1" applyFont="1" applyFill="1" applyProtection="1"/>
    <xf numFmtId="1" fontId="20" fillId="0" borderId="0" xfId="2" applyNumberFormat="1" applyFont="1" applyAlignment="1" applyProtection="1">
      <alignment vertical="top" wrapText="1"/>
    </xf>
    <xf numFmtId="1" fontId="20" fillId="0" borderId="0" xfId="2" applyNumberFormat="1" applyFont="1" applyAlignment="1" applyProtection="1">
      <alignment horizontal="left" vertical="top" wrapText="1"/>
    </xf>
    <xf numFmtId="0" fontId="11" fillId="0" borderId="0" xfId="2" applyBorder="1" applyProtection="1"/>
    <xf numFmtId="0" fontId="17" fillId="0" borderId="0" xfId="2" applyFont="1" applyBorder="1" applyProtection="1"/>
    <xf numFmtId="0" fontId="22" fillId="0" borderId="0" xfId="2" applyFont="1" applyFill="1" applyBorder="1" applyAlignment="1" applyProtection="1">
      <alignment horizontal="center" vertical="center"/>
    </xf>
    <xf numFmtId="1" fontId="22" fillId="0" borderId="0" xfId="2" applyNumberFormat="1" applyFont="1" applyFill="1" applyBorder="1" applyAlignment="1" applyProtection="1">
      <alignment horizontal="center" vertical="center"/>
    </xf>
    <xf numFmtId="0" fontId="17" fillId="0" borderId="0" xfId="2" applyFont="1" applyProtection="1"/>
    <xf numFmtId="0" fontId="23" fillId="0" borderId="0" xfId="2" applyFont="1" applyProtection="1"/>
    <xf numFmtId="0" fontId="17" fillId="0" borderId="0" xfId="2" applyFont="1" applyBorder="1" applyAlignment="1" applyProtection="1">
      <alignment vertical="center"/>
    </xf>
    <xf numFmtId="0" fontId="17" fillId="0" borderId="0" xfId="2" applyFont="1" applyAlignment="1" applyProtection="1">
      <alignment vertical="center"/>
    </xf>
    <xf numFmtId="0" fontId="26" fillId="0" borderId="0" xfId="2" applyFont="1" applyProtection="1"/>
    <xf numFmtId="0" fontId="17" fillId="13" borderId="0" xfId="2" applyFont="1" applyFill="1" applyBorder="1" applyAlignment="1" applyProtection="1">
      <alignment horizontal="center" vertical="center"/>
    </xf>
    <xf numFmtId="0" fontId="25" fillId="13" borderId="0" xfId="2" applyFont="1" applyFill="1" applyBorder="1" applyAlignment="1" applyProtection="1">
      <alignment horizontal="center" vertical="center"/>
    </xf>
    <xf numFmtId="0" fontId="25" fillId="16" borderId="0" xfId="2" applyFont="1" applyFill="1" applyAlignment="1" applyProtection="1">
      <alignment horizontal="left"/>
    </xf>
    <xf numFmtId="0" fontId="17" fillId="17" borderId="0" xfId="2" applyFont="1" applyFill="1" applyAlignment="1" applyProtection="1">
      <alignment vertical="center" wrapText="1"/>
    </xf>
    <xf numFmtId="167" fontId="17" fillId="0" borderId="29" xfId="2" applyNumberFormat="1" applyFont="1" applyFill="1" applyBorder="1" applyAlignment="1" applyProtection="1">
      <alignment horizontal="center" vertical="center"/>
    </xf>
    <xf numFmtId="167" fontId="25" fillId="18" borderId="29" xfId="2" applyNumberFormat="1" applyFont="1" applyFill="1" applyBorder="1" applyAlignment="1" applyProtection="1">
      <alignment horizontal="center" vertical="center"/>
    </xf>
    <xf numFmtId="167" fontId="25" fillId="22" borderId="29" xfId="2" applyNumberFormat="1" applyFont="1" applyFill="1" applyBorder="1" applyAlignment="1" applyProtection="1">
      <alignment horizontal="center" vertical="center"/>
    </xf>
    <xf numFmtId="167" fontId="25" fillId="0" borderId="29" xfId="2" applyNumberFormat="1" applyFont="1" applyFill="1" applyBorder="1" applyAlignment="1" applyProtection="1">
      <alignment horizontal="center" vertical="center"/>
    </xf>
    <xf numFmtId="0" fontId="25" fillId="22" borderId="0" xfId="2" applyFont="1" applyFill="1" applyAlignment="1" applyProtection="1">
      <alignment horizontal="left"/>
    </xf>
    <xf numFmtId="0" fontId="17" fillId="0" borderId="0" xfId="2" applyFont="1" applyAlignment="1" applyProtection="1">
      <alignment wrapText="1"/>
    </xf>
    <xf numFmtId="167" fontId="25" fillId="16" borderId="29" xfId="2" applyNumberFormat="1" applyFont="1" applyFill="1" applyBorder="1" applyAlignment="1" applyProtection="1">
      <alignment horizontal="center" vertical="center"/>
    </xf>
    <xf numFmtId="1" fontId="17" fillId="17" borderId="0" xfId="2" applyNumberFormat="1" applyFont="1" applyFill="1" applyProtection="1"/>
    <xf numFmtId="0" fontId="17" fillId="17" borderId="0" xfId="2" applyFont="1" applyFill="1" applyProtection="1"/>
    <xf numFmtId="1" fontId="17" fillId="17" borderId="0" xfId="2" applyNumberFormat="1" applyFont="1" applyFill="1" applyAlignment="1" applyProtection="1">
      <alignment horizontal="left" vertical="center"/>
    </xf>
    <xf numFmtId="0" fontId="17" fillId="17" borderId="0" xfId="2" applyFont="1" applyFill="1" applyAlignment="1" applyProtection="1">
      <alignment vertical="center"/>
    </xf>
    <xf numFmtId="1" fontId="25" fillId="18" borderId="0" xfId="2" applyNumberFormat="1" applyFont="1" applyFill="1" applyAlignment="1" applyProtection="1">
      <alignment horizontal="left" vertical="center"/>
    </xf>
    <xf numFmtId="167" fontId="25" fillId="18" borderId="0" xfId="2" applyNumberFormat="1" applyFont="1" applyFill="1" applyAlignment="1" applyProtection="1">
      <alignment horizontal="left" vertical="center"/>
    </xf>
    <xf numFmtId="0" fontId="28" fillId="17" borderId="0" xfId="2" applyFont="1" applyFill="1" applyAlignment="1" applyProtection="1">
      <alignment vertical="center"/>
    </xf>
    <xf numFmtId="167" fontId="25" fillId="17" borderId="29" xfId="2" applyNumberFormat="1" applyFont="1" applyFill="1" applyBorder="1" applyAlignment="1" applyProtection="1">
      <alignment horizontal="center" vertical="center"/>
    </xf>
    <xf numFmtId="0" fontId="25" fillId="16" borderId="0" xfId="2" applyFont="1" applyFill="1" applyProtection="1"/>
    <xf numFmtId="167" fontId="25" fillId="11" borderId="29" xfId="2" applyNumberFormat="1" applyFont="1" applyFill="1" applyBorder="1" applyAlignment="1" applyProtection="1">
      <alignment horizontal="center" vertical="center"/>
    </xf>
    <xf numFmtId="0" fontId="17" fillId="0" borderId="0" xfId="2" applyFont="1" applyFill="1" applyAlignment="1" applyProtection="1">
      <alignment horizontal="left"/>
    </xf>
    <xf numFmtId="167" fontId="17" fillId="0" borderId="0" xfId="2" applyNumberFormat="1" applyFont="1" applyFill="1" applyBorder="1" applyAlignment="1" applyProtection="1">
      <alignment horizontal="center" vertical="center"/>
    </xf>
    <xf numFmtId="167" fontId="25" fillId="22" borderId="0" xfId="2" applyNumberFormat="1" applyFont="1" applyFill="1" applyBorder="1" applyAlignment="1" applyProtection="1">
      <alignment horizontal="center" vertical="center"/>
    </xf>
    <xf numFmtId="167" fontId="25" fillId="0" borderId="0" xfId="2" applyNumberFormat="1" applyFont="1" applyFill="1" applyBorder="1" applyAlignment="1" applyProtection="1">
      <alignment horizontal="center" vertical="center"/>
    </xf>
    <xf numFmtId="1" fontId="17" fillId="0" borderId="0" xfId="2" applyNumberFormat="1" applyFont="1" applyAlignment="1" applyProtection="1">
      <alignment horizontal="left" vertical="center"/>
    </xf>
    <xf numFmtId="1" fontId="25" fillId="16" borderId="0" xfId="2" applyNumberFormat="1" applyFont="1" applyFill="1" applyAlignment="1" applyProtection="1">
      <alignment horizontal="left" vertical="center"/>
    </xf>
    <xf numFmtId="167" fontId="25" fillId="16" borderId="0" xfId="2" applyNumberFormat="1" applyFont="1" applyFill="1" applyAlignment="1" applyProtection="1">
      <alignment horizontal="left" vertical="center"/>
    </xf>
    <xf numFmtId="1" fontId="17" fillId="0" borderId="0" xfId="2" applyNumberFormat="1" applyFont="1" applyProtection="1"/>
    <xf numFmtId="0" fontId="17" fillId="0" borderId="0" xfId="2" applyFont="1" applyAlignment="1" applyProtection="1">
      <alignment horizontal="left" vertical="center" wrapText="1"/>
    </xf>
    <xf numFmtId="0" fontId="28" fillId="0" borderId="0" xfId="2" applyFont="1" applyAlignment="1" applyProtection="1">
      <alignment vertical="center"/>
    </xf>
    <xf numFmtId="1" fontId="18" fillId="0" borderId="0" xfId="2" applyNumberFormat="1" applyFont="1" applyAlignment="1" applyProtection="1">
      <alignment horizontal="left" vertical="top" wrapText="1"/>
    </xf>
    <xf numFmtId="49" fontId="25" fillId="16" borderId="0" xfId="2" applyNumberFormat="1" applyFont="1" applyFill="1" applyProtection="1"/>
    <xf numFmtId="0" fontId="25" fillId="16" borderId="0" xfId="2" applyFont="1" applyFill="1" applyAlignment="1" applyProtection="1">
      <alignment horizontal="left" vertical="center"/>
    </xf>
    <xf numFmtId="167" fontId="17" fillId="16" borderId="29" xfId="2" applyNumberFormat="1" applyFont="1" applyFill="1" applyBorder="1" applyAlignment="1" applyProtection="1">
      <alignment horizontal="center" vertical="center"/>
    </xf>
    <xf numFmtId="0" fontId="25" fillId="0" borderId="0" xfId="2" applyFont="1" applyProtection="1"/>
    <xf numFmtId="1" fontId="17" fillId="0" borderId="0" xfId="2" applyNumberFormat="1" applyFont="1" applyFill="1" applyAlignment="1" applyProtection="1">
      <alignment horizontal="left" vertical="center"/>
    </xf>
    <xf numFmtId="0" fontId="17" fillId="0" borderId="0" xfId="2" applyFont="1" applyFill="1" applyAlignment="1" applyProtection="1">
      <alignment vertical="center"/>
    </xf>
    <xf numFmtId="0" fontId="25" fillId="18" borderId="0" xfId="2" applyFont="1" applyFill="1" applyAlignment="1" applyProtection="1">
      <alignment vertical="center"/>
    </xf>
    <xf numFmtId="167" fontId="17" fillId="11" borderId="29" xfId="2" applyNumberFormat="1" applyFont="1" applyFill="1" applyBorder="1" applyAlignment="1" applyProtection="1">
      <alignment horizontal="center" vertical="center"/>
    </xf>
    <xf numFmtId="167" fontId="17" fillId="19" borderId="29" xfId="2" applyNumberFormat="1" applyFont="1" applyFill="1" applyBorder="1" applyAlignment="1" applyProtection="1">
      <alignment horizontal="center" vertical="center"/>
    </xf>
    <xf numFmtId="167" fontId="25" fillId="18" borderId="0" xfId="2" applyNumberFormat="1" applyFont="1" applyFill="1" applyAlignment="1" applyProtection="1">
      <alignment horizontal="left" vertical="center" wrapText="1"/>
    </xf>
    <xf numFmtId="0" fontId="17" fillId="0" borderId="0" xfId="2" applyFont="1" applyFill="1" applyAlignment="1" applyProtection="1">
      <alignment horizontal="left" vertical="center" wrapText="1"/>
    </xf>
    <xf numFmtId="0" fontId="28" fillId="17" borderId="0" xfId="2" applyFont="1" applyFill="1" applyAlignment="1" applyProtection="1">
      <alignment vertical="center" wrapText="1"/>
    </xf>
    <xf numFmtId="49" fontId="25" fillId="22" borderId="0" xfId="2" applyNumberFormat="1" applyFont="1" applyFill="1" applyBorder="1" applyAlignment="1" applyProtection="1">
      <alignment horizontal="left" vertical="center"/>
    </xf>
    <xf numFmtId="166" fontId="28" fillId="17" borderId="0" xfId="2" applyNumberFormat="1" applyFont="1" applyFill="1" applyBorder="1" applyAlignment="1" applyProtection="1">
      <alignment horizontal="left" vertical="center"/>
    </xf>
    <xf numFmtId="0" fontId="25" fillId="22" borderId="0" xfId="2" applyFont="1" applyFill="1" applyAlignment="1" applyProtection="1">
      <alignment horizontal="left" vertical="center"/>
    </xf>
    <xf numFmtId="0" fontId="28" fillId="17" borderId="0" xfId="2" applyFont="1" applyFill="1" applyProtection="1"/>
    <xf numFmtId="167" fontId="25" fillId="21" borderId="29" xfId="2" applyNumberFormat="1" applyFont="1" applyFill="1" applyBorder="1" applyAlignment="1" applyProtection="1">
      <alignment horizontal="center" vertical="center"/>
    </xf>
    <xf numFmtId="167" fontId="25" fillId="20" borderId="29" xfId="2" applyNumberFormat="1" applyFont="1" applyFill="1" applyBorder="1" applyAlignment="1" applyProtection="1">
      <alignment horizontal="center" vertical="center"/>
    </xf>
    <xf numFmtId="1" fontId="25" fillId="0" borderId="0" xfId="2" applyNumberFormat="1" applyFont="1" applyFill="1" applyAlignment="1" applyProtection="1">
      <alignment horizontal="left" vertical="center"/>
    </xf>
    <xf numFmtId="0" fontId="25" fillId="0" borderId="0" xfId="2" applyFont="1" applyAlignment="1" applyProtection="1">
      <alignment horizontal="left" vertical="center"/>
    </xf>
    <xf numFmtId="1" fontId="23" fillId="0" borderId="0" xfId="2" applyNumberFormat="1" applyFont="1" applyProtection="1"/>
    <xf numFmtId="0" fontId="25" fillId="18" borderId="0" xfId="2" applyFont="1" applyFill="1" applyAlignment="1" applyProtection="1">
      <alignment horizontal="left" vertical="center"/>
    </xf>
    <xf numFmtId="0" fontId="25" fillId="17" borderId="0" xfId="2" applyFont="1" applyFill="1" applyAlignment="1" applyProtection="1">
      <alignment vertical="center"/>
    </xf>
    <xf numFmtId="1" fontId="25" fillId="22" borderId="0" xfId="2" applyNumberFormat="1" applyFont="1" applyFill="1" applyAlignment="1" applyProtection="1">
      <alignment horizontal="left" vertical="center"/>
    </xf>
    <xf numFmtId="0" fontId="28" fillId="0" borderId="0" xfId="2" applyFont="1" applyFill="1" applyAlignment="1" applyProtection="1">
      <alignment vertical="center"/>
    </xf>
    <xf numFmtId="0" fontId="17" fillId="0" borderId="0" xfId="2" applyFont="1" applyAlignment="1" applyProtection="1">
      <alignment horizontal="left" vertical="center"/>
    </xf>
    <xf numFmtId="0" fontId="0" fillId="0" borderId="22" xfId="0" applyBorder="1" applyAlignment="1">
      <alignment horizontal="center"/>
    </xf>
    <xf numFmtId="0" fontId="0" fillId="0" borderId="22" xfId="0" applyBorder="1"/>
    <xf numFmtId="0" fontId="1" fillId="0" borderId="0" xfId="1" applyFill="1"/>
    <xf numFmtId="0" fontId="0" fillId="25" borderId="0" xfId="0" applyFill="1"/>
    <xf numFmtId="0" fontId="0" fillId="25" borderId="0" xfId="0" applyFill="1" applyBorder="1"/>
    <xf numFmtId="0" fontId="0" fillId="0" borderId="2" xfId="0" applyBorder="1" applyAlignment="1" applyProtection="1">
      <alignment horizontal="center"/>
      <protection locked="0"/>
    </xf>
    <xf numFmtId="164" fontId="0" fillId="0" borderId="1" xfId="0" applyNumberFormat="1" applyFill="1" applyBorder="1" applyAlignment="1" applyProtection="1">
      <alignment horizontal="right"/>
      <protection locked="0"/>
    </xf>
    <xf numFmtId="164" fontId="0" fillId="0" borderId="1" xfId="0" applyNumberFormat="1" applyFill="1" applyBorder="1" applyAlignment="1" applyProtection="1">
      <alignment horizontal="center" wrapText="1"/>
      <protection locked="0"/>
    </xf>
    <xf numFmtId="0" fontId="4" fillId="3" borderId="13" xfId="0" applyFont="1" applyFill="1" applyBorder="1" applyAlignment="1"/>
    <xf numFmtId="0" fontId="0" fillId="3" borderId="0" xfId="0" applyFill="1"/>
    <xf numFmtId="0" fontId="0" fillId="3" borderId="22" xfId="0" applyFill="1" applyBorder="1"/>
    <xf numFmtId="0" fontId="4" fillId="3" borderId="22" xfId="0" applyFont="1" applyFill="1" applyBorder="1" applyAlignmen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6" fontId="0" fillId="0" borderId="6" xfId="0" applyNumberFormat="1" applyBorder="1" applyAlignment="1" applyProtection="1">
      <alignment wrapText="1"/>
    </xf>
    <xf numFmtId="164" fontId="0" fillId="0" borderId="0" xfId="0" applyNumberFormat="1"/>
    <xf numFmtId="0" fontId="0" fillId="0" borderId="1" xfId="0" applyFill="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4" fillId="0" borderId="15" xfId="3" applyBorder="1" applyAlignment="1" applyProtection="1">
      <alignment horizontal="left"/>
    </xf>
    <xf numFmtId="0" fontId="3" fillId="18"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7" borderId="0" xfId="0" applyFont="1" applyFill="1" applyAlignment="1">
      <alignment horizontal="left"/>
    </xf>
    <xf numFmtId="0" fontId="3" fillId="9" borderId="0" xfId="0" applyFont="1" applyFill="1" applyAlignment="1">
      <alignment horizontal="left"/>
    </xf>
    <xf numFmtId="0" fontId="3" fillId="8" borderId="0" xfId="0" applyFont="1" applyFill="1" applyAlignment="1">
      <alignment horizontal="left"/>
    </xf>
    <xf numFmtId="0" fontId="2" fillId="0" borderId="0" xfId="0" applyFont="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0" xfId="0" applyFont="1" applyBorder="1" applyAlignment="1">
      <alignment horizontal="left"/>
    </xf>
    <xf numFmtId="0" fontId="2" fillId="24" borderId="0" xfId="0" applyFont="1" applyFill="1" applyAlignment="1">
      <alignment horizontal="center"/>
    </xf>
    <xf numFmtId="0" fontId="2" fillId="0" borderId="13" xfId="0" applyFont="1"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25" borderId="0" xfId="0" applyFill="1" applyAlignment="1">
      <alignment horizontal="center"/>
    </xf>
    <xf numFmtId="0" fontId="4" fillId="3" borderId="13" xfId="0" applyFont="1" applyFill="1" applyBorder="1" applyAlignment="1">
      <alignment horizontal="center"/>
    </xf>
    <xf numFmtId="0" fontId="4" fillId="3" borderId="22" xfId="0" applyFont="1" applyFill="1" applyBorder="1" applyAlignment="1">
      <alignment horizontal="center"/>
    </xf>
    <xf numFmtId="0" fontId="0" fillId="0" borderId="0" xfId="0" applyBorder="1" applyAlignment="1">
      <alignment horizontal="center"/>
    </xf>
    <xf numFmtId="0" fontId="1" fillId="25" borderId="0" xfId="1" applyFill="1" applyAlignment="1">
      <alignment horizontal="center"/>
    </xf>
    <xf numFmtId="0" fontId="3" fillId="23" borderId="15" xfId="0" applyFont="1" applyFill="1" applyBorder="1" applyAlignment="1">
      <alignment horizontal="center"/>
    </xf>
    <xf numFmtId="0" fontId="3" fillId="23" borderId="16" xfId="0" applyFont="1" applyFill="1" applyBorder="1" applyAlignment="1">
      <alignment horizontal="center"/>
    </xf>
    <xf numFmtId="0" fontId="3" fillId="23" borderId="17" xfId="0" applyFont="1" applyFill="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0" fillId="25" borderId="0" xfId="0" applyFill="1" applyBorder="1" applyAlignment="1">
      <alignment horizontal="center"/>
    </xf>
    <xf numFmtId="0" fontId="2" fillId="25" borderId="0" xfId="0" applyFont="1" applyFill="1" applyBorder="1" applyAlignment="1">
      <alignment horizontal="left"/>
    </xf>
    <xf numFmtId="0" fontId="0" fillId="0" borderId="2" xfId="0" applyFill="1" applyBorder="1" applyAlignment="1" applyProtection="1">
      <alignment horizontal="center" wrapText="1"/>
      <protection locked="0"/>
    </xf>
    <xf numFmtId="0" fontId="0" fillId="0" borderId="18" xfId="0"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6" fontId="0" fillId="0" borderId="15" xfId="0" applyNumberFormat="1"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0" fillId="0" borderId="2"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9" fillId="5" borderId="22" xfId="0" applyFont="1" applyFill="1" applyBorder="1" applyAlignment="1">
      <alignment horizontal="center"/>
    </xf>
    <xf numFmtId="0" fontId="5" fillId="11" borderId="15" xfId="0" applyFont="1" applyFill="1" applyBorder="1" applyAlignment="1">
      <alignment horizontal="center"/>
    </xf>
    <xf numFmtId="0" fontId="5" fillId="11" borderId="16" xfId="0" applyFont="1" applyFill="1" applyBorder="1" applyAlignment="1">
      <alignment horizontal="center"/>
    </xf>
    <xf numFmtId="0" fontId="5" fillId="11" borderId="17"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9" fillId="11" borderId="15" xfId="0" applyFont="1" applyFill="1" applyBorder="1" applyAlignment="1">
      <alignment horizontal="center"/>
    </xf>
    <xf numFmtId="0" fontId="9" fillId="11" borderId="16" xfId="0" applyFont="1" applyFill="1" applyBorder="1" applyAlignment="1">
      <alignment horizontal="center"/>
    </xf>
    <xf numFmtId="0" fontId="9" fillId="11" borderId="17" xfId="0" applyFont="1" applyFill="1" applyBorder="1" applyAlignment="1">
      <alignment horizontal="center"/>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8" fillId="0" borderId="0" xfId="0" applyFont="1" applyAlignment="1">
      <alignment horizontal="center" vertical="center" wrapText="1"/>
    </xf>
    <xf numFmtId="165" fontId="24" fillId="14" borderId="0" xfId="2" applyNumberFormat="1" applyFont="1" applyFill="1" applyBorder="1" applyAlignment="1" applyProtection="1">
      <alignment horizontal="center" vertical="center"/>
    </xf>
    <xf numFmtId="165" fontId="17" fillId="14" borderId="0" xfId="2" applyNumberFormat="1" applyFont="1" applyFill="1" applyBorder="1" applyAlignment="1" applyProtection="1">
      <alignment vertical="center"/>
    </xf>
    <xf numFmtId="166" fontId="25" fillId="15" borderId="22" xfId="2" applyNumberFormat="1" applyFont="1" applyFill="1" applyBorder="1" applyAlignment="1" applyProtection="1">
      <alignment horizontal="left" vertical="center"/>
    </xf>
    <xf numFmtId="1" fontId="18" fillId="0" borderId="0" xfId="2" applyNumberFormat="1" applyFont="1" applyAlignment="1" applyProtection="1">
      <alignment horizontal="left" vertical="top" wrapText="1"/>
    </xf>
    <xf numFmtId="0" fontId="19" fillId="13" borderId="19" xfId="2" applyFont="1" applyFill="1" applyBorder="1" applyAlignment="1" applyProtection="1">
      <alignment horizontal="left"/>
    </xf>
    <xf numFmtId="0" fontId="19" fillId="13" borderId="0" xfId="2" applyFont="1" applyFill="1" applyAlignment="1" applyProtection="1">
      <alignment horizontal="left"/>
    </xf>
    <xf numFmtId="0" fontId="21" fillId="0" borderId="0" xfId="2" applyFont="1" applyFill="1" applyBorder="1" applyAlignment="1" applyProtection="1">
      <alignment horizontal="center" vertical="center"/>
    </xf>
    <xf numFmtId="0" fontId="11" fillId="0" borderId="2" xfId="2" applyFont="1" applyFill="1" applyBorder="1" applyAlignment="1" applyProtection="1">
      <alignment horizontal="center"/>
    </xf>
    <xf numFmtId="0" fontId="11" fillId="0" borderId="3" xfId="2" applyFont="1" applyFill="1" applyBorder="1" applyAlignment="1" applyProtection="1">
      <alignment horizontal="center"/>
    </xf>
    <xf numFmtId="0" fontId="27" fillId="18" borderId="0" xfId="2" applyFont="1" applyFill="1" applyBorder="1" applyAlignment="1" applyProtection="1">
      <alignment horizontal="center" vertical="center" shrinkToFit="1"/>
    </xf>
    <xf numFmtId="0" fontId="27" fillId="22" borderId="0" xfId="2" applyFont="1" applyFill="1" applyBorder="1" applyAlignment="1" applyProtection="1">
      <alignment horizontal="center" vertical="center"/>
    </xf>
    <xf numFmtId="1" fontId="27" fillId="16" borderId="0" xfId="2" applyNumberFormat="1" applyFont="1" applyFill="1" applyBorder="1" applyAlignment="1" applyProtection="1">
      <alignment horizontal="center"/>
    </xf>
    <xf numFmtId="0" fontId="12" fillId="13" borderId="0" xfId="2" applyFont="1" applyFill="1" applyProtection="1"/>
    <xf numFmtId="0" fontId="15" fillId="13" borderId="0" xfId="3" applyFont="1" applyFill="1" applyAlignment="1" applyProtection="1">
      <alignment horizontal="left"/>
    </xf>
    <xf numFmtId="0" fontId="11" fillId="13" borderId="0" xfId="2" applyFont="1" applyFill="1" applyAlignment="1" applyProtection="1">
      <alignment horizontal="right"/>
    </xf>
    <xf numFmtId="0" fontId="11" fillId="13" borderId="28" xfId="2" applyFont="1" applyFill="1" applyBorder="1" applyAlignment="1" applyProtection="1">
      <alignment horizontal="right"/>
    </xf>
    <xf numFmtId="0" fontId="11" fillId="0" borderId="18" xfId="2" applyFont="1" applyFill="1" applyBorder="1" applyAlignment="1" applyProtection="1">
      <alignment horizontal="center"/>
    </xf>
    <xf numFmtId="0" fontId="32" fillId="0" borderId="2" xfId="0" applyFont="1" applyBorder="1" applyAlignment="1" applyProtection="1">
      <alignment horizontal="left" wrapText="1"/>
      <protection locked="0"/>
    </xf>
    <xf numFmtId="0" fontId="32" fillId="0" borderId="18" xfId="0" applyFont="1" applyBorder="1" applyAlignment="1" applyProtection="1">
      <alignment horizontal="left" wrapText="1"/>
      <protection locked="0"/>
    </xf>
    <xf numFmtId="0" fontId="32" fillId="0" borderId="3" xfId="0" applyFont="1" applyBorder="1" applyAlignment="1" applyProtection="1">
      <alignment horizontal="left" wrapText="1"/>
      <protection locked="0"/>
    </xf>
    <xf numFmtId="0" fontId="32" fillId="0" borderId="2" xfId="0" applyFont="1" applyBorder="1" applyAlignment="1" applyProtection="1">
      <alignment horizontal="center" wrapText="1"/>
      <protection locked="0"/>
    </xf>
    <xf numFmtId="0" fontId="32" fillId="0" borderId="18" xfId="0" applyFont="1" applyBorder="1" applyAlignment="1" applyProtection="1">
      <alignment horizontal="center" wrapText="1"/>
      <protection locked="0"/>
    </xf>
    <xf numFmtId="0" fontId="32" fillId="0" borderId="3" xfId="0" applyFont="1" applyBorder="1" applyAlignment="1" applyProtection="1">
      <alignment horizontal="center" wrapText="1"/>
      <protection locked="0"/>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nnis_loabonty@skc.edu" TargetMode="External"/><Relationship Id="rId2" Type="http://schemas.openxmlformats.org/officeDocument/2006/relationships/hyperlink" Target="mailto:stacey_sherwin@skc.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greg_gould@sk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
  <sheetViews>
    <sheetView topLeftCell="A35" zoomScale="85" zoomScaleNormal="85" workbookViewId="0">
      <selection activeCell="L43" sqref="L43:N43"/>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4" t="s">
        <v>154</v>
      </c>
      <c r="B1" s="44"/>
      <c r="C1" s="44"/>
    </row>
    <row r="3" spans="1:8" x14ac:dyDescent="0.35">
      <c r="A3" s="262" t="s">
        <v>42</v>
      </c>
      <c r="B3" s="262"/>
      <c r="C3" s="262"/>
      <c r="D3" s="262"/>
      <c r="E3" s="262"/>
      <c r="F3" s="262"/>
      <c r="G3" s="262"/>
      <c r="H3" s="262"/>
    </row>
    <row r="5" spans="1:8" x14ac:dyDescent="0.35">
      <c r="A5" s="262" t="s">
        <v>151</v>
      </c>
      <c r="B5" s="262"/>
      <c r="C5" s="262"/>
      <c r="D5" s="262"/>
    </row>
    <row r="6" spans="1:8" x14ac:dyDescent="0.35">
      <c r="A6" s="262" t="s">
        <v>152</v>
      </c>
      <c r="B6" s="262"/>
      <c r="C6" s="262"/>
    </row>
    <row r="7" spans="1:8" x14ac:dyDescent="0.35">
      <c r="A7" s="262" t="s">
        <v>153</v>
      </c>
      <c r="B7" s="262"/>
      <c r="C7" s="262"/>
    </row>
    <row r="9" spans="1:8" x14ac:dyDescent="0.35">
      <c r="A9" s="262" t="s">
        <v>150</v>
      </c>
      <c r="B9" s="262"/>
      <c r="C9" s="262"/>
      <c r="D9" s="262"/>
    </row>
    <row r="11" spans="1:8" ht="15" thickBot="1" x14ac:dyDescent="0.4"/>
    <row r="12" spans="1:8" ht="15" thickBot="1" x14ac:dyDescent="0.4">
      <c r="A12" s="14" t="s">
        <v>61</v>
      </c>
      <c r="B12" s="265" t="s">
        <v>202</v>
      </c>
      <c r="C12" s="266"/>
      <c r="D12" s="266"/>
      <c r="E12" s="267"/>
      <c r="G12" s="1" t="s">
        <v>62</v>
      </c>
      <c r="H12" s="18" t="s">
        <v>203</v>
      </c>
    </row>
    <row r="15" spans="1:8" ht="15.5" x14ac:dyDescent="0.35">
      <c r="A15" s="269" t="s">
        <v>43</v>
      </c>
      <c r="B15" s="269"/>
      <c r="C15" s="269"/>
      <c r="D15" s="269"/>
      <c r="E15" s="269"/>
    </row>
    <row r="16" spans="1:8" ht="15" thickBot="1" x14ac:dyDescent="0.4"/>
    <row r="17" spans="1:17" ht="15" thickBot="1" x14ac:dyDescent="0.4">
      <c r="A17" s="1" t="s">
        <v>44</v>
      </c>
      <c r="B17" s="253" t="s">
        <v>204</v>
      </c>
      <c r="C17" s="254"/>
      <c r="D17" s="254"/>
      <c r="E17" s="254"/>
      <c r="F17" s="254"/>
      <c r="G17" s="254"/>
      <c r="H17" s="254"/>
      <c r="I17" s="255"/>
      <c r="K17" s="1" t="s">
        <v>45</v>
      </c>
      <c r="L17" s="253" t="s">
        <v>205</v>
      </c>
      <c r="M17" s="254"/>
      <c r="N17" s="254"/>
      <c r="O17" s="254"/>
      <c r="P17" s="254"/>
      <c r="Q17" s="255"/>
    </row>
    <row r="18" spans="1:17" ht="15" thickBot="1" x14ac:dyDescent="0.4"/>
    <row r="19" spans="1:17" x14ac:dyDescent="0.35">
      <c r="A19" s="1" t="s">
        <v>46</v>
      </c>
      <c r="B19" s="256" t="s">
        <v>206</v>
      </c>
      <c r="C19" s="257"/>
      <c r="D19" s="257"/>
      <c r="E19" s="257"/>
      <c r="F19" s="257"/>
      <c r="G19" s="257"/>
      <c r="H19" s="257"/>
      <c r="I19" s="258"/>
    </row>
    <row r="20" spans="1:17" ht="15" thickBot="1" x14ac:dyDescent="0.4">
      <c r="B20" s="259"/>
      <c r="C20" s="260"/>
      <c r="D20" s="260"/>
      <c r="E20" s="260"/>
      <c r="F20" s="260"/>
      <c r="G20" s="260"/>
      <c r="H20" s="260"/>
      <c r="I20" s="261"/>
    </row>
    <row r="21" spans="1:17" ht="15" thickBot="1" x14ac:dyDescent="0.4"/>
    <row r="22" spans="1:17" ht="15" thickBot="1" x14ac:dyDescent="0.4">
      <c r="A22" s="1" t="s">
        <v>47</v>
      </c>
      <c r="B22" s="253" t="s">
        <v>207</v>
      </c>
      <c r="C22" s="254"/>
      <c r="D22" s="254"/>
      <c r="E22" s="254"/>
      <c r="F22" s="254"/>
      <c r="G22" s="254"/>
      <c r="H22" s="254"/>
      <c r="I22" s="255"/>
      <c r="K22" s="1" t="s">
        <v>48</v>
      </c>
      <c r="L22" s="253" t="s">
        <v>208</v>
      </c>
      <c r="M22" s="255"/>
      <c r="N22" s="16"/>
      <c r="O22" s="17" t="s">
        <v>49</v>
      </c>
      <c r="P22" s="253">
        <v>59855</v>
      </c>
      <c r="Q22" s="255"/>
    </row>
    <row r="23" spans="1:17" ht="15" thickBot="1" x14ac:dyDescent="0.4"/>
    <row r="24" spans="1:17" ht="15" thickBot="1" x14ac:dyDescent="0.4">
      <c r="A24" s="1" t="s">
        <v>50</v>
      </c>
      <c r="B24" s="253" t="s">
        <v>209</v>
      </c>
      <c r="C24" s="255"/>
      <c r="D24" s="19" t="s">
        <v>54</v>
      </c>
      <c r="E24" s="18"/>
      <c r="G24" s="1" t="s">
        <v>51</v>
      </c>
      <c r="H24" s="253"/>
      <c r="I24" s="255"/>
      <c r="K24" s="1" t="s">
        <v>52</v>
      </c>
      <c r="L24" s="263" t="s">
        <v>210</v>
      </c>
      <c r="M24" s="254"/>
      <c r="N24" s="255"/>
    </row>
    <row r="26" spans="1:17" ht="15.5" x14ac:dyDescent="0.35">
      <c r="A26" s="270" t="s">
        <v>155</v>
      </c>
      <c r="B26" s="270"/>
      <c r="C26" s="270"/>
      <c r="D26" s="270"/>
      <c r="E26" s="270"/>
    </row>
    <row r="27" spans="1:17" ht="15" thickBot="1" x14ac:dyDescent="0.4"/>
    <row r="28" spans="1:17" ht="15" thickBot="1" x14ac:dyDescent="0.4">
      <c r="A28" s="1" t="s">
        <v>44</v>
      </c>
      <c r="B28" s="253" t="s">
        <v>211</v>
      </c>
      <c r="C28" s="254"/>
      <c r="D28" s="254"/>
      <c r="E28" s="254"/>
      <c r="F28" s="254"/>
      <c r="G28" s="254"/>
      <c r="H28" s="254"/>
      <c r="I28" s="255"/>
      <c r="K28" s="1" t="s">
        <v>45</v>
      </c>
      <c r="L28" s="253" t="s">
        <v>212</v>
      </c>
      <c r="M28" s="254"/>
      <c r="N28" s="254"/>
      <c r="O28" s="254"/>
      <c r="P28" s="254"/>
      <c r="Q28" s="255"/>
    </row>
    <row r="29" spans="1:17" ht="15" thickBot="1" x14ac:dyDescent="0.4"/>
    <row r="30" spans="1:17" x14ac:dyDescent="0.35">
      <c r="A30" s="1" t="s">
        <v>46</v>
      </c>
      <c r="B30" s="256" t="s">
        <v>206</v>
      </c>
      <c r="C30" s="257"/>
      <c r="D30" s="257"/>
      <c r="E30" s="257"/>
      <c r="F30" s="257"/>
      <c r="G30" s="257"/>
      <c r="H30" s="257"/>
      <c r="I30" s="258"/>
    </row>
    <row r="31" spans="1:17" ht="15" thickBot="1" x14ac:dyDescent="0.4">
      <c r="B31" s="259"/>
      <c r="C31" s="260"/>
      <c r="D31" s="260"/>
      <c r="E31" s="260"/>
      <c r="F31" s="260"/>
      <c r="G31" s="260"/>
      <c r="H31" s="260"/>
      <c r="I31" s="261"/>
    </row>
    <row r="32" spans="1:17" ht="15" thickBot="1" x14ac:dyDescent="0.4"/>
    <row r="33" spans="1:17" ht="15" thickBot="1" x14ac:dyDescent="0.4">
      <c r="A33" s="1" t="s">
        <v>47</v>
      </c>
      <c r="B33" s="253" t="s">
        <v>207</v>
      </c>
      <c r="C33" s="254"/>
      <c r="D33" s="254"/>
      <c r="E33" s="254"/>
      <c r="F33" s="254"/>
      <c r="G33" s="254"/>
      <c r="H33" s="254"/>
      <c r="I33" s="255"/>
      <c r="K33" s="1" t="s">
        <v>48</v>
      </c>
      <c r="L33" s="253" t="s">
        <v>213</v>
      </c>
      <c r="M33" s="255"/>
      <c r="N33" s="16"/>
      <c r="O33" s="17" t="s">
        <v>49</v>
      </c>
      <c r="P33" s="253">
        <v>59855</v>
      </c>
      <c r="Q33" s="255"/>
    </row>
    <row r="34" spans="1:17" ht="15" thickBot="1" x14ac:dyDescent="0.4"/>
    <row r="35" spans="1:17" ht="15" thickBot="1" x14ac:dyDescent="0.4">
      <c r="A35" s="1" t="s">
        <v>50</v>
      </c>
      <c r="B35" s="253" t="s">
        <v>214</v>
      </c>
      <c r="C35" s="255"/>
      <c r="D35" s="19" t="s">
        <v>54</v>
      </c>
      <c r="E35" s="18"/>
      <c r="G35" s="1" t="s">
        <v>51</v>
      </c>
      <c r="H35" s="253"/>
      <c r="I35" s="255"/>
      <c r="K35" s="1" t="s">
        <v>52</v>
      </c>
      <c r="L35" s="263" t="s">
        <v>215</v>
      </c>
      <c r="M35" s="254"/>
      <c r="N35" s="255"/>
    </row>
    <row r="39" spans="1:17" ht="15.5" x14ac:dyDescent="0.35">
      <c r="A39" s="264" t="s">
        <v>53</v>
      </c>
      <c r="B39" s="264"/>
    </row>
    <row r="40" spans="1:17" ht="15" thickBot="1" x14ac:dyDescent="0.4"/>
    <row r="41" spans="1:17" ht="15" thickBot="1" x14ac:dyDescent="0.4">
      <c r="A41" s="1" t="s">
        <v>44</v>
      </c>
      <c r="B41" s="253" t="s">
        <v>216</v>
      </c>
      <c r="C41" s="254"/>
      <c r="D41" s="254"/>
      <c r="E41" s="254"/>
      <c r="F41" s="254"/>
      <c r="G41" s="254"/>
      <c r="H41" s="254"/>
      <c r="I41" s="255"/>
      <c r="K41" s="1" t="s">
        <v>45</v>
      </c>
      <c r="L41" s="253" t="s">
        <v>217</v>
      </c>
      <c r="M41" s="254"/>
      <c r="N41" s="254"/>
      <c r="O41" s="254"/>
      <c r="P41" s="254"/>
      <c r="Q41" s="255"/>
    </row>
    <row r="42" spans="1:17" ht="15" thickBot="1" x14ac:dyDescent="0.4"/>
    <row r="43" spans="1:17" ht="15" thickBot="1" x14ac:dyDescent="0.4">
      <c r="A43" s="1" t="s">
        <v>50</v>
      </c>
      <c r="B43" s="253" t="s">
        <v>218</v>
      </c>
      <c r="C43" s="255"/>
      <c r="D43" s="19" t="s">
        <v>54</v>
      </c>
      <c r="E43" s="18"/>
      <c r="G43" s="1" t="s">
        <v>51</v>
      </c>
      <c r="H43" s="253"/>
      <c r="I43" s="255"/>
      <c r="K43" s="1" t="s">
        <v>52</v>
      </c>
      <c r="L43" s="263" t="s">
        <v>219</v>
      </c>
      <c r="M43" s="254"/>
      <c r="N43" s="255"/>
    </row>
    <row r="47" spans="1:17" ht="15.5" x14ac:dyDescent="0.35">
      <c r="A47" s="25" t="s">
        <v>149</v>
      </c>
      <c r="B47" s="25"/>
      <c r="C47" s="25"/>
      <c r="D47" s="25"/>
    </row>
    <row r="48" spans="1:17" ht="15" thickBot="1" x14ac:dyDescent="0.4"/>
    <row r="49" spans="1:17" ht="15" thickBot="1" x14ac:dyDescent="0.4">
      <c r="A49" s="1" t="s">
        <v>44</v>
      </c>
      <c r="B49" s="253"/>
      <c r="C49" s="254"/>
      <c r="D49" s="254"/>
      <c r="E49" s="254"/>
      <c r="F49" s="254"/>
      <c r="G49" s="254"/>
      <c r="H49" s="254"/>
      <c r="I49" s="255"/>
      <c r="K49" s="1" t="s">
        <v>45</v>
      </c>
      <c r="L49" s="253"/>
      <c r="M49" s="254"/>
      <c r="N49" s="254"/>
      <c r="O49" s="254"/>
      <c r="P49" s="254"/>
      <c r="Q49" s="255"/>
    </row>
    <row r="50" spans="1:17" ht="15" thickBot="1" x14ac:dyDescent="0.4"/>
    <row r="51" spans="1:17" ht="15" thickBot="1" x14ac:dyDescent="0.4">
      <c r="A51" s="1" t="s">
        <v>50</v>
      </c>
      <c r="B51" s="253"/>
      <c r="C51" s="255"/>
      <c r="D51" s="19" t="s">
        <v>54</v>
      </c>
      <c r="E51" s="18"/>
      <c r="G51" s="1" t="s">
        <v>51</v>
      </c>
      <c r="H51" s="253"/>
      <c r="I51" s="255"/>
      <c r="K51" s="1" t="s">
        <v>52</v>
      </c>
      <c r="L51" s="253"/>
      <c r="M51" s="254"/>
      <c r="N51" s="255"/>
    </row>
    <row r="55" spans="1:17" ht="15.5" x14ac:dyDescent="0.35">
      <c r="A55" s="268" t="s">
        <v>95</v>
      </c>
      <c r="B55" s="268"/>
      <c r="C55" s="268"/>
      <c r="D55" s="268"/>
      <c r="E55" s="268"/>
      <c r="F55" s="268"/>
    </row>
    <row r="57" spans="1:17" x14ac:dyDescent="0.35">
      <c r="A57" s="262" t="s">
        <v>94</v>
      </c>
      <c r="B57" s="262"/>
      <c r="C57" s="262"/>
      <c r="D57" s="262"/>
      <c r="E57" s="262"/>
      <c r="F57" s="262"/>
      <c r="G57" s="262"/>
      <c r="H57" s="262"/>
      <c r="I57" s="262"/>
      <c r="J57" s="262"/>
      <c r="K57" s="262"/>
      <c r="L57" s="262"/>
    </row>
    <row r="58" spans="1:17" x14ac:dyDescent="0.35">
      <c r="A58" s="144"/>
      <c r="C58" s="144"/>
      <c r="D58" s="144"/>
      <c r="E58" s="144"/>
      <c r="F58" s="144"/>
      <c r="G58" s="144"/>
      <c r="H58" s="144"/>
    </row>
    <row r="59" spans="1:17" ht="15" thickBot="1" x14ac:dyDescent="0.4">
      <c r="B59" s="1" t="s">
        <v>91</v>
      </c>
      <c r="C59" s="15"/>
      <c r="D59" s="15"/>
      <c r="F59" s="1" t="s">
        <v>92</v>
      </c>
      <c r="J59" s="1" t="s">
        <v>93</v>
      </c>
    </row>
    <row r="60" spans="1:17" ht="15" thickBot="1" x14ac:dyDescent="0.4">
      <c r="A60" s="3">
        <v>1</v>
      </c>
      <c r="B60" s="253"/>
      <c r="C60" s="254"/>
      <c r="D60" s="255"/>
      <c r="F60" s="253"/>
      <c r="G60" s="254"/>
      <c r="H60" s="255"/>
      <c r="J60" s="253"/>
      <c r="K60" s="254"/>
      <c r="L60" s="254"/>
      <c r="M60" s="255"/>
    </row>
    <row r="61" spans="1:17" ht="15" thickBot="1" x14ac:dyDescent="0.4">
      <c r="A61" s="3">
        <v>2</v>
      </c>
      <c r="B61" s="253"/>
      <c r="C61" s="254"/>
      <c r="D61" s="255"/>
      <c r="F61" s="253"/>
      <c r="G61" s="254"/>
      <c r="H61" s="255"/>
      <c r="J61" s="253"/>
      <c r="K61" s="254"/>
      <c r="L61" s="254"/>
      <c r="M61" s="255"/>
    </row>
    <row r="62" spans="1:17" ht="15" thickBot="1" x14ac:dyDescent="0.4">
      <c r="A62" s="3">
        <v>3</v>
      </c>
      <c r="B62" s="253"/>
      <c r="C62" s="254"/>
      <c r="D62" s="255"/>
      <c r="F62" s="253"/>
      <c r="G62" s="254"/>
      <c r="H62" s="255"/>
      <c r="J62" s="253"/>
      <c r="K62" s="254"/>
      <c r="L62" s="254"/>
      <c r="M62" s="255"/>
    </row>
    <row r="63" spans="1:17" ht="15" thickBot="1" x14ac:dyDescent="0.4">
      <c r="A63" s="3">
        <v>4</v>
      </c>
      <c r="B63" s="253"/>
      <c r="C63" s="254"/>
      <c r="D63" s="255"/>
      <c r="F63" s="253"/>
      <c r="G63" s="254"/>
      <c r="H63" s="255"/>
      <c r="J63" s="253"/>
      <c r="K63" s="254"/>
      <c r="L63" s="254"/>
      <c r="M63" s="255"/>
    </row>
    <row r="64" spans="1:17" ht="15" thickBot="1" x14ac:dyDescent="0.4">
      <c r="A64" s="3">
        <v>5</v>
      </c>
      <c r="B64" s="253"/>
      <c r="C64" s="254"/>
      <c r="D64" s="255"/>
      <c r="F64" s="253"/>
      <c r="G64" s="254"/>
      <c r="H64" s="255"/>
      <c r="J64" s="253"/>
      <c r="K64" s="254"/>
      <c r="L64" s="254"/>
      <c r="M64" s="255"/>
    </row>
    <row r="65" spans="1:13" ht="15" thickBot="1" x14ac:dyDescent="0.4">
      <c r="A65" s="3">
        <v>6</v>
      </c>
      <c r="B65" s="253"/>
      <c r="C65" s="254"/>
      <c r="D65" s="255"/>
      <c r="F65" s="253"/>
      <c r="G65" s="254"/>
      <c r="H65" s="255"/>
      <c r="J65" s="253"/>
      <c r="K65" s="254"/>
      <c r="L65" s="254"/>
      <c r="M65" s="255"/>
    </row>
    <row r="66" spans="1:13" ht="15" thickBot="1" x14ac:dyDescent="0.4">
      <c r="A66" s="3">
        <v>7</v>
      </c>
      <c r="B66" s="253"/>
      <c r="C66" s="254"/>
      <c r="D66" s="255"/>
      <c r="F66" s="253"/>
      <c r="G66" s="254"/>
      <c r="H66" s="255"/>
      <c r="J66" s="253"/>
      <c r="K66" s="254"/>
      <c r="L66" s="254"/>
      <c r="M66" s="255"/>
    </row>
    <row r="67" spans="1:13" ht="15" thickBot="1" x14ac:dyDescent="0.4">
      <c r="A67" s="3">
        <v>8</v>
      </c>
      <c r="B67" s="253"/>
      <c r="C67" s="254"/>
      <c r="D67" s="255"/>
      <c r="F67" s="253"/>
      <c r="G67" s="254"/>
      <c r="H67" s="255"/>
      <c r="J67" s="253"/>
      <c r="K67" s="254"/>
      <c r="L67" s="254"/>
      <c r="M67" s="255"/>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3">
    <mergeCell ref="B35:C35"/>
    <mergeCell ref="H35:I35"/>
    <mergeCell ref="L35:N35"/>
    <mergeCell ref="A26:E26"/>
    <mergeCell ref="B28:I28"/>
    <mergeCell ref="L28:Q28"/>
    <mergeCell ref="B30:I31"/>
    <mergeCell ref="B33:I33"/>
    <mergeCell ref="L33:M33"/>
    <mergeCell ref="P33:Q33"/>
    <mergeCell ref="J64:M64"/>
    <mergeCell ref="J65:M65"/>
    <mergeCell ref="J66:M66"/>
    <mergeCell ref="J67:M67"/>
    <mergeCell ref="B12:E12"/>
    <mergeCell ref="A55:F55"/>
    <mergeCell ref="J60:M60"/>
    <mergeCell ref="J61:M61"/>
    <mergeCell ref="J62:M62"/>
    <mergeCell ref="J63:M63"/>
    <mergeCell ref="B49:I49"/>
    <mergeCell ref="B22:I22"/>
    <mergeCell ref="A15:E15"/>
    <mergeCell ref="B60:D60"/>
    <mergeCell ref="A57:L57"/>
    <mergeCell ref="L49:Q49"/>
    <mergeCell ref="B51:C51"/>
    <mergeCell ref="H51:I51"/>
    <mergeCell ref="L51:N51"/>
    <mergeCell ref="A39:B39"/>
    <mergeCell ref="B41:I41"/>
    <mergeCell ref="L41:Q41"/>
    <mergeCell ref="B43:C43"/>
    <mergeCell ref="H43:I43"/>
    <mergeCell ref="L43:N43"/>
    <mergeCell ref="L22:M22"/>
    <mergeCell ref="P22:Q22"/>
    <mergeCell ref="B24:C24"/>
    <mergeCell ref="H24:I24"/>
    <mergeCell ref="L24:N24"/>
    <mergeCell ref="L17:Q17"/>
    <mergeCell ref="B17:I17"/>
    <mergeCell ref="B19:I20"/>
    <mergeCell ref="A3:H3"/>
    <mergeCell ref="A5:D5"/>
    <mergeCell ref="A6:C6"/>
    <mergeCell ref="A7:C7"/>
    <mergeCell ref="A9:D9"/>
    <mergeCell ref="B66:D66"/>
    <mergeCell ref="B67:D67"/>
    <mergeCell ref="F60:H60"/>
    <mergeCell ref="F61:H61"/>
    <mergeCell ref="F62:H62"/>
    <mergeCell ref="F63:H63"/>
    <mergeCell ref="F64:H64"/>
    <mergeCell ref="F65:H65"/>
    <mergeCell ref="F66:H66"/>
    <mergeCell ref="F67:H67"/>
    <mergeCell ref="B61:D61"/>
    <mergeCell ref="B62:D62"/>
    <mergeCell ref="B63:D63"/>
    <mergeCell ref="B64:D64"/>
    <mergeCell ref="B65:D65"/>
  </mergeCells>
  <hyperlinks>
    <hyperlink ref="L24" r:id="rId2" xr:uid="{00000000-0004-0000-0000-000000000000}"/>
    <hyperlink ref="L35" r:id="rId3" xr:uid="{00000000-0004-0000-0000-000001000000}"/>
    <hyperlink ref="L43"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16"/>
  <sheetViews>
    <sheetView zoomScale="70" zoomScaleNormal="70" workbookViewId="0">
      <selection activeCell="AC245" sqref="AC245"/>
    </sheetView>
  </sheetViews>
  <sheetFormatPr defaultRowHeight="14.5" x14ac:dyDescent="0.35"/>
  <cols>
    <col min="9" max="9" width="11.453125" customWidth="1"/>
  </cols>
  <sheetData>
    <row r="1" spans="1:25" ht="16" thickBot="1" x14ac:dyDescent="0.4">
      <c r="A1" s="296" t="s">
        <v>156</v>
      </c>
      <c r="B1" s="297"/>
      <c r="C1" s="297"/>
      <c r="D1" s="297"/>
      <c r="E1" s="297"/>
      <c r="F1" s="297"/>
      <c r="G1" s="297"/>
      <c r="H1" s="297"/>
      <c r="I1" s="297"/>
      <c r="J1" s="297"/>
      <c r="K1" s="297"/>
      <c r="L1" s="297"/>
      <c r="M1" s="297"/>
      <c r="N1" s="297"/>
      <c r="O1" s="297"/>
      <c r="P1" s="297"/>
      <c r="Q1" s="297"/>
      <c r="R1" s="297"/>
      <c r="S1" s="297"/>
      <c r="T1" s="297"/>
      <c r="U1" s="297"/>
      <c r="V1" s="297"/>
      <c r="W1" s="297"/>
      <c r="X1" s="297"/>
      <c r="Y1" s="298"/>
    </row>
    <row r="2" spans="1:25" ht="15" customHeight="1" x14ac:dyDescent="0.35">
      <c r="A2" s="299" t="s">
        <v>199</v>
      </c>
      <c r="B2" s="300"/>
      <c r="C2" s="300"/>
      <c r="D2" s="300"/>
      <c r="E2" s="300"/>
      <c r="F2" s="300"/>
      <c r="G2" s="300"/>
      <c r="H2" s="300"/>
      <c r="I2" s="300"/>
      <c r="J2" s="300"/>
      <c r="K2" s="300"/>
      <c r="L2" s="300"/>
      <c r="M2" s="300"/>
      <c r="N2" s="300"/>
      <c r="O2" s="300"/>
      <c r="P2" s="300"/>
      <c r="Q2" s="300"/>
      <c r="R2" s="300"/>
      <c r="S2" s="300"/>
      <c r="T2" s="300"/>
      <c r="U2" s="300"/>
      <c r="V2" s="300"/>
      <c r="W2" s="300"/>
      <c r="X2" s="300"/>
      <c r="Y2" s="301"/>
    </row>
    <row r="3" spans="1:25" ht="15" customHeight="1" x14ac:dyDescent="0.35">
      <c r="A3" s="302"/>
      <c r="B3" s="303"/>
      <c r="C3" s="303"/>
      <c r="D3" s="303"/>
      <c r="E3" s="303"/>
      <c r="F3" s="303"/>
      <c r="G3" s="303"/>
      <c r="H3" s="303"/>
      <c r="I3" s="303"/>
      <c r="J3" s="303"/>
      <c r="K3" s="303"/>
      <c r="L3" s="303"/>
      <c r="M3" s="303"/>
      <c r="N3" s="303"/>
      <c r="O3" s="303"/>
      <c r="P3" s="303"/>
      <c r="Q3" s="303"/>
      <c r="R3" s="303"/>
      <c r="S3" s="303"/>
      <c r="T3" s="303"/>
      <c r="U3" s="303"/>
      <c r="V3" s="303"/>
      <c r="W3" s="303"/>
      <c r="X3" s="303"/>
      <c r="Y3" s="304"/>
    </row>
    <row r="4" spans="1:25" ht="15" customHeight="1" x14ac:dyDescent="0.35">
      <c r="A4" s="302"/>
      <c r="B4" s="303"/>
      <c r="C4" s="303"/>
      <c r="D4" s="303"/>
      <c r="E4" s="303"/>
      <c r="F4" s="303"/>
      <c r="G4" s="303"/>
      <c r="H4" s="303"/>
      <c r="I4" s="303"/>
      <c r="J4" s="303"/>
      <c r="K4" s="303"/>
      <c r="L4" s="303"/>
      <c r="M4" s="303"/>
      <c r="N4" s="303"/>
      <c r="O4" s="303"/>
      <c r="P4" s="303"/>
      <c r="Q4" s="303"/>
      <c r="R4" s="303"/>
      <c r="S4" s="303"/>
      <c r="T4" s="303"/>
      <c r="U4" s="303"/>
      <c r="V4" s="303"/>
      <c r="W4" s="303"/>
      <c r="X4" s="303"/>
      <c r="Y4" s="304"/>
    </row>
    <row r="5" spans="1:25" ht="15" customHeight="1" x14ac:dyDescent="0.35">
      <c r="A5" s="302"/>
      <c r="B5" s="303"/>
      <c r="C5" s="303"/>
      <c r="D5" s="303"/>
      <c r="E5" s="303"/>
      <c r="F5" s="303"/>
      <c r="G5" s="303"/>
      <c r="H5" s="303"/>
      <c r="I5" s="303"/>
      <c r="J5" s="303"/>
      <c r="K5" s="303"/>
      <c r="L5" s="303"/>
      <c r="M5" s="303"/>
      <c r="N5" s="303"/>
      <c r="O5" s="303"/>
      <c r="P5" s="303"/>
      <c r="Q5" s="303"/>
      <c r="R5" s="303"/>
      <c r="S5" s="303"/>
      <c r="T5" s="303"/>
      <c r="U5" s="303"/>
      <c r="V5" s="303"/>
      <c r="W5" s="303"/>
      <c r="X5" s="303"/>
      <c r="Y5" s="304"/>
    </row>
    <row r="6" spans="1:25" ht="15" customHeight="1" x14ac:dyDescent="0.35">
      <c r="A6" s="302"/>
      <c r="B6" s="303"/>
      <c r="C6" s="303"/>
      <c r="D6" s="303"/>
      <c r="E6" s="303"/>
      <c r="F6" s="303"/>
      <c r="G6" s="303"/>
      <c r="H6" s="303"/>
      <c r="I6" s="303"/>
      <c r="J6" s="303"/>
      <c r="K6" s="303"/>
      <c r="L6" s="303"/>
      <c r="M6" s="303"/>
      <c r="N6" s="303"/>
      <c r="O6" s="303"/>
      <c r="P6" s="303"/>
      <c r="Q6" s="303"/>
      <c r="R6" s="303"/>
      <c r="S6" s="303"/>
      <c r="T6" s="303"/>
      <c r="U6" s="303"/>
      <c r="V6" s="303"/>
      <c r="W6" s="303"/>
      <c r="X6" s="303"/>
      <c r="Y6" s="304"/>
    </row>
    <row r="7" spans="1:25" ht="15" customHeight="1" x14ac:dyDescent="0.35">
      <c r="A7" s="302"/>
      <c r="B7" s="303"/>
      <c r="C7" s="303"/>
      <c r="D7" s="303"/>
      <c r="E7" s="303"/>
      <c r="F7" s="303"/>
      <c r="G7" s="303"/>
      <c r="H7" s="303"/>
      <c r="I7" s="303"/>
      <c r="J7" s="303"/>
      <c r="K7" s="303"/>
      <c r="L7" s="303"/>
      <c r="M7" s="303"/>
      <c r="N7" s="303"/>
      <c r="O7" s="303"/>
      <c r="P7" s="303"/>
      <c r="Q7" s="303"/>
      <c r="R7" s="303"/>
      <c r="S7" s="303"/>
      <c r="T7" s="303"/>
      <c r="U7" s="303"/>
      <c r="V7" s="303"/>
      <c r="W7" s="303"/>
      <c r="X7" s="303"/>
      <c r="Y7" s="304"/>
    </row>
    <row r="8" spans="1:25" ht="15" customHeight="1" x14ac:dyDescent="0.35">
      <c r="A8" s="302"/>
      <c r="B8" s="303"/>
      <c r="C8" s="303"/>
      <c r="D8" s="303"/>
      <c r="E8" s="303"/>
      <c r="F8" s="303"/>
      <c r="G8" s="303"/>
      <c r="H8" s="303"/>
      <c r="I8" s="303"/>
      <c r="J8" s="303"/>
      <c r="K8" s="303"/>
      <c r="L8" s="303"/>
      <c r="M8" s="303"/>
      <c r="N8" s="303"/>
      <c r="O8" s="303"/>
      <c r="P8" s="303"/>
      <c r="Q8" s="303"/>
      <c r="R8" s="303"/>
      <c r="S8" s="303"/>
      <c r="T8" s="303"/>
      <c r="U8" s="303"/>
      <c r="V8" s="303"/>
      <c r="W8" s="303"/>
      <c r="X8" s="303"/>
      <c r="Y8" s="304"/>
    </row>
    <row r="9" spans="1:25" ht="15" customHeight="1" x14ac:dyDescent="0.35">
      <c r="A9" s="302"/>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5" ht="15" customHeight="1" x14ac:dyDescent="0.35">
      <c r="A10" s="302"/>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4"/>
    </row>
    <row r="11" spans="1:25" ht="15" customHeight="1" x14ac:dyDescent="0.35">
      <c r="A11" s="302"/>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4"/>
    </row>
    <row r="12" spans="1:25" ht="15" customHeight="1" x14ac:dyDescent="0.35">
      <c r="A12" s="302"/>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4"/>
    </row>
    <row r="13" spans="1:25" ht="15" customHeight="1" x14ac:dyDescent="0.35">
      <c r="A13" s="302"/>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4"/>
    </row>
    <row r="14" spans="1:25" ht="15" customHeight="1" x14ac:dyDescent="0.35">
      <c r="A14" s="302"/>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4"/>
    </row>
    <row r="15" spans="1:25" ht="15.75" customHeight="1" thickBot="1" x14ac:dyDescent="0.4">
      <c r="A15" s="305"/>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7"/>
    </row>
    <row r="17" spans="1:25" ht="19" thickBot="1" x14ac:dyDescent="0.5">
      <c r="A17" s="292" t="s">
        <v>157</v>
      </c>
      <c r="B17" s="292"/>
      <c r="C17" s="292"/>
      <c r="D17" s="292"/>
      <c r="E17" s="292"/>
      <c r="F17" s="292"/>
      <c r="H17" s="243" t="s">
        <v>181</v>
      </c>
      <c r="I17" s="243"/>
      <c r="J17" s="243"/>
      <c r="K17" s="244"/>
      <c r="L17" s="244"/>
      <c r="M17" s="244"/>
      <c r="N17" s="244"/>
      <c r="O17" s="244"/>
    </row>
    <row r="18" spans="1:25" x14ac:dyDescent="0.35">
      <c r="A18" s="299" t="s">
        <v>220</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1"/>
    </row>
    <row r="19" spans="1:25" x14ac:dyDescent="0.35">
      <c r="A19" s="302"/>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4"/>
    </row>
    <row r="20" spans="1:25" x14ac:dyDescent="0.35">
      <c r="A20" s="302"/>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4"/>
    </row>
    <row r="21" spans="1:25" x14ac:dyDescent="0.35">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4"/>
    </row>
    <row r="22" spans="1:25" x14ac:dyDescent="0.35">
      <c r="A22" s="302"/>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304"/>
    </row>
    <row r="23" spans="1:25" x14ac:dyDescent="0.35">
      <c r="A23" s="302"/>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4"/>
    </row>
    <row r="24" spans="1:25" x14ac:dyDescent="0.35">
      <c r="A24" s="302"/>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4"/>
    </row>
    <row r="25" spans="1:25" ht="18" customHeight="1" x14ac:dyDescent="0.3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4"/>
    </row>
    <row r="26" spans="1:25" x14ac:dyDescent="0.35">
      <c r="A26" s="302"/>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4"/>
    </row>
    <row r="27" spans="1:25" x14ac:dyDescent="0.35">
      <c r="A27" s="302"/>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4"/>
    </row>
    <row r="28" spans="1:25" x14ac:dyDescent="0.35">
      <c r="A28" s="302"/>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4"/>
    </row>
    <row r="29" spans="1:25" x14ac:dyDescent="0.35">
      <c r="A29" s="302"/>
      <c r="B29" s="303"/>
      <c r="C29" s="303"/>
      <c r="D29" s="303"/>
      <c r="E29" s="303"/>
      <c r="F29" s="303"/>
      <c r="G29" s="303"/>
      <c r="H29" s="303"/>
      <c r="I29" s="303"/>
      <c r="J29" s="303"/>
      <c r="K29" s="303"/>
      <c r="L29" s="303"/>
      <c r="M29" s="303"/>
      <c r="N29" s="303"/>
      <c r="O29" s="303"/>
      <c r="P29" s="303"/>
      <c r="Q29" s="303"/>
      <c r="R29" s="303"/>
      <c r="S29" s="303"/>
      <c r="T29" s="303"/>
      <c r="U29" s="303"/>
      <c r="V29" s="303"/>
      <c r="W29" s="303"/>
      <c r="X29" s="303"/>
      <c r="Y29" s="304"/>
    </row>
    <row r="30" spans="1:25" x14ac:dyDescent="0.35">
      <c r="A30" s="302"/>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4"/>
    </row>
    <row r="31" spans="1:25" ht="15" thickBot="1" x14ac:dyDescent="0.4">
      <c r="A31" s="305"/>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7"/>
    </row>
    <row r="33" spans="1:25" ht="15" thickBot="1" x14ac:dyDescent="0.4">
      <c r="A33" s="288" t="s">
        <v>28</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row>
    <row r="34" spans="1:25" x14ac:dyDescent="0.35">
      <c r="A34" s="274" t="s">
        <v>200</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6"/>
    </row>
    <row r="35" spans="1:25" x14ac:dyDescent="0.35">
      <c r="A35" s="277"/>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9"/>
    </row>
    <row r="36" spans="1:25" x14ac:dyDescent="0.35">
      <c r="A36" s="277"/>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9"/>
    </row>
    <row r="37" spans="1:25" x14ac:dyDescent="0.35">
      <c r="A37" s="277"/>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9"/>
    </row>
    <row r="38" spans="1:25" x14ac:dyDescent="0.35">
      <c r="A38" s="277"/>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9"/>
    </row>
    <row r="39" spans="1:25" x14ac:dyDescent="0.35">
      <c r="A39" s="277"/>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9"/>
    </row>
    <row r="40" spans="1:25" ht="15" thickBot="1" x14ac:dyDescent="0.4">
      <c r="A40" s="280"/>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2"/>
    </row>
    <row r="42" spans="1:25" ht="15" thickBot="1" x14ac:dyDescent="0.4">
      <c r="A42" s="288" t="s">
        <v>159</v>
      </c>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row>
    <row r="43" spans="1:25" ht="15" thickBot="1" x14ac:dyDescent="0.4">
      <c r="A43" s="283" t="s">
        <v>182</v>
      </c>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5"/>
    </row>
    <row r="45" spans="1:25" ht="15" thickBot="1" x14ac:dyDescent="0.4">
      <c r="A45" s="271" t="s">
        <v>72</v>
      </c>
      <c r="B45" s="271"/>
      <c r="C45" s="271"/>
      <c r="E45" s="271" t="s">
        <v>73</v>
      </c>
      <c r="F45" s="271"/>
      <c r="G45" s="271"/>
    </row>
    <row r="46" spans="1:25" ht="15" thickBot="1" x14ac:dyDescent="0.4">
      <c r="A46" s="289" t="s">
        <v>55</v>
      </c>
      <c r="B46" s="290"/>
      <c r="E46" s="289" t="s">
        <v>58</v>
      </c>
      <c r="F46" s="290"/>
    </row>
    <row r="48" spans="1:25" x14ac:dyDescent="0.35">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row>
    <row r="50" spans="1:25" ht="19" thickBot="1" x14ac:dyDescent="0.5">
      <c r="A50" s="292" t="s">
        <v>158</v>
      </c>
      <c r="B50" s="292"/>
      <c r="C50" s="292"/>
      <c r="D50" s="292"/>
      <c r="E50" s="292"/>
      <c r="F50" s="292"/>
      <c r="H50" s="292" t="s">
        <v>191</v>
      </c>
      <c r="I50" s="292"/>
      <c r="J50" s="292"/>
    </row>
    <row r="51" spans="1:25" x14ac:dyDescent="0.35">
      <c r="A51" s="274" t="s">
        <v>221</v>
      </c>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6"/>
    </row>
    <row r="52" spans="1:25" x14ac:dyDescent="0.35">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9"/>
    </row>
    <row r="53" spans="1:25" x14ac:dyDescent="0.35">
      <c r="A53" s="277"/>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9"/>
    </row>
    <row r="54" spans="1:25" x14ac:dyDescent="0.35">
      <c r="A54" s="277"/>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9"/>
    </row>
    <row r="55" spans="1:25" x14ac:dyDescent="0.35">
      <c r="A55" s="277"/>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9"/>
    </row>
    <row r="56" spans="1:25" x14ac:dyDescent="0.35">
      <c r="A56" s="277"/>
      <c r="B56" s="278"/>
      <c r="C56" s="278"/>
      <c r="D56" s="278"/>
      <c r="E56" s="278"/>
      <c r="F56" s="278"/>
      <c r="G56" s="278"/>
      <c r="H56" s="278"/>
      <c r="I56" s="278"/>
      <c r="J56" s="278"/>
      <c r="K56" s="278"/>
      <c r="L56" s="278"/>
      <c r="M56" s="278"/>
      <c r="N56" s="278"/>
      <c r="O56" s="278"/>
      <c r="P56" s="278"/>
      <c r="Q56" s="278"/>
      <c r="R56" s="278"/>
      <c r="S56" s="278"/>
      <c r="T56" s="278"/>
      <c r="U56" s="278"/>
      <c r="V56" s="278"/>
      <c r="W56" s="278"/>
      <c r="X56" s="278"/>
      <c r="Y56" s="279"/>
    </row>
    <row r="57" spans="1:25" x14ac:dyDescent="0.35">
      <c r="A57" s="277"/>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9"/>
    </row>
    <row r="58" spans="1:25" x14ac:dyDescent="0.35">
      <c r="A58" s="277"/>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9"/>
    </row>
    <row r="59" spans="1:25" x14ac:dyDescent="0.35">
      <c r="A59" s="277"/>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9"/>
    </row>
    <row r="60" spans="1:25" x14ac:dyDescent="0.35">
      <c r="A60" s="277"/>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9"/>
    </row>
    <row r="61" spans="1:25" x14ac:dyDescent="0.35">
      <c r="A61" s="277"/>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9"/>
    </row>
    <row r="62" spans="1:25" x14ac:dyDescent="0.35">
      <c r="A62" s="277"/>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9"/>
    </row>
    <row r="63" spans="1:25" x14ac:dyDescent="0.35">
      <c r="A63" s="277"/>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9"/>
    </row>
    <row r="64" spans="1:25" ht="15" thickBot="1" x14ac:dyDescent="0.4">
      <c r="A64" s="280"/>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2"/>
    </row>
    <row r="66" spans="1:25" ht="15" thickBot="1" x14ac:dyDescent="0.4">
      <c r="A66" s="288" t="s">
        <v>28</v>
      </c>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row>
    <row r="67" spans="1:25" x14ac:dyDescent="0.35">
      <c r="A67" s="274" t="s">
        <v>184</v>
      </c>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6"/>
    </row>
    <row r="68" spans="1:25" x14ac:dyDescent="0.35">
      <c r="A68" s="277"/>
      <c r="B68" s="278"/>
      <c r="C68" s="278"/>
      <c r="D68" s="278"/>
      <c r="E68" s="278"/>
      <c r="F68" s="278"/>
      <c r="G68" s="278"/>
      <c r="H68" s="278"/>
      <c r="I68" s="278"/>
      <c r="J68" s="278"/>
      <c r="K68" s="278"/>
      <c r="L68" s="278"/>
      <c r="M68" s="278"/>
      <c r="N68" s="278"/>
      <c r="O68" s="278"/>
      <c r="P68" s="278"/>
      <c r="Q68" s="278"/>
      <c r="R68" s="278"/>
      <c r="S68" s="278"/>
      <c r="T68" s="278"/>
      <c r="U68" s="278"/>
      <c r="V68" s="278"/>
      <c r="W68" s="278"/>
      <c r="X68" s="278"/>
      <c r="Y68" s="279"/>
    </row>
    <row r="69" spans="1:25" x14ac:dyDescent="0.35">
      <c r="A69" s="277"/>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9"/>
    </row>
    <row r="70" spans="1:25" x14ac:dyDescent="0.35">
      <c r="A70" s="277"/>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9"/>
    </row>
    <row r="71" spans="1:25" x14ac:dyDescent="0.35">
      <c r="A71" s="277"/>
      <c r="B71" s="278"/>
      <c r="C71" s="278"/>
      <c r="D71" s="278"/>
      <c r="E71" s="278"/>
      <c r="F71" s="278"/>
      <c r="G71" s="278"/>
      <c r="H71" s="278"/>
      <c r="I71" s="278"/>
      <c r="J71" s="278"/>
      <c r="K71" s="278"/>
      <c r="L71" s="278"/>
      <c r="M71" s="278"/>
      <c r="N71" s="278"/>
      <c r="O71" s="278"/>
      <c r="P71" s="278"/>
      <c r="Q71" s="278"/>
      <c r="R71" s="278"/>
      <c r="S71" s="278"/>
      <c r="T71" s="278"/>
      <c r="U71" s="278"/>
      <c r="V71" s="278"/>
      <c r="W71" s="278"/>
      <c r="X71" s="278"/>
      <c r="Y71" s="279"/>
    </row>
    <row r="72" spans="1:25" x14ac:dyDescent="0.35">
      <c r="A72" s="277"/>
      <c r="B72" s="278"/>
      <c r="C72" s="278"/>
      <c r="D72" s="278"/>
      <c r="E72" s="278"/>
      <c r="F72" s="278"/>
      <c r="G72" s="278"/>
      <c r="H72" s="278"/>
      <c r="I72" s="278"/>
      <c r="J72" s="278"/>
      <c r="K72" s="278"/>
      <c r="L72" s="278"/>
      <c r="M72" s="278"/>
      <c r="N72" s="278"/>
      <c r="O72" s="278"/>
      <c r="P72" s="278"/>
      <c r="Q72" s="278"/>
      <c r="R72" s="278"/>
      <c r="S72" s="278"/>
      <c r="T72" s="278"/>
      <c r="U72" s="278"/>
      <c r="V72" s="278"/>
      <c r="W72" s="278"/>
      <c r="X72" s="278"/>
      <c r="Y72" s="279"/>
    </row>
    <row r="73" spans="1:25" ht="15" thickBot="1" x14ac:dyDescent="0.4">
      <c r="A73" s="280"/>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2"/>
    </row>
    <row r="75" spans="1:25" ht="15" thickBot="1" x14ac:dyDescent="0.4">
      <c r="A75" s="288" t="s">
        <v>159</v>
      </c>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row>
    <row r="76" spans="1:25" ht="15" thickBot="1" x14ac:dyDescent="0.4">
      <c r="A76" s="283" t="s">
        <v>183</v>
      </c>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5"/>
    </row>
    <row r="78" spans="1:25" ht="15" thickBot="1" x14ac:dyDescent="0.4">
      <c r="A78" s="271" t="s">
        <v>72</v>
      </c>
      <c r="B78" s="271"/>
      <c r="C78" s="271"/>
      <c r="E78" s="271" t="s">
        <v>73</v>
      </c>
      <c r="F78" s="271"/>
      <c r="G78" s="271"/>
    </row>
    <row r="79" spans="1:25" x14ac:dyDescent="0.35">
      <c r="A79" s="272" t="s">
        <v>57</v>
      </c>
      <c r="B79" s="273"/>
      <c r="E79" s="272" t="s">
        <v>57</v>
      </c>
      <c r="F79" s="273"/>
    </row>
    <row r="80" spans="1:25" x14ac:dyDescent="0.35">
      <c r="A80" s="235"/>
      <c r="B80" s="235"/>
      <c r="C80" s="236"/>
      <c r="D80" s="236"/>
      <c r="E80" s="235"/>
      <c r="F80" s="235"/>
      <c r="G80" s="236"/>
      <c r="H80" s="236"/>
    </row>
    <row r="81" spans="1:25" x14ac:dyDescent="0.35">
      <c r="A81" s="291"/>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row>
    <row r="82" spans="1:25" x14ac:dyDescent="0.35">
      <c r="A82" s="235"/>
      <c r="B82" s="235"/>
      <c r="C82" s="236"/>
      <c r="D82" s="236"/>
      <c r="E82" s="235"/>
      <c r="F82" s="235"/>
      <c r="G82" s="236"/>
      <c r="H82" s="236"/>
    </row>
    <row r="83" spans="1:25" ht="18.5" x14ac:dyDescent="0.45">
      <c r="A83" s="293" t="s">
        <v>160</v>
      </c>
      <c r="B83" s="293"/>
      <c r="C83" s="293"/>
      <c r="D83" s="293"/>
      <c r="E83" s="293"/>
      <c r="F83" s="293"/>
      <c r="G83" s="236"/>
      <c r="H83" s="246" t="s">
        <v>192</v>
      </c>
      <c r="I83" s="246"/>
      <c r="J83" s="246"/>
      <c r="K83" s="245"/>
      <c r="L83" s="245"/>
      <c r="M83" s="245"/>
      <c r="N83" s="245"/>
      <c r="O83" s="236"/>
      <c r="P83" s="236"/>
      <c r="Q83" s="236"/>
      <c r="R83" s="236"/>
      <c r="S83" s="236"/>
      <c r="T83" s="236"/>
      <c r="U83" s="236"/>
      <c r="V83" s="236"/>
      <c r="W83" s="236"/>
      <c r="X83" s="236"/>
      <c r="Y83" s="236"/>
    </row>
    <row r="84" spans="1:25" x14ac:dyDescent="0.35">
      <c r="A84" s="277" t="s">
        <v>222</v>
      </c>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9"/>
    </row>
    <row r="85" spans="1:25" x14ac:dyDescent="0.35">
      <c r="A85" s="277"/>
      <c r="B85" s="278"/>
      <c r="C85" s="278"/>
      <c r="D85" s="278"/>
      <c r="E85" s="278"/>
      <c r="F85" s="278"/>
      <c r="G85" s="278"/>
      <c r="H85" s="278"/>
      <c r="I85" s="278"/>
      <c r="J85" s="278"/>
      <c r="K85" s="278"/>
      <c r="L85" s="278"/>
      <c r="M85" s="278"/>
      <c r="N85" s="278"/>
      <c r="O85" s="278"/>
      <c r="P85" s="278"/>
      <c r="Q85" s="278"/>
      <c r="R85" s="278"/>
      <c r="S85" s="278"/>
      <c r="T85" s="278"/>
      <c r="U85" s="278"/>
      <c r="V85" s="278"/>
      <c r="W85" s="278"/>
      <c r="X85" s="278"/>
      <c r="Y85" s="279"/>
    </row>
    <row r="86" spans="1:25" x14ac:dyDescent="0.35">
      <c r="A86" s="277"/>
      <c r="B86" s="278"/>
      <c r="C86" s="278"/>
      <c r="D86" s="278"/>
      <c r="E86" s="278"/>
      <c r="F86" s="278"/>
      <c r="G86" s="278"/>
      <c r="H86" s="278"/>
      <c r="I86" s="278"/>
      <c r="J86" s="278"/>
      <c r="K86" s="278"/>
      <c r="L86" s="278"/>
      <c r="M86" s="278"/>
      <c r="N86" s="278"/>
      <c r="O86" s="278"/>
      <c r="P86" s="278"/>
      <c r="Q86" s="278"/>
      <c r="R86" s="278"/>
      <c r="S86" s="278"/>
      <c r="T86" s="278"/>
      <c r="U86" s="278"/>
      <c r="V86" s="278"/>
      <c r="W86" s="278"/>
      <c r="X86" s="278"/>
      <c r="Y86" s="279"/>
    </row>
    <row r="87" spans="1:25" x14ac:dyDescent="0.35">
      <c r="A87" s="277"/>
      <c r="B87" s="278"/>
      <c r="C87" s="278"/>
      <c r="D87" s="278"/>
      <c r="E87" s="278"/>
      <c r="F87" s="278"/>
      <c r="G87" s="278"/>
      <c r="H87" s="278"/>
      <c r="I87" s="278"/>
      <c r="J87" s="278"/>
      <c r="K87" s="278"/>
      <c r="L87" s="278"/>
      <c r="M87" s="278"/>
      <c r="N87" s="278"/>
      <c r="O87" s="278"/>
      <c r="P87" s="278"/>
      <c r="Q87" s="278"/>
      <c r="R87" s="278"/>
      <c r="S87" s="278"/>
      <c r="T87" s="278"/>
      <c r="U87" s="278"/>
      <c r="V87" s="278"/>
      <c r="W87" s="278"/>
      <c r="X87" s="278"/>
      <c r="Y87" s="279"/>
    </row>
    <row r="88" spans="1:25" x14ac:dyDescent="0.35">
      <c r="A88" s="277"/>
      <c r="B88" s="278"/>
      <c r="C88" s="278"/>
      <c r="D88" s="278"/>
      <c r="E88" s="278"/>
      <c r="F88" s="278"/>
      <c r="G88" s="278"/>
      <c r="H88" s="278"/>
      <c r="I88" s="278"/>
      <c r="J88" s="278"/>
      <c r="K88" s="278"/>
      <c r="L88" s="278"/>
      <c r="M88" s="278"/>
      <c r="N88" s="278"/>
      <c r="O88" s="278"/>
      <c r="P88" s="278"/>
      <c r="Q88" s="278"/>
      <c r="R88" s="278"/>
      <c r="S88" s="278"/>
      <c r="T88" s="278"/>
      <c r="U88" s="278"/>
      <c r="V88" s="278"/>
      <c r="W88" s="278"/>
      <c r="X88" s="278"/>
      <c r="Y88" s="279"/>
    </row>
    <row r="89" spans="1:25" x14ac:dyDescent="0.35">
      <c r="A89" s="277"/>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9"/>
    </row>
    <row r="90" spans="1:25" x14ac:dyDescent="0.35">
      <c r="A90" s="277"/>
      <c r="B90" s="278"/>
      <c r="C90" s="278"/>
      <c r="D90" s="278"/>
      <c r="E90" s="278"/>
      <c r="F90" s="278"/>
      <c r="G90" s="278"/>
      <c r="H90" s="278"/>
      <c r="I90" s="278"/>
      <c r="J90" s="278"/>
      <c r="K90" s="278"/>
      <c r="L90" s="278"/>
      <c r="M90" s="278"/>
      <c r="N90" s="278"/>
      <c r="O90" s="278"/>
      <c r="P90" s="278"/>
      <c r="Q90" s="278"/>
      <c r="R90" s="278"/>
      <c r="S90" s="278"/>
      <c r="T90" s="278"/>
      <c r="U90" s="278"/>
      <c r="V90" s="278"/>
      <c r="W90" s="278"/>
      <c r="X90" s="278"/>
      <c r="Y90" s="279"/>
    </row>
    <row r="91" spans="1:25" x14ac:dyDescent="0.35">
      <c r="A91" s="277"/>
      <c r="B91" s="278"/>
      <c r="C91" s="278"/>
      <c r="D91" s="278"/>
      <c r="E91" s="278"/>
      <c r="F91" s="278"/>
      <c r="G91" s="278"/>
      <c r="H91" s="278"/>
      <c r="I91" s="278"/>
      <c r="J91" s="278"/>
      <c r="K91" s="278"/>
      <c r="L91" s="278"/>
      <c r="M91" s="278"/>
      <c r="N91" s="278"/>
      <c r="O91" s="278"/>
      <c r="P91" s="278"/>
      <c r="Q91" s="278"/>
      <c r="R91" s="278"/>
      <c r="S91" s="278"/>
      <c r="T91" s="278"/>
      <c r="U91" s="278"/>
      <c r="V91" s="278"/>
      <c r="W91" s="278"/>
      <c r="X91" s="278"/>
      <c r="Y91" s="279"/>
    </row>
    <row r="92" spans="1:25" x14ac:dyDescent="0.35">
      <c r="A92" s="277"/>
      <c r="B92" s="278"/>
      <c r="C92" s="278"/>
      <c r="D92" s="278"/>
      <c r="E92" s="278"/>
      <c r="F92" s="278"/>
      <c r="G92" s="278"/>
      <c r="H92" s="278"/>
      <c r="I92" s="278"/>
      <c r="J92" s="278"/>
      <c r="K92" s="278"/>
      <c r="L92" s="278"/>
      <c r="M92" s="278"/>
      <c r="N92" s="278"/>
      <c r="O92" s="278"/>
      <c r="P92" s="278"/>
      <c r="Q92" s="278"/>
      <c r="R92" s="278"/>
      <c r="S92" s="278"/>
      <c r="T92" s="278"/>
      <c r="U92" s="278"/>
      <c r="V92" s="278"/>
      <c r="W92" s="278"/>
      <c r="X92" s="278"/>
      <c r="Y92" s="279"/>
    </row>
    <row r="93" spans="1:25" x14ac:dyDescent="0.35">
      <c r="A93" s="277"/>
      <c r="B93" s="278"/>
      <c r="C93" s="278"/>
      <c r="D93" s="278"/>
      <c r="E93" s="278"/>
      <c r="F93" s="278"/>
      <c r="G93" s="278"/>
      <c r="H93" s="278"/>
      <c r="I93" s="278"/>
      <c r="J93" s="278"/>
      <c r="K93" s="278"/>
      <c r="L93" s="278"/>
      <c r="M93" s="278"/>
      <c r="N93" s="278"/>
      <c r="O93" s="278"/>
      <c r="P93" s="278"/>
      <c r="Q93" s="278"/>
      <c r="R93" s="278"/>
      <c r="S93" s="278"/>
      <c r="T93" s="278"/>
      <c r="U93" s="278"/>
      <c r="V93" s="278"/>
      <c r="W93" s="278"/>
      <c r="X93" s="278"/>
      <c r="Y93" s="279"/>
    </row>
    <row r="94" spans="1:25" x14ac:dyDescent="0.35">
      <c r="A94" s="277"/>
      <c r="B94" s="278"/>
      <c r="C94" s="278"/>
      <c r="D94" s="278"/>
      <c r="E94" s="278"/>
      <c r="F94" s="278"/>
      <c r="G94" s="278"/>
      <c r="H94" s="278"/>
      <c r="I94" s="278"/>
      <c r="J94" s="278"/>
      <c r="K94" s="278"/>
      <c r="L94" s="278"/>
      <c r="M94" s="278"/>
      <c r="N94" s="278"/>
      <c r="O94" s="278"/>
      <c r="P94" s="278"/>
      <c r="Q94" s="278"/>
      <c r="R94" s="278"/>
      <c r="S94" s="278"/>
      <c r="T94" s="278"/>
      <c r="U94" s="278"/>
      <c r="V94" s="278"/>
      <c r="W94" s="278"/>
      <c r="X94" s="278"/>
      <c r="Y94" s="279"/>
    </row>
    <row r="95" spans="1:25" x14ac:dyDescent="0.35">
      <c r="A95" s="277"/>
      <c r="B95" s="278"/>
      <c r="C95" s="278"/>
      <c r="D95" s="278"/>
      <c r="E95" s="278"/>
      <c r="F95" s="278"/>
      <c r="G95" s="278"/>
      <c r="H95" s="278"/>
      <c r="I95" s="278"/>
      <c r="J95" s="278"/>
      <c r="K95" s="278"/>
      <c r="L95" s="278"/>
      <c r="M95" s="278"/>
      <c r="N95" s="278"/>
      <c r="O95" s="278"/>
      <c r="P95" s="278"/>
      <c r="Q95" s="278"/>
      <c r="R95" s="278"/>
      <c r="S95" s="278"/>
      <c r="T95" s="278"/>
      <c r="U95" s="278"/>
      <c r="V95" s="278"/>
      <c r="W95" s="278"/>
      <c r="X95" s="278"/>
      <c r="Y95" s="279"/>
    </row>
    <row r="96" spans="1:25" x14ac:dyDescent="0.35">
      <c r="A96" s="277"/>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9"/>
    </row>
    <row r="97" spans="1:25" ht="15" thickBot="1" x14ac:dyDescent="0.4">
      <c r="A97" s="280"/>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2"/>
    </row>
    <row r="99" spans="1:25" ht="15" thickBot="1" x14ac:dyDescent="0.4">
      <c r="A99" s="288" t="s">
        <v>28</v>
      </c>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row>
    <row r="100" spans="1:25" x14ac:dyDescent="0.35">
      <c r="A100" s="274" t="s">
        <v>185</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6"/>
    </row>
    <row r="101" spans="1:25" x14ac:dyDescent="0.35">
      <c r="A101" s="277"/>
      <c r="B101" s="27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9"/>
    </row>
    <row r="102" spans="1:25" x14ac:dyDescent="0.35">
      <c r="A102" s="277"/>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9"/>
    </row>
    <row r="103" spans="1:25" x14ac:dyDescent="0.35">
      <c r="A103" s="277"/>
      <c r="B103" s="278"/>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9"/>
    </row>
    <row r="104" spans="1:25" x14ac:dyDescent="0.35">
      <c r="A104" s="277"/>
      <c r="B104" s="278"/>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9"/>
    </row>
    <row r="105" spans="1:25" x14ac:dyDescent="0.35">
      <c r="A105" s="277"/>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9"/>
    </row>
    <row r="106" spans="1:25" ht="15" thickBot="1" x14ac:dyDescent="0.4">
      <c r="A106" s="280"/>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2"/>
    </row>
    <row r="108" spans="1:25" ht="15" thickBot="1" x14ac:dyDescent="0.4">
      <c r="A108" s="288" t="s">
        <v>159</v>
      </c>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row>
    <row r="109" spans="1:25" ht="15" thickBot="1" x14ac:dyDescent="0.4">
      <c r="A109" s="283" t="s">
        <v>186</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5"/>
    </row>
    <row r="111" spans="1:25" ht="15" thickBot="1" x14ac:dyDescent="0.4">
      <c r="A111" s="271" t="s">
        <v>72</v>
      </c>
      <c r="B111" s="271"/>
      <c r="C111" s="271"/>
      <c r="E111" s="271" t="s">
        <v>73</v>
      </c>
      <c r="F111" s="271"/>
      <c r="G111" s="271"/>
    </row>
    <row r="112" spans="1:25" ht="15" thickBot="1" x14ac:dyDescent="0.4">
      <c r="A112" s="289" t="s">
        <v>55</v>
      </c>
      <c r="B112" s="290"/>
      <c r="E112" s="289" t="s">
        <v>55</v>
      </c>
      <c r="F112" s="290"/>
    </row>
    <row r="114" spans="1:25" x14ac:dyDescent="0.3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row>
    <row r="116" spans="1:25" ht="19" thickBot="1" x14ac:dyDescent="0.5">
      <c r="A116" s="292" t="s">
        <v>161</v>
      </c>
      <c r="B116" s="292"/>
      <c r="C116" s="292"/>
      <c r="D116" s="292"/>
      <c r="E116" s="292"/>
      <c r="F116" s="292"/>
      <c r="H116" s="243" t="s">
        <v>193</v>
      </c>
      <c r="I116" s="243"/>
      <c r="J116" s="243"/>
      <c r="K116" s="244"/>
      <c r="L116" s="244"/>
      <c r="M116" s="244"/>
      <c r="N116" s="244"/>
    </row>
    <row r="117" spans="1:25" x14ac:dyDescent="0.35">
      <c r="A117" s="274" t="s">
        <v>187</v>
      </c>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6"/>
    </row>
    <row r="118" spans="1:25" x14ac:dyDescent="0.35">
      <c r="A118" s="277"/>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9"/>
    </row>
    <row r="119" spans="1:25" x14ac:dyDescent="0.35">
      <c r="A119" s="277"/>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9"/>
    </row>
    <row r="120" spans="1:25" x14ac:dyDescent="0.35">
      <c r="A120" s="277"/>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9"/>
    </row>
    <row r="121" spans="1:25" x14ac:dyDescent="0.35">
      <c r="A121" s="277"/>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9"/>
    </row>
    <row r="122" spans="1:25" x14ac:dyDescent="0.35">
      <c r="A122" s="277"/>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9"/>
    </row>
    <row r="123" spans="1:25" x14ac:dyDescent="0.35">
      <c r="A123" s="277"/>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9"/>
    </row>
    <row r="124" spans="1:25" x14ac:dyDescent="0.35">
      <c r="A124" s="277"/>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9"/>
    </row>
    <row r="125" spans="1:25" x14ac:dyDescent="0.35">
      <c r="A125" s="277"/>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9"/>
    </row>
    <row r="126" spans="1:25" x14ac:dyDescent="0.35">
      <c r="A126" s="277"/>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9"/>
    </row>
    <row r="127" spans="1:25" x14ac:dyDescent="0.35">
      <c r="A127" s="277"/>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9"/>
    </row>
    <row r="128" spans="1:25" x14ac:dyDescent="0.35">
      <c r="A128" s="277"/>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9"/>
    </row>
    <row r="129" spans="1:25" x14ac:dyDescent="0.35">
      <c r="A129" s="277"/>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9"/>
    </row>
    <row r="130" spans="1:25" ht="15" thickBot="1" x14ac:dyDescent="0.4">
      <c r="A130" s="280"/>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2"/>
    </row>
    <row r="132" spans="1:25" ht="15" thickBot="1" x14ac:dyDescent="0.4">
      <c r="A132" s="288" t="s">
        <v>28</v>
      </c>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row>
    <row r="133" spans="1:25" x14ac:dyDescent="0.35">
      <c r="A133" s="274" t="s">
        <v>188</v>
      </c>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6"/>
    </row>
    <row r="134" spans="1:25" x14ac:dyDescent="0.35">
      <c r="A134" s="277"/>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9"/>
    </row>
    <row r="135" spans="1:25" x14ac:dyDescent="0.35">
      <c r="A135" s="277"/>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9"/>
    </row>
    <row r="136" spans="1:25" x14ac:dyDescent="0.35">
      <c r="A136" s="277"/>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9"/>
    </row>
    <row r="137" spans="1:25" x14ac:dyDescent="0.35">
      <c r="A137" s="277"/>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9"/>
    </row>
    <row r="138" spans="1:25" x14ac:dyDescent="0.35">
      <c r="A138" s="277"/>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9"/>
    </row>
    <row r="139" spans="1:25" ht="15" thickBot="1" x14ac:dyDescent="0.4">
      <c r="A139" s="280"/>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2"/>
    </row>
    <row r="141" spans="1:25" ht="15" thickBot="1" x14ac:dyDescent="0.4">
      <c r="A141" s="288" t="s">
        <v>159</v>
      </c>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row>
    <row r="142" spans="1:25" ht="15" thickBot="1" x14ac:dyDescent="0.4">
      <c r="A142" s="283" t="s">
        <v>189</v>
      </c>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85"/>
    </row>
    <row r="144" spans="1:25" ht="15" thickBot="1" x14ac:dyDescent="0.4">
      <c r="A144" s="271" t="s">
        <v>72</v>
      </c>
      <c r="B144" s="271"/>
      <c r="C144" s="271"/>
      <c r="E144" s="271" t="s">
        <v>73</v>
      </c>
      <c r="F144" s="271"/>
      <c r="G144" s="271"/>
    </row>
    <row r="145" spans="1:25" ht="15" thickBot="1" x14ac:dyDescent="0.4">
      <c r="A145" s="289" t="s">
        <v>55</v>
      </c>
      <c r="B145" s="290"/>
      <c r="E145" s="289" t="s">
        <v>58</v>
      </c>
      <c r="F145" s="290"/>
    </row>
    <row r="147" spans="1:25" x14ac:dyDescent="0.35">
      <c r="A147" s="295"/>
      <c r="B147" s="295"/>
      <c r="C147" s="295"/>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row>
    <row r="149" spans="1:25" ht="19" thickBot="1" x14ac:dyDescent="0.5">
      <c r="A149" s="292" t="s">
        <v>162</v>
      </c>
      <c r="B149" s="292"/>
      <c r="C149" s="292"/>
      <c r="D149" s="292"/>
      <c r="E149" s="292"/>
      <c r="F149" s="292"/>
      <c r="H149" s="292" t="s">
        <v>179</v>
      </c>
      <c r="I149" s="292"/>
      <c r="J149" s="292"/>
    </row>
    <row r="150" spans="1:25" x14ac:dyDescent="0.35">
      <c r="A150" s="274" t="s">
        <v>201</v>
      </c>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6"/>
    </row>
    <row r="151" spans="1:25" x14ac:dyDescent="0.35">
      <c r="A151" s="277"/>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9"/>
    </row>
    <row r="152" spans="1:25" x14ac:dyDescent="0.35">
      <c r="A152" s="277"/>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9"/>
    </row>
    <row r="153" spans="1:25" x14ac:dyDescent="0.35">
      <c r="A153" s="277"/>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9"/>
    </row>
    <row r="154" spans="1:25" x14ac:dyDescent="0.35">
      <c r="A154" s="277"/>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9"/>
    </row>
    <row r="155" spans="1:25" x14ac:dyDescent="0.35">
      <c r="A155" s="277"/>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9"/>
    </row>
    <row r="156" spans="1:25" x14ac:dyDescent="0.35">
      <c r="A156" s="277"/>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9"/>
    </row>
    <row r="157" spans="1:25" x14ac:dyDescent="0.35">
      <c r="A157" s="277"/>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9"/>
    </row>
    <row r="158" spans="1:25" x14ac:dyDescent="0.35">
      <c r="A158" s="277"/>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9"/>
    </row>
    <row r="159" spans="1:25" x14ac:dyDescent="0.35">
      <c r="A159" s="277"/>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9"/>
    </row>
    <row r="160" spans="1:25" x14ac:dyDescent="0.35">
      <c r="A160" s="277"/>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9"/>
    </row>
    <row r="161" spans="1:25" x14ac:dyDescent="0.35">
      <c r="A161" s="277"/>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9"/>
    </row>
    <row r="162" spans="1:25" x14ac:dyDescent="0.35">
      <c r="A162" s="277"/>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9"/>
    </row>
    <row r="163" spans="1:25" ht="15" thickBot="1" x14ac:dyDescent="0.4">
      <c r="A163" s="280"/>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2"/>
    </row>
    <row r="165" spans="1:25" ht="15" thickBot="1" x14ac:dyDescent="0.4">
      <c r="A165" s="288" t="s">
        <v>28</v>
      </c>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row>
    <row r="166" spans="1:25" x14ac:dyDescent="0.35">
      <c r="A166" s="274" t="s">
        <v>180</v>
      </c>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6"/>
    </row>
    <row r="167" spans="1:25" x14ac:dyDescent="0.35">
      <c r="A167" s="277"/>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9"/>
    </row>
    <row r="168" spans="1:25" x14ac:dyDescent="0.35">
      <c r="A168" s="277"/>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9"/>
    </row>
    <row r="169" spans="1:25" x14ac:dyDescent="0.35">
      <c r="A169" s="277"/>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9"/>
    </row>
    <row r="170" spans="1:25" x14ac:dyDescent="0.35">
      <c r="A170" s="277"/>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9"/>
    </row>
    <row r="171" spans="1:25" x14ac:dyDescent="0.35">
      <c r="A171" s="277"/>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9"/>
    </row>
    <row r="172" spans="1:25" ht="15" thickBot="1" x14ac:dyDescent="0.4">
      <c r="A172" s="280"/>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2"/>
    </row>
    <row r="174" spans="1:25" ht="15" thickBot="1" x14ac:dyDescent="0.4">
      <c r="A174" s="288" t="s">
        <v>159</v>
      </c>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row>
    <row r="175" spans="1:25" ht="15" thickBot="1" x14ac:dyDescent="0.4">
      <c r="A175" s="283" t="s">
        <v>198</v>
      </c>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5"/>
    </row>
    <row r="177" spans="1:25" ht="15" thickBot="1" x14ac:dyDescent="0.4">
      <c r="A177" s="271" t="s">
        <v>72</v>
      </c>
      <c r="B177" s="271"/>
      <c r="C177" s="271"/>
      <c r="E177" s="271" t="s">
        <v>73</v>
      </c>
      <c r="F177" s="271"/>
      <c r="G177" s="271"/>
    </row>
    <row r="178" spans="1:25" x14ac:dyDescent="0.35">
      <c r="A178" s="272" t="s">
        <v>55</v>
      </c>
      <c r="B178" s="273"/>
      <c r="E178" s="272" t="s">
        <v>56</v>
      </c>
      <c r="F178" s="273"/>
    </row>
    <row r="179" spans="1:25" x14ac:dyDescent="0.35">
      <c r="A179" s="235"/>
      <c r="B179" s="235"/>
      <c r="C179" s="236"/>
      <c r="D179" s="236"/>
      <c r="E179" s="235"/>
      <c r="F179" s="235"/>
      <c r="G179" s="236"/>
      <c r="H179" s="236"/>
    </row>
    <row r="180" spans="1:25" x14ac:dyDescent="0.35">
      <c r="A180" s="308"/>
      <c r="B180" s="308"/>
      <c r="C180" s="308"/>
      <c r="D180" s="308"/>
      <c r="E180" s="308"/>
      <c r="F180" s="308"/>
      <c r="G180" s="308"/>
      <c r="H180" s="308"/>
      <c r="I180" s="308"/>
      <c r="J180" s="308"/>
      <c r="K180" s="308"/>
      <c r="L180" s="308"/>
      <c r="M180" s="308"/>
      <c r="N180" s="308"/>
      <c r="O180" s="308"/>
      <c r="P180" s="308"/>
      <c r="Q180" s="308"/>
      <c r="R180" s="308"/>
      <c r="S180" s="308"/>
      <c r="T180" s="308"/>
      <c r="U180" s="308"/>
      <c r="V180" s="308"/>
      <c r="W180" s="308"/>
      <c r="X180" s="308"/>
      <c r="Y180" s="308"/>
    </row>
    <row r="181" spans="1:25" x14ac:dyDescent="0.35">
      <c r="A181" s="235"/>
      <c r="B181" s="235"/>
      <c r="C181" s="236"/>
      <c r="D181" s="236"/>
      <c r="E181" s="235"/>
      <c r="F181" s="235"/>
      <c r="G181" s="236"/>
      <c r="H181" s="236"/>
    </row>
    <row r="182" spans="1:25" ht="18.5" x14ac:dyDescent="0.45">
      <c r="A182" s="293" t="s">
        <v>163</v>
      </c>
      <c r="B182" s="293"/>
      <c r="C182" s="293"/>
      <c r="D182" s="293"/>
      <c r="E182" s="293"/>
      <c r="F182" s="293"/>
      <c r="G182" s="236"/>
      <c r="H182" s="293" t="s">
        <v>118</v>
      </c>
      <c r="I182" s="293"/>
      <c r="J182" s="293"/>
      <c r="K182" s="236"/>
      <c r="L182" s="236"/>
      <c r="M182" s="236"/>
      <c r="N182" s="236"/>
      <c r="O182" s="236"/>
      <c r="P182" s="236"/>
      <c r="Q182" s="236"/>
      <c r="R182" s="236"/>
      <c r="S182" s="236"/>
      <c r="T182" s="236"/>
      <c r="U182" s="236"/>
      <c r="V182" s="236"/>
      <c r="W182" s="236"/>
      <c r="X182" s="236"/>
      <c r="Y182" s="236"/>
    </row>
    <row r="183" spans="1:25" x14ac:dyDescent="0.35">
      <c r="A183" s="277" t="s">
        <v>196</v>
      </c>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9"/>
    </row>
    <row r="184" spans="1:25" x14ac:dyDescent="0.35">
      <c r="A184" s="277"/>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9"/>
    </row>
    <row r="185" spans="1:25" x14ac:dyDescent="0.35">
      <c r="A185" s="277"/>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9"/>
    </row>
    <row r="186" spans="1:25" x14ac:dyDescent="0.35">
      <c r="A186" s="277"/>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9"/>
    </row>
    <row r="187" spans="1:25" x14ac:dyDescent="0.35">
      <c r="A187" s="277"/>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9"/>
    </row>
    <row r="188" spans="1:25" x14ac:dyDescent="0.35">
      <c r="A188" s="277"/>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9"/>
    </row>
    <row r="189" spans="1:25" x14ac:dyDescent="0.35">
      <c r="A189" s="277"/>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9"/>
    </row>
    <row r="190" spans="1:25" x14ac:dyDescent="0.35">
      <c r="A190" s="277"/>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9"/>
    </row>
    <row r="191" spans="1:25" x14ac:dyDescent="0.35">
      <c r="A191" s="277"/>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9"/>
    </row>
    <row r="192" spans="1:25" x14ac:dyDescent="0.35">
      <c r="A192" s="277"/>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9"/>
    </row>
    <row r="193" spans="1:25" x14ac:dyDescent="0.35">
      <c r="A193" s="277"/>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9"/>
    </row>
    <row r="194" spans="1:25" x14ac:dyDescent="0.35">
      <c r="A194" s="277"/>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9"/>
    </row>
    <row r="195" spans="1:25" x14ac:dyDescent="0.35">
      <c r="A195" s="277"/>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9"/>
    </row>
    <row r="196" spans="1:25" ht="15" thickBot="1" x14ac:dyDescent="0.4">
      <c r="A196" s="280"/>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2"/>
    </row>
    <row r="198" spans="1:25" ht="15" thickBot="1" x14ac:dyDescent="0.4">
      <c r="A198" s="288" t="s">
        <v>28</v>
      </c>
      <c r="B198" s="288"/>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row>
    <row r="199" spans="1:25" x14ac:dyDescent="0.35">
      <c r="A199" s="274" t="s">
        <v>194</v>
      </c>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6"/>
    </row>
    <row r="200" spans="1:25" x14ac:dyDescent="0.35">
      <c r="A200" s="277"/>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9"/>
    </row>
    <row r="201" spans="1:25" x14ac:dyDescent="0.35">
      <c r="A201" s="277"/>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9"/>
    </row>
    <row r="202" spans="1:25" x14ac:dyDescent="0.35">
      <c r="A202" s="277"/>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9"/>
    </row>
    <row r="203" spans="1:25" x14ac:dyDescent="0.35">
      <c r="A203" s="277"/>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9"/>
    </row>
    <row r="204" spans="1:25" x14ac:dyDescent="0.35">
      <c r="A204" s="277"/>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9"/>
    </row>
    <row r="205" spans="1:25" ht="15" thickBot="1" x14ac:dyDescent="0.4">
      <c r="A205" s="280"/>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2"/>
    </row>
    <row r="207" spans="1:25" ht="15" thickBot="1" x14ac:dyDescent="0.4">
      <c r="A207" s="288" t="s">
        <v>159</v>
      </c>
      <c r="B207" s="288"/>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row>
    <row r="208" spans="1:25" ht="15" thickBot="1" x14ac:dyDescent="0.4">
      <c r="A208" s="283" t="s">
        <v>195</v>
      </c>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5"/>
    </row>
    <row r="210" spans="1:25" ht="15" thickBot="1" x14ac:dyDescent="0.4">
      <c r="A210" s="271" t="s">
        <v>72</v>
      </c>
      <c r="B210" s="271"/>
      <c r="C210" s="271"/>
      <c r="E210" s="271" t="s">
        <v>73</v>
      </c>
      <c r="F210" s="271"/>
      <c r="G210" s="271"/>
    </row>
    <row r="211" spans="1:25" ht="15" thickBot="1" x14ac:dyDescent="0.4">
      <c r="A211" s="289" t="s">
        <v>56</v>
      </c>
      <c r="B211" s="290"/>
      <c r="E211" s="289" t="s">
        <v>58</v>
      </c>
      <c r="F211" s="290"/>
    </row>
    <row r="212" spans="1:25" x14ac:dyDescent="0.35">
      <c r="A212" s="286"/>
      <c r="B212" s="286"/>
      <c r="C212" s="286"/>
      <c r="D212" s="13"/>
      <c r="E212" s="286"/>
      <c r="F212" s="286"/>
      <c r="G212" s="286"/>
    </row>
    <row r="213" spans="1:25" x14ac:dyDescent="0.35">
      <c r="A213" s="294"/>
      <c r="B213" s="294"/>
      <c r="C213" s="13"/>
      <c r="D213" s="13"/>
      <c r="E213" s="294"/>
      <c r="F213" s="294"/>
      <c r="G213" s="13"/>
    </row>
    <row r="214" spans="1:25" x14ac:dyDescent="0.35">
      <c r="A214" s="13"/>
      <c r="B214" s="13"/>
      <c r="C214" s="13"/>
      <c r="D214" s="13"/>
      <c r="E214" s="13"/>
      <c r="F214" s="13"/>
      <c r="G214" s="13"/>
    </row>
    <row r="215" spans="1:25" x14ac:dyDescent="0.35">
      <c r="A215" s="295"/>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row>
    <row r="217" spans="1:25" ht="19" thickBot="1" x14ac:dyDescent="0.5">
      <c r="A217" s="292" t="s">
        <v>164</v>
      </c>
      <c r="B217" s="292"/>
      <c r="C217" s="292"/>
      <c r="D217" s="292"/>
      <c r="E217" s="292"/>
      <c r="F217" s="292"/>
      <c r="H217" s="292" t="s">
        <v>118</v>
      </c>
      <c r="I217" s="292"/>
      <c r="J217" s="292"/>
    </row>
    <row r="218" spans="1:25" x14ac:dyDescent="0.35">
      <c r="A218" s="274" t="s">
        <v>223</v>
      </c>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6"/>
    </row>
    <row r="219" spans="1:25" x14ac:dyDescent="0.35">
      <c r="A219" s="277"/>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9"/>
    </row>
    <row r="220" spans="1:25" x14ac:dyDescent="0.35">
      <c r="A220" s="277"/>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9"/>
    </row>
    <row r="221" spans="1:25" x14ac:dyDescent="0.35">
      <c r="A221" s="277"/>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9"/>
    </row>
    <row r="222" spans="1:25" x14ac:dyDescent="0.35">
      <c r="A222" s="277"/>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9"/>
    </row>
    <row r="223" spans="1:25" x14ac:dyDescent="0.35">
      <c r="A223" s="277"/>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9"/>
    </row>
    <row r="224" spans="1:25" x14ac:dyDescent="0.35">
      <c r="A224" s="277"/>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9"/>
    </row>
    <row r="225" spans="1:25" x14ac:dyDescent="0.35">
      <c r="A225" s="277"/>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9"/>
    </row>
    <row r="226" spans="1:25" x14ac:dyDescent="0.35">
      <c r="A226" s="277"/>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9"/>
    </row>
    <row r="227" spans="1:25" x14ac:dyDescent="0.35">
      <c r="A227" s="277"/>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9"/>
    </row>
    <row r="228" spans="1:25" x14ac:dyDescent="0.35">
      <c r="A228" s="277"/>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9"/>
    </row>
    <row r="229" spans="1:25" x14ac:dyDescent="0.35">
      <c r="A229" s="277"/>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9"/>
    </row>
    <row r="230" spans="1:25" x14ac:dyDescent="0.35">
      <c r="A230" s="277"/>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9"/>
    </row>
    <row r="231" spans="1:25" ht="15" thickBot="1" x14ac:dyDescent="0.4">
      <c r="A231" s="280"/>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2"/>
    </row>
    <row r="233" spans="1:25" ht="15" thickBot="1" x14ac:dyDescent="0.4">
      <c r="A233" s="288" t="s">
        <v>28</v>
      </c>
      <c r="B233" s="288"/>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row>
    <row r="234" spans="1:25" x14ac:dyDescent="0.35">
      <c r="A234" s="274" t="s">
        <v>224</v>
      </c>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6"/>
    </row>
    <row r="235" spans="1:25" x14ac:dyDescent="0.35">
      <c r="A235" s="277"/>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9"/>
    </row>
    <row r="236" spans="1:25" x14ac:dyDescent="0.35">
      <c r="A236" s="277"/>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9"/>
    </row>
    <row r="237" spans="1:25" x14ac:dyDescent="0.35">
      <c r="A237" s="277"/>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9"/>
    </row>
    <row r="238" spans="1:25" x14ac:dyDescent="0.35">
      <c r="A238" s="277"/>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9"/>
    </row>
    <row r="239" spans="1:25" x14ac:dyDescent="0.35">
      <c r="A239" s="277"/>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9"/>
    </row>
    <row r="240" spans="1:25" ht="15" thickBot="1" x14ac:dyDescent="0.4">
      <c r="A240" s="280"/>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2"/>
    </row>
    <row r="242" spans="1:25" ht="15" thickBot="1" x14ac:dyDescent="0.4">
      <c r="A242" s="288" t="s">
        <v>159</v>
      </c>
      <c r="B242" s="288"/>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row>
    <row r="243" spans="1:25" ht="15" thickBot="1" x14ac:dyDescent="0.4">
      <c r="A243" s="283"/>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5"/>
    </row>
    <row r="245" spans="1:25" ht="15" thickBot="1" x14ac:dyDescent="0.4">
      <c r="A245" s="271" t="s">
        <v>72</v>
      </c>
      <c r="B245" s="271"/>
      <c r="C245" s="271"/>
      <c r="E245" s="271" t="s">
        <v>73</v>
      </c>
      <c r="F245" s="271"/>
      <c r="G245" s="271"/>
    </row>
    <row r="246" spans="1:25" ht="15" thickBot="1" x14ac:dyDescent="0.4">
      <c r="A246" s="289" t="s">
        <v>55</v>
      </c>
      <c r="B246" s="290"/>
      <c r="E246" s="289" t="s">
        <v>55</v>
      </c>
      <c r="F246" s="290"/>
    </row>
    <row r="248" spans="1:25" x14ac:dyDescent="0.35">
      <c r="A248" s="295"/>
      <c r="B248" s="295"/>
      <c r="C248" s="295"/>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row>
    <row r="250" spans="1:25" ht="19" thickBot="1" x14ac:dyDescent="0.5">
      <c r="A250" s="292" t="s">
        <v>165</v>
      </c>
      <c r="B250" s="292"/>
      <c r="C250" s="292"/>
      <c r="D250" s="292"/>
      <c r="E250" s="292"/>
      <c r="F250" s="292"/>
      <c r="H250" s="292" t="s">
        <v>118</v>
      </c>
      <c r="I250" s="292"/>
      <c r="J250" s="292"/>
    </row>
    <row r="251" spans="1:25" x14ac:dyDescent="0.35">
      <c r="A251" s="274"/>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6"/>
    </row>
    <row r="252" spans="1:25" x14ac:dyDescent="0.35">
      <c r="A252" s="277"/>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9"/>
    </row>
    <row r="253" spans="1:25" x14ac:dyDescent="0.35">
      <c r="A253" s="277"/>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9"/>
    </row>
    <row r="254" spans="1:25" x14ac:dyDescent="0.35">
      <c r="A254" s="277"/>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9"/>
    </row>
    <row r="255" spans="1:25" x14ac:dyDescent="0.35">
      <c r="A255" s="277"/>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9"/>
    </row>
    <row r="256" spans="1:25" x14ac:dyDescent="0.35">
      <c r="A256" s="277"/>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9"/>
    </row>
    <row r="257" spans="1:25" x14ac:dyDescent="0.35">
      <c r="A257" s="277"/>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9"/>
    </row>
    <row r="258" spans="1:25" x14ac:dyDescent="0.35">
      <c r="A258" s="277"/>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9"/>
    </row>
    <row r="259" spans="1:25" x14ac:dyDescent="0.35">
      <c r="A259" s="277"/>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9"/>
    </row>
    <row r="260" spans="1:25" x14ac:dyDescent="0.35">
      <c r="A260" s="277"/>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9"/>
    </row>
    <row r="261" spans="1:25" x14ac:dyDescent="0.35">
      <c r="A261" s="277"/>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9"/>
    </row>
    <row r="262" spans="1:25" x14ac:dyDescent="0.35">
      <c r="A262" s="277"/>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9"/>
    </row>
    <row r="263" spans="1:25" x14ac:dyDescent="0.35">
      <c r="A263" s="277"/>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9"/>
    </row>
    <row r="264" spans="1:25" ht="15" thickBot="1" x14ac:dyDescent="0.4">
      <c r="A264" s="280"/>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2"/>
    </row>
    <row r="266" spans="1:25" ht="15" thickBot="1" x14ac:dyDescent="0.4">
      <c r="A266" s="288" t="s">
        <v>28</v>
      </c>
      <c r="B266" s="288"/>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row>
    <row r="267" spans="1:25" x14ac:dyDescent="0.35">
      <c r="A267" s="274"/>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6"/>
    </row>
    <row r="268" spans="1:25" x14ac:dyDescent="0.35">
      <c r="A268" s="277"/>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9"/>
    </row>
    <row r="269" spans="1:25" x14ac:dyDescent="0.35">
      <c r="A269" s="277"/>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9"/>
    </row>
    <row r="270" spans="1:25" x14ac:dyDescent="0.35">
      <c r="A270" s="277"/>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9"/>
    </row>
    <row r="271" spans="1:25" x14ac:dyDescent="0.35">
      <c r="A271" s="277"/>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9"/>
    </row>
    <row r="272" spans="1:25" x14ac:dyDescent="0.35">
      <c r="A272" s="277"/>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9"/>
    </row>
    <row r="273" spans="1:25" ht="15" thickBot="1" x14ac:dyDescent="0.4">
      <c r="A273" s="280"/>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2"/>
    </row>
    <row r="275" spans="1:25" ht="15" thickBot="1" x14ac:dyDescent="0.4">
      <c r="A275" s="288" t="s">
        <v>159</v>
      </c>
      <c r="B275" s="288"/>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288"/>
    </row>
    <row r="276" spans="1:25" ht="15" thickBot="1" x14ac:dyDescent="0.4">
      <c r="A276" s="283"/>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5"/>
    </row>
    <row r="278" spans="1:25" ht="15" thickBot="1" x14ac:dyDescent="0.4">
      <c r="A278" s="271" t="s">
        <v>72</v>
      </c>
      <c r="B278" s="271"/>
      <c r="C278" s="271"/>
      <c r="E278" s="271" t="s">
        <v>73</v>
      </c>
      <c r="F278" s="271"/>
      <c r="G278" s="271"/>
    </row>
    <row r="279" spans="1:25" x14ac:dyDescent="0.35">
      <c r="A279" s="272"/>
      <c r="B279" s="273"/>
      <c r="E279" s="272"/>
      <c r="F279" s="273"/>
    </row>
    <row r="280" spans="1:25" x14ac:dyDescent="0.35">
      <c r="A280" s="235"/>
      <c r="B280" s="235"/>
      <c r="C280" s="236"/>
      <c r="D280" s="236"/>
      <c r="E280" s="235"/>
      <c r="F280" s="235"/>
      <c r="G280" s="236"/>
      <c r="H280" s="236"/>
    </row>
    <row r="281" spans="1:25" x14ac:dyDescent="0.35">
      <c r="A281" s="308"/>
      <c r="B281" s="308"/>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row>
    <row r="282" spans="1:25" x14ac:dyDescent="0.35">
      <c r="A282" s="235"/>
      <c r="B282" s="235"/>
      <c r="C282" s="236"/>
      <c r="D282" s="236"/>
      <c r="E282" s="235"/>
      <c r="F282" s="235"/>
      <c r="G282" s="236"/>
      <c r="H282" s="236"/>
    </row>
    <row r="283" spans="1:25" ht="18.5" x14ac:dyDescent="0.45">
      <c r="A283" s="293" t="s">
        <v>166</v>
      </c>
      <c r="B283" s="293"/>
      <c r="C283" s="293"/>
      <c r="D283" s="293"/>
      <c r="E283" s="293"/>
      <c r="F283" s="293"/>
      <c r="G283" s="236"/>
      <c r="H283" s="293" t="s">
        <v>118</v>
      </c>
      <c r="I283" s="293"/>
      <c r="J283" s="293"/>
      <c r="K283" s="236"/>
      <c r="L283" s="236"/>
      <c r="M283" s="236"/>
      <c r="N283" s="236"/>
      <c r="O283" s="236"/>
      <c r="P283" s="236"/>
      <c r="Q283" s="236"/>
      <c r="R283" s="236"/>
      <c r="S283" s="236"/>
      <c r="T283" s="236"/>
      <c r="U283" s="236"/>
      <c r="V283" s="236"/>
      <c r="W283" s="236"/>
      <c r="X283" s="236"/>
      <c r="Y283" s="236"/>
    </row>
    <row r="284" spans="1:25" x14ac:dyDescent="0.35">
      <c r="A284" s="277"/>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9"/>
    </row>
    <row r="285" spans="1:25" x14ac:dyDescent="0.35">
      <c r="A285" s="277"/>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9"/>
    </row>
    <row r="286" spans="1:25" x14ac:dyDescent="0.35">
      <c r="A286" s="277"/>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9"/>
    </row>
    <row r="287" spans="1:25" x14ac:dyDescent="0.35">
      <c r="A287" s="277"/>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9"/>
    </row>
    <row r="288" spans="1:25" x14ac:dyDescent="0.35">
      <c r="A288" s="277"/>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9"/>
    </row>
    <row r="289" spans="1:25" x14ac:dyDescent="0.35">
      <c r="A289" s="277"/>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9"/>
    </row>
    <row r="290" spans="1:25" x14ac:dyDescent="0.35">
      <c r="A290" s="277"/>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9"/>
    </row>
    <row r="291" spans="1:25" x14ac:dyDescent="0.35">
      <c r="A291" s="277"/>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9"/>
    </row>
    <row r="292" spans="1:25" x14ac:dyDescent="0.35">
      <c r="A292" s="277"/>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9"/>
    </row>
    <row r="293" spans="1:25" x14ac:dyDescent="0.35">
      <c r="A293" s="277"/>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9"/>
    </row>
    <row r="294" spans="1:25" x14ac:dyDescent="0.35">
      <c r="A294" s="277"/>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9"/>
    </row>
    <row r="295" spans="1:25" x14ac:dyDescent="0.35">
      <c r="A295" s="277"/>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9"/>
    </row>
    <row r="296" spans="1:25" x14ac:dyDescent="0.35">
      <c r="A296" s="277"/>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9"/>
    </row>
    <row r="297" spans="1:25" ht="15" thickBot="1" x14ac:dyDescent="0.4">
      <c r="A297" s="280"/>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2"/>
    </row>
    <row r="299" spans="1:25" ht="15" thickBot="1" x14ac:dyDescent="0.4">
      <c r="A299" s="288" t="s">
        <v>28</v>
      </c>
      <c r="B299" s="288"/>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288"/>
    </row>
    <row r="300" spans="1:25" x14ac:dyDescent="0.35">
      <c r="A300" s="274"/>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6"/>
    </row>
    <row r="301" spans="1:25" x14ac:dyDescent="0.35">
      <c r="A301" s="277"/>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9"/>
    </row>
    <row r="302" spans="1:25" x14ac:dyDescent="0.35">
      <c r="A302" s="277"/>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9"/>
    </row>
    <row r="303" spans="1:25" x14ac:dyDescent="0.35">
      <c r="A303" s="277"/>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9"/>
    </row>
    <row r="304" spans="1:25" x14ac:dyDescent="0.35">
      <c r="A304" s="277"/>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9"/>
    </row>
    <row r="305" spans="1:25" x14ac:dyDescent="0.35">
      <c r="A305" s="277"/>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9"/>
    </row>
    <row r="306" spans="1:25" ht="15" thickBot="1" x14ac:dyDescent="0.4">
      <c r="A306" s="280"/>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2"/>
    </row>
    <row r="308" spans="1:25" ht="15" thickBot="1" x14ac:dyDescent="0.4">
      <c r="A308" s="288" t="s">
        <v>159</v>
      </c>
      <c r="B308" s="288"/>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288"/>
    </row>
    <row r="309" spans="1:25" ht="15" thickBot="1" x14ac:dyDescent="0.4">
      <c r="A309" s="283"/>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5"/>
    </row>
    <row r="311" spans="1:25" ht="15" thickBot="1" x14ac:dyDescent="0.4">
      <c r="A311" s="271" t="s">
        <v>72</v>
      </c>
      <c r="B311" s="271"/>
      <c r="C311" s="271"/>
      <c r="E311" s="271" t="s">
        <v>73</v>
      </c>
      <c r="F311" s="271"/>
      <c r="G311" s="271"/>
    </row>
    <row r="312" spans="1:25" ht="15" thickBot="1" x14ac:dyDescent="0.4">
      <c r="A312" s="289"/>
      <c r="B312" s="290"/>
      <c r="E312" s="289"/>
      <c r="F312" s="290"/>
    </row>
    <row r="314" spans="1:25" x14ac:dyDescent="0.35">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row>
    <row r="316" spans="1:25" ht="19" thickBot="1" x14ac:dyDescent="0.5">
      <c r="A316" s="292" t="s">
        <v>167</v>
      </c>
      <c r="B316" s="292"/>
      <c r="C316" s="292"/>
      <c r="D316" s="292"/>
      <c r="E316" s="292"/>
      <c r="F316" s="292"/>
      <c r="H316" s="292" t="s">
        <v>118</v>
      </c>
      <c r="I316" s="292"/>
      <c r="J316" s="292"/>
    </row>
    <row r="317" spans="1:25" x14ac:dyDescent="0.35">
      <c r="A317" s="274"/>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6"/>
    </row>
    <row r="318" spans="1:25" x14ac:dyDescent="0.35">
      <c r="A318" s="277"/>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9"/>
    </row>
    <row r="319" spans="1:25" x14ac:dyDescent="0.35">
      <c r="A319" s="277"/>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9"/>
    </row>
    <row r="320" spans="1:25" x14ac:dyDescent="0.35">
      <c r="A320" s="277"/>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9"/>
    </row>
    <row r="321" spans="1:25" x14ac:dyDescent="0.35">
      <c r="A321" s="277"/>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9"/>
    </row>
    <row r="322" spans="1:25" x14ac:dyDescent="0.35">
      <c r="A322" s="277"/>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9"/>
    </row>
    <row r="323" spans="1:25" x14ac:dyDescent="0.35">
      <c r="A323" s="277"/>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9"/>
    </row>
    <row r="324" spans="1:25" x14ac:dyDescent="0.35">
      <c r="A324" s="277"/>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9"/>
    </row>
    <row r="325" spans="1:25" x14ac:dyDescent="0.35">
      <c r="A325" s="277"/>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9"/>
    </row>
    <row r="326" spans="1:25" x14ac:dyDescent="0.35">
      <c r="A326" s="277"/>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9"/>
    </row>
    <row r="327" spans="1:25" x14ac:dyDescent="0.35">
      <c r="A327" s="277"/>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9"/>
    </row>
    <row r="328" spans="1:25" x14ac:dyDescent="0.35">
      <c r="A328" s="277"/>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9"/>
    </row>
    <row r="329" spans="1:25" x14ac:dyDescent="0.35">
      <c r="A329" s="277"/>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9"/>
    </row>
    <row r="330" spans="1:25" ht="15" thickBot="1" x14ac:dyDescent="0.4">
      <c r="A330" s="280"/>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2"/>
    </row>
    <row r="332" spans="1:25" ht="15" thickBot="1" x14ac:dyDescent="0.4">
      <c r="A332" s="288" t="s">
        <v>28</v>
      </c>
      <c r="B332" s="288"/>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row>
    <row r="333" spans="1:25" x14ac:dyDescent="0.35">
      <c r="A333" s="274"/>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6"/>
    </row>
    <row r="334" spans="1:25" x14ac:dyDescent="0.35">
      <c r="A334" s="277"/>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9"/>
    </row>
    <row r="335" spans="1:25" x14ac:dyDescent="0.35">
      <c r="A335" s="277"/>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9"/>
    </row>
    <row r="336" spans="1:25" x14ac:dyDescent="0.35">
      <c r="A336" s="277"/>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9"/>
    </row>
    <row r="337" spans="1:25" s="237" customFormat="1" x14ac:dyDescent="0.35">
      <c r="A337" s="277"/>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9"/>
    </row>
    <row r="338" spans="1:25" x14ac:dyDescent="0.35">
      <c r="A338" s="277"/>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9"/>
    </row>
    <row r="339" spans="1:25" ht="15" thickBot="1" x14ac:dyDescent="0.4">
      <c r="A339" s="280"/>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2"/>
    </row>
    <row r="341" spans="1:25" ht="15" thickBot="1" x14ac:dyDescent="0.4">
      <c r="A341" s="288" t="s">
        <v>159</v>
      </c>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row>
    <row r="342" spans="1:25" ht="15" thickBot="1" x14ac:dyDescent="0.4">
      <c r="A342" s="283"/>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5"/>
    </row>
    <row r="344" spans="1:25" ht="15" thickBot="1" x14ac:dyDescent="0.4">
      <c r="A344" s="271" t="s">
        <v>72</v>
      </c>
      <c r="B344" s="271"/>
      <c r="C344" s="271"/>
      <c r="E344" s="271" t="s">
        <v>73</v>
      </c>
      <c r="F344" s="271"/>
      <c r="G344" s="271"/>
    </row>
    <row r="345" spans="1:25" ht="15" thickBot="1" x14ac:dyDescent="0.4">
      <c r="A345" s="289"/>
      <c r="B345" s="290"/>
      <c r="E345" s="289"/>
      <c r="F345" s="290"/>
    </row>
    <row r="347" spans="1:25" x14ac:dyDescent="0.35">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row>
    <row r="349" spans="1:25" ht="19" thickBot="1" x14ac:dyDescent="0.5">
      <c r="A349" s="292" t="s">
        <v>168</v>
      </c>
      <c r="B349" s="292"/>
      <c r="C349" s="292"/>
      <c r="D349" s="292"/>
      <c r="E349" s="292"/>
      <c r="F349" s="292"/>
      <c r="H349" s="292" t="s">
        <v>118</v>
      </c>
      <c r="I349" s="292"/>
      <c r="J349" s="292"/>
    </row>
    <row r="350" spans="1:25" x14ac:dyDescent="0.35">
      <c r="A350" s="274"/>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6"/>
    </row>
    <row r="351" spans="1:25" x14ac:dyDescent="0.35">
      <c r="A351" s="277"/>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9"/>
    </row>
    <row r="352" spans="1:25" x14ac:dyDescent="0.35">
      <c r="A352" s="277"/>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9"/>
    </row>
    <row r="353" spans="1:25" x14ac:dyDescent="0.35">
      <c r="A353" s="277"/>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9"/>
    </row>
    <row r="354" spans="1:25" x14ac:dyDescent="0.35">
      <c r="A354" s="277"/>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9"/>
    </row>
    <row r="355" spans="1:25" x14ac:dyDescent="0.35">
      <c r="A355" s="277"/>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9"/>
    </row>
    <row r="356" spans="1:25" x14ac:dyDescent="0.35">
      <c r="A356" s="277"/>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9"/>
    </row>
    <row r="357" spans="1:25" x14ac:dyDescent="0.35">
      <c r="A357" s="277"/>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9"/>
    </row>
    <row r="358" spans="1:25" x14ac:dyDescent="0.35">
      <c r="A358" s="277"/>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9"/>
    </row>
    <row r="359" spans="1:25" x14ac:dyDescent="0.35">
      <c r="A359" s="277"/>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9"/>
    </row>
    <row r="360" spans="1:25" x14ac:dyDescent="0.35">
      <c r="A360" s="277"/>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9"/>
    </row>
    <row r="361" spans="1:25" x14ac:dyDescent="0.35">
      <c r="A361" s="277"/>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9"/>
    </row>
    <row r="362" spans="1:25" x14ac:dyDescent="0.35">
      <c r="A362" s="277"/>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9"/>
    </row>
    <row r="363" spans="1:25" ht="15" thickBot="1" x14ac:dyDescent="0.4">
      <c r="A363" s="280"/>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2"/>
    </row>
    <row r="365" spans="1:25" ht="15" thickBot="1" x14ac:dyDescent="0.4">
      <c r="A365" s="288" t="s">
        <v>28</v>
      </c>
      <c r="B365" s="288"/>
      <c r="C365" s="288"/>
      <c r="D365" s="288"/>
      <c r="E365" s="288"/>
      <c r="F365" s="288"/>
      <c r="G365" s="288"/>
      <c r="H365" s="288"/>
      <c r="I365" s="288"/>
      <c r="J365" s="288"/>
      <c r="K365" s="288"/>
      <c r="L365" s="288"/>
      <c r="M365" s="288"/>
      <c r="N365" s="288"/>
      <c r="O365" s="288"/>
      <c r="P365" s="288"/>
      <c r="Q365" s="288"/>
      <c r="R365" s="288"/>
      <c r="S365" s="288"/>
      <c r="T365" s="288"/>
      <c r="U365" s="288"/>
      <c r="V365" s="288"/>
      <c r="W365" s="288"/>
      <c r="X365" s="288"/>
      <c r="Y365" s="288"/>
    </row>
    <row r="366" spans="1:25" x14ac:dyDescent="0.35">
      <c r="A366" s="274"/>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6"/>
    </row>
    <row r="367" spans="1:25" x14ac:dyDescent="0.35">
      <c r="A367" s="277"/>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9"/>
    </row>
    <row r="368" spans="1:25" x14ac:dyDescent="0.35">
      <c r="A368" s="277"/>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9"/>
    </row>
    <row r="369" spans="1:25" x14ac:dyDescent="0.35">
      <c r="A369" s="277"/>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9"/>
    </row>
    <row r="370" spans="1:25" s="237" customFormat="1" x14ac:dyDescent="0.35">
      <c r="A370" s="277"/>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9"/>
    </row>
    <row r="371" spans="1:25" x14ac:dyDescent="0.35">
      <c r="A371" s="277"/>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9"/>
    </row>
    <row r="372" spans="1:25" ht="15" thickBot="1" x14ac:dyDescent="0.4">
      <c r="A372" s="280"/>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2"/>
    </row>
    <row r="374" spans="1:25" ht="15" thickBot="1" x14ac:dyDescent="0.4">
      <c r="A374" s="288" t="s">
        <v>159</v>
      </c>
      <c r="B374" s="288"/>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row>
    <row r="375" spans="1:25" ht="15" thickBot="1" x14ac:dyDescent="0.4">
      <c r="A375" s="283"/>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c r="Y375" s="285"/>
    </row>
    <row r="377" spans="1:25" ht="15" thickBot="1" x14ac:dyDescent="0.4">
      <c r="A377" s="271" t="s">
        <v>72</v>
      </c>
      <c r="B377" s="271"/>
      <c r="C377" s="271"/>
      <c r="E377" s="271" t="s">
        <v>73</v>
      </c>
      <c r="F377" s="271"/>
      <c r="G377" s="271"/>
    </row>
    <row r="378" spans="1:25" x14ac:dyDescent="0.35">
      <c r="A378" s="272"/>
      <c r="B378" s="273"/>
      <c r="E378" s="272"/>
      <c r="F378" s="273"/>
    </row>
    <row r="379" spans="1:25" x14ac:dyDescent="0.35">
      <c r="A379" s="235"/>
      <c r="B379" s="235"/>
      <c r="C379" s="236"/>
      <c r="D379" s="236"/>
      <c r="E379" s="235"/>
      <c r="F379" s="235"/>
      <c r="G379" s="236"/>
      <c r="H379" s="236"/>
    </row>
    <row r="380" spans="1:25" x14ac:dyDescent="0.35">
      <c r="A380" s="309"/>
      <c r="B380" s="309"/>
      <c r="C380" s="309"/>
      <c r="D380" s="239"/>
      <c r="E380" s="309"/>
      <c r="F380" s="309"/>
      <c r="G380" s="309"/>
      <c r="H380" s="238"/>
      <c r="I380" s="238"/>
      <c r="J380" s="238"/>
      <c r="K380" s="238"/>
      <c r="L380" s="238"/>
      <c r="M380" s="238"/>
      <c r="N380" s="238"/>
      <c r="O380" s="238"/>
      <c r="P380" s="238"/>
      <c r="Q380" s="238"/>
      <c r="R380" s="238"/>
      <c r="S380" s="238"/>
      <c r="T380" s="238"/>
      <c r="U380" s="238"/>
      <c r="V380" s="238"/>
      <c r="W380" s="238"/>
      <c r="X380" s="238"/>
      <c r="Y380" s="238"/>
    </row>
    <row r="381" spans="1:25" x14ac:dyDescent="0.35">
      <c r="A381" s="235"/>
      <c r="B381" s="235"/>
      <c r="C381" s="236"/>
      <c r="D381" s="236"/>
      <c r="E381" s="235"/>
      <c r="F381" s="235"/>
      <c r="G381" s="236"/>
      <c r="H381" s="236"/>
    </row>
    <row r="382" spans="1:25" ht="18.5" x14ac:dyDescent="0.45">
      <c r="A382" s="293" t="s">
        <v>169</v>
      </c>
      <c r="B382" s="293"/>
      <c r="C382" s="293"/>
      <c r="D382" s="293"/>
      <c r="E382" s="293"/>
      <c r="F382" s="293"/>
      <c r="G382" s="236"/>
      <c r="H382" s="293" t="s">
        <v>118</v>
      </c>
      <c r="I382" s="293"/>
      <c r="J382" s="293"/>
      <c r="K382" s="236"/>
      <c r="L382" s="236"/>
      <c r="M382" s="236"/>
      <c r="N382" s="236"/>
      <c r="O382" s="236"/>
      <c r="P382" s="236"/>
      <c r="Q382" s="236"/>
      <c r="R382" s="236"/>
      <c r="S382" s="236"/>
      <c r="T382" s="236"/>
      <c r="U382" s="236"/>
      <c r="V382" s="236"/>
      <c r="W382" s="236"/>
      <c r="X382" s="236"/>
      <c r="Y382" s="236"/>
    </row>
    <row r="383" spans="1:25" x14ac:dyDescent="0.35">
      <c r="A383" s="277"/>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9"/>
    </row>
    <row r="384" spans="1:25" x14ac:dyDescent="0.35">
      <c r="A384" s="277"/>
      <c r="B384" s="278"/>
      <c r="C384" s="278"/>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9"/>
    </row>
    <row r="385" spans="1:25" x14ac:dyDescent="0.35">
      <c r="A385" s="277"/>
      <c r="B385" s="278"/>
      <c r="C385" s="278"/>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9"/>
    </row>
    <row r="386" spans="1:25" x14ac:dyDescent="0.35">
      <c r="A386" s="277"/>
      <c r="B386" s="278"/>
      <c r="C386" s="278"/>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9"/>
    </row>
    <row r="387" spans="1:25" x14ac:dyDescent="0.35">
      <c r="A387" s="277"/>
      <c r="B387" s="278"/>
      <c r="C387" s="278"/>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9"/>
    </row>
    <row r="388" spans="1:25" x14ac:dyDescent="0.35">
      <c r="A388" s="277"/>
      <c r="B388" s="278"/>
      <c r="C388" s="278"/>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9"/>
    </row>
    <row r="389" spans="1:25" x14ac:dyDescent="0.35">
      <c r="A389" s="277"/>
      <c r="B389" s="278"/>
      <c r="C389" s="278"/>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9"/>
    </row>
    <row r="390" spans="1:25" x14ac:dyDescent="0.35">
      <c r="A390" s="277"/>
      <c r="B390" s="278"/>
      <c r="C390" s="278"/>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9"/>
    </row>
    <row r="391" spans="1:25" x14ac:dyDescent="0.35">
      <c r="A391" s="277"/>
      <c r="B391" s="278"/>
      <c r="C391" s="278"/>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9"/>
    </row>
    <row r="392" spans="1:25" x14ac:dyDescent="0.35">
      <c r="A392" s="277"/>
      <c r="B392" s="278"/>
      <c r="C392" s="278"/>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9"/>
    </row>
    <row r="393" spans="1:25" x14ac:dyDescent="0.35">
      <c r="A393" s="277"/>
      <c r="B393" s="278"/>
      <c r="C393" s="278"/>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9"/>
    </row>
    <row r="394" spans="1:25" x14ac:dyDescent="0.35">
      <c r="A394" s="277"/>
      <c r="B394" s="278"/>
      <c r="C394" s="278"/>
      <c r="D394" s="278"/>
      <c r="E394" s="278"/>
      <c r="F394" s="278"/>
      <c r="G394" s="278"/>
      <c r="H394" s="278"/>
      <c r="I394" s="278"/>
      <c r="J394" s="278"/>
      <c r="K394" s="278"/>
      <c r="L394" s="278"/>
      <c r="M394" s="278"/>
      <c r="N394" s="278"/>
      <c r="O394" s="278"/>
      <c r="P394" s="278"/>
      <c r="Q394" s="278"/>
      <c r="R394" s="278"/>
      <c r="S394" s="278"/>
      <c r="T394" s="278"/>
      <c r="U394" s="278"/>
      <c r="V394" s="278"/>
      <c r="W394" s="278"/>
      <c r="X394" s="278"/>
      <c r="Y394" s="279"/>
    </row>
    <row r="395" spans="1:25" x14ac:dyDescent="0.35">
      <c r="A395" s="277"/>
      <c r="B395" s="278"/>
      <c r="C395" s="278"/>
      <c r="D395" s="278"/>
      <c r="E395" s="278"/>
      <c r="F395" s="278"/>
      <c r="G395" s="278"/>
      <c r="H395" s="278"/>
      <c r="I395" s="278"/>
      <c r="J395" s="278"/>
      <c r="K395" s="278"/>
      <c r="L395" s="278"/>
      <c r="M395" s="278"/>
      <c r="N395" s="278"/>
      <c r="O395" s="278"/>
      <c r="P395" s="278"/>
      <c r="Q395" s="278"/>
      <c r="R395" s="278"/>
      <c r="S395" s="278"/>
      <c r="T395" s="278"/>
      <c r="U395" s="278"/>
      <c r="V395" s="278"/>
      <c r="W395" s="278"/>
      <c r="X395" s="278"/>
      <c r="Y395" s="279"/>
    </row>
    <row r="396" spans="1:25" ht="15" thickBot="1" x14ac:dyDescent="0.4">
      <c r="A396" s="280"/>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2"/>
    </row>
    <row r="398" spans="1:25" ht="15" thickBot="1" x14ac:dyDescent="0.4">
      <c r="A398" s="288" t="s">
        <v>28</v>
      </c>
      <c r="B398" s="288"/>
      <c r="C398" s="288"/>
      <c r="D398" s="288"/>
      <c r="E398" s="288"/>
      <c r="F398" s="288"/>
      <c r="G398" s="288"/>
      <c r="H398" s="288"/>
      <c r="I398" s="288"/>
      <c r="J398" s="288"/>
      <c r="K398" s="288"/>
      <c r="L398" s="288"/>
      <c r="M398" s="288"/>
      <c r="N398" s="288"/>
      <c r="O398" s="288"/>
      <c r="P398" s="288"/>
      <c r="Q398" s="288"/>
      <c r="R398" s="288"/>
      <c r="S398" s="288"/>
      <c r="T398" s="288"/>
      <c r="U398" s="288"/>
      <c r="V398" s="288"/>
      <c r="W398" s="288"/>
      <c r="X398" s="288"/>
      <c r="Y398" s="288"/>
    </row>
    <row r="399" spans="1:25" x14ac:dyDescent="0.35">
      <c r="A399" s="274"/>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6"/>
    </row>
    <row r="400" spans="1:25" x14ac:dyDescent="0.35">
      <c r="A400" s="277"/>
      <c r="B400" s="278"/>
      <c r="C400" s="278"/>
      <c r="D400" s="278"/>
      <c r="E400" s="278"/>
      <c r="F400" s="278"/>
      <c r="G400" s="278"/>
      <c r="H400" s="278"/>
      <c r="I400" s="278"/>
      <c r="J400" s="278"/>
      <c r="K400" s="278"/>
      <c r="L400" s="278"/>
      <c r="M400" s="278"/>
      <c r="N400" s="278"/>
      <c r="O400" s="278"/>
      <c r="P400" s="278"/>
      <c r="Q400" s="278"/>
      <c r="R400" s="278"/>
      <c r="S400" s="278"/>
      <c r="T400" s="278"/>
      <c r="U400" s="278"/>
      <c r="V400" s="278"/>
      <c r="W400" s="278"/>
      <c r="X400" s="278"/>
      <c r="Y400" s="279"/>
    </row>
    <row r="401" spans="1:25" x14ac:dyDescent="0.35">
      <c r="A401" s="277"/>
      <c r="B401" s="278"/>
      <c r="C401" s="278"/>
      <c r="D401" s="278"/>
      <c r="E401" s="278"/>
      <c r="F401" s="278"/>
      <c r="G401" s="278"/>
      <c r="H401" s="278"/>
      <c r="I401" s="278"/>
      <c r="J401" s="278"/>
      <c r="K401" s="278"/>
      <c r="L401" s="278"/>
      <c r="M401" s="278"/>
      <c r="N401" s="278"/>
      <c r="O401" s="278"/>
      <c r="P401" s="278"/>
      <c r="Q401" s="278"/>
      <c r="R401" s="278"/>
      <c r="S401" s="278"/>
      <c r="T401" s="278"/>
      <c r="U401" s="278"/>
      <c r="V401" s="278"/>
      <c r="W401" s="278"/>
      <c r="X401" s="278"/>
      <c r="Y401" s="279"/>
    </row>
    <row r="402" spans="1:25" x14ac:dyDescent="0.35">
      <c r="A402" s="277"/>
      <c r="B402" s="278"/>
      <c r="C402" s="278"/>
      <c r="D402" s="278"/>
      <c r="E402" s="278"/>
      <c r="F402" s="278"/>
      <c r="G402" s="278"/>
      <c r="H402" s="278"/>
      <c r="I402" s="278"/>
      <c r="J402" s="278"/>
      <c r="K402" s="278"/>
      <c r="L402" s="278"/>
      <c r="M402" s="278"/>
      <c r="N402" s="278"/>
      <c r="O402" s="278"/>
      <c r="P402" s="278"/>
      <c r="Q402" s="278"/>
      <c r="R402" s="278"/>
      <c r="S402" s="278"/>
      <c r="T402" s="278"/>
      <c r="U402" s="278"/>
      <c r="V402" s="278"/>
      <c r="W402" s="278"/>
      <c r="X402" s="278"/>
      <c r="Y402" s="279"/>
    </row>
    <row r="403" spans="1:25" x14ac:dyDescent="0.35">
      <c r="A403" s="277"/>
      <c r="B403" s="278"/>
      <c r="C403" s="278"/>
      <c r="D403" s="278"/>
      <c r="E403" s="278"/>
      <c r="F403" s="278"/>
      <c r="G403" s="278"/>
      <c r="H403" s="278"/>
      <c r="I403" s="278"/>
      <c r="J403" s="278"/>
      <c r="K403" s="278"/>
      <c r="L403" s="278"/>
      <c r="M403" s="278"/>
      <c r="N403" s="278"/>
      <c r="O403" s="278"/>
      <c r="P403" s="278"/>
      <c r="Q403" s="278"/>
      <c r="R403" s="278"/>
      <c r="S403" s="278"/>
      <c r="T403" s="278"/>
      <c r="U403" s="278"/>
      <c r="V403" s="278"/>
      <c r="W403" s="278"/>
      <c r="X403" s="278"/>
      <c r="Y403" s="279"/>
    </row>
    <row r="404" spans="1:25" s="237" customFormat="1" x14ac:dyDescent="0.35">
      <c r="A404" s="277"/>
      <c r="B404" s="278"/>
      <c r="C404" s="278"/>
      <c r="D404" s="278"/>
      <c r="E404" s="278"/>
      <c r="F404" s="278"/>
      <c r="G404" s="278"/>
      <c r="H404" s="278"/>
      <c r="I404" s="278"/>
      <c r="J404" s="278"/>
      <c r="K404" s="278"/>
      <c r="L404" s="278"/>
      <c r="M404" s="278"/>
      <c r="N404" s="278"/>
      <c r="O404" s="278"/>
      <c r="P404" s="278"/>
      <c r="Q404" s="278"/>
      <c r="R404" s="278"/>
      <c r="S404" s="278"/>
      <c r="T404" s="278"/>
      <c r="U404" s="278"/>
      <c r="V404" s="278"/>
      <c r="W404" s="278"/>
      <c r="X404" s="278"/>
      <c r="Y404" s="279"/>
    </row>
    <row r="405" spans="1:25" ht="15" thickBot="1" x14ac:dyDescent="0.4">
      <c r="A405" s="280"/>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2"/>
    </row>
    <row r="407" spans="1:25" ht="15" thickBot="1" x14ac:dyDescent="0.4">
      <c r="A407" s="288" t="s">
        <v>159</v>
      </c>
      <c r="B407" s="288"/>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row>
    <row r="408" spans="1:25" ht="15" thickBot="1" x14ac:dyDescent="0.4">
      <c r="A408" s="283"/>
      <c r="B408" s="284"/>
      <c r="C408" s="284"/>
      <c r="D408" s="284"/>
      <c r="E408" s="284"/>
      <c r="F408" s="284"/>
      <c r="G408" s="284"/>
      <c r="H408" s="284"/>
      <c r="I408" s="284"/>
      <c r="J408" s="284"/>
      <c r="K408" s="284"/>
      <c r="L408" s="284"/>
      <c r="M408" s="284"/>
      <c r="N408" s="284"/>
      <c r="O408" s="284"/>
      <c r="P408" s="284"/>
      <c r="Q408" s="284"/>
      <c r="R408" s="284"/>
      <c r="S408" s="284"/>
      <c r="T408" s="284"/>
      <c r="U408" s="284"/>
      <c r="V408" s="284"/>
      <c r="W408" s="284"/>
      <c r="X408" s="284"/>
      <c r="Y408" s="285"/>
    </row>
    <row r="410" spans="1:25" ht="15" thickBot="1" x14ac:dyDescent="0.4">
      <c r="A410" s="271" t="s">
        <v>72</v>
      </c>
      <c r="B410" s="271"/>
      <c r="C410" s="271"/>
      <c r="E410" s="271" t="s">
        <v>73</v>
      </c>
      <c r="F410" s="271"/>
      <c r="G410" s="271"/>
    </row>
    <row r="411" spans="1:25" ht="15" thickBot="1" x14ac:dyDescent="0.4">
      <c r="A411" s="289"/>
      <c r="B411" s="290"/>
      <c r="E411" s="289"/>
      <c r="F411" s="290"/>
    </row>
    <row r="412" spans="1:25" x14ac:dyDescent="0.35">
      <c r="A412" s="286"/>
      <c r="B412" s="286"/>
      <c r="C412" s="286"/>
      <c r="D412" s="13"/>
      <c r="E412" s="286"/>
      <c r="F412" s="286"/>
      <c r="G412" s="286"/>
    </row>
    <row r="413" spans="1:25" x14ac:dyDescent="0.35">
      <c r="A413" s="291"/>
      <c r="B413" s="291"/>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291"/>
    </row>
    <row r="415" spans="1:25" x14ac:dyDescent="0.35">
      <c r="A415" s="287" t="s">
        <v>170</v>
      </c>
      <c r="B415" s="287"/>
      <c r="C415" s="287"/>
      <c r="D415" s="287"/>
      <c r="E415" s="287"/>
      <c r="F415" s="287"/>
      <c r="G415" s="287"/>
      <c r="H415" s="287"/>
      <c r="I415" s="287"/>
      <c r="J415" s="287"/>
      <c r="K415" s="287"/>
      <c r="L415" s="287"/>
      <c r="M415" s="287"/>
      <c r="N415" s="287"/>
      <c r="O415" s="287"/>
      <c r="P415" s="287"/>
      <c r="Q415" s="287"/>
      <c r="R415" s="287"/>
      <c r="S415" s="287"/>
      <c r="T415" s="287"/>
      <c r="U415" s="287"/>
      <c r="V415" s="287"/>
      <c r="W415" s="287"/>
      <c r="X415" s="287"/>
      <c r="Y415" s="287"/>
    </row>
    <row r="416" spans="1:25" x14ac:dyDescent="0.35">
      <c r="A416" s="287"/>
      <c r="B416" s="287"/>
      <c r="C416" s="287"/>
      <c r="D416" s="287"/>
      <c r="E416" s="287"/>
      <c r="F416" s="287"/>
      <c r="G416" s="287"/>
      <c r="H416" s="287"/>
      <c r="I416" s="287"/>
      <c r="J416" s="287"/>
      <c r="K416" s="287"/>
      <c r="L416" s="287"/>
      <c r="M416" s="287"/>
      <c r="N416" s="287"/>
      <c r="O416" s="287"/>
      <c r="P416" s="287"/>
      <c r="Q416" s="287"/>
      <c r="R416" s="287"/>
      <c r="S416" s="287"/>
      <c r="T416" s="287"/>
      <c r="U416" s="287"/>
      <c r="V416" s="287"/>
      <c r="W416" s="287"/>
      <c r="X416" s="287"/>
      <c r="Y416" s="287"/>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51">
    <mergeCell ref="A382:F382"/>
    <mergeCell ref="H382:J382"/>
    <mergeCell ref="A341:Y341"/>
    <mergeCell ref="A342:Y342"/>
    <mergeCell ref="A344:C344"/>
    <mergeCell ref="E344:G344"/>
    <mergeCell ref="A345:B345"/>
    <mergeCell ref="E345:F345"/>
    <mergeCell ref="A380:C380"/>
    <mergeCell ref="E380:G380"/>
    <mergeCell ref="A347:Y347"/>
    <mergeCell ref="A378:B378"/>
    <mergeCell ref="E378:F378"/>
    <mergeCell ref="A314:Y314"/>
    <mergeCell ref="A281:Y281"/>
    <mergeCell ref="A248:Y248"/>
    <mergeCell ref="A215:Y215"/>
    <mergeCell ref="A365:Y365"/>
    <mergeCell ref="A366:Y372"/>
    <mergeCell ref="A374:Y374"/>
    <mergeCell ref="A375:Y375"/>
    <mergeCell ref="A377:C377"/>
    <mergeCell ref="E377:G377"/>
    <mergeCell ref="A308:Y308"/>
    <mergeCell ref="A309:Y309"/>
    <mergeCell ref="E278:G278"/>
    <mergeCell ref="E279:F279"/>
    <mergeCell ref="A349:F349"/>
    <mergeCell ref="H349:J349"/>
    <mergeCell ref="A350:Y363"/>
    <mergeCell ref="A311:C311"/>
    <mergeCell ref="E311:G311"/>
    <mergeCell ref="A312:B312"/>
    <mergeCell ref="E312:F312"/>
    <mergeCell ref="A316:F316"/>
    <mergeCell ref="H316:J316"/>
    <mergeCell ref="A317:Y330"/>
    <mergeCell ref="H283:J283"/>
    <mergeCell ref="A284:Y297"/>
    <mergeCell ref="A299:Y299"/>
    <mergeCell ref="A300:Y306"/>
    <mergeCell ref="A165:Y165"/>
    <mergeCell ref="A174:Y174"/>
    <mergeCell ref="A182:F182"/>
    <mergeCell ref="H182:J182"/>
    <mergeCell ref="A183:Y196"/>
    <mergeCell ref="A198:Y198"/>
    <mergeCell ref="A199:Y205"/>
    <mergeCell ref="A207:Y207"/>
    <mergeCell ref="A180:Y180"/>
    <mergeCell ref="H250:J250"/>
    <mergeCell ref="A251:Y264"/>
    <mergeCell ref="A267:Y273"/>
    <mergeCell ref="A276:Y276"/>
    <mergeCell ref="E210:G210"/>
    <mergeCell ref="A211:B211"/>
    <mergeCell ref="E211:F211"/>
    <mergeCell ref="A246:B246"/>
    <mergeCell ref="A218:Y231"/>
    <mergeCell ref="A217:F217"/>
    <mergeCell ref="E212:G212"/>
    <mergeCell ref="E78:G78"/>
    <mergeCell ref="A79:B79"/>
    <mergeCell ref="E79:F79"/>
    <mergeCell ref="A99:Y99"/>
    <mergeCell ref="A108:Y108"/>
    <mergeCell ref="A132:Y132"/>
    <mergeCell ref="A114:Y114"/>
    <mergeCell ref="A81:Y81"/>
    <mergeCell ref="A117:Y130"/>
    <mergeCell ref="A116:F116"/>
    <mergeCell ref="A83:F83"/>
    <mergeCell ref="A100:Y106"/>
    <mergeCell ref="A109:Y109"/>
    <mergeCell ref="A111:C111"/>
    <mergeCell ref="A112:B112"/>
    <mergeCell ref="A84:Y97"/>
    <mergeCell ref="E111:G111"/>
    <mergeCell ref="E112:F112"/>
    <mergeCell ref="A133:Y139"/>
    <mergeCell ref="A142:Y142"/>
    <mergeCell ref="A144:C144"/>
    <mergeCell ref="A141:Y141"/>
    <mergeCell ref="A1:Y1"/>
    <mergeCell ref="A2:Y15"/>
    <mergeCell ref="A33:Y33"/>
    <mergeCell ref="A42:Y42"/>
    <mergeCell ref="A50:F50"/>
    <mergeCell ref="H50:J50"/>
    <mergeCell ref="A51:Y64"/>
    <mergeCell ref="A66:Y66"/>
    <mergeCell ref="A67:Y73"/>
    <mergeCell ref="A48:Y48"/>
    <mergeCell ref="A17:F17"/>
    <mergeCell ref="A18:Y31"/>
    <mergeCell ref="A34:Y40"/>
    <mergeCell ref="A43:Y43"/>
    <mergeCell ref="A45:C45"/>
    <mergeCell ref="A46:B46"/>
    <mergeCell ref="E45:G45"/>
    <mergeCell ref="E46:F46"/>
    <mergeCell ref="A76:Y76"/>
    <mergeCell ref="A78:C78"/>
    <mergeCell ref="A75:Y75"/>
    <mergeCell ref="E213:F213"/>
    <mergeCell ref="E245:G245"/>
    <mergeCell ref="E246:F246"/>
    <mergeCell ref="A233:Y233"/>
    <mergeCell ref="A242:Y242"/>
    <mergeCell ref="H217:J217"/>
    <mergeCell ref="A150:Y163"/>
    <mergeCell ref="A166:Y172"/>
    <mergeCell ref="E145:F145"/>
    <mergeCell ref="E177:G177"/>
    <mergeCell ref="E178:F178"/>
    <mergeCell ref="A212:C212"/>
    <mergeCell ref="A213:B213"/>
    <mergeCell ref="A175:Y175"/>
    <mergeCell ref="A177:C177"/>
    <mergeCell ref="A178:B178"/>
    <mergeCell ref="A208:Y208"/>
    <mergeCell ref="A210:C210"/>
    <mergeCell ref="A149:F149"/>
    <mergeCell ref="A145:B145"/>
    <mergeCell ref="A147:Y147"/>
    <mergeCell ref="H149:J149"/>
    <mergeCell ref="E144:G144"/>
    <mergeCell ref="A278:C278"/>
    <mergeCell ref="A279:B279"/>
    <mergeCell ref="A234:Y240"/>
    <mergeCell ref="A243:Y243"/>
    <mergeCell ref="A245:C245"/>
    <mergeCell ref="A412:C412"/>
    <mergeCell ref="E412:G412"/>
    <mergeCell ref="A415:Y416"/>
    <mergeCell ref="A383:Y396"/>
    <mergeCell ref="A398:Y398"/>
    <mergeCell ref="A399:Y405"/>
    <mergeCell ref="A407:Y407"/>
    <mergeCell ref="A408:Y408"/>
    <mergeCell ref="A410:C410"/>
    <mergeCell ref="E410:G410"/>
    <mergeCell ref="A411:B411"/>
    <mergeCell ref="E411:F411"/>
    <mergeCell ref="A413:Y413"/>
    <mergeCell ref="A250:F250"/>
    <mergeCell ref="A332:Y332"/>
    <mergeCell ref="A333:Y339"/>
    <mergeCell ref="A266:Y266"/>
    <mergeCell ref="A275:Y275"/>
    <mergeCell ref="A283:F283"/>
  </mergeCells>
  <dataValidations count="1">
    <dataValidation type="list" allowBlank="1" showInputMessage="1" showErrorMessage="1" sqref="A46:B46 E46:F46 A79:B80 A112:B112 E112:F112 A213:B213 E213:F213 A145:B145 E145:F145 E181:F181 B282 A211:B211 E211:F211 A246:B246 E246:F246 E282:F282 E381:F381 A312:B312 E312:F312 A345:B345 E345:F345 A411:B411 E411:F411 A381:B381 A378:B379 E378:F379 E279:F280 A279:A282 B279:B280 E178:F179 A178:A181 B178:B179 B181 A82:B82 E79:F80 E82:F82"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2"/>
  <sheetViews>
    <sheetView tabSelected="1" zoomScale="70" zoomScaleNormal="70" workbookViewId="0">
      <selection activeCell="O104" sqref="O104"/>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5" width="17.81640625" customWidth="1"/>
    <col min="16" max="16" width="14.7265625" customWidth="1"/>
    <col min="17" max="17" width="35.54296875" style="53" customWidth="1"/>
    <col min="18" max="18" width="12.26953125" style="3" customWidth="1"/>
    <col min="19" max="19" width="38.26953125" style="21" customWidth="1"/>
    <col min="20" max="20" width="11.81640625" style="3" customWidth="1"/>
    <col min="21" max="21" width="38.26953125" style="21" customWidth="1"/>
  </cols>
  <sheetData>
    <row r="1" spans="1:25" ht="19" thickBot="1" x14ac:dyDescent="0.5">
      <c r="A1" s="49" t="s">
        <v>76</v>
      </c>
      <c r="B1" s="49"/>
      <c r="C1" s="49"/>
      <c r="D1" s="316">
        <v>53500</v>
      </c>
      <c r="E1" s="317"/>
    </row>
    <row r="3" spans="1:25" ht="18.5" x14ac:dyDescent="0.45">
      <c r="A3" s="52" t="s">
        <v>29</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x14ac:dyDescent="0.35">
      <c r="A4" s="45" t="s">
        <v>26</v>
      </c>
      <c r="B4" s="50"/>
      <c r="C4" s="50"/>
      <c r="D4" s="50"/>
      <c r="E4" s="50"/>
      <c r="F4" s="50"/>
      <c r="G4" s="10"/>
      <c r="H4" s="10"/>
      <c r="Q4"/>
      <c r="R4"/>
      <c r="S4"/>
      <c r="U4"/>
    </row>
    <row r="5" spans="1:25" ht="15" thickBot="1" x14ac:dyDescent="0.4">
      <c r="A5" s="50"/>
      <c r="B5" s="50"/>
      <c r="C5" s="50"/>
      <c r="D5" s="50"/>
      <c r="E5" s="50"/>
      <c r="F5" s="50"/>
      <c r="G5" s="10"/>
      <c r="H5" s="10"/>
      <c r="Q5"/>
      <c r="R5"/>
      <c r="S5"/>
      <c r="U5"/>
    </row>
    <row r="6" spans="1:25" ht="15" customHeight="1" thickBot="1" x14ac:dyDescent="0.4">
      <c r="A6" s="45" t="s">
        <v>77</v>
      </c>
      <c r="B6" s="50"/>
      <c r="C6" s="50"/>
      <c r="D6" s="50"/>
      <c r="E6" s="50"/>
      <c r="F6" s="249"/>
      <c r="G6" s="10"/>
      <c r="H6" s="10"/>
      <c r="Q6"/>
      <c r="R6"/>
      <c r="S6"/>
      <c r="U6"/>
    </row>
    <row r="7" spans="1:25" ht="15" thickBot="1" x14ac:dyDescent="0.4">
      <c r="A7" s="50"/>
      <c r="B7" s="50"/>
      <c r="C7" s="50"/>
      <c r="D7" s="50"/>
      <c r="E7" s="50"/>
      <c r="F7" s="50"/>
      <c r="G7" s="50"/>
      <c r="H7" s="50"/>
      <c r="Q7"/>
      <c r="R7"/>
      <c r="S7"/>
      <c r="U7"/>
    </row>
    <row r="8" spans="1:25" ht="15" customHeight="1" thickBot="1" x14ac:dyDescent="0.4">
      <c r="A8" s="59" t="s">
        <v>27</v>
      </c>
      <c r="B8" s="59"/>
      <c r="C8" s="59"/>
      <c r="D8" s="59"/>
      <c r="E8" s="59"/>
      <c r="F8" s="59"/>
      <c r="G8" s="53"/>
      <c r="H8" s="82"/>
      <c r="I8" s="13"/>
      <c r="K8" s="50"/>
      <c r="L8" s="63" t="s">
        <v>40</v>
      </c>
      <c r="M8" s="50"/>
      <c r="N8" s="50"/>
      <c r="O8" s="50"/>
      <c r="P8" s="50"/>
      <c r="Q8"/>
      <c r="R8"/>
      <c r="S8"/>
      <c r="U8"/>
    </row>
    <row r="9" spans="1:25" x14ac:dyDescent="0.35">
      <c r="A9" s="50"/>
      <c r="B9" s="50"/>
      <c r="C9" s="50"/>
      <c r="D9" s="50"/>
      <c r="E9" s="50"/>
      <c r="F9" s="50"/>
      <c r="G9" s="50"/>
      <c r="H9" s="50"/>
      <c r="Q9"/>
      <c r="R9"/>
      <c r="S9"/>
      <c r="U9"/>
    </row>
    <row r="10" spans="1:25" ht="15" thickBot="1" x14ac:dyDescent="0.4">
      <c r="A10" s="51" t="s">
        <v>63</v>
      </c>
      <c r="B10" s="51"/>
      <c r="C10" s="51"/>
      <c r="D10" s="51"/>
      <c r="E10" s="51"/>
      <c r="F10" s="51"/>
      <c r="G10" s="51"/>
      <c r="H10" s="51"/>
      <c r="I10" s="51"/>
      <c r="J10" s="51"/>
      <c r="K10" s="51"/>
      <c r="Q10"/>
      <c r="R10"/>
      <c r="S10"/>
      <c r="U10"/>
    </row>
    <row r="11" spans="1:25" x14ac:dyDescent="0.35">
      <c r="A11" s="334"/>
      <c r="B11" s="335"/>
      <c r="C11" s="335"/>
      <c r="D11" s="335"/>
      <c r="E11" s="335"/>
      <c r="F11" s="335"/>
      <c r="G11" s="335"/>
      <c r="H11" s="335"/>
      <c r="I11" s="335"/>
      <c r="J11" s="335"/>
      <c r="K11" s="335"/>
      <c r="L11" s="335"/>
      <c r="M11" s="335"/>
      <c r="N11" s="335"/>
      <c r="O11" s="335"/>
      <c r="P11" s="335"/>
      <c r="Q11" s="336"/>
      <c r="R11" s="12"/>
      <c r="S11" s="12"/>
      <c r="T11" s="62"/>
      <c r="U11" s="12"/>
      <c r="V11" s="12"/>
      <c r="W11" s="12"/>
      <c r="X11" s="12"/>
      <c r="Y11" s="12"/>
    </row>
    <row r="12" spans="1:25" x14ac:dyDescent="0.35">
      <c r="A12" s="337"/>
      <c r="B12" s="338"/>
      <c r="C12" s="338"/>
      <c r="D12" s="338"/>
      <c r="E12" s="338"/>
      <c r="F12" s="338"/>
      <c r="G12" s="338"/>
      <c r="H12" s="338"/>
      <c r="I12" s="338"/>
      <c r="J12" s="338"/>
      <c r="K12" s="338"/>
      <c r="L12" s="338"/>
      <c r="M12" s="338"/>
      <c r="N12" s="338"/>
      <c r="O12" s="338"/>
      <c r="P12" s="338"/>
      <c r="Q12" s="339"/>
      <c r="R12" s="12"/>
      <c r="S12" s="12"/>
      <c r="T12" s="62"/>
      <c r="U12" s="12"/>
      <c r="V12" s="12"/>
      <c r="W12" s="12"/>
      <c r="X12" s="12"/>
      <c r="Y12" s="12"/>
    </row>
    <row r="13" spans="1:25" x14ac:dyDescent="0.35">
      <c r="A13" s="337"/>
      <c r="B13" s="338"/>
      <c r="C13" s="338"/>
      <c r="D13" s="338"/>
      <c r="E13" s="338"/>
      <c r="F13" s="338"/>
      <c r="G13" s="338"/>
      <c r="H13" s="338"/>
      <c r="I13" s="338"/>
      <c r="J13" s="338"/>
      <c r="K13" s="338"/>
      <c r="L13" s="338"/>
      <c r="M13" s="338"/>
      <c r="N13" s="338"/>
      <c r="O13" s="338"/>
      <c r="P13" s="338"/>
      <c r="Q13" s="339"/>
      <c r="R13" s="12"/>
      <c r="S13" s="12"/>
      <c r="T13" s="62"/>
      <c r="U13" s="12"/>
      <c r="V13" s="12"/>
      <c r="W13" s="12"/>
      <c r="X13" s="12"/>
      <c r="Y13" s="12"/>
    </row>
    <row r="14" spans="1:25" x14ac:dyDescent="0.35">
      <c r="A14" s="337"/>
      <c r="B14" s="338"/>
      <c r="C14" s="338"/>
      <c r="D14" s="338"/>
      <c r="E14" s="338"/>
      <c r="F14" s="338"/>
      <c r="G14" s="338"/>
      <c r="H14" s="338"/>
      <c r="I14" s="338"/>
      <c r="J14" s="338"/>
      <c r="K14" s="338"/>
      <c r="L14" s="338"/>
      <c r="M14" s="338"/>
      <c r="N14" s="338"/>
      <c r="O14" s="338"/>
      <c r="P14" s="338"/>
      <c r="Q14" s="339"/>
      <c r="R14" s="12"/>
      <c r="S14" s="12"/>
      <c r="T14" s="62"/>
      <c r="U14" s="12"/>
      <c r="V14" s="12"/>
      <c r="W14" s="12"/>
      <c r="X14" s="12"/>
      <c r="Y14" s="12"/>
    </row>
    <row r="15" spans="1:25" ht="15" thickBot="1" x14ac:dyDescent="0.4">
      <c r="A15" s="340"/>
      <c r="B15" s="341"/>
      <c r="C15" s="341"/>
      <c r="D15" s="341"/>
      <c r="E15" s="341"/>
      <c r="F15" s="341"/>
      <c r="G15" s="341"/>
      <c r="H15" s="341"/>
      <c r="I15" s="341"/>
      <c r="J15" s="341"/>
      <c r="K15" s="341"/>
      <c r="L15" s="341"/>
      <c r="M15" s="341"/>
      <c r="N15" s="341"/>
      <c r="O15" s="341"/>
      <c r="P15" s="341"/>
      <c r="Q15" s="342"/>
      <c r="R15" s="12"/>
      <c r="S15" s="12"/>
      <c r="T15" s="62"/>
      <c r="U15" s="12"/>
      <c r="V15" s="12"/>
      <c r="W15" s="12"/>
      <c r="X15" s="12"/>
      <c r="Y15" s="12"/>
    </row>
    <row r="20" spans="1:21" ht="23.5" x14ac:dyDescent="0.55000000000000004">
      <c r="A20" s="324" t="s">
        <v>79</v>
      </c>
      <c r="B20" s="324"/>
      <c r="C20" s="324"/>
      <c r="D20" s="324"/>
      <c r="E20" s="36"/>
      <c r="F20" s="36"/>
      <c r="G20" s="36"/>
      <c r="H20" s="36"/>
      <c r="I20" s="36"/>
      <c r="J20" s="36"/>
      <c r="K20" s="36"/>
      <c r="L20" s="36"/>
    </row>
    <row r="21" spans="1:21" s="103" customFormat="1" ht="37.5" customHeight="1" x14ac:dyDescent="0.35">
      <c r="A21" s="104" t="s">
        <v>78</v>
      </c>
      <c r="B21" s="105"/>
      <c r="C21" s="105"/>
      <c r="D21" s="105"/>
      <c r="E21" s="105"/>
      <c r="F21" s="105"/>
      <c r="G21" s="105"/>
      <c r="H21" s="105"/>
      <c r="I21" s="105"/>
      <c r="J21" s="105"/>
      <c r="K21" s="105"/>
      <c r="L21" s="105"/>
      <c r="M21" s="105"/>
      <c r="N21" s="106"/>
      <c r="O21" s="107" t="s">
        <v>74</v>
      </c>
      <c r="P21" s="107" t="s">
        <v>37</v>
      </c>
      <c r="Q21" s="108" t="s">
        <v>75</v>
      </c>
      <c r="R21" s="107" t="s">
        <v>38</v>
      </c>
      <c r="S21" s="108" t="s">
        <v>75</v>
      </c>
      <c r="T21" s="107" t="s">
        <v>39</v>
      </c>
      <c r="U21" s="108" t="s">
        <v>75</v>
      </c>
    </row>
    <row r="22" spans="1:21" x14ac:dyDescent="0.35">
      <c r="A22" s="54" t="s">
        <v>70</v>
      </c>
      <c r="B22" s="55"/>
      <c r="C22" s="23" t="s">
        <v>65</v>
      </c>
      <c r="D22" s="23" t="s">
        <v>64</v>
      </c>
      <c r="E22" s="60" t="s">
        <v>32</v>
      </c>
      <c r="F22" s="54" t="s">
        <v>33</v>
      </c>
      <c r="G22" s="56"/>
      <c r="H22" s="56"/>
      <c r="I22" s="56"/>
      <c r="J22" s="56"/>
      <c r="K22" s="56"/>
      <c r="L22" s="56"/>
      <c r="M22" s="56"/>
      <c r="N22" s="55"/>
      <c r="O22" s="20" t="s">
        <v>34</v>
      </c>
      <c r="P22" s="20" t="s">
        <v>34</v>
      </c>
      <c r="Q22" s="26"/>
      <c r="R22" s="6" t="s">
        <v>34</v>
      </c>
      <c r="S22" s="27"/>
      <c r="T22" s="6" t="s">
        <v>34</v>
      </c>
      <c r="U22" s="27"/>
    </row>
    <row r="23" spans="1:21" s="81" customFormat="1" ht="80.5" customHeight="1" x14ac:dyDescent="0.35">
      <c r="A23" s="72" t="s">
        <v>235</v>
      </c>
      <c r="B23" s="73"/>
      <c r="C23" s="74" t="s">
        <v>56</v>
      </c>
      <c r="D23" s="240" t="s">
        <v>58</v>
      </c>
      <c r="E23" s="75" t="s">
        <v>1</v>
      </c>
      <c r="F23" s="318" t="s">
        <v>234</v>
      </c>
      <c r="G23" s="319"/>
      <c r="H23" s="319"/>
      <c r="I23" s="319"/>
      <c r="J23" s="319"/>
      <c r="K23" s="319"/>
      <c r="L23" s="319"/>
      <c r="M23" s="319"/>
      <c r="N23" s="320"/>
      <c r="O23" s="81">
        <f>0.5*67853</f>
        <v>33926.5</v>
      </c>
      <c r="P23" s="77"/>
      <c r="Q23" s="78"/>
      <c r="R23" s="79"/>
      <c r="S23" s="80"/>
      <c r="T23" s="79"/>
      <c r="U23" s="80"/>
    </row>
    <row r="24" spans="1:21" s="81" customFormat="1" ht="36" customHeight="1" x14ac:dyDescent="0.35">
      <c r="A24" s="72">
        <v>2</v>
      </c>
      <c r="B24" s="73"/>
      <c r="C24" s="74" t="s">
        <v>57</v>
      </c>
      <c r="D24" s="240" t="s">
        <v>57</v>
      </c>
      <c r="E24" s="75" t="s">
        <v>1</v>
      </c>
      <c r="F24" s="321" t="s">
        <v>226</v>
      </c>
      <c r="G24" s="322"/>
      <c r="H24" s="322"/>
      <c r="I24" s="322"/>
      <c r="J24" s="322"/>
      <c r="K24" s="322"/>
      <c r="L24" s="322"/>
      <c r="M24" s="322"/>
      <c r="N24" s="323"/>
      <c r="O24" s="76">
        <v>3600</v>
      </c>
      <c r="P24" s="77"/>
      <c r="Q24" s="78"/>
      <c r="R24" s="79"/>
      <c r="S24" s="80"/>
      <c r="T24" s="79"/>
      <c r="U24" s="80"/>
    </row>
    <row r="25" spans="1:21" s="81" customFormat="1" ht="36" customHeight="1" x14ac:dyDescent="0.35">
      <c r="A25" s="72">
        <v>1</v>
      </c>
      <c r="B25" s="73"/>
      <c r="C25" s="74" t="s">
        <v>56</v>
      </c>
      <c r="D25" s="72" t="s">
        <v>58</v>
      </c>
      <c r="E25" s="75" t="s">
        <v>1</v>
      </c>
      <c r="F25" s="313" t="s">
        <v>233</v>
      </c>
      <c r="G25" s="314"/>
      <c r="H25" s="314"/>
      <c r="I25" s="314"/>
      <c r="J25" s="314"/>
      <c r="K25" s="314"/>
      <c r="L25" s="314"/>
      <c r="M25" s="314"/>
      <c r="N25" s="315"/>
      <c r="O25" s="76">
        <v>300</v>
      </c>
      <c r="P25" s="77"/>
      <c r="Q25" s="78"/>
      <c r="R25" s="79"/>
      <c r="S25" s="80"/>
      <c r="T25" s="79"/>
      <c r="U25" s="80"/>
    </row>
    <row r="26" spans="1:21" s="81" customFormat="1" ht="50.5" customHeight="1" x14ac:dyDescent="0.35">
      <c r="A26" s="72">
        <v>6</v>
      </c>
      <c r="B26" s="73"/>
      <c r="C26" s="74" t="s">
        <v>55</v>
      </c>
      <c r="D26" s="72" t="s">
        <v>58</v>
      </c>
      <c r="E26" s="75" t="s">
        <v>3</v>
      </c>
      <c r="F26" s="313" t="s">
        <v>197</v>
      </c>
      <c r="G26" s="314"/>
      <c r="H26" s="314"/>
      <c r="I26" s="314"/>
      <c r="J26" s="314"/>
      <c r="K26" s="314"/>
      <c r="L26" s="314"/>
      <c r="M26" s="314"/>
      <c r="N26" s="315"/>
      <c r="O26" s="76">
        <v>2640</v>
      </c>
      <c r="P26" s="77"/>
      <c r="Q26" s="78"/>
      <c r="R26" s="79"/>
      <c r="S26" s="80"/>
      <c r="T26" s="79"/>
      <c r="U26" s="80"/>
    </row>
    <row r="27" spans="1:21" s="81" customFormat="1" ht="36" customHeight="1" x14ac:dyDescent="0.35">
      <c r="A27" s="72"/>
      <c r="B27" s="73"/>
      <c r="C27" s="74"/>
      <c r="D27" s="72"/>
      <c r="E27" s="75"/>
      <c r="F27" s="313"/>
      <c r="G27" s="314"/>
      <c r="H27" s="314"/>
      <c r="I27" s="314"/>
      <c r="J27" s="314"/>
      <c r="K27" s="314"/>
      <c r="L27" s="314"/>
      <c r="M27" s="314"/>
      <c r="N27" s="315"/>
      <c r="O27" s="76"/>
      <c r="P27" s="77"/>
      <c r="Q27" s="78"/>
      <c r="R27" s="79"/>
      <c r="S27" s="80"/>
      <c r="T27" s="79"/>
      <c r="U27" s="80"/>
    </row>
    <row r="28" spans="1:21" s="1" customFormat="1" x14ac:dyDescent="0.35">
      <c r="L28" s="30" t="s">
        <v>80</v>
      </c>
      <c r="O28" s="30">
        <f>SUM(O23:O27)</f>
        <v>40466.5</v>
      </c>
      <c r="P28" s="30">
        <f>SUM(P23:P27)</f>
        <v>0</v>
      </c>
      <c r="Q28" s="22"/>
      <c r="R28" s="148">
        <f>SUM(R23:R27)</f>
        <v>0</v>
      </c>
      <c r="S28" s="22"/>
      <c r="T28" s="148">
        <f>SUM(T23:T27)</f>
        <v>0</v>
      </c>
      <c r="U28" s="22"/>
    </row>
    <row r="30" spans="1:21" s="103" customFormat="1" ht="37.5" customHeight="1" x14ac:dyDescent="0.35">
      <c r="A30" s="104" t="s">
        <v>119</v>
      </c>
      <c r="B30" s="105"/>
      <c r="C30" s="105"/>
      <c r="D30" s="105"/>
      <c r="E30" s="105"/>
      <c r="F30" s="105"/>
      <c r="G30" s="105"/>
      <c r="H30" s="105"/>
      <c r="I30" s="105"/>
      <c r="J30" s="105"/>
      <c r="K30" s="105"/>
      <c r="L30" s="105"/>
      <c r="M30" s="105"/>
      <c r="N30" s="106"/>
      <c r="O30" s="107" t="s">
        <v>74</v>
      </c>
      <c r="P30" s="107" t="s">
        <v>37</v>
      </c>
      <c r="Q30" s="108" t="s">
        <v>75</v>
      </c>
      <c r="R30" s="107" t="s">
        <v>38</v>
      </c>
      <c r="S30" s="108" t="s">
        <v>75</v>
      </c>
      <c r="T30" s="107" t="s">
        <v>39</v>
      </c>
      <c r="U30" s="108" t="s">
        <v>75</v>
      </c>
    </row>
    <row r="31" spans="1:21" x14ac:dyDescent="0.35">
      <c r="A31" s="54" t="s">
        <v>70</v>
      </c>
      <c r="B31" s="55"/>
      <c r="C31" s="23" t="s">
        <v>65</v>
      </c>
      <c r="D31" s="23" t="s">
        <v>64</v>
      </c>
      <c r="E31" s="60" t="s">
        <v>32</v>
      </c>
      <c r="F31" s="54" t="s">
        <v>33</v>
      </c>
      <c r="G31" s="56"/>
      <c r="H31" s="56"/>
      <c r="I31" s="56"/>
      <c r="J31" s="56"/>
      <c r="K31" s="56"/>
      <c r="L31" s="56"/>
      <c r="M31" s="56"/>
      <c r="N31" s="55"/>
      <c r="O31" s="20" t="s">
        <v>34</v>
      </c>
      <c r="P31" s="20" t="s">
        <v>34</v>
      </c>
      <c r="Q31" s="26"/>
      <c r="R31" s="6" t="s">
        <v>34</v>
      </c>
      <c r="S31" s="27"/>
      <c r="T31" s="6" t="s">
        <v>34</v>
      </c>
      <c r="U31" s="27"/>
    </row>
    <row r="32" spans="1:21" s="81" customFormat="1" ht="36" customHeight="1" x14ac:dyDescent="0.35">
      <c r="A32" s="72">
        <v>1</v>
      </c>
      <c r="B32" s="73"/>
      <c r="C32" s="74" t="s">
        <v>55</v>
      </c>
      <c r="D32" s="72" t="s">
        <v>58</v>
      </c>
      <c r="E32" s="83" t="s">
        <v>4</v>
      </c>
      <c r="F32" s="310" t="s">
        <v>190</v>
      </c>
      <c r="G32" s="311"/>
      <c r="H32" s="311"/>
      <c r="I32" s="311"/>
      <c r="J32" s="311"/>
      <c r="K32" s="311"/>
      <c r="L32" s="311"/>
      <c r="M32" s="311"/>
      <c r="N32" s="312"/>
      <c r="O32" s="76">
        <v>3392.65</v>
      </c>
      <c r="P32" s="77"/>
      <c r="Q32" s="78"/>
      <c r="R32" s="79"/>
      <c r="S32" s="80"/>
      <c r="T32" s="79"/>
      <c r="U32" s="80"/>
    </row>
    <row r="33" spans="1:21" s="81" customFormat="1" ht="36" customHeight="1" x14ac:dyDescent="0.35">
      <c r="A33" s="72">
        <v>2</v>
      </c>
      <c r="B33" s="73"/>
      <c r="C33" s="74" t="s">
        <v>57</v>
      </c>
      <c r="D33" s="72" t="s">
        <v>57</v>
      </c>
      <c r="E33" s="83" t="s">
        <v>4</v>
      </c>
      <c r="F33" s="310" t="s">
        <v>231</v>
      </c>
      <c r="G33" s="311"/>
      <c r="H33" s="311"/>
      <c r="I33" s="311"/>
      <c r="J33" s="311"/>
      <c r="K33" s="311"/>
      <c r="L33" s="311"/>
      <c r="M33" s="311"/>
      <c r="N33" s="312"/>
      <c r="O33" s="76">
        <v>1224</v>
      </c>
      <c r="P33" s="77"/>
      <c r="Q33" s="78"/>
      <c r="R33" s="79"/>
      <c r="S33" s="80"/>
      <c r="T33" s="79"/>
      <c r="U33" s="80"/>
    </row>
    <row r="34" spans="1:21" s="81" customFormat="1" ht="36" customHeight="1" x14ac:dyDescent="0.35">
      <c r="A34" s="72">
        <v>6</v>
      </c>
      <c r="B34" s="73"/>
      <c r="C34" s="251" t="s">
        <v>56</v>
      </c>
      <c r="D34" s="252" t="s">
        <v>58</v>
      </c>
      <c r="E34" s="83" t="s">
        <v>4</v>
      </c>
      <c r="F34" s="313" t="s">
        <v>232</v>
      </c>
      <c r="G34" s="314"/>
      <c r="H34" s="314"/>
      <c r="I34" s="314"/>
      <c r="J34" s="314"/>
      <c r="K34" s="314"/>
      <c r="L34" s="314"/>
      <c r="M34" s="314"/>
      <c r="N34" s="315"/>
      <c r="O34" s="76">
        <v>897</v>
      </c>
      <c r="P34" s="77"/>
      <c r="Q34" s="78"/>
      <c r="R34" s="79"/>
      <c r="S34" s="80"/>
      <c r="T34" s="79"/>
      <c r="U34" s="80"/>
    </row>
    <row r="35" spans="1:21" s="81" customFormat="1" ht="61" customHeight="1" x14ac:dyDescent="0.35">
      <c r="A35" s="145"/>
      <c r="B35" s="146"/>
      <c r="C35" s="74"/>
      <c r="D35" s="145"/>
      <c r="E35" s="83" t="s">
        <v>4</v>
      </c>
      <c r="F35" s="370" t="s">
        <v>227</v>
      </c>
      <c r="G35" s="371"/>
      <c r="H35" s="371"/>
      <c r="I35" s="371"/>
      <c r="J35" s="371"/>
      <c r="K35" s="371"/>
      <c r="L35" s="371"/>
      <c r="M35" s="371"/>
      <c r="N35" s="372"/>
      <c r="O35" s="76"/>
      <c r="P35" s="77"/>
      <c r="Q35" s="78"/>
      <c r="R35" s="79"/>
      <c r="S35" s="80"/>
      <c r="T35" s="79"/>
      <c r="U35" s="80"/>
    </row>
    <row r="36" spans="1:21" s="81" customFormat="1" ht="36" customHeight="1" x14ac:dyDescent="0.35">
      <c r="A36" s="145"/>
      <c r="B36" s="146"/>
      <c r="C36" s="74"/>
      <c r="D36" s="145"/>
      <c r="E36" s="83" t="s">
        <v>4</v>
      </c>
      <c r="F36" s="373" t="s">
        <v>229</v>
      </c>
      <c r="G36" s="374"/>
      <c r="H36" s="374"/>
      <c r="I36" s="374"/>
      <c r="J36" s="374"/>
      <c r="K36" s="374"/>
      <c r="L36" s="374"/>
      <c r="M36" s="374"/>
      <c r="N36" s="375"/>
      <c r="O36" s="76"/>
      <c r="P36" s="77"/>
      <c r="Q36" s="78"/>
      <c r="R36" s="79"/>
      <c r="S36" s="80"/>
      <c r="T36" s="79"/>
      <c r="U36" s="80"/>
    </row>
    <row r="37" spans="1:21" s="81" customFormat="1" ht="36" customHeight="1" x14ac:dyDescent="0.35">
      <c r="A37" s="72"/>
      <c r="B37" s="73"/>
      <c r="C37" s="74"/>
      <c r="D37" s="72"/>
      <c r="E37" s="83" t="s">
        <v>4</v>
      </c>
      <c r="F37" s="313"/>
      <c r="G37" s="314"/>
      <c r="H37" s="314"/>
      <c r="I37" s="314"/>
      <c r="J37" s="314"/>
      <c r="K37" s="314"/>
      <c r="L37" s="314"/>
      <c r="M37" s="314"/>
      <c r="N37" s="315"/>
      <c r="O37" s="76"/>
      <c r="P37" s="77"/>
      <c r="Q37" s="78"/>
      <c r="R37" s="79"/>
      <c r="S37" s="80"/>
      <c r="T37" s="79"/>
      <c r="U37" s="80"/>
    </row>
    <row r="38" spans="1:21" s="81" customFormat="1" ht="36" customHeight="1" x14ac:dyDescent="0.35">
      <c r="A38" s="72"/>
      <c r="B38" s="73"/>
      <c r="C38" s="74"/>
      <c r="D38" s="72"/>
      <c r="E38" s="83" t="s">
        <v>4</v>
      </c>
      <c r="F38" s="313"/>
      <c r="G38" s="314"/>
      <c r="H38" s="314"/>
      <c r="I38" s="314"/>
      <c r="J38" s="314"/>
      <c r="K38" s="314"/>
      <c r="L38" s="314"/>
      <c r="M38" s="314"/>
      <c r="N38" s="315"/>
      <c r="O38" s="76"/>
      <c r="P38" s="77"/>
      <c r="Q38" s="78"/>
      <c r="R38" s="79"/>
      <c r="S38" s="80"/>
      <c r="T38" s="79"/>
      <c r="U38" s="80"/>
    </row>
    <row r="39" spans="1:21" s="1" customFormat="1" x14ac:dyDescent="0.35">
      <c r="L39" s="30" t="s">
        <v>81</v>
      </c>
      <c r="N39" s="29"/>
      <c r="O39" s="30">
        <f>SUM(O32:O38)</f>
        <v>5513.65</v>
      </c>
      <c r="P39" s="30">
        <f>SUM(P32:P38)</f>
        <v>0</v>
      </c>
      <c r="Q39" s="22"/>
      <c r="R39" s="148">
        <f>SUM(R32:R38)</f>
        <v>0</v>
      </c>
      <c r="S39" s="22"/>
      <c r="T39" s="148">
        <f>SUM(T32:T38)</f>
        <v>0</v>
      </c>
      <c r="U39" s="22"/>
    </row>
    <row r="40" spans="1:21" x14ac:dyDescent="0.35">
      <c r="T40" s="151"/>
    </row>
    <row r="41" spans="1:21" s="1" customFormat="1" ht="15" thickBot="1" x14ac:dyDescent="0.4">
      <c r="O41" s="30"/>
      <c r="P41" s="30"/>
      <c r="Q41" s="22"/>
      <c r="R41" s="31"/>
      <c r="S41" s="22"/>
      <c r="T41" s="148"/>
      <c r="U41" s="22"/>
    </row>
    <row r="42" spans="1:21" s="1" customFormat="1" ht="19" thickBot="1" x14ac:dyDescent="0.5">
      <c r="K42" s="343" t="s">
        <v>66</v>
      </c>
      <c r="L42" s="344"/>
      <c r="M42" s="344"/>
      <c r="N42" s="345"/>
      <c r="O42" s="30">
        <f>SUM(O28,O39)</f>
        <v>45980.15</v>
      </c>
      <c r="P42" s="30">
        <f>SUM(P28,P39)</f>
        <v>0</v>
      </c>
      <c r="Q42" s="30"/>
      <c r="R42" s="30">
        <f>SUM(R28,R39)</f>
        <v>0</v>
      </c>
      <c r="S42" s="30"/>
      <c r="T42" s="148">
        <f>SUM(T28,T39)</f>
        <v>0</v>
      </c>
      <c r="U42" s="22"/>
    </row>
    <row r="43" spans="1:21" ht="23.5" x14ac:dyDescent="0.55000000000000004">
      <c r="A43" s="324" t="s">
        <v>87</v>
      </c>
      <c r="B43" s="324"/>
      <c r="C43" s="324"/>
      <c r="D43" s="324"/>
    </row>
    <row r="44" spans="1:21" s="103" customFormat="1" ht="34.5" customHeight="1" x14ac:dyDescent="0.35">
      <c r="A44" s="109" t="s">
        <v>120</v>
      </c>
      <c r="B44" s="110"/>
      <c r="C44" s="110"/>
      <c r="D44" s="110"/>
      <c r="E44" s="111"/>
      <c r="F44" s="111"/>
      <c r="G44" s="111"/>
      <c r="H44" s="111"/>
      <c r="I44" s="111"/>
      <c r="J44" s="111"/>
      <c r="K44" s="111"/>
      <c r="L44" s="111"/>
      <c r="M44" s="111"/>
      <c r="N44" s="112"/>
      <c r="O44" s="113" t="s">
        <v>74</v>
      </c>
      <c r="P44" s="113" t="s">
        <v>37</v>
      </c>
      <c r="Q44" s="114" t="s">
        <v>75</v>
      </c>
      <c r="R44" s="113" t="s">
        <v>38</v>
      </c>
      <c r="S44" s="114" t="s">
        <v>75</v>
      </c>
      <c r="T44" s="113" t="s">
        <v>39</v>
      </c>
      <c r="U44" s="114" t="s">
        <v>75</v>
      </c>
    </row>
    <row r="45" spans="1:21" x14ac:dyDescent="0.35">
      <c r="A45" s="57" t="s">
        <v>70</v>
      </c>
      <c r="B45" s="58"/>
      <c r="C45" s="23" t="s">
        <v>65</v>
      </c>
      <c r="D45" s="23" t="s">
        <v>64</v>
      </c>
      <c r="E45" s="61" t="s">
        <v>32</v>
      </c>
      <c r="F45" s="28" t="s">
        <v>33</v>
      </c>
      <c r="G45" s="46"/>
      <c r="H45" s="46"/>
      <c r="I45" s="46"/>
      <c r="J45" s="46"/>
      <c r="K45" s="46"/>
      <c r="L45" s="46"/>
      <c r="M45" s="46"/>
      <c r="N45" s="46"/>
      <c r="O45" s="20" t="s">
        <v>34</v>
      </c>
      <c r="P45" s="20" t="s">
        <v>34</v>
      </c>
      <c r="Q45" s="26"/>
      <c r="R45" s="20" t="s">
        <v>34</v>
      </c>
      <c r="S45" s="27"/>
      <c r="T45" s="6" t="s">
        <v>34</v>
      </c>
      <c r="U45" s="27"/>
    </row>
    <row r="46" spans="1:21" s="81" customFormat="1" ht="40.5" customHeight="1" x14ac:dyDescent="0.35">
      <c r="A46" s="72">
        <v>2</v>
      </c>
      <c r="B46" s="73"/>
      <c r="C46" s="74" t="s">
        <v>55</v>
      </c>
      <c r="D46" s="72" t="s">
        <v>58</v>
      </c>
      <c r="E46" s="75" t="s">
        <v>10</v>
      </c>
      <c r="F46" s="313" t="s">
        <v>173</v>
      </c>
      <c r="G46" s="314"/>
      <c r="H46" s="314"/>
      <c r="I46" s="314"/>
      <c r="J46" s="314"/>
      <c r="K46" s="314"/>
      <c r="L46" s="314"/>
      <c r="M46" s="314"/>
      <c r="N46" s="315"/>
      <c r="O46" s="77">
        <v>51.02</v>
      </c>
      <c r="P46" s="77"/>
      <c r="Q46" s="78"/>
      <c r="R46" s="77"/>
      <c r="S46" s="80"/>
      <c r="T46" s="79"/>
      <c r="U46" s="80"/>
    </row>
    <row r="47" spans="1:21" s="81" customFormat="1" ht="40.5" customHeight="1" x14ac:dyDescent="0.35">
      <c r="A47" s="72"/>
      <c r="B47" s="73"/>
      <c r="C47" s="74"/>
      <c r="D47" s="72"/>
      <c r="E47" s="75"/>
      <c r="F47" s="313"/>
      <c r="G47" s="314"/>
      <c r="H47" s="314"/>
      <c r="I47" s="314"/>
      <c r="J47" s="314"/>
      <c r="K47" s="314"/>
      <c r="L47" s="314"/>
      <c r="M47" s="314"/>
      <c r="N47" s="315"/>
      <c r="O47" s="77"/>
      <c r="P47" s="77"/>
      <c r="Q47" s="78"/>
      <c r="R47" s="77"/>
      <c r="S47" s="80"/>
      <c r="T47" s="79"/>
      <c r="U47" s="80"/>
    </row>
    <row r="48" spans="1:21" s="34" customFormat="1" x14ac:dyDescent="0.35">
      <c r="M48" s="34" t="s">
        <v>84</v>
      </c>
      <c r="N48" s="29"/>
      <c r="O48" s="35">
        <f>SUM(O46:O47)</f>
        <v>51.02</v>
      </c>
      <c r="P48" s="29">
        <f>SUM(P46:P47)</f>
        <v>0</v>
      </c>
      <c r="Q48" s="32"/>
      <c r="R48" s="29">
        <f>SUM(R46:R47)</f>
        <v>0</v>
      </c>
      <c r="S48" s="32"/>
      <c r="T48" s="154">
        <f>SUM(T46:T47)</f>
        <v>0</v>
      </c>
      <c r="U48" s="32"/>
    </row>
    <row r="49" spans="1:21" s="1" customFormat="1" x14ac:dyDescent="0.35">
      <c r="N49" s="33"/>
      <c r="O49" s="33"/>
      <c r="P49" s="33"/>
      <c r="Q49" s="22"/>
      <c r="R49" s="33"/>
      <c r="S49" s="22"/>
      <c r="T49" s="69"/>
      <c r="U49" s="22"/>
    </row>
    <row r="50" spans="1:21" s="121" customFormat="1" ht="34.5" customHeight="1" x14ac:dyDescent="0.35">
      <c r="A50" s="115" t="s">
        <v>82</v>
      </c>
      <c r="B50" s="116"/>
      <c r="C50" s="116"/>
      <c r="D50" s="116"/>
      <c r="E50" s="117"/>
      <c r="F50" s="117"/>
      <c r="G50" s="117"/>
      <c r="H50" s="117"/>
      <c r="I50" s="117"/>
      <c r="J50" s="117"/>
      <c r="K50" s="117"/>
      <c r="L50" s="117"/>
      <c r="M50" s="117"/>
      <c r="N50" s="118"/>
      <c r="O50" s="119" t="s">
        <v>74</v>
      </c>
      <c r="P50" s="119" t="s">
        <v>37</v>
      </c>
      <c r="Q50" s="120" t="s">
        <v>75</v>
      </c>
      <c r="R50" s="119" t="s">
        <v>38</v>
      </c>
      <c r="S50" s="120" t="s">
        <v>75</v>
      </c>
      <c r="T50" s="119" t="s">
        <v>39</v>
      </c>
      <c r="U50" s="120" t="s">
        <v>75</v>
      </c>
    </row>
    <row r="51" spans="1:21" x14ac:dyDescent="0.35">
      <c r="A51" s="57" t="s">
        <v>70</v>
      </c>
      <c r="B51" s="58"/>
      <c r="C51" s="23" t="s">
        <v>65</v>
      </c>
      <c r="D51" s="23" t="s">
        <v>64</v>
      </c>
      <c r="E51" s="61" t="s">
        <v>32</v>
      </c>
      <c r="F51" s="28" t="s">
        <v>33</v>
      </c>
      <c r="G51" s="46"/>
      <c r="H51" s="46"/>
      <c r="I51" s="46"/>
      <c r="J51" s="46"/>
      <c r="K51" s="46"/>
      <c r="L51" s="46"/>
      <c r="M51" s="46"/>
      <c r="N51" s="46"/>
      <c r="O51" s="20" t="s">
        <v>34</v>
      </c>
      <c r="P51" s="20" t="s">
        <v>34</v>
      </c>
      <c r="Q51" s="26"/>
      <c r="R51" s="20" t="s">
        <v>34</v>
      </c>
      <c r="S51" s="27"/>
      <c r="T51" s="6" t="s">
        <v>34</v>
      </c>
      <c r="U51" s="27"/>
    </row>
    <row r="52" spans="1:21" s="81" customFormat="1" ht="65.5" customHeight="1" x14ac:dyDescent="0.35">
      <c r="A52" s="72">
        <v>2</v>
      </c>
      <c r="B52" s="73"/>
      <c r="C52" s="74" t="s">
        <v>56</v>
      </c>
      <c r="D52" s="72" t="s">
        <v>58</v>
      </c>
      <c r="E52" s="75" t="s">
        <v>11</v>
      </c>
      <c r="F52" s="318" t="s">
        <v>236</v>
      </c>
      <c r="G52" s="319"/>
      <c r="H52" s="319"/>
      <c r="I52" s="319"/>
      <c r="J52" s="319"/>
      <c r="K52" s="319"/>
      <c r="L52" s="319"/>
      <c r="M52" s="319"/>
      <c r="N52" s="320"/>
      <c r="O52" s="241">
        <v>1200</v>
      </c>
      <c r="P52" s="241"/>
      <c r="Q52" s="242"/>
      <c r="R52" s="77"/>
      <c r="S52" s="80"/>
      <c r="T52" s="79"/>
      <c r="U52" s="80"/>
    </row>
    <row r="53" spans="1:21" s="81" customFormat="1" ht="37.5" customHeight="1" x14ac:dyDescent="0.35">
      <c r="A53" s="72">
        <v>2</v>
      </c>
      <c r="B53" s="73"/>
      <c r="C53" s="74" t="s">
        <v>56</v>
      </c>
      <c r="D53" s="72" t="s">
        <v>57</v>
      </c>
      <c r="E53" s="75" t="s">
        <v>13</v>
      </c>
      <c r="F53" s="321" t="s">
        <v>178</v>
      </c>
      <c r="G53" s="322"/>
      <c r="H53" s="322"/>
      <c r="I53" s="322"/>
      <c r="J53" s="322"/>
      <c r="K53" s="322"/>
      <c r="L53" s="322"/>
      <c r="M53" s="322"/>
      <c r="N53" s="323"/>
      <c r="O53" s="77">
        <v>100</v>
      </c>
      <c r="P53" s="77"/>
      <c r="Q53" s="78"/>
      <c r="R53" s="77"/>
      <c r="S53" s="80"/>
      <c r="T53" s="79"/>
      <c r="U53" s="80"/>
    </row>
    <row r="54" spans="1:21" s="81" customFormat="1" ht="37.5" customHeight="1" x14ac:dyDescent="0.35">
      <c r="A54" s="72"/>
      <c r="B54" s="73"/>
      <c r="C54" s="74"/>
      <c r="D54" s="72"/>
      <c r="E54" s="75"/>
      <c r="F54" s="313"/>
      <c r="G54" s="314"/>
      <c r="H54" s="314"/>
      <c r="I54" s="314"/>
      <c r="J54" s="314"/>
      <c r="K54" s="314"/>
      <c r="L54" s="314"/>
      <c r="M54" s="314"/>
      <c r="N54" s="315"/>
      <c r="O54" s="77"/>
      <c r="P54" s="77"/>
      <c r="Q54" s="78"/>
      <c r="R54" s="77"/>
      <c r="S54" s="80"/>
      <c r="T54" s="79"/>
      <c r="U54" s="80"/>
    </row>
    <row r="55" spans="1:21" s="1" customFormat="1" x14ac:dyDescent="0.35">
      <c r="L55" s="149" t="s">
        <v>85</v>
      </c>
      <c r="M55" s="48"/>
      <c r="N55" s="48"/>
      <c r="O55" s="30">
        <f>SUM(O52:O54)</f>
        <v>1300</v>
      </c>
      <c r="P55" s="30">
        <f>SUM(P52:P54)</f>
        <v>0</v>
      </c>
      <c r="Q55" s="30"/>
      <c r="R55" s="30">
        <f>SUM(R52:R54)</f>
        <v>0</v>
      </c>
      <c r="S55" s="30"/>
      <c r="T55" s="148">
        <f>SUM(T52:T54)</f>
        <v>0</v>
      </c>
      <c r="U55" s="30"/>
    </row>
    <row r="57" spans="1:21" s="103" customFormat="1" ht="37.5" customHeight="1" x14ac:dyDescent="0.35">
      <c r="A57" s="122" t="s">
        <v>36</v>
      </c>
      <c r="B57" s="123"/>
      <c r="C57" s="123"/>
      <c r="D57" s="123"/>
      <c r="E57" s="123"/>
      <c r="F57" s="123"/>
      <c r="G57" s="123"/>
      <c r="H57" s="123"/>
      <c r="I57" s="123"/>
      <c r="J57" s="123"/>
      <c r="K57" s="123"/>
      <c r="L57" s="123"/>
      <c r="M57" s="123"/>
      <c r="N57" s="124"/>
      <c r="O57" s="125" t="s">
        <v>74</v>
      </c>
      <c r="P57" s="125" t="s">
        <v>37</v>
      </c>
      <c r="Q57" s="126" t="s">
        <v>75</v>
      </c>
      <c r="R57" s="125" t="s">
        <v>38</v>
      </c>
      <c r="S57" s="126" t="s">
        <v>75</v>
      </c>
      <c r="T57" s="125" t="s">
        <v>39</v>
      </c>
      <c r="U57" s="126" t="s">
        <v>75</v>
      </c>
    </row>
    <row r="58" spans="1:21" x14ac:dyDescent="0.35">
      <c r="A58" s="57" t="s">
        <v>70</v>
      </c>
      <c r="B58" s="58"/>
      <c r="C58" s="23" t="s">
        <v>65</v>
      </c>
      <c r="D58" s="23" t="s">
        <v>64</v>
      </c>
      <c r="E58" s="61" t="s">
        <v>32</v>
      </c>
      <c r="F58" s="46" t="s">
        <v>33</v>
      </c>
      <c r="G58" s="46"/>
      <c r="H58" s="46"/>
      <c r="I58" s="46"/>
      <c r="J58" s="46"/>
      <c r="K58" s="46"/>
      <c r="L58" s="46"/>
      <c r="M58" s="46"/>
      <c r="N58" s="46"/>
      <c r="O58" s="20" t="s">
        <v>34</v>
      </c>
      <c r="P58" s="28" t="s">
        <v>34</v>
      </c>
      <c r="Q58" s="26"/>
      <c r="R58" s="28" t="s">
        <v>34</v>
      </c>
      <c r="S58" s="27"/>
      <c r="T58" s="70" t="s">
        <v>34</v>
      </c>
      <c r="U58" s="27"/>
    </row>
    <row r="59" spans="1:21" s="81" customFormat="1" ht="36" customHeight="1" x14ac:dyDescent="0.35">
      <c r="A59" s="72"/>
      <c r="B59" s="73"/>
      <c r="C59" s="74"/>
      <c r="D59" s="74"/>
      <c r="E59" s="75"/>
      <c r="F59" s="313"/>
      <c r="G59" s="314"/>
      <c r="H59" s="314"/>
      <c r="I59" s="314"/>
      <c r="J59" s="314"/>
      <c r="K59" s="314"/>
      <c r="L59" s="314"/>
      <c r="M59" s="314"/>
      <c r="N59" s="315"/>
      <c r="O59" s="77"/>
      <c r="P59" s="76"/>
      <c r="Q59" s="78"/>
      <c r="R59" s="76"/>
      <c r="S59" s="80"/>
      <c r="T59" s="84"/>
      <c r="U59" s="80"/>
    </row>
    <row r="60" spans="1:21" s="1" customFormat="1" x14ac:dyDescent="0.35">
      <c r="L60" s="149" t="s">
        <v>67</v>
      </c>
      <c r="M60" s="48"/>
      <c r="N60" s="48"/>
      <c r="O60" s="30">
        <f>SUM(O59:O59)</f>
        <v>0</v>
      </c>
      <c r="P60" s="30">
        <f>SUM(P59:P59)</f>
        <v>0</v>
      </c>
      <c r="Q60" s="32"/>
      <c r="R60" s="30">
        <f>SUM(R59:R59)</f>
        <v>0</v>
      </c>
      <c r="S60" s="32"/>
      <c r="T60" s="148">
        <f>SUM(T59:T59)</f>
        <v>0</v>
      </c>
      <c r="U60" s="26"/>
    </row>
    <row r="62" spans="1:21" s="103" customFormat="1" ht="37.5" customHeight="1" x14ac:dyDescent="0.35">
      <c r="A62" s="127" t="s">
        <v>83</v>
      </c>
      <c r="B62" s="128"/>
      <c r="C62" s="128"/>
      <c r="D62" s="155" t="s">
        <v>148</v>
      </c>
      <c r="E62" s="128"/>
      <c r="F62" s="128"/>
      <c r="G62" s="128"/>
      <c r="H62" s="128"/>
      <c r="I62" s="128"/>
      <c r="J62" s="128"/>
      <c r="K62" s="128"/>
      <c r="L62" s="128"/>
      <c r="M62" s="128"/>
      <c r="N62" s="129"/>
      <c r="O62" s="130" t="s">
        <v>74</v>
      </c>
      <c r="P62" s="130" t="s">
        <v>37</v>
      </c>
      <c r="Q62" s="131" t="s">
        <v>75</v>
      </c>
      <c r="R62" s="130" t="s">
        <v>38</v>
      </c>
      <c r="S62" s="131" t="s">
        <v>75</v>
      </c>
      <c r="T62" s="130" t="s">
        <v>39</v>
      </c>
      <c r="U62" s="131" t="s">
        <v>75</v>
      </c>
    </row>
    <row r="63" spans="1:21" x14ac:dyDescent="0.35">
      <c r="A63" s="57" t="s">
        <v>70</v>
      </c>
      <c r="B63" s="58"/>
      <c r="C63" s="23" t="s">
        <v>65</v>
      </c>
      <c r="D63" s="23" t="s">
        <v>64</v>
      </c>
      <c r="E63" s="61" t="s">
        <v>32</v>
      </c>
      <c r="F63" s="46" t="s">
        <v>33</v>
      </c>
      <c r="G63" s="46"/>
      <c r="H63" s="46"/>
      <c r="I63" s="46"/>
      <c r="J63" s="46"/>
      <c r="K63" s="46"/>
      <c r="L63" s="46"/>
      <c r="M63" s="46"/>
      <c r="N63" s="46"/>
      <c r="O63" s="20" t="s">
        <v>34</v>
      </c>
      <c r="P63" s="20" t="s">
        <v>34</v>
      </c>
      <c r="Q63" s="26"/>
      <c r="R63" s="20" t="s">
        <v>34</v>
      </c>
      <c r="S63" s="27"/>
      <c r="T63" s="6" t="s">
        <v>34</v>
      </c>
      <c r="U63" s="27"/>
    </row>
    <row r="64" spans="1:21" s="81" customFormat="1" ht="56.5" customHeight="1" x14ac:dyDescent="0.35">
      <c r="A64" s="72">
        <v>5</v>
      </c>
      <c r="B64" s="73"/>
      <c r="C64" s="74" t="s">
        <v>58</v>
      </c>
      <c r="D64" s="74" t="s">
        <v>58</v>
      </c>
      <c r="E64" s="83" t="s">
        <v>15</v>
      </c>
      <c r="F64" s="313" t="s">
        <v>228</v>
      </c>
      <c r="G64" s="314"/>
      <c r="H64" s="314"/>
      <c r="I64" s="314"/>
      <c r="J64" s="314"/>
      <c r="K64" s="314"/>
      <c r="L64" s="314"/>
      <c r="M64" s="314"/>
      <c r="N64" s="315"/>
      <c r="O64" s="77">
        <v>358.52</v>
      </c>
      <c r="P64" s="77"/>
      <c r="Q64" s="78"/>
      <c r="R64" s="77"/>
      <c r="S64" s="80"/>
      <c r="T64" s="79"/>
      <c r="U64" s="80"/>
    </row>
    <row r="65" spans="1:21" s="81" customFormat="1" ht="33.75" customHeight="1" x14ac:dyDescent="0.35">
      <c r="A65" s="72">
        <v>1</v>
      </c>
      <c r="B65" s="73"/>
      <c r="C65" s="74" t="s">
        <v>56</v>
      </c>
      <c r="D65" s="74" t="s">
        <v>58</v>
      </c>
      <c r="E65" s="83" t="s">
        <v>15</v>
      </c>
      <c r="F65" s="313" t="s">
        <v>177</v>
      </c>
      <c r="G65" s="314"/>
      <c r="H65" s="314"/>
      <c r="I65" s="314"/>
      <c r="J65" s="314"/>
      <c r="K65" s="314"/>
      <c r="L65" s="314"/>
      <c r="M65" s="314"/>
      <c r="N65" s="315"/>
      <c r="O65" s="77">
        <v>61.31</v>
      </c>
      <c r="P65" s="77"/>
      <c r="Q65" s="78"/>
      <c r="R65" s="77"/>
      <c r="S65" s="80"/>
      <c r="T65" s="79"/>
      <c r="U65" s="80"/>
    </row>
    <row r="66" spans="1:21" s="81" customFormat="1" ht="55" customHeight="1" x14ac:dyDescent="0.35">
      <c r="A66" s="72">
        <v>5</v>
      </c>
      <c r="B66" s="73"/>
      <c r="C66" s="74" t="s">
        <v>56</v>
      </c>
      <c r="D66" s="74" t="s">
        <v>56</v>
      </c>
      <c r="E66" s="83" t="s">
        <v>15</v>
      </c>
      <c r="F66" s="313" t="s">
        <v>174</v>
      </c>
      <c r="G66" s="314"/>
      <c r="H66" s="314"/>
      <c r="I66" s="314"/>
      <c r="J66" s="314"/>
      <c r="K66" s="314"/>
      <c r="L66" s="314"/>
      <c r="M66" s="314"/>
      <c r="N66" s="315"/>
      <c r="O66" s="77">
        <v>3193</v>
      </c>
      <c r="P66" s="77"/>
      <c r="Q66" s="78"/>
      <c r="R66" s="77"/>
      <c r="S66" s="80"/>
      <c r="T66" s="79"/>
      <c r="U66" s="80"/>
    </row>
    <row r="67" spans="1:21" s="81" customFormat="1" ht="49" customHeight="1" x14ac:dyDescent="0.35">
      <c r="A67" s="72">
        <v>1</v>
      </c>
      <c r="B67" s="73"/>
      <c r="C67" s="74" t="s">
        <v>56</v>
      </c>
      <c r="D67" s="74" t="s">
        <v>58</v>
      </c>
      <c r="E67" s="83" t="s">
        <v>15</v>
      </c>
      <c r="F67" s="321" t="s">
        <v>175</v>
      </c>
      <c r="G67" s="322"/>
      <c r="H67" s="322"/>
      <c r="I67" s="322"/>
      <c r="J67" s="322"/>
      <c r="K67" s="322"/>
      <c r="L67" s="322"/>
      <c r="M67" s="322"/>
      <c r="N67" s="323"/>
      <c r="O67" s="77">
        <v>130</v>
      </c>
      <c r="P67" s="77"/>
      <c r="Q67" s="78"/>
      <c r="R67" s="77"/>
      <c r="S67" s="80"/>
      <c r="T67" s="79"/>
      <c r="U67" s="80"/>
    </row>
    <row r="68" spans="1:21" s="81" customFormat="1" ht="42" customHeight="1" x14ac:dyDescent="0.35">
      <c r="A68" s="247">
        <v>5</v>
      </c>
      <c r="B68" s="248"/>
      <c r="C68" s="74" t="s">
        <v>56</v>
      </c>
      <c r="D68" s="74" t="s">
        <v>56</v>
      </c>
      <c r="E68" s="83" t="s">
        <v>15</v>
      </c>
      <c r="F68" s="313" t="s">
        <v>176</v>
      </c>
      <c r="G68" s="314"/>
      <c r="H68" s="314"/>
      <c r="I68" s="314"/>
      <c r="J68" s="314"/>
      <c r="K68" s="314"/>
      <c r="L68" s="314"/>
      <c r="M68" s="314"/>
      <c r="N68" s="315"/>
      <c r="O68" s="77">
        <v>971</v>
      </c>
      <c r="P68" s="77"/>
      <c r="Q68" s="78"/>
      <c r="R68" s="77"/>
      <c r="S68" s="80"/>
      <c r="T68" s="79"/>
      <c r="U68" s="80"/>
    </row>
    <row r="69" spans="1:21" s="81" customFormat="1" ht="43.5" customHeight="1" x14ac:dyDescent="0.35">
      <c r="A69" s="72"/>
      <c r="B69" s="73"/>
      <c r="C69" s="74"/>
      <c r="D69" s="74"/>
      <c r="E69" s="83"/>
      <c r="F69" s="313"/>
      <c r="G69" s="314"/>
      <c r="H69" s="314"/>
      <c r="I69" s="314"/>
      <c r="J69" s="314"/>
      <c r="K69" s="314"/>
      <c r="L69" s="314"/>
      <c r="M69" s="314"/>
      <c r="N69" s="315"/>
      <c r="O69" s="77"/>
      <c r="P69" s="77"/>
      <c r="Q69" s="78"/>
      <c r="R69" s="77"/>
      <c r="S69" s="80"/>
      <c r="T69" s="79"/>
      <c r="U69" s="80"/>
    </row>
    <row r="70" spans="1:21" s="1" customFormat="1" x14ac:dyDescent="0.35">
      <c r="M70" s="48" t="s">
        <v>68</v>
      </c>
      <c r="N70" s="48"/>
      <c r="O70" s="30">
        <f>SUM(O64:O69)</f>
        <v>4713.83</v>
      </c>
      <c r="P70" s="30">
        <f>SUM(P64:P69)</f>
        <v>0</v>
      </c>
      <c r="Q70" s="22"/>
      <c r="R70" s="30">
        <f>SUM(R64:R69)</f>
        <v>0</v>
      </c>
      <c r="S70" s="22"/>
      <c r="T70" s="148">
        <f>SUM(T64:T69)</f>
        <v>0</v>
      </c>
      <c r="U70" s="22"/>
    </row>
    <row r="72" spans="1:21" s="103" customFormat="1" ht="37.5" customHeight="1" x14ac:dyDescent="0.35">
      <c r="A72" s="132" t="s">
        <v>121</v>
      </c>
      <c r="B72" s="133"/>
      <c r="C72" s="133"/>
      <c r="D72" s="133"/>
      <c r="E72" s="133"/>
      <c r="F72" s="133"/>
      <c r="G72" s="133"/>
      <c r="H72" s="133"/>
      <c r="I72" s="133"/>
      <c r="J72" s="133"/>
      <c r="K72" s="133"/>
      <c r="L72" s="133"/>
      <c r="M72" s="133"/>
      <c r="N72" s="134"/>
      <c r="O72" s="135" t="s">
        <v>74</v>
      </c>
      <c r="P72" s="135" t="s">
        <v>37</v>
      </c>
      <c r="Q72" s="136" t="s">
        <v>75</v>
      </c>
      <c r="R72" s="135" t="s">
        <v>38</v>
      </c>
      <c r="S72" s="136" t="s">
        <v>75</v>
      </c>
      <c r="T72" s="135" t="s">
        <v>39</v>
      </c>
      <c r="U72" s="136" t="s">
        <v>75</v>
      </c>
    </row>
    <row r="73" spans="1:21" x14ac:dyDescent="0.35">
      <c r="A73" s="57" t="s">
        <v>70</v>
      </c>
      <c r="B73" s="58"/>
      <c r="C73" s="23" t="s">
        <v>65</v>
      </c>
      <c r="D73" s="23" t="s">
        <v>64</v>
      </c>
      <c r="E73" s="61" t="s">
        <v>32</v>
      </c>
      <c r="F73" s="46" t="s">
        <v>33</v>
      </c>
      <c r="G73" s="46"/>
      <c r="H73" s="46"/>
      <c r="I73" s="46"/>
      <c r="J73" s="46"/>
      <c r="K73" s="46"/>
      <c r="L73" s="46"/>
      <c r="M73" s="46"/>
      <c r="N73" s="46"/>
      <c r="O73" s="20" t="s">
        <v>34</v>
      </c>
      <c r="P73" s="20" t="s">
        <v>34</v>
      </c>
      <c r="Q73" s="26"/>
      <c r="R73" s="20" t="s">
        <v>34</v>
      </c>
      <c r="S73" s="27"/>
      <c r="T73" s="6" t="s">
        <v>34</v>
      </c>
      <c r="U73" s="27"/>
    </row>
    <row r="74" spans="1:21" s="81" customFormat="1" ht="35.25" customHeight="1" x14ac:dyDescent="0.35">
      <c r="A74" s="72">
        <v>5</v>
      </c>
      <c r="B74" s="73"/>
      <c r="C74" s="74" t="s">
        <v>56</v>
      </c>
      <c r="D74" s="74" t="s">
        <v>56</v>
      </c>
      <c r="E74" s="75" t="s">
        <v>20</v>
      </c>
      <c r="F74" s="328" t="s">
        <v>171</v>
      </c>
      <c r="G74" s="329"/>
      <c r="H74" s="329"/>
      <c r="I74" s="329"/>
      <c r="J74" s="329"/>
      <c r="K74" s="329"/>
      <c r="L74" s="329"/>
      <c r="M74" s="329"/>
      <c r="N74" s="330"/>
      <c r="O74" s="77">
        <v>425</v>
      </c>
      <c r="P74" s="77"/>
      <c r="Q74" s="78"/>
      <c r="R74" s="77"/>
      <c r="S74" s="80"/>
      <c r="T74" s="79"/>
      <c r="U74" s="80"/>
    </row>
    <row r="75" spans="1:21" s="81" customFormat="1" ht="35.25" customHeight="1" x14ac:dyDescent="0.35">
      <c r="A75" s="72">
        <v>5</v>
      </c>
      <c r="B75" s="73"/>
      <c r="C75" s="74" t="s">
        <v>56</v>
      </c>
      <c r="D75" s="74" t="s">
        <v>56</v>
      </c>
      <c r="E75" s="75" t="s">
        <v>20</v>
      </c>
      <c r="F75" s="328" t="s">
        <v>230</v>
      </c>
      <c r="G75" s="329"/>
      <c r="H75" s="329"/>
      <c r="I75" s="329"/>
      <c r="J75" s="329"/>
      <c r="K75" s="329"/>
      <c r="L75" s="329"/>
      <c r="M75" s="329"/>
      <c r="N75" s="330"/>
      <c r="O75" s="77">
        <v>545</v>
      </c>
      <c r="P75" s="77"/>
      <c r="Q75" s="78"/>
      <c r="R75" s="77"/>
      <c r="S75" s="80"/>
      <c r="T75" s="79"/>
      <c r="U75" s="80"/>
    </row>
    <row r="76" spans="1:21" s="81" customFormat="1" ht="35.25" customHeight="1" x14ac:dyDescent="0.35">
      <c r="A76" s="72">
        <v>5</v>
      </c>
      <c r="B76" s="73"/>
      <c r="C76" s="74" t="s">
        <v>56</v>
      </c>
      <c r="D76" s="74" t="s">
        <v>56</v>
      </c>
      <c r="E76" s="75" t="s">
        <v>20</v>
      </c>
      <c r="F76" s="328" t="s">
        <v>172</v>
      </c>
      <c r="G76" s="329"/>
      <c r="H76" s="329"/>
      <c r="I76" s="329"/>
      <c r="J76" s="329"/>
      <c r="K76" s="329"/>
      <c r="L76" s="329"/>
      <c r="M76" s="329"/>
      <c r="N76" s="330"/>
      <c r="O76" s="77">
        <v>125</v>
      </c>
      <c r="P76" s="77"/>
      <c r="Q76" s="78"/>
      <c r="R76" s="77"/>
      <c r="S76" s="80"/>
      <c r="T76" s="79"/>
      <c r="U76" s="80"/>
    </row>
    <row r="77" spans="1:21" s="81" customFormat="1" ht="35.25" customHeight="1" x14ac:dyDescent="0.35">
      <c r="A77" s="72">
        <v>1</v>
      </c>
      <c r="B77" s="73"/>
      <c r="C77" s="74" t="s">
        <v>56</v>
      </c>
      <c r="D77" s="74" t="s">
        <v>58</v>
      </c>
      <c r="E77" s="75" t="s">
        <v>19</v>
      </c>
      <c r="F77" s="310" t="s">
        <v>225</v>
      </c>
      <c r="G77" s="311"/>
      <c r="H77" s="311"/>
      <c r="I77" s="311"/>
      <c r="J77" s="311"/>
      <c r="K77" s="311"/>
      <c r="L77" s="311"/>
      <c r="M77" s="311"/>
      <c r="N77" s="312"/>
      <c r="O77" s="77">
        <v>360</v>
      </c>
      <c r="P77" s="77"/>
      <c r="Q77" s="78"/>
      <c r="R77" s="77"/>
      <c r="S77" s="80"/>
      <c r="T77" s="79"/>
      <c r="U77" s="80"/>
    </row>
    <row r="78" spans="1:21" s="81" customFormat="1" ht="35.25" customHeight="1" x14ac:dyDescent="0.35">
      <c r="A78" s="72"/>
      <c r="B78" s="73"/>
      <c r="C78" s="74"/>
      <c r="D78" s="74"/>
      <c r="E78" s="75"/>
      <c r="F78" s="328"/>
      <c r="G78" s="329"/>
      <c r="H78" s="329"/>
      <c r="I78" s="329"/>
      <c r="J78" s="329"/>
      <c r="K78" s="329"/>
      <c r="L78" s="329"/>
      <c r="M78" s="329"/>
      <c r="N78" s="330"/>
      <c r="O78" s="77"/>
      <c r="P78" s="77"/>
      <c r="Q78" s="78"/>
      <c r="R78" s="77"/>
      <c r="S78" s="80"/>
      <c r="T78" s="79"/>
      <c r="U78" s="80"/>
    </row>
    <row r="79" spans="1:21" s="1" customFormat="1" x14ac:dyDescent="0.35">
      <c r="L79" s="149" t="s">
        <v>86</v>
      </c>
      <c r="M79" s="48"/>
      <c r="N79" s="48"/>
      <c r="O79" s="30">
        <f>SUM(O74:O78)</f>
        <v>1455</v>
      </c>
      <c r="P79" s="30">
        <f>SUM(P74:P78)</f>
        <v>0</v>
      </c>
      <c r="Q79" s="30"/>
      <c r="R79" s="30">
        <f>SUM(R74:R78)</f>
        <v>0</v>
      </c>
      <c r="S79" s="30"/>
      <c r="T79" s="148">
        <f>SUM(T74:T78)</f>
        <v>0</v>
      </c>
      <c r="U79" s="30"/>
    </row>
    <row r="80" spans="1:21" s="1" customFormat="1" x14ac:dyDescent="0.35">
      <c r="N80" s="33"/>
      <c r="O80" s="30"/>
      <c r="P80" s="30"/>
      <c r="Q80" s="22"/>
      <c r="R80" s="30"/>
      <c r="S80" s="22"/>
      <c r="T80" s="31"/>
      <c r="U80" s="22"/>
    </row>
    <row r="81" spans="1:21" s="1" customFormat="1" x14ac:dyDescent="0.35">
      <c r="L81" s="1" t="s">
        <v>122</v>
      </c>
      <c r="N81" s="33"/>
      <c r="O81" s="30">
        <f>SUM(O70,O60,O79,O55,O48)</f>
        <v>7519.85</v>
      </c>
      <c r="P81" s="30">
        <f>SUM(P70,P60,P79,P55,P48)</f>
        <v>0</v>
      </c>
      <c r="Q81" s="30"/>
      <c r="R81" s="30">
        <f>SUM(R70,R60,R79,R55,R48)</f>
        <v>0</v>
      </c>
      <c r="S81" s="30"/>
      <c r="T81" s="30">
        <f>SUM(T70,T60,T79,T55,T48)</f>
        <v>0</v>
      </c>
      <c r="U81" s="22"/>
    </row>
    <row r="82" spans="1:21" s="1" customFormat="1" ht="15" thickBot="1" x14ac:dyDescent="0.4">
      <c r="N82" s="33"/>
      <c r="O82" s="30"/>
      <c r="P82" s="30"/>
      <c r="Q82" s="22"/>
      <c r="R82" s="30"/>
      <c r="S82" s="22"/>
      <c r="T82" s="31"/>
      <c r="U82" s="22"/>
    </row>
    <row r="83" spans="1:21" s="1" customFormat="1" ht="21.5" thickBot="1" x14ac:dyDescent="0.55000000000000004">
      <c r="E83" s="325" t="s">
        <v>89</v>
      </c>
      <c r="F83" s="326"/>
      <c r="G83" s="326"/>
      <c r="H83" s="326"/>
      <c r="I83" s="326"/>
      <c r="J83" s="326"/>
      <c r="K83" s="326"/>
      <c r="L83" s="326"/>
      <c r="M83" s="326"/>
      <c r="N83" s="327"/>
      <c r="O83" s="40">
        <f>SUM(O70,O60,O79,O55,O48,O42)</f>
        <v>53500</v>
      </c>
      <c r="P83" s="40">
        <f>SUM(P70,P60,P79,P55,P48,P42)</f>
        <v>0</v>
      </c>
      <c r="Q83" s="30"/>
      <c r="R83" s="40">
        <f>SUM(R70,R60,R79,R55,R48,R42)</f>
        <v>0</v>
      </c>
      <c r="S83" s="30"/>
      <c r="T83" s="150">
        <f>SUM(T70,T60,T79,T55,T48,T42)</f>
        <v>0</v>
      </c>
      <c r="U83" s="30"/>
    </row>
    <row r="84" spans="1:21" s="37" customFormat="1" ht="15.75" customHeight="1" x14ac:dyDescent="0.5">
      <c r="G84" s="38"/>
      <c r="H84" s="38"/>
      <c r="I84" s="38"/>
      <c r="J84" s="38"/>
      <c r="K84" s="38"/>
      <c r="L84" s="38"/>
      <c r="M84" s="38"/>
      <c r="N84" s="38"/>
      <c r="O84" s="39"/>
      <c r="P84" s="39"/>
      <c r="Q84" s="39"/>
      <c r="R84" s="39"/>
      <c r="S84" s="39"/>
      <c r="T84" s="71"/>
      <c r="U84" s="39"/>
    </row>
    <row r="86" spans="1:21" s="103" customFormat="1" ht="37.5" customHeight="1" x14ac:dyDescent="0.35">
      <c r="A86" s="137" t="s">
        <v>35</v>
      </c>
      <c r="B86" s="138"/>
      <c r="C86" s="138"/>
      <c r="D86" s="139"/>
      <c r="E86" s="140"/>
      <c r="F86" s="140"/>
      <c r="G86" s="140"/>
      <c r="H86" s="140"/>
      <c r="I86" s="140"/>
      <c r="J86" s="140"/>
      <c r="K86" s="140"/>
      <c r="L86" s="140"/>
      <c r="M86" s="140"/>
      <c r="N86" s="141"/>
      <c r="O86" s="142" t="s">
        <v>74</v>
      </c>
      <c r="P86" s="142" t="s">
        <v>37</v>
      </c>
      <c r="Q86" s="143" t="s">
        <v>75</v>
      </c>
      <c r="R86" s="142" t="s">
        <v>38</v>
      </c>
      <c r="S86" s="143" t="s">
        <v>75</v>
      </c>
      <c r="T86" s="142" t="s">
        <v>39</v>
      </c>
      <c r="U86" s="143" t="s">
        <v>75</v>
      </c>
    </row>
    <row r="87" spans="1:21" x14ac:dyDescent="0.35">
      <c r="A87" s="57" t="s">
        <v>70</v>
      </c>
      <c r="B87" s="58"/>
      <c r="C87" s="23" t="s">
        <v>65</v>
      </c>
      <c r="D87" s="23" t="s">
        <v>64</v>
      </c>
      <c r="E87" s="61" t="s">
        <v>32</v>
      </c>
      <c r="F87" s="46" t="s">
        <v>33</v>
      </c>
      <c r="G87" s="46"/>
      <c r="H87" s="46"/>
      <c r="I87" s="46"/>
      <c r="J87" s="46"/>
      <c r="K87" s="46"/>
      <c r="L87" s="46"/>
      <c r="M87" s="46"/>
      <c r="N87" s="46"/>
      <c r="O87" s="20" t="s">
        <v>34</v>
      </c>
      <c r="P87" s="20" t="s">
        <v>34</v>
      </c>
      <c r="Q87" s="26"/>
      <c r="R87" s="20" t="s">
        <v>34</v>
      </c>
      <c r="S87" s="27"/>
      <c r="T87" s="6" t="s">
        <v>34</v>
      </c>
      <c r="U87" s="27"/>
    </row>
    <row r="88" spans="1:21" s="81" customFormat="1" ht="37.5" customHeight="1" x14ac:dyDescent="0.35">
      <c r="A88" s="72"/>
      <c r="B88" s="73"/>
      <c r="C88" s="74"/>
      <c r="D88" s="74"/>
      <c r="E88" s="83" t="s">
        <v>60</v>
      </c>
      <c r="F88" s="313"/>
      <c r="G88" s="314"/>
      <c r="H88" s="314"/>
      <c r="I88" s="314"/>
      <c r="J88" s="314"/>
      <c r="K88" s="314"/>
      <c r="L88" s="314"/>
      <c r="M88" s="314"/>
      <c r="N88" s="315"/>
      <c r="O88" s="77"/>
      <c r="P88" s="77"/>
      <c r="Q88" s="78"/>
      <c r="R88" s="77"/>
      <c r="S88" s="80"/>
      <c r="T88" s="79"/>
      <c r="U88" s="80"/>
    </row>
    <row r="89" spans="1:21" s="81" customFormat="1" ht="37.5" customHeight="1" x14ac:dyDescent="0.35">
      <c r="A89" s="72"/>
      <c r="B89" s="73"/>
      <c r="C89" s="74"/>
      <c r="D89" s="74"/>
      <c r="E89" s="83" t="s">
        <v>60</v>
      </c>
      <c r="F89" s="313"/>
      <c r="G89" s="314"/>
      <c r="H89" s="314"/>
      <c r="I89" s="314"/>
      <c r="J89" s="314"/>
      <c r="K89" s="314"/>
      <c r="L89" s="314"/>
      <c r="M89" s="314"/>
      <c r="N89" s="315"/>
      <c r="O89" s="77"/>
      <c r="P89" s="77"/>
      <c r="Q89" s="78"/>
      <c r="R89" s="77"/>
      <c r="S89" s="85"/>
      <c r="T89" s="79"/>
      <c r="U89" s="85"/>
    </row>
    <row r="90" spans="1:21" s="81" customFormat="1" ht="37.5" customHeight="1" x14ac:dyDescent="0.35">
      <c r="A90" s="72"/>
      <c r="B90" s="73"/>
      <c r="C90" s="74"/>
      <c r="D90" s="74"/>
      <c r="E90" s="83" t="s">
        <v>60</v>
      </c>
      <c r="F90" s="313"/>
      <c r="G90" s="314"/>
      <c r="H90" s="314"/>
      <c r="I90" s="314"/>
      <c r="J90" s="314"/>
      <c r="K90" s="314"/>
      <c r="L90" s="314"/>
      <c r="M90" s="314"/>
      <c r="N90" s="315"/>
      <c r="O90" s="77"/>
      <c r="P90" s="77"/>
      <c r="Q90" s="78"/>
      <c r="R90" s="77"/>
      <c r="S90" s="80"/>
      <c r="T90" s="79"/>
      <c r="U90" s="80"/>
    </row>
    <row r="91" spans="1:21" s="1" customFormat="1" ht="15.5" x14ac:dyDescent="0.35">
      <c r="M91" s="47"/>
      <c r="N91" s="47" t="s">
        <v>69</v>
      </c>
      <c r="O91" s="30">
        <f>SUM(O88:O90)</f>
        <v>0</v>
      </c>
      <c r="P91" s="30">
        <f>SUM(P88:P90)</f>
        <v>0</v>
      </c>
      <c r="Q91" s="22"/>
      <c r="R91" s="30">
        <f>SUM(R88:R90)</f>
        <v>0</v>
      </c>
      <c r="S91" s="22"/>
      <c r="T91" s="148">
        <f>SUM(T88:T90)</f>
        <v>0</v>
      </c>
      <c r="U91" s="22"/>
    </row>
    <row r="92" spans="1:21" x14ac:dyDescent="0.35">
      <c r="T92" s="151"/>
    </row>
    <row r="93" spans="1:21" x14ac:dyDescent="0.35">
      <c r="T93" s="151"/>
    </row>
    <row r="94" spans="1:21" ht="15" thickBot="1" x14ac:dyDescent="0.4">
      <c r="T94" s="151"/>
    </row>
    <row r="95" spans="1:21" s="1" customFormat="1" ht="21.5" thickBot="1" x14ac:dyDescent="0.55000000000000004">
      <c r="G95" s="64"/>
      <c r="H95" s="325" t="s">
        <v>88</v>
      </c>
      <c r="I95" s="326"/>
      <c r="J95" s="326"/>
      <c r="K95" s="326"/>
      <c r="L95" s="326"/>
      <c r="M95" s="326"/>
      <c r="N95" s="327"/>
      <c r="O95" s="86"/>
      <c r="P95" s="86">
        <v>0</v>
      </c>
      <c r="Q95" s="86"/>
      <c r="R95" s="86">
        <v>0</v>
      </c>
      <c r="S95" s="86"/>
      <c r="T95" s="152">
        <v>0</v>
      </c>
      <c r="U95" s="30"/>
    </row>
    <row r="96" spans="1:21" x14ac:dyDescent="0.35">
      <c r="T96" s="151"/>
    </row>
    <row r="97" spans="5:21" ht="15" thickBot="1" x14ac:dyDescent="0.4">
      <c r="T97" s="151"/>
    </row>
    <row r="98" spans="5:21" s="41" customFormat="1" ht="24" thickBot="1" x14ac:dyDescent="0.6">
      <c r="E98" s="331" t="s">
        <v>90</v>
      </c>
      <c r="F98" s="332"/>
      <c r="G98" s="332"/>
      <c r="H98" s="332"/>
      <c r="I98" s="332"/>
      <c r="J98" s="332"/>
      <c r="K98" s="332"/>
      <c r="L98" s="332"/>
      <c r="M98" s="332"/>
      <c r="N98" s="333"/>
      <c r="O98" s="43">
        <f>SUM(O95,O91,O83)</f>
        <v>53500</v>
      </c>
      <c r="P98" s="43">
        <f>SUM(P95,P91,P83)</f>
        <v>0</v>
      </c>
      <c r="Q98" s="43"/>
      <c r="R98" s="43">
        <f>SUM(R95,R91,R83)</f>
        <v>0</v>
      </c>
      <c r="S98" s="43"/>
      <c r="T98" s="153">
        <f>SUM(T95,T91,T83)</f>
        <v>0</v>
      </c>
      <c r="U98" s="42"/>
    </row>
    <row r="101" spans="5:21" x14ac:dyDescent="0.35">
      <c r="O101" s="250">
        <f>O102-O98</f>
        <v>0</v>
      </c>
    </row>
    <row r="102" spans="5:21" x14ac:dyDescent="0.35">
      <c r="O102">
        <v>53500</v>
      </c>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40">
    <mergeCell ref="H95:N95"/>
    <mergeCell ref="E98:N98"/>
    <mergeCell ref="A11:Q15"/>
    <mergeCell ref="F77:N77"/>
    <mergeCell ref="F78:N78"/>
    <mergeCell ref="F90:N90"/>
    <mergeCell ref="K42:N42"/>
    <mergeCell ref="F52:N52"/>
    <mergeCell ref="F53:N53"/>
    <mergeCell ref="F54:N54"/>
    <mergeCell ref="F67:N67"/>
    <mergeCell ref="F88:N88"/>
    <mergeCell ref="F89:N89"/>
    <mergeCell ref="F69:N69"/>
    <mergeCell ref="E83:N83"/>
    <mergeCell ref="F74:N74"/>
    <mergeCell ref="F75:N75"/>
    <mergeCell ref="F76:N76"/>
    <mergeCell ref="F37:N37"/>
    <mergeCell ref="F68:N68"/>
    <mergeCell ref="F65:N65"/>
    <mergeCell ref="F66:N66"/>
    <mergeCell ref="A20:D20"/>
    <mergeCell ref="A43:D43"/>
    <mergeCell ref="F46:N46"/>
    <mergeCell ref="F47:N47"/>
    <mergeCell ref="F59:N59"/>
    <mergeCell ref="F64:N64"/>
    <mergeCell ref="F27:N27"/>
    <mergeCell ref="F38:N38"/>
    <mergeCell ref="F33:N33"/>
    <mergeCell ref="F34:N34"/>
    <mergeCell ref="F35:N35"/>
    <mergeCell ref="F36:N36"/>
    <mergeCell ref="D1:E1"/>
    <mergeCell ref="F23:N23"/>
    <mergeCell ref="F24:N24"/>
    <mergeCell ref="F25:N25"/>
    <mergeCell ref="F26:N26"/>
    <mergeCell ref="F32:N32"/>
  </mergeCells>
  <dataValidations count="10">
    <dataValidation type="list" allowBlank="1" showInputMessage="1" showErrorMessage="1" sqref="C23:D27 C74:D78 C46:D47 C59:D59 C88:D90 C64:D69 C52:D54 C32:D38" xr:uid="{00000000-0002-0000-0200-000000000000}">
      <formula1>Quarter1</formula1>
    </dataValidation>
    <dataValidation type="list" allowBlank="1" showInputMessage="1" showErrorMessage="1" error="Please select from the drop down menu" sqref="E23:E27" xr:uid="{00000000-0002-0000-0200-000001000000}">
      <formula1>Salary</formula1>
    </dataValidation>
    <dataValidation type="list" allowBlank="1" showInputMessage="1" showErrorMessage="1" sqref="H8" xr:uid="{00000000-0002-0000-0200-000002000000}">
      <formula1>YesNo</formula1>
    </dataValidation>
    <dataValidation type="list" allowBlank="1" showInputMessage="1" showErrorMessage="1" sqref="E74:E78" xr:uid="{00000000-0002-0000-0200-000004000000}">
      <formula1>Other</formula1>
    </dataValidation>
    <dataValidation type="list" allowBlank="1" showInputMessage="1" showErrorMessage="1" error="Please Select from the Drop Down Menu" sqref="E46:E47" xr:uid="{00000000-0002-0000-0200-000006000000}">
      <formula1>ContractedServices</formula1>
    </dataValidation>
    <dataValidation type="list" allowBlank="1" showInputMessage="1" showErrorMessage="1" error="Please Select from the Drop Down Menu" sqref="E59" xr:uid="{00000000-0002-0000-0200-000007000000}">
      <formula1>Telephone</formula1>
    </dataValidation>
    <dataValidation allowBlank="1" showInputMessage="1" showErrorMessage="1" error="Please Select from the Drop Down Menu" sqref="E64:E69" xr:uid="{00000000-0002-0000-0200-000008000000}"/>
    <dataValidation type="list" allowBlank="1" showInputMessage="1" showErrorMessage="1" sqref="E88:E90" xr:uid="{00000000-0002-0000-0200-000009000000}">
      <formula1>Salaries</formula1>
    </dataValidation>
    <dataValidation allowBlank="1" showInputMessage="1" showErrorMessage="1" error="Please select from the drop down menu" sqref="E32:E38" xr:uid="{00000000-0002-0000-0200-000005000000}"/>
    <dataValidation type="list" allowBlank="1" showInputMessage="1" showErrorMessage="1" error="Please Select from the Drop Down Menu" sqref="E52:E54" xr:uid="{00000000-0002-0000-0200-000003000000}">
      <formula1>Supplies</formula1>
    </dataValidation>
  </dataValidations>
  <pageMargins left="0.7" right="0.7" top="0.75" bottom="0.75" header="0.3" footer="0.3"/>
  <pageSetup orientation="portrait" r:id="rId2"/>
  <ignoredErrors>
    <ignoredError sqref="O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13" workbookViewId="0">
      <selection activeCell="H33" sqref="H33"/>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348" t="s">
        <v>41</v>
      </c>
      <c r="B1" s="348"/>
      <c r="C1" s="348"/>
      <c r="E1" s="348" t="s">
        <v>37</v>
      </c>
      <c r="F1" s="348"/>
      <c r="G1" s="348"/>
      <c r="I1" s="348" t="s">
        <v>38</v>
      </c>
      <c r="J1" s="348"/>
      <c r="K1" s="348"/>
      <c r="M1" s="348" t="s">
        <v>39</v>
      </c>
      <c r="N1" s="348"/>
      <c r="O1" s="348"/>
    </row>
    <row r="2" spans="1:15" x14ac:dyDescent="0.35">
      <c r="A2" s="271" t="s">
        <v>2</v>
      </c>
      <c r="B2" s="271"/>
      <c r="C2" s="1" t="s">
        <v>0</v>
      </c>
      <c r="E2" s="271" t="s">
        <v>2</v>
      </c>
      <c r="F2" s="271"/>
      <c r="G2" s="1" t="s">
        <v>0</v>
      </c>
      <c r="I2" s="271" t="s">
        <v>2</v>
      </c>
      <c r="J2" s="271"/>
      <c r="K2" s="1" t="s">
        <v>0</v>
      </c>
      <c r="M2" s="271" t="s">
        <v>2</v>
      </c>
      <c r="N2" s="271"/>
      <c r="O2" s="1" t="s">
        <v>0</v>
      </c>
    </row>
    <row r="3" spans="1:15" x14ac:dyDescent="0.35">
      <c r="A3" s="346" t="s">
        <v>5</v>
      </c>
      <c r="B3" s="347"/>
      <c r="C3" s="65"/>
      <c r="E3" s="346" t="s">
        <v>5</v>
      </c>
      <c r="F3" s="347"/>
      <c r="G3" s="65"/>
      <c r="I3" s="346" t="s">
        <v>5</v>
      </c>
      <c r="J3" s="347"/>
      <c r="K3" s="65"/>
      <c r="M3" s="346" t="s">
        <v>5</v>
      </c>
      <c r="N3" s="347"/>
      <c r="O3" s="65"/>
    </row>
    <row r="4" spans="1:15" x14ac:dyDescent="0.35">
      <c r="A4" s="4">
        <v>1</v>
      </c>
      <c r="B4" s="5" t="s">
        <v>1</v>
      </c>
      <c r="C4" s="65">
        <f>SUMIF('Budget Detail &amp; Amendments'!E23:E27, B4, 'Budget Detail &amp; Amendments'!O23:O27)</f>
        <v>37826.5</v>
      </c>
      <c r="E4" s="4">
        <v>1</v>
      </c>
      <c r="F4" s="5" t="s">
        <v>1</v>
      </c>
      <c r="G4" s="65">
        <f>SUMIF('Budget Detail &amp; Amendments'!E23:E27, 'Budget Roll-Up'!F4, 'Budget Detail &amp; Amendments'!P23:P27)</f>
        <v>0</v>
      </c>
      <c r="I4" s="4">
        <v>1</v>
      </c>
      <c r="J4" s="5" t="s">
        <v>1</v>
      </c>
      <c r="K4" s="65">
        <f>SUMIF('Budget Detail &amp; Amendments'!E23:E27, 'Budget Roll-Up'!J4, 'Budget Detail &amp; Amendments'!R23:R27)</f>
        <v>0</v>
      </c>
      <c r="M4" s="4">
        <v>1</v>
      </c>
      <c r="N4" s="5" t="s">
        <v>1</v>
      </c>
      <c r="O4" s="65">
        <f>SUMIF('Budget Detail &amp; Amendments'!E23:E27, 'Budget Roll-Up'!N4, 'Budget Detail &amp; Amendments'!T23:T27)</f>
        <v>0</v>
      </c>
    </row>
    <row r="5" spans="1:15" x14ac:dyDescent="0.35">
      <c r="A5" s="4">
        <v>2</v>
      </c>
      <c r="B5" s="5" t="s">
        <v>3</v>
      </c>
      <c r="C5" s="65">
        <f>SUMIF('Budget Detail &amp; Amendments'!E23:E27, B5, 'Budget Detail &amp; Amendments'!O23:O27)</f>
        <v>2640</v>
      </c>
      <c r="E5" s="4">
        <v>2</v>
      </c>
      <c r="F5" s="5" t="s">
        <v>3</v>
      </c>
      <c r="G5" s="65">
        <f>SUMIF('Budget Detail &amp; Amendments'!E23:E27, 'Budget Roll-Up'!F5, 'Budget Detail &amp; Amendments'!P23:P27)</f>
        <v>0</v>
      </c>
      <c r="I5" s="4">
        <v>2</v>
      </c>
      <c r="J5" s="5" t="s">
        <v>3</v>
      </c>
      <c r="K5" s="65">
        <f>SUMIF('Budget Detail &amp; Amendments'!E23:E27, 'Budget Roll-Up'!J5, 'Budget Detail &amp; Amendments'!R23:R27)</f>
        <v>0</v>
      </c>
      <c r="M5" s="4">
        <v>2</v>
      </c>
      <c r="N5" s="5" t="s">
        <v>3</v>
      </c>
      <c r="O5" s="65">
        <f>SUMIF('Budget Detail &amp; Amendments'!E23:E27, 'Budget Roll-Up'!N5, 'Budget Detail &amp; Amendments'!T23:T27)</f>
        <v>0</v>
      </c>
    </row>
    <row r="6" spans="1:15" x14ac:dyDescent="0.35">
      <c r="A6" s="4">
        <v>3</v>
      </c>
      <c r="B6" s="5" t="s">
        <v>4</v>
      </c>
      <c r="C6" s="65">
        <f>'Budget Detail &amp; Amendments'!O39</f>
        <v>5513.65</v>
      </c>
      <c r="E6" s="4">
        <v>3</v>
      </c>
      <c r="F6" s="5" t="s">
        <v>4</v>
      </c>
      <c r="G6" s="65">
        <f>'Budget Detail &amp; Amendments'!P39</f>
        <v>0</v>
      </c>
      <c r="I6" s="4">
        <v>3</v>
      </c>
      <c r="J6" s="5" t="s">
        <v>4</v>
      </c>
      <c r="K6" s="65">
        <f>'Budget Detail &amp; Amendments'!R39</f>
        <v>0</v>
      </c>
      <c r="M6" s="4">
        <v>3</v>
      </c>
      <c r="N6" s="5" t="s">
        <v>4</v>
      </c>
      <c r="O6" s="65">
        <f>'Budget Detail &amp; Amendments'!T39</f>
        <v>0</v>
      </c>
    </row>
    <row r="7" spans="1:15" x14ac:dyDescent="0.35">
      <c r="A7" s="6">
        <v>4</v>
      </c>
      <c r="B7" s="7" t="s">
        <v>6</v>
      </c>
      <c r="C7" s="66">
        <f>SUM(C4:C6)</f>
        <v>45980.15</v>
      </c>
      <c r="E7" s="6">
        <v>4</v>
      </c>
      <c r="F7" s="7" t="s">
        <v>6</v>
      </c>
      <c r="G7" s="66">
        <f>SUM(G4:G6)</f>
        <v>0</v>
      </c>
      <c r="I7" s="6">
        <v>4</v>
      </c>
      <c r="J7" s="7" t="s">
        <v>6</v>
      </c>
      <c r="K7" s="66">
        <f>SUM(K4:K6)</f>
        <v>0</v>
      </c>
      <c r="M7" s="6">
        <v>4</v>
      </c>
      <c r="N7" s="7" t="s">
        <v>6</v>
      </c>
      <c r="O7" s="66">
        <f>SUM(O4:O6)</f>
        <v>0</v>
      </c>
    </row>
    <row r="8" spans="1:15" x14ac:dyDescent="0.35">
      <c r="G8" s="67"/>
      <c r="K8" s="67"/>
      <c r="O8" s="67"/>
    </row>
    <row r="9" spans="1:15" x14ac:dyDescent="0.35">
      <c r="A9" s="271" t="s">
        <v>7</v>
      </c>
      <c r="B9" s="271"/>
      <c r="E9" s="271" t="s">
        <v>7</v>
      </c>
      <c r="F9" s="271"/>
      <c r="G9" s="67"/>
      <c r="I9" s="271" t="s">
        <v>7</v>
      </c>
      <c r="J9" s="271"/>
      <c r="K9" s="67"/>
      <c r="M9" s="271" t="s">
        <v>7</v>
      </c>
      <c r="N9" s="271"/>
      <c r="O9" s="67"/>
    </row>
    <row r="10" spans="1:15" x14ac:dyDescent="0.35">
      <c r="A10" s="4">
        <v>5</v>
      </c>
      <c r="B10" s="5" t="s">
        <v>8</v>
      </c>
      <c r="C10" s="65">
        <f>SUMIF('Budget Detail &amp; Amendments'!E46:E47, B10, 'Budget Detail &amp; Amendments'!O46:O47)</f>
        <v>0</v>
      </c>
      <c r="E10" s="4">
        <v>5</v>
      </c>
      <c r="F10" s="5" t="s">
        <v>8</v>
      </c>
      <c r="G10" s="65">
        <f>SUMIF('Budget Detail &amp; Amendments'!E46:E47, 'Budget Roll-Up'!F10, 'Budget Detail &amp; Amendments'!P46:P47)</f>
        <v>0</v>
      </c>
      <c r="I10" s="4">
        <v>5</v>
      </c>
      <c r="J10" s="5" t="s">
        <v>8</v>
      </c>
      <c r="K10" s="65">
        <f>SUMIF('Budget Detail &amp; Amendments'!E46:E47, 'Budget Roll-Up'!J10, 'Budget Detail &amp; Amendments'!R46:R47)</f>
        <v>0</v>
      </c>
      <c r="M10" s="4">
        <v>5</v>
      </c>
      <c r="N10" s="5" t="s">
        <v>8</v>
      </c>
      <c r="O10" s="65">
        <f>SUMIF('Budget Detail &amp; Amendments'!E46:E47, 'Budget Roll-Up'!N10, 'Budget Detail &amp; Amendments'!T46:T47)</f>
        <v>0</v>
      </c>
    </row>
    <row r="11" spans="1:15" x14ac:dyDescent="0.35">
      <c r="A11" s="4">
        <v>6</v>
      </c>
      <c r="B11" s="5" t="s">
        <v>9</v>
      </c>
      <c r="C11" s="65"/>
      <c r="E11" s="4">
        <v>6</v>
      </c>
      <c r="F11" s="5" t="s">
        <v>9</v>
      </c>
      <c r="G11" s="65"/>
      <c r="I11" s="4">
        <v>6</v>
      </c>
      <c r="J11" s="5" t="s">
        <v>9</v>
      </c>
      <c r="K11" s="65"/>
      <c r="M11" s="4">
        <v>6</v>
      </c>
      <c r="N11" s="5" t="s">
        <v>9</v>
      </c>
      <c r="O11" s="65"/>
    </row>
    <row r="12" spans="1:15" x14ac:dyDescent="0.35">
      <c r="A12" s="4">
        <v>7</v>
      </c>
      <c r="B12" s="5" t="s">
        <v>10</v>
      </c>
      <c r="C12" s="65">
        <f>SUMIF('Budget Detail &amp; Amendments'!E46:E47, 'Budget Roll-Up'!B12, 'Budget Detail &amp; Amendments'!O46:O47)</f>
        <v>51.02</v>
      </c>
      <c r="E12" s="4">
        <v>7</v>
      </c>
      <c r="F12" s="5" t="s">
        <v>10</v>
      </c>
      <c r="G12" s="65">
        <f>SUMIF('Budget Detail &amp; Amendments'!E46:E47, 'Budget Roll-Up'!F12, 'Budget Detail &amp; Amendments'!P46:P47)</f>
        <v>0</v>
      </c>
      <c r="I12" s="4">
        <v>7</v>
      </c>
      <c r="J12" s="5" t="s">
        <v>10</v>
      </c>
      <c r="K12" s="65">
        <f>SUMIF('Budget Detail &amp; Amendments'!E46:E47, 'Budget Roll-Up'!J12, 'Budget Detail &amp; Amendments'!R46:R47)</f>
        <v>0</v>
      </c>
      <c r="M12" s="4">
        <v>7</v>
      </c>
      <c r="N12" s="5" t="s">
        <v>10</v>
      </c>
      <c r="O12" s="65">
        <f>SUMIF('Budget Detail &amp; Amendments'!E46:E47, 'Budget Roll-Up'!N12, 'Budget Detail &amp; Amendments'!T46:T47)</f>
        <v>0</v>
      </c>
    </row>
    <row r="13" spans="1:15" x14ac:dyDescent="0.35">
      <c r="A13" s="4">
        <v>8</v>
      </c>
      <c r="B13" s="5" t="s">
        <v>13</v>
      </c>
      <c r="C13" s="65">
        <f>SUMIF('Budget Detail &amp; Amendments'!E52:E54, 'Budget Roll-Up'!B13, 'Budget Detail &amp; Amendments'!O52:O54)</f>
        <v>100</v>
      </c>
      <c r="E13" s="4">
        <v>8</v>
      </c>
      <c r="F13" s="5" t="s">
        <v>13</v>
      </c>
      <c r="G13" s="65">
        <f>SUMIF('Budget Detail &amp; Amendments'!E52:E54, 'Budget Roll-Up'!F13, 'Budget Detail &amp; Amendments'!P52:P54)</f>
        <v>0</v>
      </c>
      <c r="I13" s="4">
        <v>8</v>
      </c>
      <c r="J13" s="5" t="s">
        <v>13</v>
      </c>
      <c r="K13" s="65">
        <f>SUMIF('Budget Detail &amp; Amendments'!E52:E54, 'Budget Roll-Up'!J13, 'Budget Detail &amp; Amendments'!R52:R54)</f>
        <v>0</v>
      </c>
      <c r="M13" s="4">
        <v>8</v>
      </c>
      <c r="N13" s="5" t="s">
        <v>13</v>
      </c>
      <c r="O13" s="65">
        <f>SUMIF('Budget Detail &amp; Amendments'!E52:E54, 'Budget Roll-Up'!N13, 'Budget Detail &amp; Amendments'!T52:T54)</f>
        <v>0</v>
      </c>
    </row>
    <row r="14" spans="1:15" x14ac:dyDescent="0.35">
      <c r="A14" s="4">
        <v>9</v>
      </c>
      <c r="B14" s="5" t="s">
        <v>11</v>
      </c>
      <c r="C14" s="65">
        <f>SUMIF('Budget Detail &amp; Amendments'!E52:E54, 'Budget Roll-Up'!B14, 'Budget Detail &amp; Amendments'!O52:O54)</f>
        <v>1200</v>
      </c>
      <c r="E14" s="4">
        <v>9</v>
      </c>
      <c r="F14" s="5" t="s">
        <v>11</v>
      </c>
      <c r="G14" s="65">
        <f>SUMIF('Budget Detail &amp; Amendments'!E52:E54, 'Budget Roll-Up'!F14, 'Budget Detail &amp; Amendments'!P52:P54)</f>
        <v>0</v>
      </c>
      <c r="I14" s="4">
        <v>9</v>
      </c>
      <c r="J14" s="5" t="s">
        <v>11</v>
      </c>
      <c r="K14" s="65">
        <f>SUMIF('Budget Detail &amp; Amendments'!E52:E54, 'Budget Roll-Up'!J14, 'Budget Detail &amp; Amendments'!R52:R54)</f>
        <v>0</v>
      </c>
      <c r="M14" s="4">
        <v>9</v>
      </c>
      <c r="N14" s="5" t="s">
        <v>11</v>
      </c>
      <c r="O14" s="65">
        <f>SUMIF('Budget Detail &amp; Amendments'!E52:E54, 'Budget Roll-Up'!N14, 'Budget Detail &amp; Amendments'!T52:T54)</f>
        <v>0</v>
      </c>
    </row>
    <row r="15" spans="1:15" x14ac:dyDescent="0.35">
      <c r="A15" s="4">
        <v>10</v>
      </c>
      <c r="B15" s="5" t="s">
        <v>12</v>
      </c>
      <c r="C15" s="65">
        <f>SUMIF('Budget Detail &amp; Amendments'!E59:E59, 'Budget Roll-Up'!B15, 'Budget Detail &amp; Amendments'!O59:O59)</f>
        <v>0</v>
      </c>
      <c r="E15" s="4">
        <v>10</v>
      </c>
      <c r="F15" s="5" t="s">
        <v>12</v>
      </c>
      <c r="G15" s="65">
        <f>SUMIF('Budget Detail &amp; Amendments'!E59:E59, 'Budget Roll-Up'!F15, 'Budget Detail &amp; Amendments'!P59:P59)</f>
        <v>0</v>
      </c>
      <c r="I15" s="4">
        <v>10</v>
      </c>
      <c r="J15" s="5" t="s">
        <v>12</v>
      </c>
      <c r="K15" s="65">
        <f>SUMIF('Budget Detail &amp; Amendments'!E59:E59, 'Budget Roll-Up'!J15, 'Budget Detail &amp; Amendments'!R59:R59)</f>
        <v>0</v>
      </c>
      <c r="M15" s="4">
        <v>10</v>
      </c>
      <c r="N15" s="5" t="s">
        <v>12</v>
      </c>
      <c r="O15" s="65">
        <f>SUMIF('Budget Detail &amp; Amendments'!E59:E59, 'Budget Roll-Up'!N15, 'Budget Detail &amp; Amendments'!T59:T59)</f>
        <v>0</v>
      </c>
    </row>
    <row r="16" spans="1:15" x14ac:dyDescent="0.35">
      <c r="A16" s="4">
        <v>11</v>
      </c>
      <c r="B16" s="5" t="s">
        <v>14</v>
      </c>
      <c r="C16" s="65">
        <f>SUMIF('Budget Detail &amp; Amendments'!E59:E59, 'Budget Roll-Up'!B16, 'Budget Detail &amp; Amendments'!O59:O59)</f>
        <v>0</v>
      </c>
      <c r="E16" s="4">
        <v>11</v>
      </c>
      <c r="F16" s="5" t="s">
        <v>14</v>
      </c>
      <c r="G16" s="65">
        <f>SUMIF('Budget Detail &amp; Amendments'!E59:E59, 'Budget Roll-Up'!F16, 'Budget Detail &amp; Amendments'!P59:P59)</f>
        <v>0</v>
      </c>
      <c r="I16" s="4">
        <v>11</v>
      </c>
      <c r="J16" s="5" t="s">
        <v>14</v>
      </c>
      <c r="K16" s="65">
        <f>SUMIF('Budget Detail &amp; Amendments'!E59:E59, 'Budget Roll-Up'!J16, 'Budget Detail &amp; Amendments'!R59:R59)</f>
        <v>0</v>
      </c>
      <c r="M16" s="4">
        <v>11</v>
      </c>
      <c r="N16" s="5" t="s">
        <v>14</v>
      </c>
      <c r="O16" s="65">
        <f>SUMIF('Budget Detail &amp; Amendments'!E59:E59, 'Budget Roll-Up'!N16, 'Budget Detail &amp; Amendments'!T59:T59)</f>
        <v>0</v>
      </c>
    </row>
    <row r="17" spans="1:15" x14ac:dyDescent="0.35">
      <c r="A17" s="4">
        <v>12</v>
      </c>
      <c r="B17" s="8" t="s">
        <v>15</v>
      </c>
      <c r="C17" s="65">
        <f>'Budget Detail &amp; Amendments'!O70</f>
        <v>4713.83</v>
      </c>
      <c r="E17" s="4">
        <v>12</v>
      </c>
      <c r="F17" s="8" t="s">
        <v>15</v>
      </c>
      <c r="G17" s="65">
        <f>SUM('Budget Detail &amp; Amendments'!P70)</f>
        <v>0</v>
      </c>
      <c r="I17" s="4">
        <v>12</v>
      </c>
      <c r="J17" s="8" t="s">
        <v>15</v>
      </c>
      <c r="K17" s="65">
        <f>SUM('Budget Detail &amp; Amendments'!R70)</f>
        <v>0</v>
      </c>
      <c r="M17" s="4">
        <v>12</v>
      </c>
      <c r="N17" s="8" t="s">
        <v>15</v>
      </c>
      <c r="O17" s="65">
        <f>SUM('Budget Detail &amp; Amendments'!T70)</f>
        <v>0</v>
      </c>
    </row>
    <row r="18" spans="1:15" x14ac:dyDescent="0.35">
      <c r="A18" s="4">
        <v>13</v>
      </c>
      <c r="B18" s="8" t="s">
        <v>16</v>
      </c>
      <c r="C18" s="65"/>
      <c r="E18" s="4">
        <v>13</v>
      </c>
      <c r="F18" s="8" t="s">
        <v>16</v>
      </c>
      <c r="G18" s="65"/>
      <c r="I18" s="4">
        <v>13</v>
      </c>
      <c r="J18" s="8" t="s">
        <v>16</v>
      </c>
      <c r="K18" s="65"/>
      <c r="M18" s="4">
        <v>13</v>
      </c>
      <c r="N18" s="8" t="s">
        <v>16</v>
      </c>
      <c r="O18" s="65"/>
    </row>
    <row r="19" spans="1:15" x14ac:dyDescent="0.35">
      <c r="A19" s="4">
        <v>14</v>
      </c>
      <c r="B19" s="8" t="s">
        <v>17</v>
      </c>
      <c r="C19" s="65"/>
      <c r="E19" s="4">
        <v>14</v>
      </c>
      <c r="F19" s="8" t="s">
        <v>17</v>
      </c>
      <c r="G19" s="65"/>
      <c r="I19" s="4">
        <v>14</v>
      </c>
      <c r="J19" s="8" t="s">
        <v>17</v>
      </c>
      <c r="K19" s="65"/>
      <c r="M19" s="4">
        <v>14</v>
      </c>
      <c r="N19" s="8" t="s">
        <v>17</v>
      </c>
      <c r="O19" s="65"/>
    </row>
    <row r="20" spans="1:15" x14ac:dyDescent="0.35">
      <c r="A20" s="4">
        <v>15</v>
      </c>
      <c r="B20" s="8" t="s">
        <v>18</v>
      </c>
      <c r="C20" s="65"/>
      <c r="E20" s="4">
        <v>15</v>
      </c>
      <c r="F20" s="8" t="s">
        <v>18</v>
      </c>
      <c r="G20" s="65"/>
      <c r="I20" s="4">
        <v>15</v>
      </c>
      <c r="J20" s="8" t="s">
        <v>18</v>
      </c>
      <c r="K20" s="65"/>
      <c r="M20" s="4">
        <v>15</v>
      </c>
      <c r="N20" s="8" t="s">
        <v>18</v>
      </c>
      <c r="O20" s="65"/>
    </row>
    <row r="21" spans="1:15" x14ac:dyDescent="0.35">
      <c r="A21" s="4">
        <v>16</v>
      </c>
      <c r="B21" s="8" t="s">
        <v>19</v>
      </c>
      <c r="C21" s="65">
        <f>SUMIF('Budget Detail &amp; Amendments'!E74:E78, 'Budget Roll-Up'!B21, 'Budget Detail &amp; Amendments'!O74:O78)</f>
        <v>360</v>
      </c>
      <c r="E21" s="4">
        <v>16</v>
      </c>
      <c r="F21" s="8" t="s">
        <v>19</v>
      </c>
      <c r="G21" s="65">
        <f>SUMIF('Budget Detail &amp; Amendments'!E74:E78, 'Budget Roll-Up'!F21, 'Budget Detail &amp; Amendments'!P74:P78)</f>
        <v>0</v>
      </c>
      <c r="I21" s="4">
        <v>16</v>
      </c>
      <c r="J21" s="8" t="s">
        <v>19</v>
      </c>
      <c r="K21" s="65">
        <f>SUMIF('Budget Detail &amp; Amendments'!E74:E78, 'Budget Roll-Up'!J21, 'Budget Detail &amp; Amendments'!R74:R78)</f>
        <v>0</v>
      </c>
      <c r="M21" s="4">
        <v>16</v>
      </c>
      <c r="N21" s="8" t="s">
        <v>19</v>
      </c>
      <c r="O21" s="65">
        <f>SUMIF('Budget Detail &amp; Amendments'!E74:E78, 'Budget Roll-Up'!N21, 'Budget Detail &amp; Amendments'!T74:T78)</f>
        <v>0</v>
      </c>
    </row>
    <row r="22" spans="1:15" x14ac:dyDescent="0.35">
      <c r="A22" s="4">
        <v>17</v>
      </c>
      <c r="B22" s="8" t="s">
        <v>20</v>
      </c>
      <c r="C22" s="65">
        <f>SUMIF('Budget Detail &amp; Amendments'!E74:E78, 'Budget Roll-Up'!B22, 'Budget Detail &amp; Amendments'!O74:O78)</f>
        <v>1095</v>
      </c>
      <c r="E22" s="4">
        <v>17</v>
      </c>
      <c r="F22" s="8" t="s">
        <v>20</v>
      </c>
      <c r="G22" s="65">
        <f>SUMIF('Budget Detail &amp; Amendments'!E74:E78, 'Budget Roll-Up'!F22, 'Budget Detail &amp; Amendments'!P74:P78)</f>
        <v>0</v>
      </c>
      <c r="I22" s="4">
        <v>17</v>
      </c>
      <c r="J22" s="8" t="s">
        <v>20</v>
      </c>
      <c r="K22" s="65">
        <f>SUMIF('Budget Detail &amp; Amendments'!E74:E78, 'Budget Roll-Up'!J22, 'Budget Detail &amp; Amendments'!R74:R78)</f>
        <v>0</v>
      </c>
      <c r="M22" s="4">
        <v>17</v>
      </c>
      <c r="N22" s="8" t="s">
        <v>20</v>
      </c>
      <c r="O22" s="65">
        <f>SUMIF('Budget Detail &amp; Amendments'!E74:E78, 'Budget Roll-Up'!N22, 'Budget Detail &amp; Amendments'!T74:T78)</f>
        <v>0</v>
      </c>
    </row>
    <row r="23" spans="1:15" x14ac:dyDescent="0.35">
      <c r="A23" s="4">
        <v>18</v>
      </c>
      <c r="B23" s="8" t="s">
        <v>21</v>
      </c>
      <c r="C23" s="65">
        <f>SUMIF('Budget Detail &amp; Amendments'!E74:E78, 'Budget Roll-Up'!B23, 'Budget Detail &amp; Amendments'!O74:O78)</f>
        <v>0</v>
      </c>
      <c r="E23" s="4">
        <v>18</v>
      </c>
      <c r="F23" s="8" t="s">
        <v>21</v>
      </c>
      <c r="G23" s="65">
        <f>SUMIF('Budget Detail &amp; Amendments'!E74:E78, 'Budget Roll-Up'!F23, 'Budget Detail &amp; Amendments'!P74:P78)</f>
        <v>0</v>
      </c>
      <c r="I23" s="4">
        <v>18</v>
      </c>
      <c r="J23" s="8" t="s">
        <v>21</v>
      </c>
      <c r="K23" s="65">
        <f>SUMIF('Budget Detail &amp; Amendments'!E74:E78, 'Budget Roll-Up'!J23, 'Budget Detail &amp; Amendments'!R74:R78)</f>
        <v>0</v>
      </c>
      <c r="M23" s="4">
        <v>18</v>
      </c>
      <c r="N23" s="8" t="s">
        <v>21</v>
      </c>
      <c r="O23" s="65">
        <f>SUMIF('Budget Detail &amp; Amendments'!E74:E78, 'Budget Roll-Up'!N23, 'Budget Detail &amp; Amendments'!T74:T78)</f>
        <v>0</v>
      </c>
    </row>
    <row r="24" spans="1:15" x14ac:dyDescent="0.35">
      <c r="A24" s="6">
        <v>19</v>
      </c>
      <c r="B24" s="7" t="s">
        <v>22</v>
      </c>
      <c r="C24" s="65">
        <f>SUM(C10:C23)</f>
        <v>7519.85</v>
      </c>
      <c r="E24" s="6">
        <v>19</v>
      </c>
      <c r="F24" s="7" t="s">
        <v>22</v>
      </c>
      <c r="G24" s="65">
        <f>SUM(G10:G23)</f>
        <v>0</v>
      </c>
      <c r="I24" s="6">
        <v>19</v>
      </c>
      <c r="J24" s="7" t="s">
        <v>22</v>
      </c>
      <c r="K24" s="65">
        <f>SUM(K10:K23)</f>
        <v>0</v>
      </c>
      <c r="M24" s="6">
        <v>19</v>
      </c>
      <c r="N24" s="7" t="s">
        <v>22</v>
      </c>
      <c r="O24" s="65">
        <f>SUM(O10:O23)</f>
        <v>0</v>
      </c>
    </row>
    <row r="25" spans="1:15" x14ac:dyDescent="0.35">
      <c r="C25" s="67"/>
      <c r="G25" s="67"/>
      <c r="K25" s="67"/>
      <c r="O25" s="67"/>
    </row>
    <row r="26" spans="1:15" x14ac:dyDescent="0.35">
      <c r="A26" s="9">
        <v>20</v>
      </c>
      <c r="B26" s="7" t="s">
        <v>23</v>
      </c>
      <c r="C26" s="65">
        <f>'Budget Detail &amp; Amendments'!O95</f>
        <v>0</v>
      </c>
      <c r="E26" s="9">
        <v>20</v>
      </c>
      <c r="F26" s="7" t="s">
        <v>23</v>
      </c>
      <c r="G26" s="65">
        <f>'Budget Detail &amp; Amendments'!P95</f>
        <v>0</v>
      </c>
      <c r="I26" s="9">
        <v>20</v>
      </c>
      <c r="J26" s="7" t="s">
        <v>23</v>
      </c>
      <c r="K26" s="65">
        <f>SUM('Budget Detail &amp; Amendments'!R95)</f>
        <v>0</v>
      </c>
      <c r="M26" s="9">
        <v>20</v>
      </c>
      <c r="N26" s="7" t="s">
        <v>23</v>
      </c>
      <c r="O26" s="65">
        <f>SUM('Budget Detail &amp; Amendments'!T95)</f>
        <v>0</v>
      </c>
    </row>
    <row r="27" spans="1:15" x14ac:dyDescent="0.35">
      <c r="A27" s="1"/>
      <c r="B27" s="1"/>
      <c r="C27" s="67"/>
      <c r="E27" s="1"/>
      <c r="F27" s="1"/>
      <c r="G27" s="67"/>
      <c r="I27" s="1"/>
      <c r="J27" s="1"/>
      <c r="K27" s="67"/>
      <c r="M27" s="1"/>
      <c r="N27" s="1"/>
      <c r="O27" s="67"/>
    </row>
    <row r="28" spans="1:15" x14ac:dyDescent="0.35">
      <c r="A28" s="6">
        <v>21</v>
      </c>
      <c r="B28" s="7" t="s">
        <v>24</v>
      </c>
      <c r="C28" s="65">
        <f>'Budget Detail &amp; Amendments'!O91</f>
        <v>0</v>
      </c>
      <c r="E28" s="6">
        <v>21</v>
      </c>
      <c r="F28" s="7" t="s">
        <v>24</v>
      </c>
      <c r="G28" s="65">
        <f>SUM('Budget Detail &amp; Amendments'!P91)</f>
        <v>0</v>
      </c>
      <c r="I28" s="6">
        <v>21</v>
      </c>
      <c r="J28" s="7" t="s">
        <v>24</v>
      </c>
      <c r="K28" s="65">
        <f>SUM('Budget Detail &amp; Amendments'!R91)</f>
        <v>0</v>
      </c>
      <c r="M28" s="6">
        <v>21</v>
      </c>
      <c r="N28" s="7" t="s">
        <v>24</v>
      </c>
      <c r="O28" s="65">
        <f>SUM('Budget Detail &amp; Amendments'!T91)</f>
        <v>0</v>
      </c>
    </row>
    <row r="29" spans="1:15" x14ac:dyDescent="0.35">
      <c r="A29" s="2"/>
      <c r="B29" s="1"/>
      <c r="C29" s="67"/>
      <c r="E29" s="2"/>
      <c r="F29" s="1"/>
      <c r="G29" s="67"/>
      <c r="I29" s="2"/>
      <c r="J29" s="1"/>
      <c r="K29" s="67"/>
      <c r="M29" s="2"/>
      <c r="N29" s="1"/>
      <c r="O29" s="67"/>
    </row>
    <row r="30" spans="1:15" x14ac:dyDescent="0.35">
      <c r="A30" s="6">
        <v>22</v>
      </c>
      <c r="B30" s="7" t="s">
        <v>25</v>
      </c>
      <c r="C30" s="65">
        <f>SUM(C7,C24,C26,C28)</f>
        <v>53500</v>
      </c>
      <c r="E30" s="6">
        <v>22</v>
      </c>
      <c r="F30" s="7" t="s">
        <v>25</v>
      </c>
      <c r="G30" s="65">
        <f>SUM(G7,G24,G26,G28)</f>
        <v>0</v>
      </c>
      <c r="I30" s="6">
        <v>22</v>
      </c>
      <c r="J30" s="7" t="s">
        <v>25</v>
      </c>
      <c r="K30" s="65">
        <f>SUM(K7,K24,K26,K28)</f>
        <v>0</v>
      </c>
      <c r="M30" s="6">
        <v>22</v>
      </c>
      <c r="N30" s="7" t="s">
        <v>25</v>
      </c>
      <c r="O30" s="65">
        <f>SUM(O7,O24,O26,O28)</f>
        <v>0</v>
      </c>
    </row>
    <row r="33" spans="1:7" ht="15" thickBot="1" x14ac:dyDescent="0.4"/>
    <row r="34" spans="1:7" ht="15" customHeight="1" thickBot="1" x14ac:dyDescent="0.4">
      <c r="A34" s="349" t="s">
        <v>71</v>
      </c>
      <c r="B34" s="350"/>
      <c r="C34" s="350"/>
      <c r="D34" s="350"/>
      <c r="E34" s="350"/>
      <c r="F34" s="350"/>
      <c r="G34" s="351"/>
    </row>
    <row r="35" spans="1:7" x14ac:dyDescent="0.35">
      <c r="A35" s="24"/>
      <c r="B35" s="13"/>
      <c r="C35" s="24"/>
      <c r="D35" s="24"/>
      <c r="E35" s="24"/>
      <c r="F35" s="24"/>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26"/>
  <sheetViews>
    <sheetView workbookViewId="0">
      <selection activeCell="A2" sqref="A2:Y26"/>
    </sheetView>
  </sheetViews>
  <sheetFormatPr defaultRowHeight="14.5" x14ac:dyDescent="0.35"/>
  <sheetData>
    <row r="2" spans="1:25" ht="15.75" customHeight="1" x14ac:dyDescent="0.35">
      <c r="A2" s="352" t="s">
        <v>123</v>
      </c>
      <c r="B2" s="352"/>
      <c r="C2" s="352"/>
      <c r="D2" s="352"/>
      <c r="E2" s="352"/>
      <c r="F2" s="352"/>
      <c r="G2" s="352"/>
      <c r="H2" s="352"/>
      <c r="I2" s="352"/>
      <c r="J2" s="352"/>
      <c r="K2" s="352"/>
      <c r="L2" s="352"/>
      <c r="M2" s="352"/>
      <c r="N2" s="352"/>
      <c r="O2" s="352"/>
      <c r="P2" s="352"/>
      <c r="Q2" s="352"/>
      <c r="R2" s="352"/>
      <c r="S2" s="352"/>
      <c r="T2" s="352"/>
      <c r="U2" s="352"/>
      <c r="V2" s="352"/>
      <c r="W2" s="352"/>
      <c r="X2" s="352"/>
      <c r="Y2" s="352"/>
    </row>
    <row r="3" spans="1:25" ht="15" customHeight="1" x14ac:dyDescent="0.35">
      <c r="A3" s="352"/>
      <c r="B3" s="352"/>
      <c r="C3" s="352"/>
      <c r="D3" s="352"/>
      <c r="E3" s="352"/>
      <c r="F3" s="352"/>
      <c r="G3" s="352"/>
      <c r="H3" s="352"/>
      <c r="I3" s="352"/>
      <c r="J3" s="352"/>
      <c r="K3" s="352"/>
      <c r="L3" s="352"/>
      <c r="M3" s="352"/>
      <c r="N3" s="352"/>
      <c r="O3" s="352"/>
      <c r="P3" s="352"/>
      <c r="Q3" s="352"/>
      <c r="R3" s="352"/>
      <c r="S3" s="352"/>
      <c r="T3" s="352"/>
      <c r="U3" s="352"/>
      <c r="V3" s="352"/>
      <c r="W3" s="352"/>
      <c r="X3" s="352"/>
      <c r="Y3" s="352"/>
    </row>
    <row r="4" spans="1:25" ht="15" customHeight="1" x14ac:dyDescent="0.35">
      <c r="A4" s="352"/>
      <c r="B4" s="352"/>
      <c r="C4" s="352"/>
      <c r="D4" s="352"/>
      <c r="E4" s="352"/>
      <c r="F4" s="352"/>
      <c r="G4" s="352"/>
      <c r="H4" s="352"/>
      <c r="I4" s="352"/>
      <c r="J4" s="352"/>
      <c r="K4" s="352"/>
      <c r="L4" s="352"/>
      <c r="M4" s="352"/>
      <c r="N4" s="352"/>
      <c r="O4" s="352"/>
      <c r="P4" s="352"/>
      <c r="Q4" s="352"/>
      <c r="R4" s="352"/>
      <c r="S4" s="352"/>
      <c r="T4" s="352"/>
      <c r="U4" s="352"/>
      <c r="V4" s="352"/>
      <c r="W4" s="352"/>
      <c r="X4" s="352"/>
      <c r="Y4" s="352"/>
    </row>
    <row r="5" spans="1:25" ht="15" customHeight="1" x14ac:dyDescent="0.35">
      <c r="A5" s="352"/>
      <c r="B5" s="352"/>
      <c r="C5" s="352"/>
      <c r="D5" s="352"/>
      <c r="E5" s="352"/>
      <c r="F5" s="352"/>
      <c r="G5" s="352"/>
      <c r="H5" s="352"/>
      <c r="I5" s="352"/>
      <c r="J5" s="352"/>
      <c r="K5" s="352"/>
      <c r="L5" s="352"/>
      <c r="M5" s="352"/>
      <c r="N5" s="352"/>
      <c r="O5" s="352"/>
      <c r="P5" s="352"/>
      <c r="Q5" s="352"/>
      <c r="R5" s="352"/>
      <c r="S5" s="352"/>
      <c r="T5" s="352"/>
      <c r="U5" s="352"/>
      <c r="V5" s="352"/>
      <c r="W5" s="352"/>
      <c r="X5" s="352"/>
      <c r="Y5" s="352"/>
    </row>
    <row r="6" spans="1:25" ht="15" customHeight="1" x14ac:dyDescent="0.35">
      <c r="A6" s="352"/>
      <c r="B6" s="352"/>
      <c r="C6" s="352"/>
      <c r="D6" s="352"/>
      <c r="E6" s="352"/>
      <c r="F6" s="352"/>
      <c r="G6" s="352"/>
      <c r="H6" s="352"/>
      <c r="I6" s="352"/>
      <c r="J6" s="352"/>
      <c r="K6" s="352"/>
      <c r="L6" s="352"/>
      <c r="M6" s="352"/>
      <c r="N6" s="352"/>
      <c r="O6" s="352"/>
      <c r="P6" s="352"/>
      <c r="Q6" s="352"/>
      <c r="R6" s="352"/>
      <c r="S6" s="352"/>
      <c r="T6" s="352"/>
      <c r="U6" s="352"/>
      <c r="V6" s="352"/>
      <c r="W6" s="352"/>
      <c r="X6" s="352"/>
      <c r="Y6" s="352"/>
    </row>
    <row r="7" spans="1:25" ht="15" customHeight="1" x14ac:dyDescent="0.35">
      <c r="A7" s="352"/>
      <c r="B7" s="352"/>
      <c r="C7" s="352"/>
      <c r="D7" s="352"/>
      <c r="E7" s="352"/>
      <c r="F7" s="352"/>
      <c r="G7" s="352"/>
      <c r="H7" s="352"/>
      <c r="I7" s="352"/>
      <c r="J7" s="352"/>
      <c r="K7" s="352"/>
      <c r="L7" s="352"/>
      <c r="M7" s="352"/>
      <c r="N7" s="352"/>
      <c r="O7" s="352"/>
      <c r="P7" s="352"/>
      <c r="Q7" s="352"/>
      <c r="R7" s="352"/>
      <c r="S7" s="352"/>
      <c r="T7" s="352"/>
      <c r="U7" s="352"/>
      <c r="V7" s="352"/>
      <c r="W7" s="352"/>
      <c r="X7" s="352"/>
      <c r="Y7" s="352"/>
    </row>
    <row r="8" spans="1:25" ht="15" customHeight="1" x14ac:dyDescent="0.35">
      <c r="A8" s="352"/>
      <c r="B8" s="352"/>
      <c r="C8" s="352"/>
      <c r="D8" s="352"/>
      <c r="E8" s="352"/>
      <c r="F8" s="352"/>
      <c r="G8" s="352"/>
      <c r="H8" s="352"/>
      <c r="I8" s="352"/>
      <c r="J8" s="352"/>
      <c r="K8" s="352"/>
      <c r="L8" s="352"/>
      <c r="M8" s="352"/>
      <c r="N8" s="352"/>
      <c r="O8" s="352"/>
      <c r="P8" s="352"/>
      <c r="Q8" s="352"/>
      <c r="R8" s="352"/>
      <c r="S8" s="352"/>
      <c r="T8" s="352"/>
      <c r="U8" s="352"/>
      <c r="V8" s="352"/>
      <c r="W8" s="352"/>
      <c r="X8" s="352"/>
      <c r="Y8" s="352"/>
    </row>
    <row r="9" spans="1:25" ht="15" customHeight="1" x14ac:dyDescent="0.35">
      <c r="A9" s="352"/>
      <c r="B9" s="352"/>
      <c r="C9" s="352"/>
      <c r="D9" s="352"/>
      <c r="E9" s="352"/>
      <c r="F9" s="352"/>
      <c r="G9" s="352"/>
      <c r="H9" s="352"/>
      <c r="I9" s="352"/>
      <c r="J9" s="352"/>
      <c r="K9" s="352"/>
      <c r="L9" s="352"/>
      <c r="M9" s="352"/>
      <c r="N9" s="352"/>
      <c r="O9" s="352"/>
      <c r="P9" s="352"/>
      <c r="Q9" s="352"/>
      <c r="R9" s="352"/>
      <c r="S9" s="352"/>
      <c r="T9" s="352"/>
      <c r="U9" s="352"/>
      <c r="V9" s="352"/>
      <c r="W9" s="352"/>
      <c r="X9" s="352"/>
      <c r="Y9" s="352"/>
    </row>
    <row r="10" spans="1:25" ht="15" customHeight="1" x14ac:dyDescent="0.3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row>
    <row r="11" spans="1:25" ht="15" customHeight="1" x14ac:dyDescent="0.35">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row>
    <row r="12" spans="1:25" ht="15" customHeight="1" x14ac:dyDescent="0.35">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row>
    <row r="13" spans="1:25" ht="15" customHeight="1" x14ac:dyDescent="0.35">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row>
    <row r="14" spans="1:25" ht="15" customHeight="1" x14ac:dyDescent="0.35">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row>
    <row r="15" spans="1:25" ht="15" customHeight="1" x14ac:dyDescent="0.35">
      <c r="A15" s="352"/>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row>
    <row r="16" spans="1:25" ht="15" customHeight="1" x14ac:dyDescent="0.35">
      <c r="A16" s="35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row>
    <row r="17" spans="1:25" ht="15" customHeight="1" x14ac:dyDescent="0.35">
      <c r="A17" s="352"/>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row>
    <row r="18" spans="1:25" ht="15" customHeight="1" x14ac:dyDescent="0.35">
      <c r="A18" s="352"/>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row>
    <row r="19" spans="1:25" ht="15" customHeight="1" x14ac:dyDescent="0.35">
      <c r="A19" s="352"/>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row>
    <row r="20" spans="1:25" ht="15" customHeight="1" x14ac:dyDescent="0.35">
      <c r="A20" s="352"/>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row>
    <row r="21" spans="1:25" ht="15" customHeight="1" x14ac:dyDescent="0.35">
      <c r="A21" s="352"/>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row>
    <row r="22" spans="1:25" ht="15" customHeight="1" x14ac:dyDescent="0.35">
      <c r="A22" s="352"/>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row>
    <row r="23" spans="1:25" ht="15" customHeight="1" x14ac:dyDescent="0.35">
      <c r="A23" s="352"/>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row>
    <row r="24" spans="1:25" ht="15" customHeight="1" x14ac:dyDescent="0.35">
      <c r="A24" s="352"/>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row>
    <row r="25" spans="1:25" ht="15" customHeight="1" x14ac:dyDescent="0.35">
      <c r="A25" s="352"/>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row>
    <row r="26" spans="1:25" ht="15" customHeight="1" x14ac:dyDescent="0.35">
      <c r="A26" s="35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77"/>
  <sheetViews>
    <sheetView showGridLines="0" topLeftCell="A22" zoomScale="85" zoomScaleNormal="85" workbookViewId="0">
      <selection activeCell="AE49" sqref="AE49"/>
    </sheetView>
  </sheetViews>
  <sheetFormatPr defaultColWidth="9.1796875" defaultRowHeight="12.5" x14ac:dyDescent="0.25"/>
  <cols>
    <col min="1" max="1" width="3.1796875" style="87" customWidth="1"/>
    <col min="2" max="8" width="3.81640625" style="87" customWidth="1"/>
    <col min="9" max="9" width="1.81640625" style="87" customWidth="1"/>
    <col min="10" max="10" width="8.453125" style="88" bestFit="1" customWidth="1"/>
    <col min="11" max="11" width="32" style="87" bestFit="1" customWidth="1"/>
    <col min="12" max="12" width="4.81640625" style="87" customWidth="1"/>
    <col min="13" max="19" width="3.81640625" style="87" customWidth="1"/>
    <col min="20" max="20" width="1.81640625" style="87" customWidth="1"/>
    <col min="21" max="21" width="4.453125" style="87" customWidth="1"/>
    <col min="22" max="22" width="30.7265625" style="87" bestFit="1" customWidth="1"/>
    <col min="23" max="23" width="2.81640625" style="87" customWidth="1"/>
    <col min="24" max="24" width="3.1796875" style="87" customWidth="1"/>
    <col min="25" max="25" width="7.81640625" style="87" customWidth="1"/>
    <col min="26" max="16384" width="9.1796875" style="87"/>
  </cols>
  <sheetData>
    <row r="1" spans="1:28" ht="18" x14ac:dyDescent="0.4">
      <c r="A1" s="365" t="s">
        <v>144</v>
      </c>
      <c r="B1" s="365"/>
      <c r="C1" s="365"/>
      <c r="D1" s="365"/>
      <c r="E1" s="365"/>
      <c r="F1" s="365"/>
      <c r="G1" s="365"/>
      <c r="H1" s="365"/>
      <c r="I1" s="365"/>
      <c r="J1" s="365"/>
      <c r="K1" s="365"/>
      <c r="L1" s="156"/>
      <c r="M1" s="156"/>
      <c r="N1" s="156"/>
      <c r="O1" s="156"/>
      <c r="P1" s="156"/>
      <c r="Q1" s="156"/>
      <c r="R1" s="156"/>
      <c r="S1" s="156"/>
      <c r="T1" s="156"/>
      <c r="U1" s="156"/>
      <c r="V1" s="156"/>
      <c r="W1" s="157"/>
      <c r="X1" s="158"/>
      <c r="Y1" s="159"/>
      <c r="Z1" s="158"/>
      <c r="AA1" s="158"/>
    </row>
    <row r="2" spans="1:28" x14ac:dyDescent="0.25">
      <c r="A2" s="366" t="s">
        <v>96</v>
      </c>
      <c r="B2" s="366"/>
      <c r="C2" s="366"/>
      <c r="D2" s="366"/>
      <c r="E2" s="366"/>
      <c r="F2" s="366"/>
      <c r="G2" s="366"/>
      <c r="H2" s="366"/>
      <c r="I2" s="366"/>
      <c r="J2" s="366"/>
      <c r="K2" s="366"/>
      <c r="L2" s="160"/>
      <c r="M2" s="89"/>
      <c r="N2" s="89"/>
      <c r="O2" s="89"/>
      <c r="P2" s="89"/>
      <c r="Q2" s="89"/>
      <c r="R2" s="89"/>
      <c r="S2" s="89"/>
      <c r="T2" s="89"/>
      <c r="U2" s="160"/>
      <c r="V2" s="161" t="s">
        <v>97</v>
      </c>
      <c r="W2" s="157"/>
      <c r="X2" s="158"/>
      <c r="Y2" s="162"/>
      <c r="Z2" s="158"/>
      <c r="AA2" s="158"/>
    </row>
    <row r="3" spans="1:28" x14ac:dyDescent="0.25">
      <c r="A3" s="160"/>
      <c r="B3" s="160"/>
      <c r="C3" s="160"/>
      <c r="D3" s="163"/>
      <c r="E3" s="163"/>
      <c r="F3" s="160"/>
      <c r="G3" s="160"/>
      <c r="H3" s="160"/>
      <c r="I3" s="164"/>
      <c r="J3" s="165"/>
      <c r="K3" s="160"/>
      <c r="L3" s="160"/>
      <c r="M3" s="160"/>
      <c r="N3" s="160"/>
      <c r="O3" s="163"/>
      <c r="P3" s="163"/>
      <c r="Q3" s="160"/>
      <c r="R3" s="160"/>
      <c r="S3" s="160"/>
      <c r="T3" s="164"/>
      <c r="U3" s="90"/>
      <c r="V3" s="160"/>
      <c r="W3" s="157"/>
      <c r="X3" s="158"/>
      <c r="Y3" s="159"/>
      <c r="Z3" s="158"/>
      <c r="AA3" s="158"/>
    </row>
    <row r="4" spans="1:28" x14ac:dyDescent="0.25">
      <c r="A4" s="160"/>
      <c r="B4" s="160"/>
      <c r="C4" s="160"/>
      <c r="D4" s="367" t="s">
        <v>98</v>
      </c>
      <c r="E4" s="368"/>
      <c r="F4" s="360">
        <v>2018</v>
      </c>
      <c r="G4" s="369"/>
      <c r="H4" s="361"/>
      <c r="I4" s="160"/>
      <c r="J4" s="165"/>
      <c r="K4" s="367" t="s">
        <v>99</v>
      </c>
      <c r="L4" s="368"/>
      <c r="M4" s="360">
        <v>1</v>
      </c>
      <c r="N4" s="361"/>
      <c r="O4" s="357"/>
      <c r="P4" s="358"/>
      <c r="Q4" s="358"/>
      <c r="R4" s="358"/>
      <c r="S4" s="358"/>
      <c r="T4" s="160"/>
      <c r="U4" s="160"/>
      <c r="V4" s="160"/>
      <c r="W4" s="157"/>
      <c r="X4" s="158"/>
      <c r="Y4" s="162"/>
      <c r="Z4" s="158"/>
      <c r="AA4" s="158"/>
    </row>
    <row r="5" spans="1:28" x14ac:dyDescent="0.25">
      <c r="A5" s="160"/>
      <c r="B5" s="160"/>
      <c r="C5" s="160"/>
      <c r="D5" s="160"/>
      <c r="E5" s="160"/>
      <c r="F5" s="160"/>
      <c r="G5" s="160"/>
      <c r="H5" s="160"/>
      <c r="I5" s="160"/>
      <c r="J5" s="165"/>
      <c r="K5" s="160"/>
      <c r="L5" s="160"/>
      <c r="M5" s="160"/>
      <c r="N5" s="160"/>
      <c r="O5" s="160"/>
      <c r="P5" s="160"/>
      <c r="Q5" s="160"/>
      <c r="R5" s="160"/>
      <c r="S5" s="160"/>
      <c r="T5" s="160"/>
      <c r="U5" s="160"/>
      <c r="V5" s="160"/>
      <c r="W5" s="157"/>
      <c r="X5" s="158"/>
      <c r="Y5" s="166"/>
      <c r="Z5" s="158"/>
      <c r="AA5" s="158"/>
    </row>
    <row r="6" spans="1:28" x14ac:dyDescent="0.25">
      <c r="A6" s="158"/>
      <c r="B6" s="158"/>
      <c r="C6" s="158"/>
      <c r="D6" s="158"/>
      <c r="E6" s="158"/>
      <c r="F6" s="158"/>
      <c r="G6" s="158"/>
      <c r="H6" s="158"/>
      <c r="I6" s="158"/>
      <c r="J6" s="159"/>
      <c r="K6" s="158"/>
      <c r="L6" s="158"/>
      <c r="M6" s="158"/>
      <c r="N6" s="158"/>
      <c r="O6" s="158"/>
      <c r="P6" s="158"/>
      <c r="Q6" s="158"/>
      <c r="R6" s="158"/>
      <c r="S6" s="158"/>
      <c r="T6" s="158"/>
      <c r="U6" s="158"/>
      <c r="V6" s="158"/>
      <c r="W6" s="158"/>
      <c r="X6" s="158"/>
      <c r="Y6" s="167"/>
      <c r="Z6" s="158"/>
      <c r="AA6" s="158"/>
    </row>
    <row r="7" spans="1:28" s="91" customFormat="1" ht="18" customHeight="1" x14ac:dyDescent="0.25">
      <c r="A7" s="168"/>
      <c r="B7" s="359" t="s">
        <v>100</v>
      </c>
      <c r="C7" s="359"/>
      <c r="D7" s="359"/>
      <c r="E7" s="359"/>
      <c r="F7" s="359"/>
      <c r="G7" s="359"/>
      <c r="H7" s="359"/>
      <c r="I7" s="359"/>
      <c r="J7" s="359"/>
      <c r="K7" s="359"/>
      <c r="L7" s="359"/>
      <c r="M7" s="359"/>
      <c r="N7" s="359"/>
      <c r="O7" s="359"/>
      <c r="P7" s="359"/>
      <c r="Q7" s="359"/>
      <c r="R7" s="359"/>
      <c r="S7" s="359"/>
      <c r="T7" s="359"/>
      <c r="U7" s="359"/>
      <c r="V7" s="359"/>
      <c r="W7" s="168"/>
      <c r="X7" s="168"/>
      <c r="Y7" s="356"/>
      <c r="Z7" s="168"/>
      <c r="AA7" s="168"/>
    </row>
    <row r="8" spans="1:28" s="92" customFormat="1" ht="6" customHeight="1" x14ac:dyDescent="0.2">
      <c r="A8" s="169"/>
      <c r="B8" s="170"/>
      <c r="C8" s="170"/>
      <c r="D8" s="170"/>
      <c r="E8" s="170"/>
      <c r="F8" s="170"/>
      <c r="G8" s="170"/>
      <c r="H8" s="170"/>
      <c r="I8" s="170"/>
      <c r="J8" s="171"/>
      <c r="K8" s="170"/>
      <c r="L8" s="172"/>
      <c r="M8" s="170"/>
      <c r="N8" s="170"/>
      <c r="O8" s="170"/>
      <c r="P8" s="170"/>
      <c r="Q8" s="170"/>
      <c r="R8" s="170"/>
      <c r="S8" s="170"/>
      <c r="T8" s="170"/>
      <c r="U8" s="170"/>
      <c r="V8" s="170"/>
      <c r="W8" s="169"/>
      <c r="X8" s="169"/>
      <c r="Y8" s="356"/>
      <c r="Z8" s="169"/>
      <c r="AA8" s="169"/>
    </row>
    <row r="9" spans="1:28" s="94" customFormat="1" ht="13" x14ac:dyDescent="0.4">
      <c r="A9" s="173"/>
      <c r="B9" s="353">
        <f>DATE(year,7,1)</f>
        <v>43282</v>
      </c>
      <c r="C9" s="354"/>
      <c r="D9" s="354"/>
      <c r="E9" s="354"/>
      <c r="F9" s="354"/>
      <c r="G9" s="354"/>
      <c r="H9" s="354"/>
      <c r="I9" s="174"/>
      <c r="J9" s="355" t="s">
        <v>101</v>
      </c>
      <c r="K9" s="355"/>
      <c r="L9" s="175"/>
      <c r="M9" s="353">
        <f>DATE(year+1,1,1)</f>
        <v>43466</v>
      </c>
      <c r="N9" s="354"/>
      <c r="O9" s="354"/>
      <c r="P9" s="354"/>
      <c r="Q9" s="354"/>
      <c r="R9" s="354"/>
      <c r="S9" s="354"/>
      <c r="T9" s="175"/>
      <c r="U9" s="355" t="s">
        <v>102</v>
      </c>
      <c r="V9" s="355"/>
      <c r="W9" s="173"/>
      <c r="X9" s="173"/>
      <c r="Y9" s="356"/>
      <c r="Z9" s="176"/>
      <c r="AA9" s="176"/>
      <c r="AB9" s="96"/>
    </row>
    <row r="10" spans="1:28" s="93" customFormat="1" ht="13" x14ac:dyDescent="0.25">
      <c r="A10" s="172"/>
      <c r="B10" s="177" t="str">
        <f>IF(startday=1,INDEX(weekDayNames,1),INDEX(weekDayNames,2))</f>
        <v>Su</v>
      </c>
      <c r="C10" s="178" t="str">
        <f>IF(startday=1,INDEX(weekDayNames,2),INDEX(weekDayNames,3))</f>
        <v>M</v>
      </c>
      <c r="D10" s="178" t="str">
        <f>IF(startday=1,INDEX(weekDayNames,3),INDEX(weekDayNames,4))</f>
        <v>Tu</v>
      </c>
      <c r="E10" s="178" t="str">
        <f>IF(startday=1,INDEX(weekDayNames,4),INDEX(weekDayNames,5))</f>
        <v>W</v>
      </c>
      <c r="F10" s="178" t="str">
        <f>IF(startday=1,INDEX(weekDayNames,5),INDEX(weekDayNames,6))</f>
        <v>Th</v>
      </c>
      <c r="G10" s="178" t="str">
        <f>IF(startday=1,INDEX(weekDayNames,6),INDEX(weekDayNames,7))</f>
        <v>F</v>
      </c>
      <c r="H10" s="177" t="str">
        <f>IF(startday=1,INDEX(weekDayNames,7),INDEX(weekDayNames,1))</f>
        <v>Sa</v>
      </c>
      <c r="I10" s="175"/>
      <c r="J10" s="363" t="s">
        <v>103</v>
      </c>
      <c r="K10" s="363"/>
      <c r="L10" s="175"/>
      <c r="M10" s="177" t="str">
        <f>IF(startday=1,INDEX(weekDayNames,1),INDEX(weekDayNames,2))</f>
        <v>Su</v>
      </c>
      <c r="N10" s="178" t="str">
        <f>IF(startday=1,INDEX(weekDayNames,2),INDEX(weekDayNames,3))</f>
        <v>M</v>
      </c>
      <c r="O10" s="178" t="str">
        <f>IF(startday=1,INDEX(weekDayNames,3),INDEX(weekDayNames,4))</f>
        <v>Tu</v>
      </c>
      <c r="P10" s="178" t="str">
        <f>IF(startday=1,INDEX(weekDayNames,4),INDEX(weekDayNames,5))</f>
        <v>W</v>
      </c>
      <c r="Q10" s="178" t="str">
        <f>IF(startday=1,INDEX(weekDayNames,5),INDEX(weekDayNames,6))</f>
        <v>Th</v>
      </c>
      <c r="R10" s="178" t="str">
        <f>IF(startday=1,INDEX(weekDayNames,6),INDEX(weekDayNames,7))</f>
        <v>F</v>
      </c>
      <c r="S10" s="177" t="str">
        <f>IF(startday=1,INDEX(weekDayNames,7),INDEX(weekDayNames,1))</f>
        <v>Sa</v>
      </c>
      <c r="T10" s="175"/>
      <c r="U10" s="179">
        <v>9</v>
      </c>
      <c r="V10" s="180" t="s">
        <v>124</v>
      </c>
      <c r="W10" s="172"/>
      <c r="X10" s="172"/>
      <c r="Y10" s="356"/>
      <c r="Z10" s="172"/>
      <c r="AA10" s="172"/>
    </row>
    <row r="11" spans="1:28" s="93" customFormat="1" ht="13" x14ac:dyDescent="0.3">
      <c r="A11" s="172"/>
      <c r="B11" s="181">
        <f t="array" ref="B11:H16">IF(MONTH(B9)&lt;&gt;MONTH(DATE(YEAR(B9),MONTH(B9),1)-WEEKDAY(DATE(YEAR(B9),MONTH(B9),1),startday)+(WeekNo-1)*7+WeekDay),"",DATE(YEAR(B9),MONTH(B9),1)-WEEKDAY(DATE(YEAR(B9),MONTH(B9),1),startday)+(WeekNo-1)*7+WeekDay)</f>
        <v>43282</v>
      </c>
      <c r="C11" s="182">
        <v>43283</v>
      </c>
      <c r="D11" s="183">
        <v>43284</v>
      </c>
      <c r="E11" s="184">
        <v>43285</v>
      </c>
      <c r="F11" s="184">
        <v>43286</v>
      </c>
      <c r="G11" s="184">
        <v>43287</v>
      </c>
      <c r="H11" s="181">
        <v>43288</v>
      </c>
      <c r="I11" s="175"/>
      <c r="J11" s="364" t="s">
        <v>125</v>
      </c>
      <c r="K11" s="364"/>
      <c r="L11" s="175"/>
      <c r="M11" s="181" t="str">
        <f t="array" ref="M11:S16">IF(MONTH(M9)&lt;&gt;MONTH(DATE(YEAR(M9),MONTH(M9),1)-WEEKDAY(DATE(YEAR(M9),MONTH(M9),1),startday)+(WeekNo-1)*7+WeekDay),"",DATE(YEAR(M9),MONTH(M9),1)-WEEKDAY(DATE(YEAR(M9),MONTH(M9),1),startday)+(WeekNo-1)*7+WeekDay)</f>
        <v/>
      </c>
      <c r="N11" s="184" t="str">
        <v/>
      </c>
      <c r="O11" s="184">
        <v>43466</v>
      </c>
      <c r="P11" s="184">
        <v>43467</v>
      </c>
      <c r="Q11" s="184">
        <v>43468</v>
      </c>
      <c r="R11" s="184">
        <v>43469</v>
      </c>
      <c r="S11" s="181">
        <v>43470</v>
      </c>
      <c r="T11" s="175"/>
      <c r="U11" s="185">
        <v>15</v>
      </c>
      <c r="V11" s="186" t="s">
        <v>104</v>
      </c>
      <c r="W11" s="172"/>
      <c r="X11" s="172"/>
      <c r="Y11" s="356"/>
      <c r="Z11" s="172"/>
      <c r="AA11" s="172"/>
    </row>
    <row r="12" spans="1:28" s="93" customFormat="1" ht="13" x14ac:dyDescent="0.25">
      <c r="A12" s="172"/>
      <c r="B12" s="181">
        <v>43289</v>
      </c>
      <c r="C12" s="184">
        <v>43290</v>
      </c>
      <c r="D12" s="184">
        <v>43291</v>
      </c>
      <c r="E12" s="187">
        <v>43292</v>
      </c>
      <c r="F12" s="184">
        <v>43293</v>
      </c>
      <c r="G12" s="184">
        <v>43294</v>
      </c>
      <c r="H12" s="181">
        <v>43295</v>
      </c>
      <c r="I12" s="175"/>
      <c r="J12" s="362" t="s">
        <v>126</v>
      </c>
      <c r="K12" s="362"/>
      <c r="L12" s="175"/>
      <c r="M12" s="181">
        <v>43471</v>
      </c>
      <c r="N12" s="184">
        <v>43472</v>
      </c>
      <c r="O12" s="184">
        <v>43473</v>
      </c>
      <c r="P12" s="187">
        <v>43474</v>
      </c>
      <c r="Q12" s="184">
        <v>43475</v>
      </c>
      <c r="R12" s="184">
        <v>43476</v>
      </c>
      <c r="S12" s="181">
        <v>43477</v>
      </c>
      <c r="T12" s="175"/>
      <c r="U12" s="179">
        <v>23</v>
      </c>
      <c r="V12" s="180" t="s">
        <v>124</v>
      </c>
      <c r="W12" s="172"/>
      <c r="X12" s="172"/>
      <c r="Y12" s="188"/>
      <c r="Z12" s="189"/>
      <c r="AA12" s="189"/>
      <c r="AB12" s="97"/>
    </row>
    <row r="13" spans="1:28" s="93" customFormat="1" ht="11.25" customHeight="1" x14ac:dyDescent="0.25">
      <c r="A13" s="172"/>
      <c r="B13" s="181">
        <v>43296</v>
      </c>
      <c r="C13" s="184">
        <v>43297</v>
      </c>
      <c r="D13" s="183">
        <v>43298</v>
      </c>
      <c r="E13" s="184">
        <v>43299</v>
      </c>
      <c r="F13" s="184">
        <v>43300</v>
      </c>
      <c r="G13" s="184">
        <v>43301</v>
      </c>
      <c r="H13" s="181">
        <v>43302</v>
      </c>
      <c r="I13" s="175"/>
      <c r="J13" s="190"/>
      <c r="K13" s="191"/>
      <c r="L13" s="175"/>
      <c r="M13" s="181">
        <v>43478</v>
      </c>
      <c r="N13" s="184">
        <v>43479</v>
      </c>
      <c r="O13" s="183">
        <v>43480</v>
      </c>
      <c r="P13" s="184">
        <v>43481</v>
      </c>
      <c r="Q13" s="184">
        <v>43482</v>
      </c>
      <c r="R13" s="183">
        <v>43483</v>
      </c>
      <c r="S13" s="181">
        <v>43484</v>
      </c>
      <c r="T13" s="175"/>
      <c r="U13" s="185">
        <v>29</v>
      </c>
      <c r="V13" s="186" t="s">
        <v>104</v>
      </c>
      <c r="W13" s="172"/>
      <c r="X13" s="172"/>
      <c r="Y13" s="190"/>
      <c r="Z13" s="191"/>
      <c r="AA13" s="189"/>
      <c r="AB13" s="97"/>
    </row>
    <row r="14" spans="1:28" s="93" customFormat="1" ht="10.5" x14ac:dyDescent="0.2">
      <c r="A14" s="172"/>
      <c r="B14" s="181">
        <v>43303</v>
      </c>
      <c r="C14" s="184">
        <v>43304</v>
      </c>
      <c r="D14" s="184">
        <v>43305</v>
      </c>
      <c r="E14" s="187">
        <v>43306</v>
      </c>
      <c r="F14" s="184">
        <v>43307</v>
      </c>
      <c r="G14" s="184">
        <v>43308</v>
      </c>
      <c r="H14" s="181">
        <v>43309</v>
      </c>
      <c r="I14" s="175"/>
      <c r="J14" s="192">
        <v>2</v>
      </c>
      <c r="K14" s="191" t="s">
        <v>127</v>
      </c>
      <c r="L14" s="175"/>
      <c r="M14" s="181">
        <v>43485</v>
      </c>
      <c r="N14" s="184">
        <v>43486</v>
      </c>
      <c r="O14" s="184">
        <v>43487</v>
      </c>
      <c r="P14" s="187">
        <v>43488</v>
      </c>
      <c r="Q14" s="184">
        <v>43489</v>
      </c>
      <c r="R14" s="184">
        <v>43490</v>
      </c>
      <c r="S14" s="181">
        <v>43491</v>
      </c>
      <c r="T14" s="175"/>
      <c r="U14" s="193">
        <v>31</v>
      </c>
      <c r="V14" s="194" t="s">
        <v>128</v>
      </c>
      <c r="W14" s="172"/>
      <c r="X14" s="172"/>
      <c r="Y14" s="190"/>
      <c r="Z14" s="191"/>
      <c r="AA14" s="189"/>
      <c r="AB14" s="97"/>
    </row>
    <row r="15" spans="1:28" s="93" customFormat="1" ht="10.5" x14ac:dyDescent="0.25">
      <c r="A15" s="172"/>
      <c r="B15" s="181">
        <v>43310</v>
      </c>
      <c r="C15" s="184">
        <v>43311</v>
      </c>
      <c r="D15" s="183">
        <v>43312</v>
      </c>
      <c r="E15" s="187" t="str">
        <v/>
      </c>
      <c r="F15" s="195" t="str">
        <v/>
      </c>
      <c r="G15" s="184" t="str">
        <v/>
      </c>
      <c r="H15" s="181" t="str">
        <v/>
      </c>
      <c r="I15" s="175"/>
      <c r="J15" s="196" t="s">
        <v>129</v>
      </c>
      <c r="K15" s="172" t="s">
        <v>130</v>
      </c>
      <c r="L15" s="175"/>
      <c r="M15" s="181">
        <v>43492</v>
      </c>
      <c r="N15" s="184">
        <v>43493</v>
      </c>
      <c r="O15" s="183">
        <v>43494</v>
      </c>
      <c r="P15" s="184">
        <v>43495</v>
      </c>
      <c r="Q15" s="182">
        <v>43496</v>
      </c>
      <c r="R15" s="197" t="str">
        <v/>
      </c>
      <c r="S15" s="181" t="str">
        <v/>
      </c>
      <c r="T15" s="175"/>
      <c r="U15" s="198"/>
      <c r="V15" s="186"/>
      <c r="W15" s="172"/>
      <c r="X15" s="172"/>
      <c r="Y15" s="190"/>
      <c r="Z15" s="191"/>
      <c r="AA15" s="189"/>
      <c r="AB15" s="97"/>
    </row>
    <row r="16" spans="1:28" s="93" customFormat="1" ht="10.5" x14ac:dyDescent="0.25">
      <c r="A16" s="172"/>
      <c r="B16" s="181" t="str">
        <v/>
      </c>
      <c r="C16" s="183" t="str">
        <v/>
      </c>
      <c r="D16" s="184" t="str">
        <v/>
      </c>
      <c r="E16" s="184" t="str">
        <v/>
      </c>
      <c r="F16" s="184" t="str">
        <v/>
      </c>
      <c r="G16" s="184" t="str">
        <v/>
      </c>
      <c r="H16" s="181" t="str">
        <v/>
      </c>
      <c r="I16" s="175"/>
      <c r="J16" s="185" t="s">
        <v>131</v>
      </c>
      <c r="K16" s="191" t="s">
        <v>132</v>
      </c>
      <c r="L16" s="175"/>
      <c r="M16" s="181" t="str">
        <v/>
      </c>
      <c r="N16" s="184" t="str">
        <v/>
      </c>
      <c r="O16" s="184" t="str">
        <v/>
      </c>
      <c r="P16" s="184" t="str">
        <v/>
      </c>
      <c r="Q16" s="184" t="str">
        <v/>
      </c>
      <c r="R16" s="184" t="str">
        <v/>
      </c>
      <c r="S16" s="181" t="str">
        <v/>
      </c>
      <c r="T16" s="175"/>
      <c r="U16" s="172"/>
      <c r="V16" s="172"/>
      <c r="W16" s="172"/>
      <c r="X16" s="172"/>
      <c r="Y16" s="190"/>
      <c r="Z16" s="191"/>
      <c r="AA16" s="189"/>
      <c r="AB16" s="97"/>
    </row>
    <row r="17" spans="1:40" s="93" customFormat="1" ht="10.5" x14ac:dyDescent="0.2">
      <c r="A17" s="172"/>
      <c r="B17" s="199"/>
      <c r="C17" s="200"/>
      <c r="D17" s="201"/>
      <c r="E17" s="201"/>
      <c r="F17" s="201"/>
      <c r="G17" s="201"/>
      <c r="H17" s="199"/>
      <c r="I17" s="175"/>
      <c r="J17" s="172"/>
      <c r="K17" s="191"/>
      <c r="L17" s="175"/>
      <c r="M17" s="199"/>
      <c r="N17" s="201"/>
      <c r="O17" s="201"/>
      <c r="P17" s="201"/>
      <c r="Q17" s="201"/>
      <c r="R17" s="201"/>
      <c r="S17" s="199"/>
      <c r="T17" s="175"/>
      <c r="U17" s="172"/>
      <c r="V17" s="172"/>
      <c r="W17" s="172"/>
      <c r="X17" s="172"/>
      <c r="Y17" s="190"/>
      <c r="Z17" s="191"/>
      <c r="AA17" s="189"/>
      <c r="AB17" s="97"/>
    </row>
    <row r="18" spans="1:40" s="93" customFormat="1" ht="4.5" customHeight="1" x14ac:dyDescent="0.3">
      <c r="A18" s="172"/>
      <c r="B18" s="175"/>
      <c r="C18" s="175"/>
      <c r="D18" s="175"/>
      <c r="E18" s="175"/>
      <c r="F18" s="175"/>
      <c r="G18" s="175"/>
      <c r="H18" s="175"/>
      <c r="I18" s="175"/>
      <c r="J18" s="202"/>
      <c r="K18" s="175"/>
      <c r="L18" s="175"/>
      <c r="M18" s="175"/>
      <c r="N18" s="175"/>
      <c r="O18" s="175"/>
      <c r="P18" s="175"/>
      <c r="Q18" s="175"/>
      <c r="R18" s="175"/>
      <c r="S18" s="175"/>
      <c r="T18" s="175"/>
      <c r="U18" s="173"/>
      <c r="V18" s="173"/>
      <c r="W18" s="172"/>
      <c r="X18" s="172"/>
      <c r="Y18" s="190"/>
      <c r="Z18" s="191"/>
      <c r="AA18" s="189"/>
      <c r="AB18" s="97"/>
      <c r="AF18" s="99"/>
      <c r="AG18" s="95"/>
      <c r="AM18" s="99"/>
      <c r="AN18" s="95"/>
    </row>
    <row r="19" spans="1:40" s="94" customFormat="1" ht="11.5" x14ac:dyDescent="0.3">
      <c r="A19" s="173"/>
      <c r="B19" s="353">
        <f>DATE(year,8,1)</f>
        <v>43313</v>
      </c>
      <c r="C19" s="354"/>
      <c r="D19" s="354"/>
      <c r="E19" s="354"/>
      <c r="F19" s="354"/>
      <c r="G19" s="354"/>
      <c r="H19" s="354"/>
      <c r="I19" s="174"/>
      <c r="J19" s="355" t="s">
        <v>105</v>
      </c>
      <c r="K19" s="355"/>
      <c r="L19" s="175"/>
      <c r="M19" s="353">
        <f>DATE(year+1,2,1)</f>
        <v>43497</v>
      </c>
      <c r="N19" s="354"/>
      <c r="O19" s="354"/>
      <c r="P19" s="354"/>
      <c r="Q19" s="354"/>
      <c r="R19" s="354"/>
      <c r="S19" s="354"/>
      <c r="T19" s="175"/>
      <c r="U19" s="355" t="s">
        <v>106</v>
      </c>
      <c r="V19" s="355"/>
      <c r="W19" s="173"/>
      <c r="X19" s="173"/>
      <c r="Y19" s="190"/>
      <c r="Z19" s="191"/>
      <c r="AA19" s="189"/>
      <c r="AB19" s="100"/>
      <c r="AC19" s="101"/>
    </row>
    <row r="20" spans="1:40" s="93" customFormat="1" ht="10.5" x14ac:dyDescent="0.2">
      <c r="A20" s="172"/>
      <c r="B20" s="177" t="str">
        <f>IF(startday=1,INDEX(weekDayNames,1),INDEX(weekDayNames,2))</f>
        <v>Su</v>
      </c>
      <c r="C20" s="178" t="str">
        <f>IF(startday=1,INDEX(weekDayNames,2),INDEX(weekDayNames,3))</f>
        <v>M</v>
      </c>
      <c r="D20" s="178" t="str">
        <f>IF(startday=1,INDEX(weekDayNames,3),INDEX(weekDayNames,4))</f>
        <v>Tu</v>
      </c>
      <c r="E20" s="178" t="str">
        <f>IF(startday=1,INDEX(weekDayNames,4),INDEX(weekDayNames,5))</f>
        <v>W</v>
      </c>
      <c r="F20" s="178" t="str">
        <f>IF(startday=1,INDEX(weekDayNames,5),INDEX(weekDayNames,6))</f>
        <v>Th</v>
      </c>
      <c r="G20" s="178" t="str">
        <f>IF(startday=1,INDEX(weekDayNames,6),INDEX(weekDayNames,7))</f>
        <v>F</v>
      </c>
      <c r="H20" s="177" t="str">
        <f>IF(startday=1,INDEX(weekDayNames,7),INDEX(weekDayNames,1))</f>
        <v>Sa</v>
      </c>
      <c r="I20" s="175"/>
      <c r="J20" s="203">
        <v>8</v>
      </c>
      <c r="K20" s="180" t="s">
        <v>124</v>
      </c>
      <c r="L20" s="172"/>
      <c r="M20" s="177" t="str">
        <f>IF(startday=1,INDEX(weekDayNames,1),INDEX(weekDayNames,2))</f>
        <v>Su</v>
      </c>
      <c r="N20" s="178" t="str">
        <f>IF(startday=1,INDEX(weekDayNames,2),INDEX(weekDayNames,3))</f>
        <v>M</v>
      </c>
      <c r="O20" s="178" t="str">
        <f>IF(startday=1,INDEX(weekDayNames,3),INDEX(weekDayNames,4))</f>
        <v>Tu</v>
      </c>
      <c r="P20" s="178" t="str">
        <f>IF(startday=1,INDEX(weekDayNames,4),INDEX(weekDayNames,5))</f>
        <v>W</v>
      </c>
      <c r="Q20" s="178" t="str">
        <f>IF(startday=1,INDEX(weekDayNames,5),INDEX(weekDayNames,6))</f>
        <v>Th</v>
      </c>
      <c r="R20" s="178" t="str">
        <f>IF(startday=1,INDEX(weekDayNames,6),INDEX(weekDayNames,7))</f>
        <v>F</v>
      </c>
      <c r="S20" s="177" t="str">
        <f>IF(startday=1,INDEX(weekDayNames,7),INDEX(weekDayNames,1))</f>
        <v>Sa</v>
      </c>
      <c r="T20" s="175"/>
      <c r="U20" s="204">
        <v>6</v>
      </c>
      <c r="V20" s="180" t="s">
        <v>124</v>
      </c>
      <c r="W20" s="172"/>
      <c r="X20" s="172"/>
      <c r="Y20" s="205"/>
      <c r="Z20" s="172"/>
      <c r="AA20" s="189"/>
      <c r="AB20" s="97"/>
    </row>
    <row r="21" spans="1:40" s="93" customFormat="1" ht="10.5" x14ac:dyDescent="0.25">
      <c r="A21" s="172"/>
      <c r="B21" s="181" t="str">
        <f t="array" ref="B21:H26">IF(MONTH(B19)&lt;&gt;MONTH(DATE(YEAR(B19),MONTH(B19),1)-WEEKDAY(DATE(YEAR(B19),MONTH(B19),1),startday)+(WeekNo-1)*7+WeekDay),"",DATE(YEAR(B19),MONTH(B19),1)-WEEKDAY(DATE(YEAR(B19),MONTH(B19),1),startday)+(WeekNo-1)*7+WeekDay)</f>
        <v/>
      </c>
      <c r="C21" s="184" t="str">
        <v/>
      </c>
      <c r="D21" s="184" t="str">
        <v/>
      </c>
      <c r="E21" s="184">
        <v>43313</v>
      </c>
      <c r="F21" s="184">
        <v>43314</v>
      </c>
      <c r="G21" s="184">
        <v>43315</v>
      </c>
      <c r="H21" s="181">
        <v>43316</v>
      </c>
      <c r="I21" s="175"/>
      <c r="J21" s="185">
        <v>14</v>
      </c>
      <c r="K21" s="206" t="s">
        <v>104</v>
      </c>
      <c r="L21" s="172"/>
      <c r="M21" s="181" t="str">
        <f t="array" ref="M21:S26">IF(MONTH(M19)&lt;&gt;MONTH(DATE(YEAR(M19),MONTH(M19),1)-WEEKDAY(DATE(YEAR(M19),MONTH(M19),1),startday)+(WeekNo-1)*7+WeekDay),"",DATE(YEAR(M19),MONTH(M19),1)-WEEKDAY(DATE(YEAR(M19),MONTH(M19),1),startday)+(WeekNo-1)*7+WeekDay)</f>
        <v/>
      </c>
      <c r="N21" s="184" t="str">
        <v/>
      </c>
      <c r="O21" s="184" t="str">
        <v/>
      </c>
      <c r="P21" s="184" t="str">
        <v/>
      </c>
      <c r="Q21" s="184" t="str">
        <v/>
      </c>
      <c r="R21" s="184">
        <v>43497</v>
      </c>
      <c r="S21" s="181">
        <v>43498</v>
      </c>
      <c r="T21" s="175"/>
      <c r="U21" s="185">
        <v>12</v>
      </c>
      <c r="V21" s="186" t="s">
        <v>104</v>
      </c>
      <c r="W21" s="172"/>
      <c r="X21" s="172"/>
      <c r="Y21" s="205"/>
      <c r="Z21" s="172"/>
      <c r="AA21" s="172"/>
    </row>
    <row r="22" spans="1:40" s="93" customFormat="1" ht="11.5" x14ac:dyDescent="0.3">
      <c r="A22" s="172"/>
      <c r="B22" s="181">
        <v>43317</v>
      </c>
      <c r="C22" s="184">
        <v>43318</v>
      </c>
      <c r="D22" s="184">
        <v>43319</v>
      </c>
      <c r="E22" s="187">
        <v>43320</v>
      </c>
      <c r="F22" s="184">
        <v>43321</v>
      </c>
      <c r="G22" s="184">
        <v>43322</v>
      </c>
      <c r="H22" s="181">
        <v>43323</v>
      </c>
      <c r="I22" s="175"/>
      <c r="J22" s="203">
        <v>22</v>
      </c>
      <c r="K22" s="180" t="s">
        <v>124</v>
      </c>
      <c r="L22" s="175"/>
      <c r="M22" s="181">
        <v>43499</v>
      </c>
      <c r="N22" s="184">
        <v>43500</v>
      </c>
      <c r="O22" s="184">
        <v>43501</v>
      </c>
      <c r="P22" s="187">
        <v>43502</v>
      </c>
      <c r="Q22" s="184">
        <v>43503</v>
      </c>
      <c r="R22" s="184">
        <v>43504</v>
      </c>
      <c r="S22" s="181">
        <v>43505</v>
      </c>
      <c r="T22" s="175"/>
      <c r="U22" s="204">
        <v>20</v>
      </c>
      <c r="V22" s="180" t="s">
        <v>124</v>
      </c>
      <c r="W22" s="172"/>
      <c r="X22" s="172"/>
      <c r="Y22" s="205"/>
      <c r="Z22" s="172"/>
      <c r="AA22" s="173"/>
      <c r="AB22" s="94"/>
    </row>
    <row r="23" spans="1:40" s="93" customFormat="1" ht="11.25" customHeight="1" x14ac:dyDescent="0.25">
      <c r="A23" s="172"/>
      <c r="B23" s="181">
        <v>43324</v>
      </c>
      <c r="C23" s="184">
        <v>43325</v>
      </c>
      <c r="D23" s="183">
        <v>43326</v>
      </c>
      <c r="E23" s="184">
        <v>43327</v>
      </c>
      <c r="F23" s="184">
        <v>43328</v>
      </c>
      <c r="G23" s="184">
        <v>43329</v>
      </c>
      <c r="H23" s="181">
        <v>43330</v>
      </c>
      <c r="I23" s="175"/>
      <c r="J23" s="185">
        <v>28</v>
      </c>
      <c r="K23" s="206" t="s">
        <v>104</v>
      </c>
      <c r="L23" s="175"/>
      <c r="M23" s="181">
        <v>43506</v>
      </c>
      <c r="N23" s="184">
        <v>43507</v>
      </c>
      <c r="O23" s="183">
        <v>43508</v>
      </c>
      <c r="P23" s="184">
        <v>43509</v>
      </c>
      <c r="Q23" s="184">
        <v>43510</v>
      </c>
      <c r="R23" s="184">
        <v>43511</v>
      </c>
      <c r="S23" s="181">
        <v>43512</v>
      </c>
      <c r="T23" s="175"/>
      <c r="U23" s="185">
        <v>26</v>
      </c>
      <c r="V23" s="186" t="s">
        <v>104</v>
      </c>
      <c r="W23" s="172"/>
      <c r="X23" s="172"/>
      <c r="Y23" s="205"/>
      <c r="Z23" s="172"/>
      <c r="AA23" s="172"/>
    </row>
    <row r="24" spans="1:40" s="93" customFormat="1" ht="11.25" customHeight="1" x14ac:dyDescent="0.2">
      <c r="A24" s="172"/>
      <c r="B24" s="181">
        <v>43331</v>
      </c>
      <c r="C24" s="184">
        <v>43332</v>
      </c>
      <c r="D24" s="184">
        <v>43333</v>
      </c>
      <c r="E24" s="187">
        <v>43334</v>
      </c>
      <c r="F24" s="184">
        <v>43335</v>
      </c>
      <c r="G24" s="184">
        <v>43336</v>
      </c>
      <c r="H24" s="181">
        <v>43337</v>
      </c>
      <c r="I24" s="175"/>
      <c r="J24" s="192">
        <v>31</v>
      </c>
      <c r="K24" s="207" t="s">
        <v>107</v>
      </c>
      <c r="L24" s="175"/>
      <c r="M24" s="181">
        <v>43513</v>
      </c>
      <c r="N24" s="184">
        <v>43514</v>
      </c>
      <c r="O24" s="184">
        <v>43515</v>
      </c>
      <c r="P24" s="187">
        <v>43516</v>
      </c>
      <c r="Q24" s="184">
        <v>43517</v>
      </c>
      <c r="R24" s="184">
        <v>43518</v>
      </c>
      <c r="S24" s="181">
        <v>43519</v>
      </c>
      <c r="T24" s="175"/>
      <c r="U24" s="172"/>
      <c r="V24" s="172"/>
      <c r="W24" s="172"/>
      <c r="X24" s="172"/>
      <c r="Y24" s="172"/>
      <c r="Z24" s="172"/>
      <c r="AA24" s="190"/>
    </row>
    <row r="25" spans="1:40" s="93" customFormat="1" ht="12.75" customHeight="1" x14ac:dyDescent="0.2">
      <c r="A25" s="172"/>
      <c r="B25" s="181">
        <v>43338</v>
      </c>
      <c r="C25" s="184">
        <v>43339</v>
      </c>
      <c r="D25" s="183">
        <v>43340</v>
      </c>
      <c r="E25" s="184">
        <v>43341</v>
      </c>
      <c r="F25" s="182">
        <v>43342</v>
      </c>
      <c r="G25" s="195">
        <v>43343</v>
      </c>
      <c r="H25" s="181" t="str">
        <v/>
      </c>
      <c r="I25" s="175"/>
      <c r="J25" s="172"/>
      <c r="K25" s="207" t="s">
        <v>133</v>
      </c>
      <c r="L25" s="175"/>
      <c r="M25" s="181">
        <v>43520</v>
      </c>
      <c r="N25" s="184">
        <v>43521</v>
      </c>
      <c r="O25" s="183">
        <v>43522</v>
      </c>
      <c r="P25" s="184">
        <v>43523</v>
      </c>
      <c r="Q25" s="184">
        <v>43524</v>
      </c>
      <c r="R25" s="184" t="str">
        <v/>
      </c>
      <c r="S25" s="181" t="str">
        <v/>
      </c>
      <c r="T25" s="175"/>
      <c r="U25" s="172"/>
      <c r="V25" s="172"/>
      <c r="W25" s="172"/>
      <c r="X25" s="172"/>
      <c r="Y25" s="172"/>
      <c r="Z25" s="172"/>
      <c r="AA25" s="172"/>
    </row>
    <row r="26" spans="1:40" s="93" customFormat="1" ht="10.5" customHeight="1" x14ac:dyDescent="0.2">
      <c r="A26" s="172"/>
      <c r="B26" s="181" t="str">
        <v/>
      </c>
      <c r="C26" s="184" t="str">
        <v/>
      </c>
      <c r="D26" s="184" t="str">
        <v/>
      </c>
      <c r="E26" s="184" t="str">
        <v/>
      </c>
      <c r="F26" s="184" t="str">
        <v/>
      </c>
      <c r="G26" s="184" t="str">
        <v/>
      </c>
      <c r="H26" s="181" t="str">
        <v/>
      </c>
      <c r="I26" s="175"/>
      <c r="J26" s="172"/>
      <c r="K26" s="172"/>
      <c r="L26" s="172"/>
      <c r="M26" s="181" t="str">
        <v/>
      </c>
      <c r="N26" s="184" t="str">
        <v/>
      </c>
      <c r="O26" s="184" t="str">
        <v/>
      </c>
      <c r="P26" s="184" t="str">
        <v/>
      </c>
      <c r="Q26" s="184" t="str">
        <v/>
      </c>
      <c r="R26" s="184" t="str">
        <v/>
      </c>
      <c r="S26" s="181" t="str">
        <v/>
      </c>
      <c r="T26" s="175"/>
      <c r="U26" s="172"/>
      <c r="V26" s="172"/>
      <c r="W26" s="172"/>
      <c r="X26" s="172"/>
      <c r="Y26" s="172"/>
      <c r="Z26" s="172"/>
      <c r="AA26" s="172"/>
    </row>
    <row r="27" spans="1:40" s="93" customFormat="1" ht="4.5" customHeight="1" x14ac:dyDescent="0.2">
      <c r="A27" s="172"/>
      <c r="B27" s="175"/>
      <c r="C27" s="175"/>
      <c r="D27" s="175"/>
      <c r="E27" s="175"/>
      <c r="F27" s="175"/>
      <c r="G27" s="175"/>
      <c r="H27" s="175"/>
      <c r="I27" s="175"/>
      <c r="J27" s="172"/>
      <c r="K27" s="172"/>
      <c r="L27" s="175"/>
      <c r="M27" s="175"/>
      <c r="N27" s="175"/>
      <c r="O27" s="175"/>
      <c r="P27" s="175"/>
      <c r="Q27" s="175"/>
      <c r="R27" s="175"/>
      <c r="S27" s="175"/>
      <c r="T27" s="175"/>
      <c r="U27" s="172"/>
      <c r="V27" s="172"/>
      <c r="W27" s="172"/>
      <c r="X27" s="172"/>
      <c r="Y27" s="208"/>
      <c r="Z27" s="172"/>
      <c r="AA27" s="172"/>
    </row>
    <row r="28" spans="1:40" s="93" customFormat="1" ht="10.5" x14ac:dyDescent="0.2">
      <c r="A28" s="172"/>
      <c r="B28" s="353">
        <f>DATE(year,9,1)</f>
        <v>43344</v>
      </c>
      <c r="C28" s="354"/>
      <c r="D28" s="354"/>
      <c r="E28" s="354"/>
      <c r="F28" s="354"/>
      <c r="G28" s="354"/>
      <c r="H28" s="354"/>
      <c r="I28" s="175"/>
      <c r="J28" s="355" t="s">
        <v>108</v>
      </c>
      <c r="K28" s="355"/>
      <c r="L28" s="175"/>
      <c r="M28" s="353">
        <f>DATE(year+1,3,1)</f>
        <v>43525</v>
      </c>
      <c r="N28" s="354"/>
      <c r="O28" s="354"/>
      <c r="P28" s="354"/>
      <c r="Q28" s="354"/>
      <c r="R28" s="354"/>
      <c r="S28" s="354"/>
      <c r="T28" s="175"/>
      <c r="U28" s="355" t="s">
        <v>109</v>
      </c>
      <c r="V28" s="355"/>
      <c r="W28" s="172"/>
      <c r="X28" s="172"/>
      <c r="Y28" s="205"/>
      <c r="Z28" s="172"/>
      <c r="AA28" s="172"/>
    </row>
    <row r="29" spans="1:40" s="93" customFormat="1" ht="10.5" x14ac:dyDescent="0.25">
      <c r="A29" s="172"/>
      <c r="B29" s="177" t="str">
        <f>IF(startday=1,INDEX(weekDayNames,1),INDEX(weekDayNames,2))</f>
        <v>Su</v>
      </c>
      <c r="C29" s="178" t="str">
        <f>IF(startday=1,INDEX(weekDayNames,2),INDEX(weekDayNames,3))</f>
        <v>M</v>
      </c>
      <c r="D29" s="178" t="str">
        <f>IF(startday=1,INDEX(weekDayNames,3),INDEX(weekDayNames,4))</f>
        <v>Tu</v>
      </c>
      <c r="E29" s="178" t="str">
        <f>IF(startday=1,INDEX(weekDayNames,4),INDEX(weekDayNames,5))</f>
        <v>W</v>
      </c>
      <c r="F29" s="178" t="str">
        <f>IF(startday=1,INDEX(weekDayNames,5),INDEX(weekDayNames,6))</f>
        <v>Th</v>
      </c>
      <c r="G29" s="178" t="str">
        <f>IF(startday=1,INDEX(weekDayNames,6),INDEX(weekDayNames,7))</f>
        <v>F</v>
      </c>
      <c r="H29" s="177" t="str">
        <f>IF(startday=1,INDEX(weekDayNames,7),INDEX(weekDayNames,1))</f>
        <v>Sa</v>
      </c>
      <c r="I29" s="175"/>
      <c r="J29" s="179">
        <v>5</v>
      </c>
      <c r="K29" s="180" t="s">
        <v>124</v>
      </c>
      <c r="L29" s="175"/>
      <c r="M29" s="177" t="str">
        <f>IF(startday=1,INDEX(weekDayNames,1),INDEX(weekDayNames,2))</f>
        <v>Su</v>
      </c>
      <c r="N29" s="178" t="str">
        <f>IF(startday=1,INDEX(weekDayNames,2),INDEX(weekDayNames,3))</f>
        <v>M</v>
      </c>
      <c r="O29" s="178" t="str">
        <f>IF(startday=1,INDEX(weekDayNames,3),INDEX(weekDayNames,4))</f>
        <v>Tu</v>
      </c>
      <c r="P29" s="178" t="str">
        <f>IF(startday=1,INDEX(weekDayNames,4),INDEX(weekDayNames,5))</f>
        <v>W</v>
      </c>
      <c r="Q29" s="178" t="str">
        <f>IF(startday=1,INDEX(weekDayNames,5),INDEX(weekDayNames,6))</f>
        <v>Th</v>
      </c>
      <c r="R29" s="178" t="str">
        <f>IF(startday=1,INDEX(weekDayNames,6),INDEX(weekDayNames,7))</f>
        <v>F</v>
      </c>
      <c r="S29" s="177" t="str">
        <f>IF(startday=1,INDEX(weekDayNames,7),INDEX(weekDayNames,1))</f>
        <v>Sa</v>
      </c>
      <c r="T29" s="175"/>
      <c r="U29" s="209" t="s">
        <v>134</v>
      </c>
      <c r="V29" s="172" t="s">
        <v>135</v>
      </c>
      <c r="W29" s="172"/>
      <c r="X29" s="172"/>
      <c r="Y29" s="172"/>
      <c r="Z29" s="172"/>
      <c r="AA29" s="172"/>
    </row>
    <row r="30" spans="1:40" s="93" customFormat="1" ht="10.5" x14ac:dyDescent="0.25">
      <c r="A30" s="172"/>
      <c r="B30" s="181" t="str">
        <f t="array" ref="B30:H35">IF(MONTH(B28)&lt;&gt;MONTH(DATE(YEAR(B28),MONTH(B28),1)-WEEKDAY(DATE(YEAR(B28),MONTH(B28),1),startday)+(WeekNo-1)*7+WeekDay),"",DATE(YEAR(B28),MONTH(B28),1)-WEEKDAY(DATE(YEAR(B28),MONTH(B28),1),startday)+(WeekNo-1)*7+WeekDay)</f>
        <v/>
      </c>
      <c r="C30" s="195" t="str">
        <v/>
      </c>
      <c r="D30" s="184" t="str">
        <v/>
      </c>
      <c r="E30" s="184" t="str">
        <v/>
      </c>
      <c r="F30" s="184" t="str">
        <v/>
      </c>
      <c r="G30" s="184" t="str">
        <v/>
      </c>
      <c r="H30" s="181">
        <v>43344</v>
      </c>
      <c r="I30" s="175"/>
      <c r="J30" s="185">
        <v>11</v>
      </c>
      <c r="K30" s="186" t="s">
        <v>104</v>
      </c>
      <c r="L30" s="175"/>
      <c r="M30" s="181" t="str">
        <f t="array" ref="M30:S35">IF(MONTH(M28)&lt;&gt;MONTH(DATE(YEAR(M28),MONTH(M28),1)-WEEKDAY(DATE(YEAR(M28),MONTH(M28),1),startday)+(WeekNo-1)*7+WeekDay),"",DATE(YEAR(M28),MONTH(M28),1)-WEEKDAY(DATE(YEAR(M28),MONTH(M28),1),startday)+(WeekNo-1)*7+WeekDay)</f>
        <v/>
      </c>
      <c r="N30" s="184" t="str">
        <v/>
      </c>
      <c r="O30" s="184" t="str">
        <v/>
      </c>
      <c r="P30" s="184" t="str">
        <v/>
      </c>
      <c r="Q30" s="184" t="str">
        <v/>
      </c>
      <c r="R30" s="184">
        <v>43525</v>
      </c>
      <c r="S30" s="181">
        <v>43526</v>
      </c>
      <c r="T30" s="175"/>
      <c r="U30" s="185">
        <v>12</v>
      </c>
      <c r="V30" s="186" t="s">
        <v>104</v>
      </c>
      <c r="W30" s="172"/>
      <c r="X30" s="172"/>
      <c r="Y30" s="205"/>
      <c r="Z30" s="172"/>
      <c r="AA30" s="172"/>
    </row>
    <row r="31" spans="1:40" s="93" customFormat="1" ht="10.5" x14ac:dyDescent="0.25">
      <c r="A31" s="172"/>
      <c r="B31" s="181">
        <v>43345</v>
      </c>
      <c r="C31" s="184">
        <v>43346</v>
      </c>
      <c r="D31" s="184">
        <v>43347</v>
      </c>
      <c r="E31" s="187">
        <v>43348</v>
      </c>
      <c r="F31" s="184">
        <v>43349</v>
      </c>
      <c r="G31" s="184">
        <v>43350</v>
      </c>
      <c r="H31" s="181">
        <v>43351</v>
      </c>
      <c r="I31" s="175"/>
      <c r="J31" s="179">
        <v>19</v>
      </c>
      <c r="K31" s="180" t="s">
        <v>124</v>
      </c>
      <c r="L31" s="175"/>
      <c r="M31" s="181">
        <v>43527</v>
      </c>
      <c r="N31" s="184">
        <v>43528</v>
      </c>
      <c r="O31" s="184">
        <v>43529</v>
      </c>
      <c r="P31" s="184">
        <v>43530</v>
      </c>
      <c r="Q31" s="187">
        <v>43531</v>
      </c>
      <c r="R31" s="187">
        <v>43532</v>
      </c>
      <c r="S31" s="181">
        <v>43533</v>
      </c>
      <c r="T31" s="175"/>
      <c r="U31" s="210">
        <v>20</v>
      </c>
      <c r="V31" s="180" t="s">
        <v>124</v>
      </c>
      <c r="W31" s="172"/>
      <c r="X31" s="172"/>
      <c r="Y31" s="205"/>
      <c r="Z31" s="172"/>
      <c r="AA31" s="172"/>
    </row>
    <row r="32" spans="1:40" s="94" customFormat="1" ht="13.5" customHeight="1" x14ac:dyDescent="0.3">
      <c r="A32" s="173"/>
      <c r="B32" s="181">
        <v>43352</v>
      </c>
      <c r="C32" s="184">
        <v>43353</v>
      </c>
      <c r="D32" s="183">
        <v>43354</v>
      </c>
      <c r="E32" s="184">
        <v>43355</v>
      </c>
      <c r="F32" s="184">
        <v>43356</v>
      </c>
      <c r="G32" s="184">
        <v>43357</v>
      </c>
      <c r="H32" s="181">
        <v>43358</v>
      </c>
      <c r="I32" s="175"/>
      <c r="J32" s="185">
        <v>25</v>
      </c>
      <c r="K32" s="186" t="s">
        <v>104</v>
      </c>
      <c r="L32" s="175"/>
      <c r="M32" s="181">
        <v>43534</v>
      </c>
      <c r="N32" s="184">
        <v>43535</v>
      </c>
      <c r="O32" s="183">
        <v>43536</v>
      </c>
      <c r="P32" s="184">
        <v>43537</v>
      </c>
      <c r="Q32" s="184">
        <v>43538</v>
      </c>
      <c r="R32" s="184">
        <v>43539</v>
      </c>
      <c r="S32" s="181">
        <v>43540</v>
      </c>
      <c r="T32" s="175"/>
      <c r="U32" s="185">
        <v>26</v>
      </c>
      <c r="V32" s="186" t="s">
        <v>104</v>
      </c>
      <c r="W32" s="173"/>
      <c r="X32" s="173"/>
      <c r="Y32" s="173"/>
      <c r="Z32" s="173"/>
      <c r="AA32" s="172"/>
      <c r="AB32" s="93"/>
    </row>
    <row r="33" spans="1:28" s="93" customFormat="1" ht="11.5" x14ac:dyDescent="0.3">
      <c r="A33" s="172"/>
      <c r="B33" s="181">
        <v>43359</v>
      </c>
      <c r="C33" s="184">
        <v>43360</v>
      </c>
      <c r="D33" s="184">
        <v>43361</v>
      </c>
      <c r="E33" s="187">
        <v>43362</v>
      </c>
      <c r="F33" s="184">
        <v>43363</v>
      </c>
      <c r="G33" s="184">
        <v>43364</v>
      </c>
      <c r="H33" s="211">
        <v>43365</v>
      </c>
      <c r="I33" s="175"/>
      <c r="J33" s="192">
        <v>28</v>
      </c>
      <c r="K33" s="212" t="s">
        <v>145</v>
      </c>
      <c r="L33" s="175"/>
      <c r="M33" s="181">
        <v>43541</v>
      </c>
      <c r="N33" s="184">
        <v>43542</v>
      </c>
      <c r="O33" s="184">
        <v>43543</v>
      </c>
      <c r="P33" s="187">
        <v>43544</v>
      </c>
      <c r="Q33" s="184">
        <v>43545</v>
      </c>
      <c r="R33" s="184">
        <v>43546</v>
      </c>
      <c r="S33" s="181">
        <v>43547</v>
      </c>
      <c r="T33" s="191"/>
      <c r="U33" s="192">
        <v>30</v>
      </c>
      <c r="V33" s="212" t="s">
        <v>147</v>
      </c>
      <c r="W33" s="172"/>
      <c r="X33" s="172"/>
      <c r="Y33" s="172"/>
      <c r="Z33" s="172"/>
      <c r="AA33" s="173"/>
    </row>
    <row r="34" spans="1:28" s="93" customFormat="1" ht="10.5" x14ac:dyDescent="0.2">
      <c r="A34" s="172"/>
      <c r="B34" s="181">
        <v>43366</v>
      </c>
      <c r="C34" s="184">
        <v>43367</v>
      </c>
      <c r="D34" s="183">
        <v>43368</v>
      </c>
      <c r="E34" s="184">
        <v>43369</v>
      </c>
      <c r="F34" s="184">
        <v>43370</v>
      </c>
      <c r="G34" s="182">
        <v>43371</v>
      </c>
      <c r="H34" s="181">
        <v>43372</v>
      </c>
      <c r="I34" s="175"/>
      <c r="J34" s="213"/>
      <c r="K34" s="214"/>
      <c r="L34" s="175"/>
      <c r="M34" s="181">
        <v>43548</v>
      </c>
      <c r="N34" s="184">
        <v>43549</v>
      </c>
      <c r="O34" s="183">
        <v>43550</v>
      </c>
      <c r="P34" s="184">
        <v>43551</v>
      </c>
      <c r="Q34" s="184">
        <v>43552</v>
      </c>
      <c r="R34" s="184">
        <v>43553</v>
      </c>
      <c r="S34" s="181">
        <v>43554</v>
      </c>
      <c r="T34" s="175"/>
      <c r="U34" s="215" t="s">
        <v>136</v>
      </c>
      <c r="V34" s="215"/>
      <c r="W34" s="172"/>
      <c r="X34" s="172"/>
      <c r="Y34" s="172"/>
      <c r="Z34" s="172"/>
      <c r="AA34" s="172"/>
    </row>
    <row r="35" spans="1:28" s="93" customFormat="1" ht="2.25" customHeight="1" x14ac:dyDescent="0.3">
      <c r="A35" s="172"/>
      <c r="B35" s="181">
        <v>43373</v>
      </c>
      <c r="C35" s="184" t="str">
        <v/>
      </c>
      <c r="D35" s="184" t="str">
        <v/>
      </c>
      <c r="E35" s="184" t="str">
        <v/>
      </c>
      <c r="F35" s="184" t="str">
        <v/>
      </c>
      <c r="G35" s="184" t="str">
        <v/>
      </c>
      <c r="H35" s="181" t="str">
        <v/>
      </c>
      <c r="I35" s="175"/>
      <c r="J35" s="202"/>
      <c r="K35" s="191"/>
      <c r="L35" s="175"/>
      <c r="M35" s="181">
        <v>43555</v>
      </c>
      <c r="N35" s="184" t="str">
        <v/>
      </c>
      <c r="O35" s="184" t="str">
        <v/>
      </c>
      <c r="P35" s="184" t="str">
        <v/>
      </c>
      <c r="Q35" s="184" t="str">
        <v/>
      </c>
      <c r="R35" s="184" t="str">
        <v/>
      </c>
      <c r="S35" s="181" t="str">
        <v/>
      </c>
      <c r="T35" s="175"/>
      <c r="U35" s="172"/>
      <c r="V35" s="172"/>
      <c r="W35" s="172"/>
      <c r="X35" s="172"/>
      <c r="Y35" s="356"/>
      <c r="Z35" s="173"/>
      <c r="AA35" s="172"/>
      <c r="AB35" s="94"/>
    </row>
    <row r="36" spans="1:28" s="93" customFormat="1" ht="5.25" customHeight="1" x14ac:dyDescent="0.2">
      <c r="A36" s="172"/>
      <c r="B36" s="175"/>
      <c r="C36" s="175"/>
      <c r="D36" s="175"/>
      <c r="E36" s="175"/>
      <c r="F36" s="175"/>
      <c r="G36" s="175"/>
      <c r="H36" s="175"/>
      <c r="I36" s="175"/>
      <c r="J36" s="172"/>
      <c r="K36" s="172"/>
      <c r="L36" s="175"/>
      <c r="M36" s="175"/>
      <c r="N36" s="175"/>
      <c r="O36" s="175"/>
      <c r="P36" s="175"/>
      <c r="Q36" s="175"/>
      <c r="R36" s="175"/>
      <c r="S36" s="175"/>
      <c r="T36" s="175"/>
      <c r="U36" s="175"/>
      <c r="V36" s="175"/>
      <c r="W36" s="172"/>
      <c r="X36" s="172"/>
      <c r="Y36" s="356"/>
      <c r="Z36" s="172"/>
      <c r="AA36" s="172"/>
    </row>
    <row r="37" spans="1:28" s="93" customFormat="1" ht="10.5" x14ac:dyDescent="0.2">
      <c r="A37" s="172"/>
      <c r="B37" s="353">
        <f>DATE(year,10,1)</f>
        <v>43374</v>
      </c>
      <c r="C37" s="354"/>
      <c r="D37" s="354"/>
      <c r="E37" s="354"/>
      <c r="F37" s="354"/>
      <c r="G37" s="354"/>
      <c r="H37" s="354"/>
      <c r="I37" s="175"/>
      <c r="J37" s="355" t="s">
        <v>110</v>
      </c>
      <c r="K37" s="355"/>
      <c r="L37" s="175"/>
      <c r="M37" s="353">
        <f>DATE(year+1,4,1)</f>
        <v>43556</v>
      </c>
      <c r="N37" s="354"/>
      <c r="O37" s="354"/>
      <c r="P37" s="354"/>
      <c r="Q37" s="354"/>
      <c r="R37" s="354"/>
      <c r="S37" s="354"/>
      <c r="T37" s="175"/>
      <c r="U37" s="355" t="s">
        <v>111</v>
      </c>
      <c r="V37" s="355"/>
      <c r="W37" s="172"/>
      <c r="X37" s="172"/>
      <c r="Y37" s="356"/>
      <c r="Z37" s="172"/>
      <c r="AA37" s="172"/>
    </row>
    <row r="38" spans="1:28" s="93" customFormat="1" ht="10.5" x14ac:dyDescent="0.25">
      <c r="A38" s="172"/>
      <c r="B38" s="177" t="str">
        <f>IF(startday=1,INDEX(weekDayNames,1),INDEX(weekDayNames,2))</f>
        <v>Su</v>
      </c>
      <c r="C38" s="178" t="str">
        <f>IF(startday=1,INDEX(weekDayNames,2),INDEX(weekDayNames,3))</f>
        <v>M</v>
      </c>
      <c r="D38" s="178" t="str">
        <f>IF(startday=1,INDEX(weekDayNames,3),INDEX(weekDayNames,4))</f>
        <v>Tu</v>
      </c>
      <c r="E38" s="178" t="str">
        <f>IF(startday=1,INDEX(weekDayNames,4),INDEX(weekDayNames,5))</f>
        <v>W</v>
      </c>
      <c r="F38" s="178" t="str">
        <f>IF(startday=1,INDEX(weekDayNames,5),INDEX(weekDayNames,6))</f>
        <v>Th</v>
      </c>
      <c r="G38" s="178" t="str">
        <f>IF(startday=1,INDEX(weekDayNames,6),INDEX(weekDayNames,7))</f>
        <v>F</v>
      </c>
      <c r="H38" s="177" t="str">
        <f>IF(startday=1,INDEX(weekDayNames,7),INDEX(weekDayNames,1))</f>
        <v>Sa</v>
      </c>
      <c r="I38" s="175"/>
      <c r="J38" s="179">
        <v>3</v>
      </c>
      <c r="K38" s="180" t="s">
        <v>124</v>
      </c>
      <c r="L38" s="172"/>
      <c r="M38" s="177" t="str">
        <f>IF(startday=1,INDEX(weekDayNames,1),INDEX(weekDayNames,2))</f>
        <v>Su</v>
      </c>
      <c r="N38" s="178" t="str">
        <f>IF(startday=1,INDEX(weekDayNames,2),INDEX(weekDayNames,3))</f>
        <v>M</v>
      </c>
      <c r="O38" s="178" t="str">
        <f>IF(startday=1,INDEX(weekDayNames,3),INDEX(weekDayNames,4))</f>
        <v>Tu</v>
      </c>
      <c r="P38" s="178" t="str">
        <f>IF(startday=1,INDEX(weekDayNames,4),INDEX(weekDayNames,5))</f>
        <v>W</v>
      </c>
      <c r="Q38" s="178" t="str">
        <f>IF(startday=1,INDEX(weekDayNames,5),INDEX(weekDayNames,6))</f>
        <v>Th</v>
      </c>
      <c r="R38" s="178" t="str">
        <f>IF(startday=1,INDEX(weekDayNames,6),INDEX(weekDayNames,7))</f>
        <v>F</v>
      </c>
      <c r="S38" s="177" t="str">
        <f>IF(startday=1,INDEX(weekDayNames,7),INDEX(weekDayNames,1))</f>
        <v>Sa</v>
      </c>
      <c r="T38" s="175"/>
      <c r="U38" s="179">
        <v>3</v>
      </c>
      <c r="V38" s="180" t="s">
        <v>124</v>
      </c>
      <c r="W38" s="172"/>
      <c r="X38" s="172"/>
      <c r="Y38" s="356"/>
      <c r="Z38" s="172"/>
      <c r="AA38" s="172"/>
    </row>
    <row r="39" spans="1:28" s="93" customFormat="1" ht="11.5" x14ac:dyDescent="0.3">
      <c r="A39" s="172"/>
      <c r="B39" s="181" t="str">
        <f t="array" ref="B39:H44">IF(MONTH(B37)&lt;&gt;MONTH(DATE(YEAR(B37),MONTH(B37),1)-WEEKDAY(DATE(YEAR(B37),MONTH(B37),1),startday)+(WeekNo-1)*7+WeekDay),"",DATE(YEAR(B37),MONTH(B37),1)-WEEKDAY(DATE(YEAR(B37),MONTH(B37),1),startday)+(WeekNo-1)*7+WeekDay)</f>
        <v/>
      </c>
      <c r="C39" s="184">
        <v>43374</v>
      </c>
      <c r="D39" s="184">
        <v>43375</v>
      </c>
      <c r="E39" s="187">
        <v>43376</v>
      </c>
      <c r="F39" s="195">
        <v>43377</v>
      </c>
      <c r="G39" s="184">
        <v>43378</v>
      </c>
      <c r="H39" s="181">
        <v>43379</v>
      </c>
      <c r="I39" s="191"/>
      <c r="J39" s="185">
        <v>9</v>
      </c>
      <c r="K39" s="186" t="s">
        <v>104</v>
      </c>
      <c r="L39" s="172"/>
      <c r="M39" s="181" t="str">
        <f t="array" ref="M39:S44">IF(MONTH(M37)&lt;&gt;MONTH(DATE(YEAR(M37),MONTH(M37),1)-WEEKDAY(DATE(YEAR(M37),MONTH(M37),1),startday)+(WeekNo-1)*7+WeekDay),"",DATE(YEAR(M37),MONTH(M37),1)-WEEKDAY(DATE(YEAR(M37),MONTH(M37),1),startday)+(WeekNo-1)*7+WeekDay)</f>
        <v/>
      </c>
      <c r="N39" s="184">
        <v>43556</v>
      </c>
      <c r="O39" s="184">
        <v>43557</v>
      </c>
      <c r="P39" s="187">
        <v>43558</v>
      </c>
      <c r="Q39" s="184">
        <v>43559</v>
      </c>
      <c r="R39" s="184">
        <v>43560</v>
      </c>
      <c r="S39" s="181">
        <v>43561</v>
      </c>
      <c r="T39" s="175"/>
      <c r="U39" s="185">
        <v>9</v>
      </c>
      <c r="V39" s="186" t="s">
        <v>104</v>
      </c>
      <c r="W39" s="172"/>
      <c r="X39" s="172"/>
      <c r="Y39" s="356"/>
      <c r="Z39" s="172"/>
      <c r="AA39" s="173"/>
    </row>
    <row r="40" spans="1:28" s="93" customFormat="1" ht="10.5" x14ac:dyDescent="0.25">
      <c r="A40" s="172"/>
      <c r="B40" s="181">
        <v>43380</v>
      </c>
      <c r="C40" s="184">
        <v>43381</v>
      </c>
      <c r="D40" s="183">
        <v>43382</v>
      </c>
      <c r="E40" s="184">
        <v>43383</v>
      </c>
      <c r="F40" s="184">
        <v>43384</v>
      </c>
      <c r="G40" s="184">
        <v>43385</v>
      </c>
      <c r="H40" s="181">
        <v>43386</v>
      </c>
      <c r="I40" s="191"/>
      <c r="J40" s="179">
        <v>17</v>
      </c>
      <c r="K40" s="180" t="s">
        <v>124</v>
      </c>
      <c r="L40" s="175"/>
      <c r="M40" s="181">
        <v>43562</v>
      </c>
      <c r="N40" s="184">
        <v>43563</v>
      </c>
      <c r="O40" s="183">
        <v>43564</v>
      </c>
      <c r="P40" s="184">
        <v>43565</v>
      </c>
      <c r="Q40" s="184">
        <v>43566</v>
      </c>
      <c r="R40" s="184">
        <v>43567</v>
      </c>
      <c r="S40" s="181">
        <v>43568</v>
      </c>
      <c r="T40" s="175"/>
      <c r="U40" s="210">
        <v>17</v>
      </c>
      <c r="V40" s="180" t="s">
        <v>124</v>
      </c>
      <c r="W40" s="172"/>
      <c r="X40" s="172"/>
      <c r="Y40" s="205"/>
      <c r="Z40" s="172"/>
      <c r="AA40" s="172"/>
    </row>
    <row r="41" spans="1:28" s="94" customFormat="1" ht="13.5" customHeight="1" x14ac:dyDescent="0.3">
      <c r="A41" s="173"/>
      <c r="B41" s="216">
        <v>43387</v>
      </c>
      <c r="C41" s="195">
        <v>43388</v>
      </c>
      <c r="D41" s="195">
        <v>43389</v>
      </c>
      <c r="E41" s="187">
        <v>43390</v>
      </c>
      <c r="F41" s="183">
        <v>43391</v>
      </c>
      <c r="G41" s="183">
        <v>43392</v>
      </c>
      <c r="H41" s="217">
        <v>43393</v>
      </c>
      <c r="I41" s="175"/>
      <c r="J41" s="185" t="s">
        <v>137</v>
      </c>
      <c r="K41" s="172" t="s">
        <v>138</v>
      </c>
      <c r="L41" s="172"/>
      <c r="M41" s="181">
        <v>43569</v>
      </c>
      <c r="N41" s="184">
        <v>43570</v>
      </c>
      <c r="O41" s="184">
        <v>43571</v>
      </c>
      <c r="P41" s="187">
        <v>43572</v>
      </c>
      <c r="Q41" s="184">
        <v>43573</v>
      </c>
      <c r="R41" s="184">
        <v>43574</v>
      </c>
      <c r="S41" s="181">
        <v>43575</v>
      </c>
      <c r="T41" s="175"/>
      <c r="U41" s="185">
        <v>23</v>
      </c>
      <c r="V41" s="186" t="s">
        <v>104</v>
      </c>
      <c r="W41" s="173"/>
      <c r="X41" s="173"/>
      <c r="Y41" s="173"/>
      <c r="Z41" s="173"/>
      <c r="AA41" s="172"/>
      <c r="AB41" s="93"/>
    </row>
    <row r="42" spans="1:28" s="93" customFormat="1" ht="10.5" x14ac:dyDescent="0.25">
      <c r="A42" s="172"/>
      <c r="B42" s="181">
        <v>43394</v>
      </c>
      <c r="C42" s="184">
        <v>43395</v>
      </c>
      <c r="D42" s="184">
        <v>43396</v>
      </c>
      <c r="E42" s="184">
        <v>43397</v>
      </c>
      <c r="F42" s="184">
        <v>43398</v>
      </c>
      <c r="G42" s="184">
        <v>43399</v>
      </c>
      <c r="H42" s="181">
        <v>43400</v>
      </c>
      <c r="I42" s="175"/>
      <c r="J42" s="179">
        <v>31</v>
      </c>
      <c r="K42" s="180" t="s">
        <v>124</v>
      </c>
      <c r="L42" s="175"/>
      <c r="M42" s="181">
        <v>43576</v>
      </c>
      <c r="N42" s="184">
        <v>43577</v>
      </c>
      <c r="O42" s="183">
        <v>43578</v>
      </c>
      <c r="P42" s="184">
        <v>43579</v>
      </c>
      <c r="Q42" s="184">
        <v>43580</v>
      </c>
      <c r="R42" s="184">
        <v>43581</v>
      </c>
      <c r="S42" s="181">
        <v>43582</v>
      </c>
      <c r="T42" s="175"/>
      <c r="U42" s="218">
        <v>30</v>
      </c>
      <c r="V42" s="194" t="s">
        <v>139</v>
      </c>
      <c r="W42" s="172"/>
      <c r="X42" s="172"/>
      <c r="Y42" s="172"/>
      <c r="Z42" s="172"/>
      <c r="AA42" s="172"/>
    </row>
    <row r="43" spans="1:28" s="93" customFormat="1" ht="10.5" x14ac:dyDescent="0.2">
      <c r="A43" s="172"/>
      <c r="B43" s="181">
        <v>43401</v>
      </c>
      <c r="C43" s="184">
        <v>43402</v>
      </c>
      <c r="D43" s="184">
        <v>43403</v>
      </c>
      <c r="E43" s="182">
        <v>43404</v>
      </c>
      <c r="F43" s="184" t="str">
        <v/>
      </c>
      <c r="G43" s="197" t="str">
        <v/>
      </c>
      <c r="H43" s="181" t="str">
        <v/>
      </c>
      <c r="I43" s="175"/>
      <c r="J43" s="192">
        <v>31</v>
      </c>
      <c r="K43" s="194" t="s">
        <v>140</v>
      </c>
      <c r="L43" s="175"/>
      <c r="M43" s="181">
        <v>43583</v>
      </c>
      <c r="N43" s="184">
        <v>43584</v>
      </c>
      <c r="O43" s="218">
        <v>43585</v>
      </c>
      <c r="P43" s="184" t="str">
        <v/>
      </c>
      <c r="Q43" s="184" t="str">
        <v/>
      </c>
      <c r="R43" s="197" t="str">
        <v/>
      </c>
      <c r="S43" s="181" t="str">
        <v/>
      </c>
      <c r="T43" s="175"/>
      <c r="U43" s="219"/>
      <c r="V43" s="220"/>
      <c r="W43" s="172"/>
      <c r="X43" s="172"/>
      <c r="Y43" s="172"/>
      <c r="Z43" s="172"/>
      <c r="AA43" s="172"/>
    </row>
    <row r="44" spans="1:28" s="93" customFormat="1" ht="1.5" customHeight="1" x14ac:dyDescent="0.3">
      <c r="A44" s="172"/>
      <c r="B44" s="216" t="str">
        <v/>
      </c>
      <c r="C44" s="184" t="str">
        <v/>
      </c>
      <c r="D44" s="184" t="str">
        <v/>
      </c>
      <c r="E44" s="184" t="str">
        <v/>
      </c>
      <c r="F44" s="184" t="str">
        <v/>
      </c>
      <c r="G44" s="184" t="str">
        <v/>
      </c>
      <c r="H44" s="181" t="str">
        <v/>
      </c>
      <c r="I44" s="175"/>
      <c r="J44" s="194"/>
      <c r="K44" s="194"/>
      <c r="L44" s="175"/>
      <c r="M44" s="181" t="str">
        <v/>
      </c>
      <c r="N44" s="184" t="str">
        <v/>
      </c>
      <c r="O44" s="184" t="str">
        <v/>
      </c>
      <c r="P44" s="184" t="str">
        <v/>
      </c>
      <c r="Q44" s="184" t="str">
        <v/>
      </c>
      <c r="R44" s="184" t="str">
        <v/>
      </c>
      <c r="S44" s="181" t="str">
        <v/>
      </c>
      <c r="T44" s="175"/>
      <c r="U44" s="172"/>
      <c r="V44" s="172"/>
      <c r="W44" s="172"/>
      <c r="X44" s="172"/>
      <c r="Y44" s="172"/>
      <c r="Z44" s="172"/>
      <c r="AA44" s="172"/>
      <c r="AB44" s="94"/>
    </row>
    <row r="45" spans="1:28" s="93" customFormat="1" ht="5.25" customHeight="1" x14ac:dyDescent="0.2">
      <c r="A45" s="172"/>
      <c r="B45" s="175"/>
      <c r="C45" s="175"/>
      <c r="D45" s="175"/>
      <c r="E45" s="175"/>
      <c r="F45" s="175"/>
      <c r="G45" s="175"/>
      <c r="H45" s="175"/>
      <c r="I45" s="175"/>
      <c r="J45" s="172"/>
      <c r="K45" s="172"/>
      <c r="L45" s="175"/>
      <c r="M45" s="175"/>
      <c r="N45" s="175"/>
      <c r="O45" s="175"/>
      <c r="P45" s="175"/>
      <c r="Q45" s="175"/>
      <c r="R45" s="175"/>
      <c r="S45" s="175"/>
      <c r="T45" s="175"/>
      <c r="U45" s="172"/>
      <c r="V45" s="172"/>
      <c r="W45" s="172"/>
      <c r="X45" s="172"/>
      <c r="Y45" s="172"/>
      <c r="Z45" s="172"/>
      <c r="AA45" s="172"/>
    </row>
    <row r="46" spans="1:28" s="93" customFormat="1" ht="10.5" x14ac:dyDescent="0.2">
      <c r="A46" s="172"/>
      <c r="B46" s="353">
        <f>DATE(year,11,1)</f>
        <v>43405</v>
      </c>
      <c r="C46" s="354"/>
      <c r="D46" s="354"/>
      <c r="E46" s="354"/>
      <c r="F46" s="354"/>
      <c r="G46" s="354"/>
      <c r="H46" s="354"/>
      <c r="I46" s="175"/>
      <c r="J46" s="355" t="s">
        <v>112</v>
      </c>
      <c r="K46" s="355"/>
      <c r="L46" s="175"/>
      <c r="M46" s="353">
        <f>DATE(year+1,5,1)</f>
        <v>43586</v>
      </c>
      <c r="N46" s="354"/>
      <c r="O46" s="354"/>
      <c r="P46" s="354"/>
      <c r="Q46" s="354"/>
      <c r="R46" s="354"/>
      <c r="S46" s="354"/>
      <c r="T46" s="175"/>
      <c r="U46" s="355" t="s">
        <v>113</v>
      </c>
      <c r="V46" s="355"/>
      <c r="W46" s="172"/>
      <c r="X46" s="172"/>
      <c r="Y46" s="172"/>
      <c r="Z46" s="172"/>
      <c r="AA46" s="172"/>
    </row>
    <row r="47" spans="1:28" s="93" customFormat="1" ht="10.5" x14ac:dyDescent="0.25">
      <c r="A47" s="172"/>
      <c r="B47" s="177" t="str">
        <f>IF(startday=1,INDEX(weekDayNames,1),INDEX(weekDayNames,2))</f>
        <v>Su</v>
      </c>
      <c r="C47" s="178" t="str">
        <f>IF(startday=1,INDEX(weekDayNames,2),INDEX(weekDayNames,3))</f>
        <v>M</v>
      </c>
      <c r="D47" s="178" t="str">
        <f>IF(startday=1,INDEX(weekDayNames,3),INDEX(weekDayNames,4))</f>
        <v>Tu</v>
      </c>
      <c r="E47" s="178" t="str">
        <f>IF(startday=1,INDEX(weekDayNames,4),INDEX(weekDayNames,5))</f>
        <v>W</v>
      </c>
      <c r="F47" s="178" t="str">
        <f>IF(startday=1,INDEX(weekDayNames,5),INDEX(weekDayNames,6))</f>
        <v>Th</v>
      </c>
      <c r="G47" s="178" t="str">
        <f>IF(startday=1,INDEX(weekDayNames,6),INDEX(weekDayNames,7))</f>
        <v>F</v>
      </c>
      <c r="H47" s="177" t="str">
        <f>IF(startday=1,INDEX(weekDayNames,7),INDEX(weekDayNames,1))</f>
        <v>Sa</v>
      </c>
      <c r="I47" s="175"/>
      <c r="J47" s="221">
        <v>1</v>
      </c>
      <c r="K47" s="222" t="s">
        <v>141</v>
      </c>
      <c r="L47" s="175"/>
      <c r="M47" s="177" t="str">
        <f>IF(startday=1,INDEX(weekDayNames,1),INDEX(weekDayNames,2))</f>
        <v>Su</v>
      </c>
      <c r="N47" s="178" t="str">
        <f>IF(startday=1,INDEX(weekDayNames,2),INDEX(weekDayNames,3))</f>
        <v>M</v>
      </c>
      <c r="O47" s="178" t="str">
        <f>IF(startday=1,INDEX(weekDayNames,3),INDEX(weekDayNames,4))</f>
        <v>Tu</v>
      </c>
      <c r="P47" s="178" t="str">
        <f>IF(startday=1,INDEX(weekDayNames,4),INDEX(weekDayNames,5))</f>
        <v>W</v>
      </c>
      <c r="Q47" s="178" t="str">
        <f>IF(startday=1,INDEX(weekDayNames,5),INDEX(weekDayNames,6))</f>
        <v>Th</v>
      </c>
      <c r="R47" s="178" t="str">
        <f>IF(startday=1,INDEX(weekDayNames,6),INDEX(weekDayNames,7))</f>
        <v>F</v>
      </c>
      <c r="S47" s="177" t="str">
        <f>IF(startday=1,INDEX(weekDayNames,7),INDEX(weekDayNames,1))</f>
        <v>Sa</v>
      </c>
      <c r="T47" s="175"/>
      <c r="U47" s="223">
        <v>1</v>
      </c>
      <c r="V47" s="224" t="s">
        <v>114</v>
      </c>
      <c r="W47" s="172"/>
      <c r="X47" s="172"/>
      <c r="Y47" s="172"/>
      <c r="Z47" s="172"/>
      <c r="AA47" s="172"/>
    </row>
    <row r="48" spans="1:28" s="93" customFormat="1" ht="12" customHeight="1" x14ac:dyDescent="0.2">
      <c r="A48" s="172"/>
      <c r="B48" s="181" t="str">
        <f t="array" ref="B48:H53">IF(MONTH(B46)&lt;&gt;MONTH(DATE(YEAR(B46),MONTH(B46),1)-WEEKDAY(DATE(YEAR(B46),MONTH(B46),1),startday)+(WeekNo-1)*7+WeekDay),"",DATE(YEAR(B46),MONTH(B46),1)-WEEKDAY(DATE(YEAR(B46),MONTH(B46),1),startday)+(WeekNo-1)*7+WeekDay)</f>
        <v/>
      </c>
      <c r="C48" s="184" t="str">
        <v/>
      </c>
      <c r="D48" s="225" t="str">
        <v/>
      </c>
      <c r="E48" s="183" t="str">
        <v/>
      </c>
      <c r="F48" s="183">
        <v>43405</v>
      </c>
      <c r="G48" s="184">
        <v>43406</v>
      </c>
      <c r="H48" s="181">
        <v>43407</v>
      </c>
      <c r="I48" s="175"/>
      <c r="J48" s="221">
        <v>1</v>
      </c>
      <c r="K48" s="222" t="s">
        <v>142</v>
      </c>
      <c r="L48" s="175"/>
      <c r="M48" s="181" t="str">
        <f t="array" ref="M48:S53">IF(MONTH(M46)&lt;&gt;MONTH(DATE(YEAR(M46),MONTH(M46),1)-WEEKDAY(DATE(YEAR(M46),MONTH(M46),1),startday)+(WeekNo-1)*7+WeekDay),"",DATE(YEAR(M46),MONTH(M46),1)-WEEKDAY(DATE(YEAR(M46),MONTH(M46),1),startday)+(WeekNo-1)*7+WeekDay)</f>
        <v/>
      </c>
      <c r="N48" s="226" t="str">
        <v/>
      </c>
      <c r="O48" s="183" t="str">
        <v/>
      </c>
      <c r="P48" s="183">
        <v>43586</v>
      </c>
      <c r="Q48" s="184">
        <v>43587</v>
      </c>
      <c r="R48" s="184">
        <v>43588</v>
      </c>
      <c r="S48" s="181">
        <v>43589</v>
      </c>
      <c r="T48" s="175"/>
      <c r="U48" s="204">
        <v>1</v>
      </c>
      <c r="V48" s="180" t="s">
        <v>124</v>
      </c>
      <c r="W48" s="172"/>
      <c r="X48" s="172"/>
      <c r="Y48" s="172"/>
      <c r="Z48" s="172"/>
      <c r="AA48" s="172"/>
    </row>
    <row r="49" spans="1:28" s="93" customFormat="1" ht="13.5" customHeight="1" x14ac:dyDescent="0.25">
      <c r="A49" s="172"/>
      <c r="B49" s="181">
        <v>43408</v>
      </c>
      <c r="C49" s="184">
        <v>43409</v>
      </c>
      <c r="D49" s="183">
        <v>43410</v>
      </c>
      <c r="E49" s="184">
        <v>43411</v>
      </c>
      <c r="F49" s="184">
        <v>43412</v>
      </c>
      <c r="G49" s="184">
        <v>43413</v>
      </c>
      <c r="H49" s="181">
        <v>43414</v>
      </c>
      <c r="I49" s="175"/>
      <c r="J49" s="185">
        <v>6</v>
      </c>
      <c r="K49" s="186" t="s">
        <v>104</v>
      </c>
      <c r="L49" s="175"/>
      <c r="M49" s="181">
        <v>43590</v>
      </c>
      <c r="N49" s="184">
        <v>43591</v>
      </c>
      <c r="O49" s="183">
        <v>43592</v>
      </c>
      <c r="P49" s="184">
        <v>43593</v>
      </c>
      <c r="Q49" s="184">
        <v>43594</v>
      </c>
      <c r="R49" s="184">
        <v>43595</v>
      </c>
      <c r="S49" s="181">
        <v>43596</v>
      </c>
      <c r="T49" s="175"/>
      <c r="U49" s="185">
        <v>7</v>
      </c>
      <c r="V49" s="186" t="s">
        <v>104</v>
      </c>
      <c r="W49" s="172"/>
      <c r="X49" s="172"/>
      <c r="Y49" s="208"/>
      <c r="Z49" s="172"/>
      <c r="AA49" s="172"/>
    </row>
    <row r="50" spans="1:28" s="94" customFormat="1" ht="11.5" x14ac:dyDescent="0.3">
      <c r="A50" s="173"/>
      <c r="B50" s="181">
        <v>43415</v>
      </c>
      <c r="C50" s="184">
        <v>43416</v>
      </c>
      <c r="D50" s="184">
        <v>43417</v>
      </c>
      <c r="E50" s="187">
        <v>43418</v>
      </c>
      <c r="F50" s="184">
        <v>43419</v>
      </c>
      <c r="G50" s="184">
        <v>43420</v>
      </c>
      <c r="H50" s="181">
        <v>43421</v>
      </c>
      <c r="I50" s="175"/>
      <c r="J50" s="203">
        <v>14</v>
      </c>
      <c r="K50" s="180" t="s">
        <v>124</v>
      </c>
      <c r="L50" s="175"/>
      <c r="M50" s="181">
        <v>43597</v>
      </c>
      <c r="N50" s="184">
        <v>43598</v>
      </c>
      <c r="O50" s="184">
        <v>43599</v>
      </c>
      <c r="P50" s="187">
        <v>43600</v>
      </c>
      <c r="Q50" s="184">
        <v>43601</v>
      </c>
      <c r="R50" s="184">
        <v>43602</v>
      </c>
      <c r="S50" s="181">
        <v>43603</v>
      </c>
      <c r="T50" s="175"/>
      <c r="U50" s="204">
        <v>15</v>
      </c>
      <c r="V50" s="180" t="s">
        <v>124</v>
      </c>
      <c r="W50" s="173"/>
      <c r="X50" s="173"/>
      <c r="Y50" s="205"/>
      <c r="Z50" s="172"/>
      <c r="AA50" s="172"/>
      <c r="AB50" s="93"/>
    </row>
    <row r="51" spans="1:28" s="93" customFormat="1" ht="11.5" x14ac:dyDescent="0.3">
      <c r="A51" s="172"/>
      <c r="B51" s="181">
        <v>43422</v>
      </c>
      <c r="C51" s="184">
        <v>43423</v>
      </c>
      <c r="D51" s="183">
        <v>43424</v>
      </c>
      <c r="E51" s="184">
        <v>43425</v>
      </c>
      <c r="F51" s="184">
        <v>43426</v>
      </c>
      <c r="G51" s="184">
        <v>43427</v>
      </c>
      <c r="H51" s="181">
        <v>43428</v>
      </c>
      <c r="I51" s="175"/>
      <c r="J51" s="185">
        <v>20</v>
      </c>
      <c r="K51" s="186" t="s">
        <v>104</v>
      </c>
      <c r="L51" s="175"/>
      <c r="M51" s="181">
        <v>43604</v>
      </c>
      <c r="N51" s="184">
        <v>43605</v>
      </c>
      <c r="O51" s="183">
        <v>43606</v>
      </c>
      <c r="P51" s="184">
        <v>43607</v>
      </c>
      <c r="Q51" s="184">
        <v>43608</v>
      </c>
      <c r="R51" s="184">
        <v>43609</v>
      </c>
      <c r="S51" s="181">
        <v>43610</v>
      </c>
      <c r="T51" s="175"/>
      <c r="U51" s="185">
        <v>21</v>
      </c>
      <c r="V51" s="186" t="s">
        <v>104</v>
      </c>
      <c r="W51" s="172"/>
      <c r="X51" s="172"/>
      <c r="Y51" s="205"/>
      <c r="Z51" s="172"/>
      <c r="AA51" s="173"/>
    </row>
    <row r="52" spans="1:28" s="93" customFormat="1" ht="10.5" x14ac:dyDescent="0.25">
      <c r="A52" s="172"/>
      <c r="B52" s="181">
        <v>43429</v>
      </c>
      <c r="C52" s="184">
        <v>43430</v>
      </c>
      <c r="D52" s="184">
        <v>43431</v>
      </c>
      <c r="E52" s="187">
        <v>43432</v>
      </c>
      <c r="F52" s="184">
        <v>43433</v>
      </c>
      <c r="G52" s="184">
        <v>43434</v>
      </c>
      <c r="H52" s="181" t="str">
        <v/>
      </c>
      <c r="I52" s="175"/>
      <c r="J52" s="179">
        <v>28</v>
      </c>
      <c r="K52" s="180" t="s">
        <v>124</v>
      </c>
      <c r="L52" s="175"/>
      <c r="M52" s="181">
        <v>43611</v>
      </c>
      <c r="N52" s="184">
        <v>43612</v>
      </c>
      <c r="O52" s="184">
        <v>43613</v>
      </c>
      <c r="P52" s="187">
        <v>43614</v>
      </c>
      <c r="Q52" s="184">
        <v>43615</v>
      </c>
      <c r="R52" s="184">
        <v>43616</v>
      </c>
      <c r="S52" s="181" t="str">
        <v/>
      </c>
      <c r="T52" s="175"/>
      <c r="U52" s="204">
        <v>29</v>
      </c>
      <c r="V52" s="180" t="s">
        <v>124</v>
      </c>
      <c r="W52" s="172"/>
      <c r="X52" s="172"/>
      <c r="Y52" s="205"/>
      <c r="Z52" s="172"/>
      <c r="AA52" s="172"/>
    </row>
    <row r="53" spans="1:28" s="93" customFormat="1" ht="3.75" customHeight="1" x14ac:dyDescent="0.3">
      <c r="A53" s="172"/>
      <c r="B53" s="181" t="str">
        <v/>
      </c>
      <c r="C53" s="184" t="str">
        <v/>
      </c>
      <c r="D53" s="184" t="str">
        <v/>
      </c>
      <c r="E53" s="184" t="str">
        <v/>
      </c>
      <c r="F53" s="184" t="str">
        <v/>
      </c>
      <c r="G53" s="184" t="str">
        <v/>
      </c>
      <c r="H53" s="181" t="str">
        <v/>
      </c>
      <c r="I53" s="175"/>
      <c r="J53" s="227"/>
      <c r="K53" s="189"/>
      <c r="L53" s="175"/>
      <c r="M53" s="181" t="str">
        <v/>
      </c>
      <c r="N53" s="184" t="str">
        <v/>
      </c>
      <c r="O53" s="184" t="str">
        <v/>
      </c>
      <c r="P53" s="184" t="str">
        <v/>
      </c>
      <c r="Q53" s="184" t="str">
        <v/>
      </c>
      <c r="R53" s="184" t="str">
        <v/>
      </c>
      <c r="S53" s="181" t="str">
        <v/>
      </c>
      <c r="T53" s="175"/>
      <c r="U53" s="228"/>
      <c r="V53" s="175"/>
      <c r="W53" s="172"/>
      <c r="X53" s="172"/>
      <c r="Y53" s="229"/>
      <c r="Z53" s="173"/>
      <c r="AA53" s="172"/>
      <c r="AB53" s="94"/>
    </row>
    <row r="54" spans="1:28" s="93" customFormat="1" ht="5.25" customHeight="1" x14ac:dyDescent="0.3">
      <c r="A54" s="172"/>
      <c r="B54" s="175"/>
      <c r="C54" s="175"/>
      <c r="D54" s="175"/>
      <c r="E54" s="175"/>
      <c r="F54" s="175"/>
      <c r="G54" s="175"/>
      <c r="H54" s="175"/>
      <c r="I54" s="175"/>
      <c r="J54" s="172"/>
      <c r="K54" s="172"/>
      <c r="L54" s="175"/>
      <c r="M54" s="173"/>
      <c r="N54" s="173"/>
      <c r="O54" s="173"/>
      <c r="P54" s="173"/>
      <c r="Q54" s="173"/>
      <c r="R54" s="173"/>
      <c r="S54" s="173"/>
      <c r="T54" s="175"/>
      <c r="U54" s="173"/>
      <c r="V54" s="173"/>
      <c r="W54" s="172"/>
      <c r="X54" s="172"/>
      <c r="Y54" s="205"/>
      <c r="Z54" s="172"/>
      <c r="AA54" s="172"/>
    </row>
    <row r="55" spans="1:28" s="93" customFormat="1" ht="10.5" x14ac:dyDescent="0.2">
      <c r="A55" s="172"/>
      <c r="B55" s="353">
        <f>DATE(year,12,1)</f>
        <v>43435</v>
      </c>
      <c r="C55" s="354"/>
      <c r="D55" s="354"/>
      <c r="E55" s="354"/>
      <c r="F55" s="354"/>
      <c r="G55" s="354"/>
      <c r="H55" s="354"/>
      <c r="I55" s="175"/>
      <c r="J55" s="355" t="s">
        <v>115</v>
      </c>
      <c r="K55" s="355"/>
      <c r="L55" s="175"/>
      <c r="M55" s="353">
        <f>DATE(year+1,6,1)</f>
        <v>43617</v>
      </c>
      <c r="N55" s="354"/>
      <c r="O55" s="354"/>
      <c r="P55" s="354"/>
      <c r="Q55" s="354"/>
      <c r="R55" s="354"/>
      <c r="S55" s="354"/>
      <c r="T55" s="175"/>
      <c r="U55" s="355" t="s">
        <v>116</v>
      </c>
      <c r="V55" s="355"/>
      <c r="W55" s="172"/>
      <c r="X55" s="172"/>
      <c r="Y55" s="172"/>
      <c r="Z55" s="172"/>
      <c r="AA55" s="172"/>
    </row>
    <row r="56" spans="1:28" s="93" customFormat="1" ht="10.5" x14ac:dyDescent="0.25">
      <c r="A56" s="172"/>
      <c r="B56" s="177" t="str">
        <f>IF(startday=1,INDEX(weekDayNames,1),INDEX(weekDayNames,2))</f>
        <v>Su</v>
      </c>
      <c r="C56" s="178" t="str">
        <f>IF(startday=1,INDEX(weekDayNames,2),INDEX(weekDayNames,3))</f>
        <v>M</v>
      </c>
      <c r="D56" s="178" t="str">
        <f>IF(startday=1,INDEX(weekDayNames,3),INDEX(weekDayNames,4))</f>
        <v>Tu</v>
      </c>
      <c r="E56" s="178" t="str">
        <f>IF(startday=1,INDEX(weekDayNames,4),INDEX(weekDayNames,5))</f>
        <v>W</v>
      </c>
      <c r="F56" s="178" t="str">
        <f>IF(startday=1,INDEX(weekDayNames,5),INDEX(weekDayNames,6))</f>
        <v>Th</v>
      </c>
      <c r="G56" s="178" t="str">
        <f>IF(startday=1,INDEX(weekDayNames,6),INDEX(weekDayNames,7))</f>
        <v>F</v>
      </c>
      <c r="H56" s="177" t="str">
        <f>IF(startday=1,INDEX(weekDayNames,7),INDEX(weekDayNames,1))</f>
        <v>Sa</v>
      </c>
      <c r="I56" s="175"/>
      <c r="J56" s="185">
        <v>4</v>
      </c>
      <c r="K56" s="186" t="s">
        <v>104</v>
      </c>
      <c r="L56" s="175"/>
      <c r="M56" s="177" t="str">
        <f>IF(startday=1,INDEX(weekDayNames,1),INDEX(weekDayNames,2))</f>
        <v>Su</v>
      </c>
      <c r="N56" s="178" t="str">
        <f>IF(startday=1,INDEX(weekDayNames,2),INDEX(weekDayNames,3))</f>
        <v>M</v>
      </c>
      <c r="O56" s="178" t="str">
        <f>IF(startday=1,INDEX(weekDayNames,3),INDEX(weekDayNames,4))</f>
        <v>Tu</v>
      </c>
      <c r="P56" s="178" t="str">
        <f>IF(startday=1,INDEX(weekDayNames,4),INDEX(weekDayNames,5))</f>
        <v>W</v>
      </c>
      <c r="Q56" s="178" t="str">
        <f>IF(startday=1,INDEX(weekDayNames,5),INDEX(weekDayNames,6))</f>
        <v>Th</v>
      </c>
      <c r="R56" s="178" t="str">
        <f>IF(startday=1,INDEX(weekDayNames,6),INDEX(weekDayNames,7))</f>
        <v>F</v>
      </c>
      <c r="S56" s="177" t="str">
        <f>IF(startday=1,INDEX(weekDayNames,7),INDEX(weekDayNames,1))</f>
        <v>Sa</v>
      </c>
      <c r="T56" s="175"/>
      <c r="U56" s="185">
        <v>4</v>
      </c>
      <c r="V56" s="186" t="s">
        <v>104</v>
      </c>
      <c r="W56" s="172"/>
      <c r="X56" s="172"/>
      <c r="Y56" s="172"/>
      <c r="Z56" s="172"/>
      <c r="AA56" s="172"/>
    </row>
    <row r="57" spans="1:28" s="93" customFormat="1" ht="10.5" x14ac:dyDescent="0.25">
      <c r="A57" s="172"/>
      <c r="B57" s="181" t="str">
        <f t="array" ref="B57:H62">IF(MONTH(B55)&lt;&gt;MONTH(DATE(YEAR(B55),MONTH(B55),1)-WEEKDAY(DATE(YEAR(B55),MONTH(B55),1),startday)+(WeekNo-1)*7+WeekDay),"",DATE(YEAR(B55),MONTH(B55),1)-WEEKDAY(DATE(YEAR(B55),MONTH(B55),1),startday)+(WeekNo-1)*7+WeekDay)</f>
        <v/>
      </c>
      <c r="C57" s="184" t="str">
        <v/>
      </c>
      <c r="D57" s="184" t="str">
        <v/>
      </c>
      <c r="E57" s="184" t="str">
        <v/>
      </c>
      <c r="F57" s="197" t="str">
        <v/>
      </c>
      <c r="G57" s="184" t="str">
        <v/>
      </c>
      <c r="H57" s="181">
        <v>43435</v>
      </c>
      <c r="I57" s="175"/>
      <c r="J57" s="179">
        <v>12</v>
      </c>
      <c r="K57" s="180" t="s">
        <v>124</v>
      </c>
      <c r="L57" s="175"/>
      <c r="M57" s="181" t="str">
        <f t="array" ref="M57:S62">IF(MONTH(M55)&lt;&gt;MONTH(DATE(YEAR(M55),MONTH(M55),1)-WEEKDAY(DATE(YEAR(M55),MONTH(M55),1),startday)+(WeekNo-1)*7+WeekDay),"",DATE(YEAR(M55),MONTH(M55),1)-WEEKDAY(DATE(YEAR(M55),MONTH(M55),1),startday)+(WeekNo-1)*7+WeekDay)</f>
        <v/>
      </c>
      <c r="N57" s="184" t="str">
        <v/>
      </c>
      <c r="O57" s="184" t="str">
        <v/>
      </c>
      <c r="P57" s="184" t="str">
        <v/>
      </c>
      <c r="Q57" s="184" t="str">
        <v/>
      </c>
      <c r="R57" s="184" t="str">
        <v/>
      </c>
      <c r="S57" s="181">
        <v>43617</v>
      </c>
      <c r="T57" s="175"/>
      <c r="U57" s="204">
        <v>12</v>
      </c>
      <c r="V57" s="180" t="s">
        <v>124</v>
      </c>
      <c r="W57" s="172"/>
      <c r="X57" s="172"/>
      <c r="Y57" s="172"/>
      <c r="Z57" s="172"/>
      <c r="AA57" s="172"/>
    </row>
    <row r="58" spans="1:28" s="93" customFormat="1" ht="10.5" x14ac:dyDescent="0.25">
      <c r="A58" s="172"/>
      <c r="B58" s="181">
        <v>43436</v>
      </c>
      <c r="C58" s="184">
        <v>43437</v>
      </c>
      <c r="D58" s="183">
        <v>43438</v>
      </c>
      <c r="E58" s="184">
        <v>43439</v>
      </c>
      <c r="F58" s="184">
        <v>43440</v>
      </c>
      <c r="G58" s="184">
        <v>43441</v>
      </c>
      <c r="H58" s="181">
        <v>43442</v>
      </c>
      <c r="I58" s="175"/>
      <c r="J58" s="185">
        <v>18</v>
      </c>
      <c r="K58" s="186" t="s">
        <v>104</v>
      </c>
      <c r="L58" s="175"/>
      <c r="M58" s="181">
        <v>43618</v>
      </c>
      <c r="N58" s="184">
        <v>43619</v>
      </c>
      <c r="O58" s="183">
        <v>43620</v>
      </c>
      <c r="P58" s="184">
        <v>43621</v>
      </c>
      <c r="Q58" s="184">
        <v>43622</v>
      </c>
      <c r="R58" s="184">
        <v>43623</v>
      </c>
      <c r="S58" s="181">
        <v>43624</v>
      </c>
      <c r="T58" s="175"/>
      <c r="U58" s="185">
        <v>18</v>
      </c>
      <c r="V58" s="186" t="s">
        <v>104</v>
      </c>
      <c r="W58" s="172"/>
      <c r="X58" s="172"/>
      <c r="Y58" s="172"/>
      <c r="Z58" s="172"/>
      <c r="AA58" s="172"/>
    </row>
    <row r="59" spans="1:28" s="93" customFormat="1" ht="12" customHeight="1" x14ac:dyDescent="0.2">
      <c r="A59" s="172"/>
      <c r="B59" s="181">
        <v>43443</v>
      </c>
      <c r="C59" s="184">
        <v>43444</v>
      </c>
      <c r="D59" s="184">
        <v>43445</v>
      </c>
      <c r="E59" s="187">
        <v>43446</v>
      </c>
      <c r="F59" s="184">
        <v>43447</v>
      </c>
      <c r="G59" s="184">
        <v>43448</v>
      </c>
      <c r="H59" s="181">
        <v>43449</v>
      </c>
      <c r="I59" s="175"/>
      <c r="J59" s="203">
        <v>26</v>
      </c>
      <c r="K59" s="180" t="s">
        <v>124</v>
      </c>
      <c r="L59" s="175"/>
      <c r="M59" s="181">
        <v>43625</v>
      </c>
      <c r="N59" s="184">
        <v>43626</v>
      </c>
      <c r="O59" s="184">
        <v>43627</v>
      </c>
      <c r="P59" s="187">
        <v>43628</v>
      </c>
      <c r="Q59" s="184">
        <v>43629</v>
      </c>
      <c r="R59" s="184">
        <v>43630</v>
      </c>
      <c r="S59" s="181">
        <v>43631</v>
      </c>
      <c r="T59" s="175"/>
      <c r="U59" s="204">
        <v>26</v>
      </c>
      <c r="V59" s="180" t="s">
        <v>124</v>
      </c>
      <c r="W59" s="172"/>
      <c r="X59" s="172"/>
      <c r="Y59" s="172"/>
      <c r="Z59" s="172"/>
      <c r="AA59" s="172"/>
    </row>
    <row r="60" spans="1:28" s="94" customFormat="1" ht="12" customHeight="1" x14ac:dyDescent="0.3">
      <c r="A60" s="173"/>
      <c r="B60" s="181">
        <v>43450</v>
      </c>
      <c r="C60" s="184">
        <v>43451</v>
      </c>
      <c r="D60" s="183">
        <v>43452</v>
      </c>
      <c r="E60" s="184">
        <v>43453</v>
      </c>
      <c r="F60" s="184">
        <v>43454</v>
      </c>
      <c r="G60" s="184">
        <v>43455</v>
      </c>
      <c r="H60" s="181">
        <v>43456</v>
      </c>
      <c r="I60" s="175"/>
      <c r="J60" s="192">
        <v>31</v>
      </c>
      <c r="K60" s="212" t="s">
        <v>146</v>
      </c>
      <c r="L60" s="175"/>
      <c r="M60" s="181">
        <v>43632</v>
      </c>
      <c r="N60" s="184">
        <v>43633</v>
      </c>
      <c r="O60" s="183">
        <v>43634</v>
      </c>
      <c r="P60" s="184">
        <v>43635</v>
      </c>
      <c r="Q60" s="184">
        <v>43636</v>
      </c>
      <c r="R60" s="184">
        <v>43637</v>
      </c>
      <c r="S60" s="181">
        <v>43638</v>
      </c>
      <c r="T60" s="175"/>
      <c r="U60" s="230">
        <v>28</v>
      </c>
      <c r="V60" s="231" t="s">
        <v>143</v>
      </c>
      <c r="W60" s="173"/>
      <c r="X60" s="173"/>
      <c r="Y60" s="172"/>
      <c r="Z60" s="172"/>
      <c r="AA60" s="172"/>
      <c r="AB60" s="93"/>
    </row>
    <row r="61" spans="1:28" s="93" customFormat="1" ht="11.25" customHeight="1" x14ac:dyDescent="0.3">
      <c r="A61" s="172"/>
      <c r="B61" s="181">
        <v>43457</v>
      </c>
      <c r="C61" s="184">
        <v>43458</v>
      </c>
      <c r="D61" s="184">
        <v>43459</v>
      </c>
      <c r="E61" s="187">
        <v>43460</v>
      </c>
      <c r="F61" s="184">
        <v>43461</v>
      </c>
      <c r="G61" s="184">
        <v>43462</v>
      </c>
      <c r="H61" s="181">
        <v>43463</v>
      </c>
      <c r="I61" s="175"/>
      <c r="J61" s="232">
        <v>31</v>
      </c>
      <c r="K61" s="233" t="s">
        <v>117</v>
      </c>
      <c r="L61" s="175"/>
      <c r="M61" s="181">
        <v>43639</v>
      </c>
      <c r="N61" s="184">
        <v>43640</v>
      </c>
      <c r="O61" s="184">
        <v>43641</v>
      </c>
      <c r="P61" s="187">
        <v>43642</v>
      </c>
      <c r="Q61" s="184">
        <v>43643</v>
      </c>
      <c r="R61" s="182">
        <v>43644</v>
      </c>
      <c r="S61" s="181">
        <v>43645</v>
      </c>
      <c r="T61" s="175"/>
      <c r="U61" s="234"/>
      <c r="V61" s="175"/>
      <c r="W61" s="172"/>
      <c r="X61" s="172"/>
      <c r="Y61" s="172"/>
      <c r="Z61" s="172"/>
      <c r="AA61" s="173"/>
    </row>
    <row r="62" spans="1:28" s="93" customFormat="1" ht="10.5" x14ac:dyDescent="0.2">
      <c r="A62" s="172"/>
      <c r="B62" s="181">
        <v>43464</v>
      </c>
      <c r="C62" s="183">
        <v>43465</v>
      </c>
      <c r="D62" s="184" t="str">
        <v/>
      </c>
      <c r="E62" s="184" t="str">
        <v/>
      </c>
      <c r="F62" s="184" t="str">
        <v/>
      </c>
      <c r="G62" s="184" t="str">
        <v/>
      </c>
      <c r="H62" s="181" t="str">
        <v/>
      </c>
      <c r="I62" s="175"/>
      <c r="J62" s="172"/>
      <c r="K62" s="172"/>
      <c r="L62" s="175"/>
      <c r="M62" s="181">
        <v>43646</v>
      </c>
      <c r="N62" s="184" t="str">
        <v/>
      </c>
      <c r="O62" s="184" t="str">
        <v/>
      </c>
      <c r="P62" s="187" t="str">
        <v/>
      </c>
      <c r="Q62" s="184" t="str">
        <v/>
      </c>
      <c r="R62" s="184" t="str">
        <v/>
      </c>
      <c r="S62" s="181" t="str">
        <v/>
      </c>
      <c r="T62" s="175"/>
      <c r="U62" s="234"/>
      <c r="V62" s="175"/>
      <c r="W62" s="172"/>
      <c r="X62" s="172"/>
      <c r="Y62" s="172"/>
      <c r="Z62" s="172"/>
      <c r="AA62" s="172"/>
    </row>
    <row r="63" spans="1:28" s="93" customFormat="1" ht="13" x14ac:dyDescent="0.3">
      <c r="B63" s="95"/>
      <c r="C63" s="95"/>
      <c r="D63" s="95"/>
      <c r="E63" s="95"/>
      <c r="F63" s="95"/>
      <c r="G63" s="95"/>
      <c r="H63" s="95"/>
      <c r="I63" s="95"/>
      <c r="J63" s="98"/>
      <c r="K63" s="95"/>
      <c r="L63" s="95"/>
      <c r="M63" s="87"/>
      <c r="N63" s="87"/>
      <c r="O63" s="87"/>
      <c r="P63" s="87"/>
      <c r="Q63" s="87"/>
      <c r="R63" s="87"/>
      <c r="S63" s="87"/>
      <c r="T63" s="95"/>
      <c r="U63" s="99"/>
      <c r="V63" s="95"/>
      <c r="Y63" s="94"/>
      <c r="Z63" s="94"/>
      <c r="AB63" s="94"/>
    </row>
    <row r="64" spans="1:28" s="93" customFormat="1" x14ac:dyDescent="0.25">
      <c r="B64" s="87"/>
      <c r="C64" s="87"/>
      <c r="D64" s="87"/>
      <c r="E64" s="87"/>
      <c r="F64" s="87"/>
      <c r="G64" s="87"/>
      <c r="H64" s="87"/>
      <c r="I64" s="95"/>
      <c r="J64" s="98"/>
      <c r="K64" s="95"/>
      <c r="L64" s="95"/>
      <c r="M64" s="87"/>
      <c r="N64" s="87"/>
      <c r="O64" s="87"/>
      <c r="P64" s="87"/>
      <c r="Q64" s="87"/>
      <c r="R64" s="87"/>
      <c r="S64" s="87"/>
      <c r="T64" s="95"/>
      <c r="U64" s="95"/>
      <c r="V64" s="95"/>
    </row>
    <row r="65" spans="2:28" s="93" customFormat="1" x14ac:dyDescent="0.25">
      <c r="B65" s="87"/>
      <c r="C65" s="87"/>
      <c r="D65" s="87"/>
      <c r="E65" s="87"/>
      <c r="F65" s="87"/>
      <c r="G65" s="87"/>
      <c r="H65" s="87"/>
      <c r="I65" s="87"/>
      <c r="J65" s="88"/>
      <c r="K65" s="87"/>
      <c r="L65" s="87"/>
      <c r="M65" s="87"/>
      <c r="N65" s="87"/>
      <c r="O65" s="87"/>
      <c r="P65" s="87"/>
      <c r="Q65" s="87"/>
      <c r="R65" s="87"/>
      <c r="S65" s="87"/>
      <c r="T65" s="87"/>
      <c r="U65" s="87"/>
      <c r="V65" s="87"/>
    </row>
    <row r="66" spans="2:28" s="93" customFormat="1" x14ac:dyDescent="0.25">
      <c r="B66" s="87"/>
      <c r="C66" s="87"/>
      <c r="D66" s="87"/>
      <c r="E66" s="87"/>
      <c r="F66" s="87"/>
      <c r="G66" s="87"/>
      <c r="H66" s="87"/>
      <c r="I66" s="87"/>
      <c r="J66" s="88"/>
      <c r="K66" s="87"/>
      <c r="L66" s="87"/>
      <c r="M66" s="87"/>
      <c r="N66" s="87"/>
      <c r="O66" s="87"/>
      <c r="P66" s="87"/>
      <c r="Q66" s="87"/>
      <c r="R66" s="87"/>
      <c r="S66" s="87"/>
      <c r="T66" s="87"/>
      <c r="U66" s="87"/>
      <c r="V66" s="87"/>
    </row>
    <row r="67" spans="2:28" s="93" customFormat="1" ht="11.25" customHeight="1" x14ac:dyDescent="0.25">
      <c r="B67" s="87"/>
      <c r="C67" s="87"/>
      <c r="D67" s="87"/>
      <c r="E67" s="87"/>
      <c r="F67" s="87"/>
      <c r="G67" s="87"/>
      <c r="H67" s="87"/>
      <c r="I67" s="87"/>
      <c r="J67" s="88"/>
      <c r="K67" s="87"/>
      <c r="L67" s="87"/>
      <c r="M67" s="87"/>
      <c r="N67" s="87"/>
      <c r="O67" s="87"/>
      <c r="P67" s="87"/>
      <c r="Q67" s="87"/>
      <c r="R67" s="87"/>
      <c r="S67" s="87"/>
      <c r="T67" s="87"/>
      <c r="U67" s="87"/>
      <c r="V67" s="87"/>
    </row>
    <row r="68" spans="2:28" s="93" customFormat="1" ht="4.5" customHeight="1" x14ac:dyDescent="0.25">
      <c r="B68" s="87"/>
      <c r="C68" s="87"/>
      <c r="D68" s="87"/>
      <c r="E68" s="87"/>
      <c r="F68" s="87"/>
      <c r="G68" s="87"/>
      <c r="H68" s="87"/>
      <c r="I68" s="87"/>
      <c r="J68" s="88"/>
      <c r="K68" s="87"/>
      <c r="L68" s="87"/>
      <c r="M68" s="87"/>
      <c r="N68" s="87"/>
      <c r="O68" s="87"/>
      <c r="P68" s="87"/>
      <c r="Q68" s="87"/>
      <c r="R68" s="87"/>
      <c r="S68" s="87"/>
      <c r="T68" s="87"/>
      <c r="U68" s="87"/>
      <c r="V68" s="87"/>
    </row>
    <row r="69" spans="2:28" x14ac:dyDescent="0.25">
      <c r="Y69" s="93"/>
      <c r="Z69" s="93"/>
      <c r="AA69" s="93"/>
      <c r="AB69" s="93"/>
    </row>
    <row r="70" spans="2:28" x14ac:dyDescent="0.25">
      <c r="M70" s="93"/>
      <c r="Y70" s="93"/>
      <c r="Z70" s="93"/>
      <c r="AB70" s="93"/>
    </row>
    <row r="71" spans="2:28" x14ac:dyDescent="0.25">
      <c r="M71" s="93"/>
      <c r="Y71" s="93"/>
      <c r="Z71" s="93"/>
      <c r="AB71" s="93"/>
    </row>
    <row r="72" spans="2:28" x14ac:dyDescent="0.25">
      <c r="L72" s="93"/>
      <c r="M72" s="93"/>
    </row>
    <row r="73" spans="2:28" ht="13" x14ac:dyDescent="0.3">
      <c r="L73" s="93"/>
      <c r="M73" s="94"/>
      <c r="R73" s="102"/>
      <c r="S73" s="91"/>
    </row>
    <row r="74" spans="2:28" x14ac:dyDescent="0.25">
      <c r="M74" s="93"/>
    </row>
    <row r="75" spans="2:28" x14ac:dyDescent="0.25">
      <c r="K75" s="147"/>
      <c r="M75" s="93"/>
    </row>
    <row r="76" spans="2:28" x14ac:dyDescent="0.25">
      <c r="K76" s="147"/>
      <c r="M76" s="93"/>
    </row>
    <row r="77" spans="2:28" x14ac:dyDescent="0.25">
      <c r="K77" s="91"/>
      <c r="M77" s="93"/>
    </row>
  </sheetData>
  <sheetProtection algorithmName="SHA-512" hashValue="9iDbXnCQWOrw72st364TmrS8U03msCbJh0N9KZkwGQXNVd8rUVp3Q31AWu2CKtTj99xp7T7AHn8T6Dm35WIJlA==" saltValue="Fi8uD/ecNmNa+XPsMtT8aQ==" spinCount="100000" sheet="1" objects="1" scenarios="1"/>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5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30</v>
      </c>
      <c r="B1" t="s">
        <v>55</v>
      </c>
      <c r="C1" t="s">
        <v>1</v>
      </c>
      <c r="D1" t="s">
        <v>8</v>
      </c>
      <c r="E1" t="s">
        <v>14</v>
      </c>
      <c r="F1" t="s">
        <v>15</v>
      </c>
      <c r="G1" t="s">
        <v>55</v>
      </c>
    </row>
    <row r="2" spans="1:7" x14ac:dyDescent="0.35">
      <c r="A2" t="s">
        <v>31</v>
      </c>
      <c r="B2" t="s">
        <v>56</v>
      </c>
      <c r="C2" t="s">
        <v>3</v>
      </c>
      <c r="D2" t="s">
        <v>10</v>
      </c>
      <c r="E2" t="s">
        <v>12</v>
      </c>
      <c r="G2" t="s">
        <v>56</v>
      </c>
    </row>
    <row r="3" spans="1:7" x14ac:dyDescent="0.35">
      <c r="B3" t="s">
        <v>57</v>
      </c>
      <c r="G3" t="s">
        <v>57</v>
      </c>
    </row>
    <row r="4" spans="1:7" x14ac:dyDescent="0.35">
      <c r="B4" t="s">
        <v>58</v>
      </c>
      <c r="G4" t="s">
        <v>58</v>
      </c>
    </row>
    <row r="5" spans="1:7" x14ac:dyDescent="0.35">
      <c r="G5" t="s">
        <v>59</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Contact Information</vt:lpstr>
      <vt:lpstr>Narrative</vt:lpstr>
      <vt:lpstr>Budget Detail &amp; Amendments</vt:lpstr>
      <vt:lpstr>Budget Roll-Up</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dcterms:created xsi:type="dcterms:W3CDTF">2017-02-07T21:45:49Z</dcterms:created>
  <dcterms:modified xsi:type="dcterms:W3CDTF">2018-06-22T16:56:56Z</dcterms:modified>
</cp:coreProperties>
</file>