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Pathways\Grant\18-19 grant\"/>
    </mc:Choice>
  </mc:AlternateContent>
  <bookViews>
    <workbookView xWindow="0" yWindow="0" windowWidth="28800" windowHeight="11700" tabRatio="839" firstSheet="2" activeTab="2"/>
  </bookViews>
  <sheets>
    <sheet name="Contact Information" sheetId="1" r:id="rId1"/>
    <sheet name="Narrative" sheetId="2" r:id="rId2"/>
    <sheet name="Budget Detail &amp; Amendments" sheetId="6" r:id="rId3"/>
    <sheet name="Budget Roll-Up" sheetId="18" r:id="rId4"/>
    <sheet name="Program Assurances" sheetId="21" r:id="rId5"/>
    <sheet name="18-19 Calendar" sheetId="27" r:id="rId6"/>
    <sheet name="Do Not Edit" sheetId="12" state="hidden" r:id="rId7"/>
  </sheets>
  <definedNames>
    <definedName name="Contracted">'Do Not Edit'!$D$1:$D$2</definedName>
    <definedName name="ContractedServices">'Do Not Edit'!$D$1:$D$2</definedName>
    <definedName name="monthNames" localSheetId="5">{"January","February","March","April","May","June","July","August","September","October","November","December"}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5">'18-19 Calendar'!$B$7:$V$64</definedName>
    <definedName name="Quarter">Narrative!$J$48:$J$85</definedName>
    <definedName name="Quarter_1">'Do Not Edit'!$B$1:$B$5</definedName>
    <definedName name="Quarter1">'Do Not Edit'!$B$1:$B$4</definedName>
    <definedName name="Quarters">#REF!</definedName>
    <definedName name="Salaries">#REF!</definedName>
    <definedName name="Salary">'Do Not Edit'!$C$1:$C$2</definedName>
    <definedName name="startday" localSheetId="5">'18-19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5">{1,2,3,4,5,6,7}</definedName>
    <definedName name="WeekDay">{1,2,3,4,5,6,7}</definedName>
    <definedName name="weekDayNames" localSheetId="5">{"Su";"M";"Tu";"W";"Th";"F";"Sa"}</definedName>
    <definedName name="weekDayNames">{"Su";"M";"Tu";"W";"Th";"F";"Sa"}</definedName>
    <definedName name="weekdays" localSheetId="5">{"Sunday";"Monday";"Tuesday";"Wednesday";"Thursday";"Friday";"Saturday"}</definedName>
    <definedName name="weekdays">{"Sunday";"Monday";"Tuesday";"Wednesday";"Thursday";"Friday";"Saturday"}</definedName>
    <definedName name="WeekNo" localSheetId="5">{1;2;3;4;5;6}</definedName>
    <definedName name="WeekNo">{1;2;3;4;5;6}</definedName>
    <definedName name="year" localSheetId="5">'18-19 Calendar'!$F$4</definedName>
    <definedName name="year">#REF!</definedName>
    <definedName name="Yes">'Budget Detail &amp; Amendments'!$N$5:$N$6</definedName>
    <definedName name="YesNo">'Do Not Edit'!$A$1:$A$2</definedName>
  </definedNames>
  <calcPr calcId="162913"/>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87" i="6" l="1"/>
  <c r="R58" i="6" l="1"/>
  <c r="R39" i="6"/>
  <c r="R38" i="6"/>
  <c r="R37" i="6"/>
  <c r="R36" i="6"/>
  <c r="R35" i="6"/>
  <c r="R34" i="6"/>
  <c r="R33" i="6"/>
  <c r="R32" i="6"/>
  <c r="R31" i="6"/>
  <c r="R30" i="6"/>
  <c r="R43" i="6" s="1"/>
  <c r="R26" i="6" l="1"/>
  <c r="P30" i="6" l="1"/>
  <c r="P31" i="6"/>
  <c r="P32" i="6"/>
  <c r="P33" i="6"/>
  <c r="P34" i="6"/>
  <c r="P35" i="6"/>
  <c r="P36" i="6"/>
  <c r="P37" i="6"/>
  <c r="P38" i="6"/>
  <c r="P39" i="6"/>
  <c r="O32" i="6"/>
  <c r="O39" i="6"/>
  <c r="O38" i="6"/>
  <c r="O37" i="6"/>
  <c r="O36" i="6"/>
  <c r="O35" i="6"/>
  <c r="O31" i="6"/>
  <c r="O34" i="6"/>
  <c r="O33" i="6"/>
  <c r="O30" i="6"/>
  <c r="G26" i="18"/>
  <c r="S56" i="27"/>
  <c r="R56" i="27"/>
  <c r="Q56" i="27"/>
  <c r="P56" i="27"/>
  <c r="O56" i="27"/>
  <c r="N56" i="27"/>
  <c r="M56" i="27"/>
  <c r="H56" i="27"/>
  <c r="G56" i="27"/>
  <c r="F56" i="27"/>
  <c r="E56" i="27"/>
  <c r="D56" i="27"/>
  <c r="C56" i="27"/>
  <c r="B56" i="27"/>
  <c r="M55" i="27"/>
  <c r="M57" i="27" a="1"/>
  <c r="B55" i="27"/>
  <c r="B57" i="27" a="1"/>
  <c r="S47" i="27"/>
  <c r="R47" i="27"/>
  <c r="Q47" i="27"/>
  <c r="P47" i="27"/>
  <c r="O47" i="27"/>
  <c r="N47" i="27"/>
  <c r="M47" i="27"/>
  <c r="H47" i="27"/>
  <c r="G47" i="27"/>
  <c r="F47" i="27"/>
  <c r="E47" i="27"/>
  <c r="D47" i="27"/>
  <c r="C47" i="27"/>
  <c r="B47" i="27"/>
  <c r="M46" i="27"/>
  <c r="M48" i="27" a="1"/>
  <c r="B46" i="27"/>
  <c r="B48" i="27" a="1"/>
  <c r="S38" i="27"/>
  <c r="R38" i="27"/>
  <c r="Q38" i="27"/>
  <c r="P38" i="27"/>
  <c r="O38" i="27"/>
  <c r="N38" i="27"/>
  <c r="M38" i="27"/>
  <c r="H38" i="27"/>
  <c r="G38" i="27"/>
  <c r="F38" i="27"/>
  <c r="E38" i="27"/>
  <c r="D38" i="27"/>
  <c r="C38" i="27"/>
  <c r="B38" i="27"/>
  <c r="M37" i="27"/>
  <c r="M39" i="27" a="1"/>
  <c r="B37" i="27"/>
  <c r="B39" i="27" a="1"/>
  <c r="S29" i="27"/>
  <c r="R29" i="27"/>
  <c r="Q29" i="27"/>
  <c r="P29" i="27"/>
  <c r="O29" i="27"/>
  <c r="N29" i="27"/>
  <c r="M29" i="27"/>
  <c r="H29" i="27"/>
  <c r="G29" i="27"/>
  <c r="F29" i="27"/>
  <c r="E29" i="27"/>
  <c r="D29" i="27"/>
  <c r="C29" i="27"/>
  <c r="B29" i="27"/>
  <c r="M28" i="27"/>
  <c r="M30" i="27" a="1"/>
  <c r="B28" i="27"/>
  <c r="B30" i="27" a="1"/>
  <c r="S20" i="27"/>
  <c r="R20" i="27"/>
  <c r="Q20" i="27"/>
  <c r="P20" i="27"/>
  <c r="O20" i="27"/>
  <c r="N20" i="27"/>
  <c r="M20" i="27"/>
  <c r="H20" i="27"/>
  <c r="G20" i="27"/>
  <c r="F20" i="27"/>
  <c r="E20" i="27"/>
  <c r="D20" i="27"/>
  <c r="C20" i="27"/>
  <c r="B20" i="27"/>
  <c r="M19" i="27"/>
  <c r="M21" i="27" a="1"/>
  <c r="B19" i="27"/>
  <c r="B21" i="27" a="1"/>
  <c r="S10" i="27"/>
  <c r="R10" i="27"/>
  <c r="Q10" i="27"/>
  <c r="P10" i="27"/>
  <c r="O10" i="27"/>
  <c r="N10" i="27"/>
  <c r="M10" i="27"/>
  <c r="H10" i="27"/>
  <c r="G10" i="27"/>
  <c r="F10" i="27"/>
  <c r="E10" i="27"/>
  <c r="D10" i="27"/>
  <c r="C10" i="27"/>
  <c r="B10" i="27"/>
  <c r="M9" i="27"/>
  <c r="M11" i="27" a="1"/>
  <c r="B9" i="27"/>
  <c r="B11" i="27" a="1"/>
  <c r="G44" i="27"/>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c r="C5" i="18"/>
  <c r="O23" i="18"/>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c r="O26" i="18"/>
  <c r="P95" i="6"/>
  <c r="R95" i="6"/>
  <c r="T95" i="6"/>
  <c r="O95" i="6"/>
  <c r="P67" i="6"/>
  <c r="R67" i="6"/>
  <c r="T67" i="6"/>
  <c r="O67" i="6"/>
  <c r="T43" i="6"/>
  <c r="O6" i="18"/>
  <c r="K6" i="18"/>
  <c r="P43" i="6"/>
  <c r="G6" i="18"/>
  <c r="O43" i="6"/>
  <c r="C6" i="18"/>
  <c r="O7" i="18"/>
  <c r="G7" i="18"/>
  <c r="C7" i="18"/>
  <c r="T105" i="6"/>
  <c r="O28" i="18"/>
  <c r="R105" i="6"/>
  <c r="K28" i="18"/>
  <c r="T87" i="6"/>
  <c r="T74" i="6"/>
  <c r="R74" i="6"/>
  <c r="T58" i="6"/>
  <c r="T26" i="6"/>
  <c r="T46" i="6"/>
  <c r="R46" i="6"/>
  <c r="P105" i="6"/>
  <c r="G28" i="18"/>
  <c r="O105" i="6"/>
  <c r="C28" i="18"/>
  <c r="P87" i="6"/>
  <c r="O87" i="6"/>
  <c r="P74" i="6"/>
  <c r="O74" i="6"/>
  <c r="P58" i="6"/>
  <c r="O58" i="6"/>
  <c r="P26" i="6"/>
  <c r="P46" i="6"/>
  <c r="O26" i="6"/>
  <c r="O46" i="6"/>
  <c r="O17" i="18"/>
  <c r="O24" i="18"/>
  <c r="O30" i="18"/>
  <c r="T97" i="6"/>
  <c r="K17" i="18"/>
  <c r="C17" i="18"/>
  <c r="C24" i="18"/>
  <c r="O99" i="6"/>
  <c r="O109" i="6"/>
  <c r="C26" i="18"/>
  <c r="O97" i="6"/>
  <c r="G17" i="18"/>
  <c r="G24" i="18"/>
  <c r="G30" i="18"/>
  <c r="P97" i="6"/>
  <c r="P99" i="6"/>
  <c r="P112" i="6"/>
  <c r="T99" i="6"/>
  <c r="T112" i="6"/>
  <c r="C30" i="18"/>
  <c r="O112" i="6"/>
  <c r="D1" i="6"/>
  <c r="R99" i="6" l="1"/>
  <c r="R112" i="6" s="1"/>
  <c r="R97" i="6"/>
  <c r="K24" i="18"/>
  <c r="K7" i="18"/>
  <c r="K30" i="18" l="1"/>
</calcChain>
</file>

<file path=xl/sharedStrings.xml><?xml version="1.0" encoding="utf-8"?>
<sst xmlns="http://schemas.openxmlformats.org/spreadsheetml/2006/main" count="764" uniqueCount="306">
  <si>
    <t>Strengthening Montana Career Pathways 2018-2019</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</si>
  <si>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</si>
  <si>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</si>
  <si>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</si>
  <si>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</si>
  <si>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r>
      <rPr>
        <b/>
        <sz val="11"/>
        <color theme="1"/>
        <rFont val="Calibri"/>
        <family val="2"/>
        <scheme val="minor"/>
      </rPr>
      <t>Application Due Date:</t>
    </r>
    <r>
      <rPr>
        <sz val="11"/>
        <color theme="1"/>
        <rFont val="Calibri"/>
        <family val="2"/>
        <scheme val="minor"/>
      </rPr>
      <t xml:space="preserve"> May 18, 2018</t>
    </r>
  </si>
  <si>
    <t>Campus:</t>
  </si>
  <si>
    <t>Helena College</t>
  </si>
  <si>
    <t>Grant Year:</t>
  </si>
  <si>
    <t>2018-19</t>
  </si>
  <si>
    <t>Perkins Program Coordinator/Grant Manager:</t>
  </si>
  <si>
    <t>Last Name:</t>
  </si>
  <si>
    <t>Burke</t>
  </si>
  <si>
    <t>First Name:</t>
  </si>
  <si>
    <t>Tammy</t>
  </si>
  <si>
    <t>Address:</t>
  </si>
  <si>
    <t>2300 Airport Road</t>
  </si>
  <si>
    <t>City:</t>
  </si>
  <si>
    <t>Helena</t>
  </si>
  <si>
    <t>State:</t>
  </si>
  <si>
    <t>Montana</t>
  </si>
  <si>
    <t>Zip Code:</t>
  </si>
  <si>
    <t>Phone:</t>
  </si>
  <si>
    <t>406-447-6352</t>
  </si>
  <si>
    <t>Extension:</t>
  </si>
  <si>
    <t>Fax:</t>
  </si>
  <si>
    <t>447-6399</t>
  </si>
  <si>
    <t>Email:</t>
  </si>
  <si>
    <t>tammy.burke@helenacollege.edu</t>
  </si>
  <si>
    <t xml:space="preserve">Pathway Coordinator: (required staff for grant recipients) </t>
  </si>
  <si>
    <t>Clinard</t>
  </si>
  <si>
    <t>Jan</t>
  </si>
  <si>
    <t>1115 North Roberts</t>
  </si>
  <si>
    <t>406-447-6951</t>
  </si>
  <si>
    <t>447-6397</t>
  </si>
  <si>
    <t>jan.clinard@helenacollege.edu</t>
  </si>
  <si>
    <t>Fiscal Manager:</t>
  </si>
  <si>
    <t>Fillner</t>
  </si>
  <si>
    <t>Russ</t>
  </si>
  <si>
    <t>406-447-6917</t>
  </si>
  <si>
    <t>russ.fillner@helenacollege.edu</t>
  </si>
  <si>
    <t>Additional Perkins Contact (if applicable - this please include the Montana Career Pathways Coordinator here if your campus receives that grant):</t>
  </si>
  <si>
    <t>Other Staff to be notified of grant issues:</t>
  </si>
  <si>
    <t>Please provide the email addresses, names and titles of people on your campus to be notified of grant issues</t>
  </si>
  <si>
    <t>Name:</t>
  </si>
  <si>
    <t>Title:</t>
  </si>
  <si>
    <t>Email Address:</t>
  </si>
  <si>
    <t>Sandra Bauman</t>
  </si>
  <si>
    <t>Assoc Dean Academic&amp;Student Affairs</t>
  </si>
  <si>
    <t>sandra.baumman@helenacollege.edu</t>
  </si>
  <si>
    <t>Kirk Lacey</t>
  </si>
  <si>
    <t>Dean &amp; CEO</t>
  </si>
  <si>
    <t>kirk.lacey@helenacollege.edu</t>
  </si>
  <si>
    <t>Abstract: Proposed Scope of Work (250 word summary of the work proposed)</t>
  </si>
  <si>
    <t xml:space="preserve">With the pursuit of formalized pre-apprenticeship and apprenticeship programs, Helena College will augment its robust menu of dual enrollment courses, student exposure activities, and connections between college and high school faculty, thus strengthening Montana Career Pathways (MCP).  This proposal supports educators’ critical role in preparing students for postsecondary transitions, while acknowledging that work-based learning is an industry-driven process.  
The Helena College MCP Coordinator will promote MCPs through its website, publications, and in-person meetings.  She will participate in MCP events and continue to grow professionally, deepening her understanding of dual enrollment, authenticity, and work-based learning and sharing information with Helena faculty and staff. To complement these communication efforts, we will continue student career-exposure events such as FAB Fridays, providing hands-on learning and creating connections between students, college, and in-demand careers that offer strong wages. 
Helena College will grow and enhance high-quality dual enrollment by reconvening dual enrollment teachers of mathematics and communications in order to gather data and improve course authenticity, promote enrollment in existing DE courses, and help students, teachers, and counselors use DE strategically in MCPs.  We will add Dual Enrollment CTE courses (COMX106 and WLDG101) to strengthen trades pathways and general education courses to support pathways in AA and AS programs.  
Helena College will leverage the momentum of Helena WINS (Workforce Innovation Networks) and our iGraduate Grant to convene employers and educators, using MCP funding to support educators as they develop details of pre-apprenticeships in selected MCPs.   This proposal describes pre-apprenticeship pathways with the best prospects at this time.  However, we may pufsue other career sectors identified by Helena WINS, based on employers' ability to partner.   
</t>
  </si>
  <si>
    <t>Activity Summary Number 1</t>
  </si>
  <si>
    <t>Promote MCPs</t>
  </si>
  <si>
    <t xml:space="preserve">Helena College will promote Montana Career Pathways and its website to increase statewide awareness and utilization, by continuing to provide a link to MCP on the Helena College Pathways website and update information to tie Helena College activities (including apprenticeship opportunities) to specific MCPs.  Information on MCPs will be included in presentations to students when the Pathways Coordinator visits classrooms, at middle school Career Day (arranged by Helena and CRA Middle School counselors) and when groups of students come to Helena College for tours and to take the Accuplacer.  Additionally, the Coordinator will speak about MCPs and Dual Enrollment at Parent Nights.  Printed bulletins highlighting Early College offerings, pathways, and student activities will be distributed to partner schools during visitations and via email.   Dual Enrollment Planning Worksheets (developed and printed in 2017), will continue to be promoted and distributed to individualize students’ use of dual enrollment in MCPs.  </t>
  </si>
  <si>
    <t>Expected Measurable Outcome:</t>
  </si>
  <si>
    <t xml:space="preserve">Eleven counselors, 7 principals, about 30 teachers, around 40 parents and 160 students will directly receive information about MCP’s.  Hundreds of additional students will be encouraged to log on to MCP site and examine pathways through these various communication avenues. 
At least 55% of the high school students concurrently enrolled will complete dual credit planning worksheets, helping them find their own Montana Career Pathway, and in some cases, enter into a pre-apprenticeship program.
</t>
  </si>
  <si>
    <t xml:space="preserve">Which MCP(s) are supported by this work?  </t>
  </si>
  <si>
    <t>Business Management, Finance, Health, Information Technology, Manufacturing, Welding, Transportation</t>
  </si>
  <si>
    <t>Begin Quarter: (Please select):</t>
  </si>
  <si>
    <t>End Quarter: (Please select):</t>
  </si>
  <si>
    <t>Quarter 1</t>
  </si>
  <si>
    <t>Quarter 2</t>
  </si>
  <si>
    <t>Activity Summary Number 2</t>
  </si>
  <si>
    <t>Mathematics Alignment</t>
  </si>
  <si>
    <t xml:space="preserve">Helena College will grow and enhance high-quality dual enrollment by hosting a second Mathematics Alignment Meeting with a focus on the new Concurrent Enrollment offerings of M105, Contemporary Math, a course in pathways statewide for non-STEM majors.  Participants will redesign the Drop Box established in 2017-18 to become more interactive among CE and college faculty, particularly to follow-up on the requests for shared assignments in M111T, Technical Math.   With the retirement of Clay Burkett, HHS Technical Math teacher, bringing the new Tech Math DE teacher into the conversation will be critical.  LeAnne Frost will be invited to speak about DE Authenticity for a portion of the meeting.  </t>
  </si>
  <si>
    <t>Eleven HS teachers and 2 college faculty members will attend; at least two new CE math courses will be developed (which may replace an existing CE math course); the Mathematics Drop Box will be improved; and discussions will increase dual enrollment authenticity in up to 37 classes, impacting about 300 students. (In 2017-18, 301 students were concurrently enrolled in Math and Stats courses through Helena College.)</t>
  </si>
  <si>
    <t>Business Management, Finance, Healthcare, Information Technology, Mnaufacturing, Welding, Transportation</t>
  </si>
  <si>
    <t>Activity Summary Number 3</t>
  </si>
  <si>
    <t>WRIT/LIT Authenticity</t>
  </si>
  <si>
    <t xml:space="preserve">Helena College will enhance high-quality dual enrollment in WRIT121 as a follow-up to the 2018 WRIT101 Norming Session, with discussions about course content, assignments, and grading practices in WRIT121 a course that is integral to pathways in Automotive Technology, Welding Fabrication, Computer-Aided Manufacturing, Aviation Maintenance, and Diesel Technology.  WRIT121 instructors from two high schools and Helena College will discuss work-based writing assignments.  </t>
  </si>
  <si>
    <t xml:space="preserve">Four college faculty members and 14 high school teachers will attend and engage in discussions that will improve and/or verify Dual Enrollment authenticity, impacting up to 367 students in 26 high school classrooms, increasing the value of their classes and teachers' understanding of authenticity.  Surveys will be administered before and after the workshop to track participant knowledge and opinions about authenticity.
At least 70 student papers will be scored, resulting in scores that show consistency among scorers (inter-rater reliability) and a fractional improvement in student averages from the previous year. 
</t>
  </si>
  <si>
    <t>Education, IT, Advanced Manufacturing, Welding, Transportation, Finance, Business, Healthcare.</t>
  </si>
  <si>
    <t>Quarter 3</t>
  </si>
  <si>
    <t>Activity Summary Number 4</t>
  </si>
  <si>
    <t>Grow CTE Dual Enrollment</t>
  </si>
  <si>
    <t xml:space="preserve">Helena College will grow high-quality dual enrollment by adding COMX106 (Drummond HS, Granite HS, Jefferson HS) as Concurrent Enrollment in trades pathways and exploring the addition of other CTE courses tied to Montana Career Pathways, such as welding (GHS, HHS), automotive mechanics (HHS).   COMX106 will be purposefully scheduled to accomodate local high school students to take as Early College.  Support for the addition of COMX will include purchase of additional texts to lend to high schools. </t>
  </si>
  <si>
    <t xml:space="preserve">COMX106 may be offered at JHS, DHS, GHS, and perhaps one other high school.  AUTO104 may be offered at HHS.
WLDG, including WLDG101, may be offered at GHS and other high schools. 
</t>
  </si>
  <si>
    <t>Welding &amp; Fabrication, Transportation, Computer-aided Manufacturing</t>
  </si>
  <si>
    <t>Activity Summary Number 5</t>
  </si>
  <si>
    <t>Gen Ed Growth</t>
  </si>
  <si>
    <t xml:space="preserve">Helena College will continue to enhance MCP pathways that include substantial General Education courses by adding PSCI201 Intro to American Government as Concurrent Enrollment at JHS and SSHS and offering M121 College Algebra and M105 Contemporary Math through the Montana Digital Academy, in addition to other General Education courses, offered concurrently, online, and on campus.  As noted in Activity 2, M105 Contemporary Mathematics will also be developed as DE.  These General Education courses are included in the supporting courses for Montana Career Pathways in Education, Finance, and Business Management and may also play a role in the Pre-Apprenticeship agreements in Finance and Business. </t>
  </si>
  <si>
    <t xml:space="preserve">At least four additional concurrent enrollment offerings, in three high school and through MTDA will be added to Helena College’s Dual Enrollment menu.  We project these courses to enroll as many as 40 students. </t>
  </si>
  <si>
    <t>Education, Finance, Business Management</t>
  </si>
  <si>
    <t>Activity Summary Number 6</t>
  </si>
  <si>
    <t>Student Exploration</t>
  </si>
  <si>
    <t xml:space="preserve">Helena College will continue to enhance work-based learning with three FABrication Fridays and one Transportation Tuesday, giving students opportunities to explore Manufacturing and Fabrication careers, as well as Aviation, Automotive, and Diesel careers. Manufacturing is one of the highest projected job growth occupations (MT DLI) in the region.  Automotive Technicians are in the top four job growth areas, with 38 opening projected annually until 2026.  (MT DLI).  These four days will begin with hands-on work and demonstrations in the labs of Helena College in the morning and provide tours of Boeing (Fabrication) and Vetter Aviation, Mergenthaler’s Trucking, and Subaru, with students touring by interest in the afternoon. (Transportation).   Women in Gear, funded by Boeing, will provide girls with opportunities to explore these male-dominated fields.  </t>
  </si>
  <si>
    <t xml:space="preserve">Twenty students will attend each of three FAB Fridays (October, February, and March); and 20 students will attend Transportation Day (November).  Of those 80 students, perhaps 30 will be inspired to enter an apprenticeship or college program in one of these fields.   Based on the last two years of offerings, Women in Gear may attract 15-25 girls.  Through these work-based learning opportunities, the MCP Coordinator and teachers who accompany students will facilitate exposure to workplace experiences that help students select pathways and connect with careers. </t>
  </si>
  <si>
    <t xml:space="preserve">Welding &amp; Fabrication; Advanced Manufacturing, Transportation.  </t>
  </si>
  <si>
    <t>Quarter 4</t>
  </si>
  <si>
    <t>Activity Summary Number 7</t>
  </si>
  <si>
    <t>IRCs</t>
  </si>
  <si>
    <t xml:space="preserve">Helena College will help students earn Industry-Recognized Credentials, through dual enrollment offerings (Wildland Firefighting), evening programs (Welding and Machining), as well as evening and summer courses (EMT, for example).  Bulletins, emails, and conversations will ensure that students, teachers, and counselors are aware of these opportunities. </t>
  </si>
  <si>
    <t xml:space="preserve">Wildlands Firefighting course offered  at Drummond High School will result in five additional students with certifications.
HS students will be encouraged to enroll in evening Welding Program, and just one student taking advantage of this will be a win.
Two high school students will complete the EMT course and earn certifications (based on 2017-18 numbers).
</t>
  </si>
  <si>
    <t xml:space="preserve">Welding, Health Professions, and Agriculture, Food and Natural Resources </t>
  </si>
  <si>
    <t>Activity Summary Number 8</t>
  </si>
  <si>
    <t>Construction Pre-Apprenticeships</t>
  </si>
  <si>
    <t xml:space="preserve">Helena College will assist with implementation of pre-apprenticeship programs that integrate work-based learning and dual enrollment in Construction, where MT DLI projects 196 annual openings through 2026 in the Helena region.  The MCP Coordinator will facilitate implementation of these work-based learning opportunities by connecting high school teachers and students with employers.  We will coordinate Helena College’s iGraduate Montana Challenge grant and work begun with Helena and Townsend school districts and businesses in the spring of 2018.   Learning opportunities combine college credit and work experiences and are tied to Registered Apprenticeships in Construction.  We will implement agreements drafted during the spring of 2018 based in Helena and Townsend and provide stipends to teachers developing agreements and mentoring students. </t>
  </si>
  <si>
    <r>
      <rPr>
        <sz val="12"/>
        <color theme="1"/>
        <rFont val="Calibri"/>
        <family val="2"/>
        <scheme val="minor"/>
      </rPr>
      <t xml:space="preserve">A Construction Apprenticeship Program, developed through a partnership of Helena College (offering Tech Math, Tech Writing, and Communications as DE), Highlands College (offering construction courses online), and Helena School District (offering job sites and a signed agreement with Dick Anderson Construction), will allow up to six students (2 per job site) to begin earning 3,000 hours of customized training and earning a Construction-Carpentry AAS from Highlands College.
By assisting Broadwater High School with the implementation of a Pre-Apprenticeship Agreement between BHS and Townsend Electric, including Concurrent Enrollment in mathematics and communications from Helena College and BHS construction courses, three BHS students will begin to explore a career, earn OJT hours, and qualify for a Pre-Apprenticeship Certificate of Completion that may result in an interview with the sponsor of a Registered Apprenticeship Program in Construction. </t>
    </r>
    <r>
      <rPr>
        <sz val="11"/>
        <color theme="1"/>
        <rFont val="Calibri"/>
        <family val="2"/>
        <scheme val="minor"/>
      </rPr>
      <t xml:space="preserve"> 
</t>
    </r>
  </si>
  <si>
    <t>Design &amp; Construction</t>
  </si>
  <si>
    <t>Activity Summary Number 9</t>
  </si>
  <si>
    <t>Auto Pre-Apprenticeship</t>
  </si>
  <si>
    <t>Helena College will explore apprenticeships and pre-apprenticeship programs that integrate work-based learning and dual enrollment in Automotive Technology, where the MT DLI projects 38 annual openings in the region in 2016-26.  By coordinating with Helena College’s iGraduate Montana Challenge grant, Helena WINS, the MT Automotive Dealers Association, and the Automotive Advisory Committee; and leveraging focus groups funded by iGraduate, we will connect college instructors, high school instructors, and automotive dealers and repair shops to develop learning opportunities that combine college credit and work-based learning for high school students.  Sub pay will be reimbursed for teachers to attend an orientation meeting or focus group,  then stipends will be provided to teachers and faculty to develop pre-apprenticeship agreements, set up job shadowing and/or OTJ hours, and connect possible mentors with students during off-contract hours.</t>
  </si>
  <si>
    <t xml:space="preserve">This Strengthening MCP grant will provide work-based learning (such as job-shadowing experiences) for automotive students from HHS and CHS and prepare at least 3 students to enter the Registered Automotive Apprenticeship program, through an agreement between Helena College, Subaru of Helena, Helena Motors, and two repair shops (TBD).  </t>
  </si>
  <si>
    <t>Transportation</t>
  </si>
  <si>
    <t>Activity Summary Number 10</t>
  </si>
  <si>
    <t>Finance/Business Pre-Apprenticeships</t>
  </si>
  <si>
    <t xml:space="preserve">Helena College will explore pre-apprenticeship programs that integrate work-based learning and dual enrollment in Business Management and in Finance, where the MT DLI projects 28 annual openings in the region in 2016-26.  By coordinating with Helena College’s iGraduate Montana Challenge grant and leveraging focus groups funded by iGraduate, we will connect college instructors, high school instructors, and business and accounting firms (based on preliminary work with Anderson Zurmuehlen) to develop learning opportunities that combine college credit and work experience in the Business and Finance MCPs.  An apprenticeship pathway for legal assisting (currently in progress through meetings with Helena College faculty and the Montana State Bar) may provide yet another avenue for students enrolled in business, office technology, and accounting coursework in high school.  Substitute teachers will be reimbursed for teachers to attend an orientation meeting or focus group, then stipends will be provided to teachers and faculty to work off-contract to develop pre-apprenticeship agreements and set up OTJ hours to help students earn Pre-Apprenticeship Certificates.  </t>
  </si>
  <si>
    <t xml:space="preserve">This exploration of Business and Finance Pre-Apprenticeships based on existing Concurrent Enrollment courses will result in offers from two businesses for at least two students with pre-apprenticeships that will lead to interviews qualifying students to enter the Registered Apprenticeship programs in Business and Accounting that Helena College is pursuing.  HHS and CHS students who are now able to earn up to 26 dual enrollment credits in each of these pathways will be incentivized to take these courses as DE to earn their Pre-Apprenticeship Certifications. </t>
  </si>
  <si>
    <t>Business Management and Finance</t>
  </si>
  <si>
    <t>Activity Summary Number 11</t>
  </si>
  <si>
    <t>(Optional: Project Title)</t>
  </si>
  <si>
    <t xml:space="preserve">Helena College will utilize St. Peters Hospital's new job shadowing policy to formalize work-based learning opportunities for the Biomedical Science students from CHS and HHS, in partnership with St. Peters summer internships for Helena College nursing (RN) students. These high school students can earn up to 16 college credits in pre-requisites as concurrent enrollment and earn CNA Certification while in high school; giving them points to competitive entry into statewide nursing programs.
Sub pay will be reimbursed for teachers meeting about these program opportunities. 
</t>
  </si>
  <si>
    <r>
      <rPr>
        <sz val="12"/>
        <color theme="1"/>
        <rFont val="Calibri"/>
        <family val="2"/>
        <scheme val="minor"/>
      </rPr>
      <t xml:space="preserve">Approximately 25 high school students will take advantage of shadowing opportunities, helping them determine if a Health Profession MCP is right for them.  Some students may opt to enroll in IRC programs (CNA, CMA, Phlebotomy) offered through Helena College Continuing Education to begin working in this field. </t>
    </r>
    <r>
      <rPr>
        <sz val="11"/>
        <color theme="1"/>
        <rFont val="Calibri"/>
        <family val="2"/>
        <scheme val="minor"/>
      </rPr>
      <t xml:space="preserve"> </t>
    </r>
  </si>
  <si>
    <t>Health Professions</t>
  </si>
  <si>
    <t>Activity Summary Number 12</t>
  </si>
  <si>
    <t>Professionalism and Communications</t>
  </si>
  <si>
    <t xml:space="preserve">By participating in MCP Conference Calls and other relevant informational or professional development opportunities, Helena College MCP Coordinator and Dual Enrollment Coordinators will continue to improve access to high-quality dual enrollment, to provide information about MCPs and dual enrollment planning to students, teachers, counselors, and parents, and to grow professionally.  The Pathways Coordinator will attend MCP Fall and Spring Training, NACEP Conference and Webinars, Montana School Counselor and ACT meetings in order to address the latest trends in college and career readiness, pathways implementation, and dual enrollment implementation.  The Pathways Coordinator will attend Advisory Council meetings to interact with employers and implement strategies from CareerWise Colorado to explore additional work-based learning opportunities as they unfold through the work of Helena WINS and the Helena College iGraduate Grant.  By facilitating awareness, exploration, and shadowing opportunities for high school students, the MCP Coordinator will help students find their college and career pathways. </t>
  </si>
  <si>
    <t xml:space="preserve">These ativities will result in continual improvement of MCPs, dual enrollment, and work-based learning and may open the door to additional sectors for apprenticeships and dual credit offerings that not identified in this proposal. </t>
  </si>
  <si>
    <t>All</t>
  </si>
  <si>
    <t xml:space="preserve">Copy &amp; Paste to add more activities </t>
  </si>
  <si>
    <t>Grant Allocation:</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</si>
  <si>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</si>
  <si>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</si>
  <si>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</si>
  <si>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</si>
  <si>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Yes</t>
  </si>
  <si>
    <t>(This amount will be taken out of your current budget)</t>
  </si>
  <si>
    <t>Describe proposed administrative costs here, including the person performing the tasks and what they will be doing:</t>
  </si>
  <si>
    <t xml:space="preserve">Administrative coses fractionally support personnel who handle reimbursements, billing, and paying invoices  (Cari Schwen, Maia Zelenak); as well as costs of office, phone, computer, support, and rooms. </t>
  </si>
  <si>
    <t xml:space="preserve">Personnel Services: </t>
  </si>
  <si>
    <t>Salary and Hourly Wages:</t>
  </si>
  <si>
    <t>Approved Funding</t>
  </si>
  <si>
    <t>Amendment #1</t>
  </si>
  <si>
    <t>Comments/Description of Changes:</t>
  </si>
  <si>
    <t>Amendment #2</t>
  </si>
  <si>
    <t>Amendment #3</t>
  </si>
  <si>
    <t>Project #:</t>
  </si>
  <si>
    <t>Begin Quarter</t>
  </si>
  <si>
    <t>End Quarter</t>
  </si>
  <si>
    <t>Expenditure Code:</t>
  </si>
  <si>
    <t>Line Item Detail Description:</t>
  </si>
  <si>
    <t>Amount:</t>
  </si>
  <si>
    <t>Salaries</t>
  </si>
  <si>
    <t>.49 FTE based on full-time salary of $63,100 (Ed.D. with 30+ years experience) Jan Clinard, Pathways Coordinator</t>
  </si>
  <si>
    <t>9,10</t>
  </si>
  <si>
    <t>Hourly Wages</t>
  </si>
  <si>
    <t xml:space="preserve">16 hours of faculty time for off-contract work to assist in setting up pre-apprenticeships in Automotive, Business, and Finance:  $40x16 hours (addt'l hrs supplemented from iGraduate Grant) </t>
  </si>
  <si>
    <t>Total Salary and Hourly Wages:</t>
  </si>
  <si>
    <t>Employee Benefits (FICA, Retirement, WC, SUE) &amp; Health Insurance (Annual Premium times % of FTE)</t>
  </si>
  <si>
    <t>Employee Benefits</t>
  </si>
  <si>
    <t>FICA of .062</t>
  </si>
  <si>
    <t>Worker comp of .00095</t>
  </si>
  <si>
    <t xml:space="preserve">Medicare of .0145 </t>
  </si>
  <si>
    <t>Unemployment of .0035</t>
  </si>
  <si>
    <t xml:space="preserve">TRS Contribution </t>
  </si>
  <si>
    <t>FICA of .062 for off-contract faculty</t>
  </si>
  <si>
    <t>Worker comp of .00095 for off-contract faculty</t>
  </si>
  <si>
    <t>Medicare of .0145 for off-contract faculty</t>
  </si>
  <si>
    <t>Unemployment of .0035 for off-contract faculty</t>
  </si>
  <si>
    <t>TIAA CREFF of .10676 for off-contract faculty</t>
  </si>
  <si>
    <t>Total Employee Benefits:</t>
  </si>
  <si>
    <t>Total Personnel Services:</t>
  </si>
  <si>
    <t>Operating Expenditures:</t>
  </si>
  <si>
    <t>Other Services: (Contracted Services/Printing)</t>
  </si>
  <si>
    <t>Contracted Services</t>
  </si>
  <si>
    <r>
      <t>Stipend to Teachers: Mathematics Alignment Meeting: $150 x 10 teachers</t>
    </r>
    <r>
      <rPr>
        <sz val="11"/>
        <color rgb="FFFF0000"/>
        <rFont val="Calibri"/>
        <family val="2"/>
        <scheme val="minor"/>
      </rPr>
      <t/>
    </r>
  </si>
  <si>
    <t>Move $1080 to Project #3</t>
  </si>
  <si>
    <r>
      <t xml:space="preserve">Substitute Teachers: WRIT121 Teachers; </t>
    </r>
    <r>
      <rPr>
        <b/>
        <sz val="11"/>
        <color theme="1"/>
        <rFont val="Calibri"/>
        <family val="2"/>
        <scheme val="minor"/>
      </rPr>
      <t>M111; COMX106 = $580 plus stipends for 5 adjuncts $500</t>
    </r>
  </si>
  <si>
    <t>stipends for adjuncts &amp; subs for DE teachers; add COMX106 &amp; M111T</t>
  </si>
  <si>
    <t>Sub pay for 3 Helena teachers and one BHS teacher for apprenticeship meeting ($110), plus stipends to work off-contract on Pre-Apprenticeship development in Townsend--at the very beginning stage of this work ($250) and Helena--where much of the design was completed by Greg Upham ($150 x 2 teachers) for Construction.  Other meeting costs (lunch) will be borne by iGraduate funds.</t>
  </si>
  <si>
    <t>Substitute Pay for teachers to accompany students to FABrication Fridays (4 x $110) and Transportation Tuesday(2 x $110)</t>
  </si>
  <si>
    <t xml:space="preserve">Allow for 5 more substitute teachers @ $110 each = $440 </t>
  </si>
  <si>
    <t>Printing</t>
  </si>
  <si>
    <t>Printing bulletins, handouts, etc., to promote FAB Fridays, Career Exploration, Apprenticeship Pilots</t>
  </si>
  <si>
    <t>Sub pay for 2 teachers to attend meeting ($110 x 2), stipends to teachers ($200 x 2) and faculty (off contract) $40/hr x 10 hrs to work on Automotive PA</t>
  </si>
  <si>
    <t>Sub pay for 3 teachers ($110x3), plus stipends to teacher ($200x3) to work on pre-apprenticeships in business and finance.</t>
  </si>
  <si>
    <t>Sub pay for 4 teachers to attend meeting about pathways opportunities at St Peters Hospital, on campus and tour (4x $110)</t>
  </si>
  <si>
    <t>Total Other Services:</t>
  </si>
  <si>
    <t>Supplies and Materials (Books and Reference Material/Office Supplies/CTE Classroom Supplies/Software/Minor Equipment)</t>
  </si>
  <si>
    <t>Consumable Supplies</t>
  </si>
  <si>
    <t>Supplies for FABrication Fridays:  $260 aluminum x 3; $80 other metals x 3; string: $20</t>
  </si>
  <si>
    <t>Lending textbooks for COMX106; 10 books @ $89.90 ea</t>
  </si>
  <si>
    <t>Total Supplies and Materials:</t>
  </si>
  <si>
    <t>Communications: (Telephone/Postage and Mailing)</t>
  </si>
  <si>
    <t>Postage and Mailing</t>
  </si>
  <si>
    <t>Mailings (based on $ spent in 17-18)</t>
  </si>
  <si>
    <t>Total Communications:</t>
  </si>
  <si>
    <t xml:space="preserve">Travel: </t>
  </si>
  <si>
    <t>All travel will follow the state of Montana rates and policies</t>
  </si>
  <si>
    <t>Travel</t>
  </si>
  <si>
    <t>Reimburse travel for 5 DE teachers to Math Alignment meeting (BHS 32 miles; DHS 67; SSHS 105; GHS 93 x 2 (RT) x .545 = $324 plus per diem $23x6=$138</t>
  </si>
  <si>
    <t>$38.15 was spent. No travel was budgeted for Project #3</t>
  </si>
  <si>
    <t>9&amp;10</t>
  </si>
  <si>
    <t>Reimburse travel for 5 teachers to work-based learning orientation (BHS 32 miles; DHS 67; SSHS 105; JHS 27; GHS 93 x 2 (RT) x .535 = $353 plus per diem $23 x 5 = $115</t>
  </si>
  <si>
    <t>Reimburse buses (Roundtrips:  DHS 140 + BHS 70 + GHS 190 + JHS 54 + SSHS 210 x .545 (=$362) to FAB Fridays; Transportation Tues</t>
  </si>
  <si>
    <t xml:space="preserve"> $270.32 of this has been spent as planned</t>
  </si>
  <si>
    <t>Coordinator to MT ACTE (Mileage .262 x 480=$126; per diem $23 x 3; lodging $112 x 2)</t>
  </si>
  <si>
    <t>Coordinator to Spring Pathways Training  Great Falls 190m x .258 = $50 + lodging $222 plus perdiem $23x3</t>
  </si>
  <si>
    <t xml:space="preserve">Coordinator Travel to NACEP Conference (Airfare $700; Cab &amp; airport parking $140; Per diem 3 days @ $46 = $138; Lodging $212 x 3 nights = $636) </t>
  </si>
  <si>
    <t>Coordinator Fall Travel to Schools: BHS 32 miles; DHS 67 miles; SSHS 105 miles; JHS 27 miles; GHS 93 miles x 2 = 664 x .262 = $174; plus per diem $23 x 5 = $115; plus one night (Seeley) $110</t>
  </si>
  <si>
    <t>Coordinator spring trip to BHS, DHS, and JHS = #$115 mileage, three lunches @ $6 ea</t>
  </si>
  <si>
    <t>NEW:  see amendment: travel to Soft Skills Seminar</t>
  </si>
  <si>
    <t>leftover travel taken from Project #2</t>
  </si>
  <si>
    <t>Total Travel:</t>
  </si>
  <si>
    <t>Other Expenditures (Dues &amp; Subscriptions/Conference &amp; Training Registration/Meeting Rooms):</t>
  </si>
  <si>
    <t>Dues/Subscriptions</t>
  </si>
  <si>
    <t xml:space="preserve">Membership to NACEP ($560) ACTE  ($150) </t>
  </si>
  <si>
    <t>Training/Registration Costs</t>
  </si>
  <si>
    <t>Conference Registration NACEP $570; MT ACTE $130; MSCA ($125)</t>
  </si>
  <si>
    <t>Total Other Expenditures:</t>
  </si>
  <si>
    <t>Total Operating Costs:</t>
  </si>
  <si>
    <t>Total Direct Costs (Personnel Services plus Operating Costs):</t>
  </si>
  <si>
    <t>Major Equipment:</t>
  </si>
  <si>
    <t>Major Equipment</t>
  </si>
  <si>
    <t>Total Major Equipment:</t>
  </si>
  <si>
    <t>Total Indirect Costs: Cannot exceed the 5% cap</t>
  </si>
  <si>
    <t>Total Grant Award (Direct Costs+ Major Equipment + Indirect Costs):</t>
  </si>
  <si>
    <t>Original Budget (Do not edit)</t>
  </si>
  <si>
    <t>Expenditure Items:</t>
  </si>
  <si>
    <t>Amount</t>
  </si>
  <si>
    <t>Personnel Services</t>
  </si>
  <si>
    <t>Total Personnel Services</t>
  </si>
  <si>
    <t>Operating Expenses</t>
  </si>
  <si>
    <t>Audit Costs</t>
  </si>
  <si>
    <t>Minor Equipment</t>
  </si>
  <si>
    <t>Telephone</t>
  </si>
  <si>
    <t xml:space="preserve">Rent </t>
  </si>
  <si>
    <t>Utilities</t>
  </si>
  <si>
    <t>Repair and Maintenance</t>
  </si>
  <si>
    <t>Other</t>
  </si>
  <si>
    <t>Total Operating Expenditures</t>
  </si>
  <si>
    <t>Indirect Costs</t>
  </si>
  <si>
    <t>Total Operating Equipment</t>
  </si>
  <si>
    <t>Total Expenditures</t>
  </si>
  <si>
    <r>
      <t xml:space="preserve">The budget roll ups are populated by the entries on your Budget &amp; Amendment tabs - </t>
    </r>
    <r>
      <rPr>
        <b/>
        <sz val="11"/>
        <color rgb="FFC00000"/>
        <rFont val="Calibri"/>
        <family val="2"/>
        <scheme val="minor"/>
      </rPr>
      <t>please do not edit</t>
    </r>
  </si>
  <si>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</si>
  <si>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2018 - 2019</t>
  </si>
  <si>
    <t>http://www.vertex42.com/calendars/school-calendar.html</t>
  </si>
  <si>
    <t>© 2013 Vertex42 LLC</t>
  </si>
  <si>
    <t>Fall</t>
  </si>
  <si>
    <t>Start Day:</t>
  </si>
  <si>
    <t>"Perkins/BSP Calendar"</t>
  </si>
  <si>
    <t>July</t>
  </si>
  <si>
    <t>January</t>
  </si>
  <si>
    <t>PERKINS DATES</t>
  </si>
  <si>
    <t>Pathways &amp; DE Coordinators Call 1:30 pm</t>
  </si>
  <si>
    <t>PATHWAYS DATES</t>
  </si>
  <si>
    <t>Perkins Coordinators Call 9:00 am</t>
  </si>
  <si>
    <t>PERKINS &amp; PATHWAYS DATES</t>
  </si>
  <si>
    <t>Perkins Fiscal Year 18-19 Begins</t>
  </si>
  <si>
    <t>Perkins &amp; Pathways Quarter 2 Reports Due</t>
  </si>
  <si>
    <t>11 &amp; 25</t>
  </si>
  <si>
    <t>Pathways and DE Coordinators Calls 1:30pm</t>
  </si>
  <si>
    <t>3,17,31</t>
  </si>
  <si>
    <t>Perkins Coordinator Calls 9:00am</t>
  </si>
  <si>
    <t>August</t>
  </si>
  <si>
    <t>February</t>
  </si>
  <si>
    <t xml:space="preserve">Final Fiscal report and Final Narrative due </t>
  </si>
  <si>
    <t>2017-2018</t>
  </si>
  <si>
    <t>September</t>
  </si>
  <si>
    <t>March</t>
  </si>
  <si>
    <t>7-8</t>
  </si>
  <si>
    <t>Pathways Coordinator Training - Tentative</t>
  </si>
  <si>
    <t>End of 1st Quarter</t>
  </si>
  <si>
    <t>End of 3rd Quarter</t>
  </si>
  <si>
    <t>PERKINS and MCP RFP Released</t>
  </si>
  <si>
    <t>October</t>
  </si>
  <si>
    <t>April</t>
  </si>
  <si>
    <t>18-19</t>
  </si>
  <si>
    <t>Perkins Coordinator Training - Tentative</t>
  </si>
  <si>
    <t>Perkins &amp; Pathways Quarter 3 Reports Due</t>
  </si>
  <si>
    <t>Perkins &amp; Pathways Quarter 1 Reports Due</t>
  </si>
  <si>
    <t>November</t>
  </si>
  <si>
    <t>May</t>
  </si>
  <si>
    <t>Technical Skills Assessments Due 17-18</t>
  </si>
  <si>
    <t>Local Perkins Apps Due</t>
  </si>
  <si>
    <t>Student Enrollment Data Due 17-18</t>
  </si>
  <si>
    <t>December</t>
  </si>
  <si>
    <t>June</t>
  </si>
  <si>
    <t>End of 2nd Quarter</t>
  </si>
  <si>
    <t>Perkins Fiscal Year 18-19 Ends</t>
  </si>
  <si>
    <t>Deadline for major equipment orders</t>
  </si>
  <si>
    <t>No</t>
  </si>
  <si>
    <t>Ongoing</t>
  </si>
  <si>
    <t>Stipend to one adjunct and sub for one teacher: actual invoiced</t>
  </si>
  <si>
    <t>iGraduate picked up all costs</t>
  </si>
  <si>
    <t>Apprenticeship in Auto in place for coming year without stipends</t>
  </si>
  <si>
    <t>St Peters unable to provide opportunity</t>
  </si>
  <si>
    <t>reduced costs of materials; no production at manufacturing day</t>
  </si>
  <si>
    <t>actual costs (labels, calendars)</t>
  </si>
  <si>
    <t>actual bus costs for FF, TT, ManuDay</t>
  </si>
  <si>
    <t>lodging $205.16; perdiem $23; miles $126; includes spring coord meeting</t>
  </si>
  <si>
    <t>amend #2 costs included above</t>
  </si>
  <si>
    <t>Office Supplies (Calendar, etc.; plus Perna book $23)</t>
  </si>
  <si>
    <t>Academic dean travel to NACTE: lodging $933; airfare $522; perdiem, cab $200</t>
  </si>
  <si>
    <t>Conference Regis NCPN $860; SoftSkills $30; NACTE $445</t>
  </si>
  <si>
    <t>no out of town teachers attended</t>
  </si>
  <si>
    <t>reduced travel amount</t>
  </si>
  <si>
    <t>actual costs to NCPN conference: lodging $554; air $633; per diem $114</t>
  </si>
  <si>
    <t>Use funds for HS Computer Programming Camp June 10-13:instructor $720; tutor $210</t>
  </si>
  <si>
    <t>manufacturing day generated no subs; expect 3 subs for TT</t>
  </si>
  <si>
    <t xml:space="preserve">Lending textbooks &amp; resources for Comx106 ($168); Accounting 1 ($1224), Word&amp;Excel ($1700), Tech Math(1800), Tech Writing ($350)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</si>
</sst>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2"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b/>
      <sz val="14"/>
      <color rgb="FFFF0000"/>
      <name val="Calibri"/>
      <family val="2"/>
      <scheme val="minor"/>
    </font>
    <font>
      <sz val="11"/>
      <color rgb="FFFF0000"/>
      <name val="Calibri"/>
      <family val="2"/>
      <scheme val="minor"/>
    </font>
  </fonts>
  <fills count="26">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1" fillId="2" borderId="0" applyNumberFormat="0" applyBorder="0" applyAlignment="0" applyProtection="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cellStyleXfs>
  <cellXfs count="379">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2" fillId="0" borderId="0" xfId="0" applyFont="1" applyAlignment="1">
      <alignment horizontal="center" wrapText="1"/>
    </xf>
    <xf numFmtId="0" fontId="2" fillId="0" borderId="24" xfId="0" applyFont="1" applyBorder="1"/>
    <xf numFmtId="0" fontId="6"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9" fillId="0" borderId="0" xfId="0" applyFont="1" applyFill="1" applyAlignment="1"/>
    <xf numFmtId="0" fontId="2" fillId="0" borderId="0" xfId="0" applyFont="1" applyFill="1"/>
    <xf numFmtId="0" fontId="5" fillId="0" borderId="0" xfId="0" applyFont="1" applyFill="1" applyAlignment="1">
      <alignment horizontal="center"/>
    </xf>
    <xf numFmtId="164" fontId="2" fillId="0" borderId="0" xfId="0" applyNumberFormat="1" applyFont="1" applyFill="1"/>
    <xf numFmtId="164" fontId="4" fillId="0" borderId="0" xfId="0" applyNumberFormat="1" applyFont="1"/>
    <xf numFmtId="0" fontId="10" fillId="0" borderId="0" xfId="0" applyFont="1"/>
    <xf numFmtId="0" fontId="10" fillId="0" borderId="0" xfId="0" applyFont="1" applyAlignment="1">
      <alignment horizontal="center" wrapText="1"/>
    </xf>
    <xf numFmtId="164" fontId="10" fillId="0" borderId="0" xfId="0" applyNumberFormat="1" applyFont="1"/>
    <xf numFmtId="0" fontId="5" fillId="0" borderId="0" xfId="0" applyFont="1" applyAlignment="1"/>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164" fontId="2" fillId="0" borderId="0" xfId="0" applyNumberFormat="1" applyFont="1" applyBorder="1" applyProtection="1">
      <protection locked="0"/>
    </xf>
    <xf numFmtId="0" fontId="11" fillId="0" borderId="0" xfId="2"/>
    <xf numFmtId="1" fontId="11" fillId="0" borderId="0" xfId="2" applyNumberFormat="1"/>
    <xf numFmtId="0" fontId="15" fillId="13" borderId="0" xfId="3" applyFont="1" applyFill="1" applyAlignment="1" applyProtection="1"/>
    <xf numFmtId="0" fontId="15" fillId="13" borderId="0" xfId="3" applyFont="1" applyFill="1" applyAlignment="1" applyProtection="1">
      <alignment horizontal="right"/>
    </xf>
    <xf numFmtId="0" fontId="11" fillId="0" borderId="0" xfId="2" applyBorder="1"/>
    <xf numFmtId="0" fontId="17" fillId="0" borderId="0" xfId="2" applyFont="1" applyBorder="1"/>
    <xf numFmtId="0" fontId="17" fillId="0" borderId="0" xfId="2" applyFont="1"/>
    <xf numFmtId="0" fontId="23" fillId="0" borderId="0" xfId="2" applyFont="1"/>
    <xf numFmtId="0" fontId="17" fillId="0" borderId="0" xfId="2" applyFont="1" applyAlignment="1">
      <alignment vertical="center"/>
    </xf>
    <xf numFmtId="0" fontId="26" fillId="0" borderId="0" xfId="2" applyFont="1"/>
    <xf numFmtId="0" fontId="17" fillId="17" borderId="0" xfId="2" applyFont="1" applyFill="1"/>
    <xf numFmtId="1" fontId="17" fillId="0" borderId="0" xfId="2" applyNumberFormat="1" applyFont="1" applyAlignment="1">
      <alignment horizontal="left" vertical="center"/>
    </xf>
    <xf numFmtId="0" fontId="17" fillId="0" borderId="0" xfId="2" applyFont="1" applyAlignment="1">
      <alignment horizontal="left" vertical="center"/>
    </xf>
    <xf numFmtId="0" fontId="23" fillId="17" borderId="0" xfId="2" applyFont="1" applyFill="1"/>
    <xf numFmtId="0" fontId="29" fillId="0" borderId="0" xfId="2" applyFont="1"/>
    <xf numFmtId="0" fontId="27" fillId="0" borderId="0" xfId="2" applyFont="1" applyBorder="1"/>
    <xf numFmtId="0" fontId="0" fillId="0" borderId="0" xfId="0" applyAlignment="1">
      <alignment vertical="center"/>
    </xf>
    <xf numFmtId="0" fontId="4" fillId="6" borderId="2" xfId="0" applyFont="1" applyFill="1" applyBorder="1" applyAlignment="1">
      <alignment horizontal="left" vertical="center"/>
    </xf>
    <xf numFmtId="0" fontId="5"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1" fontId="18"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0" fillId="0" borderId="0" xfId="0" applyNumberFormat="1" applyFont="1" applyAlignment="1">
      <alignment horizontal="right"/>
    </xf>
    <xf numFmtId="164" fontId="2" fillId="0" borderId="23" xfId="0" applyNumberFormat="1" applyFont="1" applyBorder="1" applyAlignment="1">
      <alignment horizontal="right"/>
    </xf>
    <xf numFmtId="0" fontId="30" fillId="9" borderId="18" xfId="0" applyFont="1" applyFill="1" applyBorder="1" applyAlignment="1">
      <alignment vertical="center"/>
    </xf>
    <xf numFmtId="0" fontId="13" fillId="13" borderId="0" xfId="2" applyFont="1" applyFill="1" applyAlignment="1" applyProtection="1">
      <alignment vertical="center"/>
    </xf>
    <xf numFmtId="0" fontId="11" fillId="13" borderId="0" xfId="2" applyFill="1" applyProtection="1"/>
    <xf numFmtId="0" fontId="11" fillId="0" borderId="0" xfId="2" applyProtection="1"/>
    <xf numFmtId="1" fontId="11" fillId="0" borderId="0" xfId="2" applyNumberFormat="1" applyProtection="1"/>
    <xf numFmtId="0" fontId="11" fillId="13" borderId="0" xfId="2" applyFont="1" applyFill="1" applyProtection="1"/>
    <xf numFmtId="0" fontId="17" fillId="13" borderId="0" xfId="4" applyNumberFormat="1" applyFont="1" applyFill="1" applyAlignment="1" applyProtection="1">
      <alignment horizontal="right" vertical="center"/>
    </xf>
    <xf numFmtId="1" fontId="18" fillId="0" borderId="0" xfId="2" applyNumberFormat="1" applyFont="1" applyAlignment="1" applyProtection="1">
      <alignment vertical="center"/>
    </xf>
    <xf numFmtId="0" fontId="17" fillId="13" borderId="0" xfId="2" applyFont="1" applyFill="1" applyBorder="1" applyAlignment="1" applyProtection="1">
      <alignment horizontal="center"/>
    </xf>
    <xf numFmtId="0" fontId="17" fillId="13" borderId="0" xfId="2" applyFont="1" applyFill="1" applyProtection="1"/>
    <xf numFmtId="1" fontId="11" fillId="13" borderId="0" xfId="2" applyNumberFormat="1" applyFont="1" applyFill="1" applyProtection="1"/>
    <xf numFmtId="1" fontId="20" fillId="0" borderId="0" xfId="2" applyNumberFormat="1" applyFont="1" applyAlignment="1" applyProtection="1">
      <alignment vertical="top" wrapText="1"/>
    </xf>
    <xf numFmtId="1" fontId="20" fillId="0" borderId="0" xfId="2" applyNumberFormat="1" applyFont="1" applyAlignment="1" applyProtection="1">
      <alignment horizontal="left" vertical="top" wrapText="1"/>
    </xf>
    <xf numFmtId="0" fontId="11" fillId="0" borderId="0" xfId="2" applyBorder="1" applyProtection="1"/>
    <xf numFmtId="0" fontId="17" fillId="0" borderId="0" xfId="2" applyFont="1" applyBorder="1" applyProtection="1"/>
    <xf numFmtId="0" fontId="22" fillId="0" borderId="0" xfId="2" applyFont="1" applyFill="1" applyBorder="1" applyAlignment="1" applyProtection="1">
      <alignment horizontal="center" vertical="center"/>
    </xf>
    <xf numFmtId="1" fontId="22" fillId="0" borderId="0" xfId="2" applyNumberFormat="1" applyFont="1" applyFill="1" applyBorder="1" applyAlignment="1" applyProtection="1">
      <alignment horizontal="center" vertical="center"/>
    </xf>
    <xf numFmtId="0" fontId="17" fillId="0" borderId="0" xfId="2" applyFont="1" applyProtection="1"/>
    <xf numFmtId="0" fontId="23" fillId="0" borderId="0" xfId="2" applyFont="1" applyProtection="1"/>
    <xf numFmtId="0" fontId="17" fillId="0" borderId="0" xfId="2" applyFont="1" applyBorder="1" applyAlignment="1" applyProtection="1">
      <alignment vertical="center"/>
    </xf>
    <xf numFmtId="0" fontId="17" fillId="0" borderId="0" xfId="2" applyFont="1" applyAlignment="1" applyProtection="1">
      <alignment vertical="center"/>
    </xf>
    <xf numFmtId="0" fontId="26" fillId="0" borderId="0" xfId="2" applyFont="1" applyProtection="1"/>
    <xf numFmtId="0" fontId="17" fillId="13" borderId="0" xfId="2" applyFont="1" applyFill="1" applyBorder="1" applyAlignment="1" applyProtection="1">
      <alignment horizontal="center" vertical="center"/>
    </xf>
    <xf numFmtId="0" fontId="25" fillId="13" borderId="0" xfId="2" applyFont="1" applyFill="1" applyBorder="1" applyAlignment="1" applyProtection="1">
      <alignment horizontal="center" vertical="center"/>
    </xf>
    <xf numFmtId="0" fontId="25" fillId="16" borderId="0" xfId="2" applyFont="1" applyFill="1" applyAlignment="1" applyProtection="1">
      <alignment horizontal="left"/>
    </xf>
    <xf numFmtId="0" fontId="17" fillId="17" borderId="0" xfId="2" applyFont="1" applyFill="1" applyAlignment="1" applyProtection="1">
      <alignment vertical="center" wrapText="1"/>
    </xf>
    <xf numFmtId="167" fontId="17" fillId="0" borderId="30" xfId="2" applyNumberFormat="1" applyFont="1" applyFill="1" applyBorder="1" applyAlignment="1" applyProtection="1">
      <alignment horizontal="center" vertical="center"/>
    </xf>
    <xf numFmtId="167" fontId="25" fillId="18" borderId="30" xfId="2" applyNumberFormat="1" applyFont="1" applyFill="1" applyBorder="1" applyAlignment="1" applyProtection="1">
      <alignment horizontal="center" vertical="center"/>
    </xf>
    <xf numFmtId="167" fontId="25" fillId="22" borderId="30" xfId="2" applyNumberFormat="1" applyFont="1" applyFill="1" applyBorder="1" applyAlignment="1" applyProtection="1">
      <alignment horizontal="center" vertical="center"/>
    </xf>
    <xf numFmtId="167" fontId="25" fillId="0" borderId="30" xfId="2" applyNumberFormat="1" applyFont="1" applyFill="1" applyBorder="1" applyAlignment="1" applyProtection="1">
      <alignment horizontal="center" vertical="center"/>
    </xf>
    <xf numFmtId="0" fontId="25" fillId="22" borderId="0" xfId="2" applyFont="1" applyFill="1" applyAlignment="1" applyProtection="1">
      <alignment horizontal="left"/>
    </xf>
    <xf numFmtId="0" fontId="17" fillId="0" borderId="0" xfId="2" applyFont="1" applyAlignment="1" applyProtection="1">
      <alignment wrapText="1"/>
    </xf>
    <xf numFmtId="167" fontId="25" fillId="16" borderId="30" xfId="2" applyNumberFormat="1" applyFont="1" applyFill="1" applyBorder="1" applyAlignment="1" applyProtection="1">
      <alignment horizontal="center" vertical="center"/>
    </xf>
    <xf numFmtId="1" fontId="17" fillId="17" borderId="0" xfId="2" applyNumberFormat="1" applyFont="1" applyFill="1" applyProtection="1"/>
    <xf numFmtId="0" fontId="17" fillId="17" borderId="0" xfId="2" applyFont="1" applyFill="1" applyProtection="1"/>
    <xf numFmtId="1" fontId="17" fillId="17" borderId="0" xfId="2" applyNumberFormat="1" applyFont="1" applyFill="1" applyAlignment="1" applyProtection="1">
      <alignment horizontal="left" vertical="center"/>
    </xf>
    <xf numFmtId="0" fontId="17" fillId="17" borderId="0" xfId="2" applyFont="1" applyFill="1" applyAlignment="1" applyProtection="1">
      <alignment vertical="center"/>
    </xf>
    <xf numFmtId="1" fontId="25" fillId="18" borderId="0" xfId="2" applyNumberFormat="1" applyFont="1" applyFill="1" applyAlignment="1" applyProtection="1">
      <alignment horizontal="left" vertical="center"/>
    </xf>
    <xf numFmtId="167" fontId="25" fillId="18" borderId="0" xfId="2" applyNumberFormat="1" applyFont="1" applyFill="1" applyAlignment="1" applyProtection="1">
      <alignment horizontal="left" vertical="center"/>
    </xf>
    <xf numFmtId="0" fontId="28" fillId="17" borderId="0" xfId="2" applyFont="1" applyFill="1" applyAlignment="1" applyProtection="1">
      <alignment vertical="center"/>
    </xf>
    <xf numFmtId="167" fontId="25" fillId="17" borderId="30" xfId="2" applyNumberFormat="1" applyFont="1" applyFill="1" applyBorder="1" applyAlignment="1" applyProtection="1">
      <alignment horizontal="center" vertical="center"/>
    </xf>
    <xf numFmtId="0" fontId="25" fillId="16" borderId="0" xfId="2" applyFont="1" applyFill="1" applyProtection="1"/>
    <xf numFmtId="167" fontId="25" fillId="11" borderId="30" xfId="2" applyNumberFormat="1" applyFont="1" applyFill="1" applyBorder="1" applyAlignment="1" applyProtection="1">
      <alignment horizontal="center" vertical="center"/>
    </xf>
    <xf numFmtId="0" fontId="17" fillId="0" borderId="0" xfId="2" applyFont="1" applyFill="1" applyAlignment="1" applyProtection="1">
      <alignment horizontal="left"/>
    </xf>
    <xf numFmtId="167" fontId="17" fillId="0" borderId="0" xfId="2" applyNumberFormat="1" applyFont="1" applyFill="1" applyBorder="1" applyAlignment="1" applyProtection="1">
      <alignment horizontal="center" vertical="center"/>
    </xf>
    <xf numFmtId="167" fontId="25" fillId="22" borderId="0" xfId="2" applyNumberFormat="1" applyFont="1" applyFill="1" applyBorder="1" applyAlignment="1" applyProtection="1">
      <alignment horizontal="center" vertical="center"/>
    </xf>
    <xf numFmtId="167" fontId="25" fillId="0" borderId="0" xfId="2" applyNumberFormat="1" applyFont="1" applyFill="1" applyBorder="1" applyAlignment="1" applyProtection="1">
      <alignment horizontal="center" vertical="center"/>
    </xf>
    <xf numFmtId="1" fontId="17" fillId="0" borderId="0" xfId="2" applyNumberFormat="1" applyFont="1" applyAlignment="1" applyProtection="1">
      <alignment horizontal="left" vertical="center"/>
    </xf>
    <xf numFmtId="1" fontId="25" fillId="16" borderId="0" xfId="2" applyNumberFormat="1" applyFont="1" applyFill="1" applyAlignment="1" applyProtection="1">
      <alignment horizontal="left" vertical="center"/>
    </xf>
    <xf numFmtId="167" fontId="25" fillId="16" borderId="0" xfId="2" applyNumberFormat="1" applyFont="1" applyFill="1" applyAlignment="1" applyProtection="1">
      <alignment horizontal="left" vertical="center"/>
    </xf>
    <xf numFmtId="1" fontId="17" fillId="0" borderId="0" xfId="2" applyNumberFormat="1" applyFont="1" applyProtection="1"/>
    <xf numFmtId="0" fontId="17" fillId="0" borderId="0" xfId="2" applyFont="1" applyAlignment="1" applyProtection="1">
      <alignment horizontal="left" vertical="center" wrapText="1"/>
    </xf>
    <xf numFmtId="0" fontId="28" fillId="0" borderId="0" xfId="2" applyFont="1" applyAlignment="1" applyProtection="1">
      <alignment vertical="center"/>
    </xf>
    <xf numFmtId="49" fontId="25" fillId="16" borderId="0" xfId="2" applyNumberFormat="1" applyFont="1" applyFill="1" applyProtection="1"/>
    <xf numFmtId="0" fontId="25" fillId="16" borderId="0" xfId="2" applyFont="1" applyFill="1" applyAlignment="1" applyProtection="1">
      <alignment horizontal="left" vertical="center"/>
    </xf>
    <xf numFmtId="167" fontId="17" fillId="16" borderId="30" xfId="2" applyNumberFormat="1" applyFont="1" applyFill="1" applyBorder="1" applyAlignment="1" applyProtection="1">
      <alignment horizontal="center" vertical="center"/>
    </xf>
    <xf numFmtId="0" fontId="25" fillId="0" borderId="0" xfId="2" applyFont="1" applyProtection="1"/>
    <xf numFmtId="1" fontId="17" fillId="0" borderId="0" xfId="2" applyNumberFormat="1" applyFont="1" applyFill="1" applyAlignment="1" applyProtection="1">
      <alignment horizontal="left" vertical="center"/>
    </xf>
    <xf numFmtId="0" fontId="17" fillId="0" borderId="0" xfId="2" applyFont="1" applyFill="1" applyAlignment="1" applyProtection="1">
      <alignment vertical="center"/>
    </xf>
    <xf numFmtId="0" fontId="25" fillId="18" borderId="0" xfId="2" applyFont="1" applyFill="1" applyAlignment="1" applyProtection="1">
      <alignment vertical="center"/>
    </xf>
    <xf numFmtId="167" fontId="17" fillId="11" borderId="30" xfId="2" applyNumberFormat="1" applyFont="1" applyFill="1" applyBorder="1" applyAlignment="1" applyProtection="1">
      <alignment horizontal="center" vertical="center"/>
    </xf>
    <xf numFmtId="167" fontId="17" fillId="19" borderId="30" xfId="2" applyNumberFormat="1" applyFont="1" applyFill="1" applyBorder="1" applyAlignment="1" applyProtection="1">
      <alignment horizontal="center" vertical="center"/>
    </xf>
    <xf numFmtId="167" fontId="25" fillId="18" borderId="0" xfId="2" applyNumberFormat="1" applyFont="1" applyFill="1" applyAlignment="1" applyProtection="1">
      <alignment horizontal="left" vertical="center" wrapText="1"/>
    </xf>
    <xf numFmtId="0" fontId="17" fillId="0" borderId="0" xfId="2" applyFont="1" applyFill="1" applyAlignment="1" applyProtection="1">
      <alignment horizontal="left" vertical="center" wrapText="1"/>
    </xf>
    <xf numFmtId="0" fontId="28" fillId="17" borderId="0" xfId="2" applyFont="1" applyFill="1" applyAlignment="1" applyProtection="1">
      <alignment vertical="center" wrapText="1"/>
    </xf>
    <xf numFmtId="49" fontId="25" fillId="22" borderId="0" xfId="2" applyNumberFormat="1" applyFont="1" applyFill="1" applyBorder="1" applyAlignment="1" applyProtection="1">
      <alignment horizontal="left" vertical="center"/>
    </xf>
    <xf numFmtId="166" fontId="28" fillId="17" borderId="0" xfId="2" applyNumberFormat="1" applyFont="1" applyFill="1" applyBorder="1" applyAlignment="1" applyProtection="1">
      <alignment horizontal="left" vertical="center"/>
    </xf>
    <xf numFmtId="0" fontId="25" fillId="22" borderId="0" xfId="2" applyFont="1" applyFill="1" applyAlignment="1" applyProtection="1">
      <alignment horizontal="left" vertical="center"/>
    </xf>
    <xf numFmtId="0" fontId="28" fillId="17" borderId="0" xfId="2" applyFont="1" applyFill="1" applyProtection="1"/>
    <xf numFmtId="167" fontId="25" fillId="21" borderId="30" xfId="2" applyNumberFormat="1" applyFont="1" applyFill="1" applyBorder="1" applyAlignment="1" applyProtection="1">
      <alignment horizontal="center" vertical="center"/>
    </xf>
    <xf numFmtId="167" fontId="25" fillId="20" borderId="30" xfId="2" applyNumberFormat="1" applyFont="1" applyFill="1" applyBorder="1" applyAlignment="1" applyProtection="1">
      <alignment horizontal="center" vertical="center"/>
    </xf>
    <xf numFmtId="1" fontId="25" fillId="0" borderId="0" xfId="2" applyNumberFormat="1" applyFont="1" applyFill="1" applyAlignment="1" applyProtection="1">
      <alignment horizontal="left" vertical="center"/>
    </xf>
    <xf numFmtId="0" fontId="25" fillId="0" borderId="0" xfId="2" applyFont="1" applyAlignment="1" applyProtection="1">
      <alignment horizontal="left" vertical="center"/>
    </xf>
    <xf numFmtId="1" fontId="23" fillId="0" borderId="0" xfId="2" applyNumberFormat="1" applyFont="1" applyProtection="1"/>
    <xf numFmtId="0" fontId="25" fillId="18" borderId="0" xfId="2" applyFont="1" applyFill="1" applyAlignment="1" applyProtection="1">
      <alignment horizontal="left" vertical="center"/>
    </xf>
    <xf numFmtId="0" fontId="25" fillId="17" borderId="0" xfId="2" applyFont="1" applyFill="1" applyAlignment="1" applyProtection="1">
      <alignment vertical="center"/>
    </xf>
    <xf numFmtId="1" fontId="25" fillId="22" borderId="0" xfId="2" applyNumberFormat="1" applyFont="1" applyFill="1" applyAlignment="1" applyProtection="1">
      <alignment horizontal="left" vertical="center"/>
    </xf>
    <xf numFmtId="0" fontId="28" fillId="0" borderId="0" xfId="2" applyFont="1" applyFill="1" applyAlignment="1" applyProtection="1">
      <alignment vertical="center"/>
    </xf>
    <xf numFmtId="0" fontId="17" fillId="0" borderId="0" xfId="2" applyFont="1" applyAlignment="1" applyProtection="1">
      <alignment horizontal="left" vertical="center"/>
    </xf>
    <xf numFmtId="0" fontId="0" fillId="0" borderId="22" xfId="0" applyBorder="1" applyAlignment="1">
      <alignment horizontal="center"/>
    </xf>
    <xf numFmtId="0" fontId="0" fillId="0" borderId="22" xfId="0" applyBorder="1"/>
    <xf numFmtId="0" fontId="1" fillId="0" borderId="0" xfId="1" applyFill="1"/>
    <xf numFmtId="0" fontId="0" fillId="25" borderId="0" xfId="0" applyFill="1"/>
    <xf numFmtId="0" fontId="0" fillId="25" borderId="0" xfId="0" applyFill="1" applyBorder="1"/>
    <xf numFmtId="16" fontId="0" fillId="0" borderId="2" xfId="0" applyNumberFormat="1" applyBorder="1" applyAlignment="1" applyProtection="1">
      <alignment horizontal="center"/>
      <protection locked="0"/>
    </xf>
    <xf numFmtId="9" fontId="0" fillId="0" borderId="6" xfId="0" applyNumberFormat="1" applyBorder="1" applyAlignment="1" applyProtection="1">
      <alignment wrapText="1"/>
      <protection locked="0"/>
    </xf>
    <xf numFmtId="14" fontId="0" fillId="0" borderId="0" xfId="0" applyNumberFormat="1"/>
    <xf numFmtId="0" fontId="0" fillId="0" borderId="0" xfId="0" applyAlignment="1">
      <alignment horizontal="left"/>
    </xf>
    <xf numFmtId="0" fontId="2" fillId="0" borderId="0" xfId="0" applyFont="1" applyAlignment="1">
      <alignment horizontal="left"/>
    </xf>
    <xf numFmtId="0" fontId="2" fillId="0" borderId="0" xfId="0" applyFont="1" applyBorder="1" applyAlignment="1">
      <alignment horizontal="left"/>
    </xf>
    <xf numFmtId="0" fontId="0" fillId="0" borderId="0" xfId="0" applyBorder="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8" fillId="0" borderId="0" xfId="2" applyNumberFormat="1" applyFont="1" applyAlignment="1" applyProtection="1">
      <alignment horizontal="left" vertical="top" wrapText="1"/>
    </xf>
    <xf numFmtId="0" fontId="0" fillId="0" borderId="15" xfId="0" applyBorder="1" applyAlignment="1">
      <alignment horizontal="left"/>
    </xf>
    <xf numFmtId="0" fontId="0" fillId="0" borderId="17" xfId="0" applyBorder="1" applyAlignment="1">
      <alignment horizontal="left"/>
    </xf>
    <xf numFmtId="0" fontId="14" fillId="0" borderId="15" xfId="3" applyBorder="1" applyAlignment="1" applyProtection="1">
      <alignment horizontal="left"/>
    </xf>
    <xf numFmtId="0" fontId="0" fillId="0" borderId="16" xfId="0" applyBorder="1" applyAlignment="1">
      <alignment horizontal="left"/>
    </xf>
    <xf numFmtId="0" fontId="3" fillId="8" borderId="0" xfId="0" applyFont="1" applyFill="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7" borderId="0" xfId="0" applyFont="1" applyFill="1" applyAlignment="1">
      <alignment horizontal="left"/>
    </xf>
    <xf numFmtId="0" fontId="3" fillId="9" borderId="0" xfId="0" applyFont="1" applyFill="1" applyAlignment="1">
      <alignment horizontal="left"/>
    </xf>
    <xf numFmtId="0" fontId="0" fillId="0" borderId="0" xfId="0" applyAlignment="1">
      <alignment horizontal="left"/>
    </xf>
    <xf numFmtId="0" fontId="3" fillId="18" borderId="0" xfId="0" applyFont="1" applyFill="1" applyAlignment="1">
      <alignment horizontal="left"/>
    </xf>
    <xf numFmtId="0" fontId="4" fillId="3" borderId="22" xfId="0" applyFont="1" applyFill="1" applyBorder="1" applyAlignment="1">
      <alignment horizontal="center"/>
    </xf>
    <xf numFmtId="0" fontId="2" fillId="0" borderId="13" xfId="0" applyFont="1" applyBorder="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2" fillId="25" borderId="0" xfId="0" applyFont="1" applyFill="1" applyBorder="1" applyAlignment="1">
      <alignment horizontal="left"/>
    </xf>
    <xf numFmtId="0" fontId="1" fillId="25" borderId="0" xfId="1" applyFill="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25" borderId="0" xfId="0"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4" fillId="3" borderId="13" xfId="0" applyFont="1" applyFill="1" applyBorder="1" applyAlignment="1">
      <alignment horizontal="center"/>
    </xf>
    <xf numFmtId="0" fontId="8" fillId="0" borderId="7"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2" fillId="0" borderId="0" xfId="0" applyFont="1" applyBorder="1" applyAlignment="1">
      <alignment horizontal="left"/>
    </xf>
    <xf numFmtId="0" fontId="0" fillId="25" borderId="0" xfId="0" applyFill="1" applyAlignment="1">
      <alignment horizontal="center"/>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3" fillId="23" borderId="15" xfId="0" applyFont="1" applyFill="1" applyBorder="1" applyAlignment="1">
      <alignment horizontal="center"/>
    </xf>
    <xf numFmtId="0" fontId="3" fillId="23" borderId="16" xfId="0" applyFont="1" applyFill="1" applyBorder="1" applyAlignment="1">
      <alignment horizontal="center"/>
    </xf>
    <xf numFmtId="0" fontId="3" fillId="23" borderId="17" xfId="0" applyFont="1" applyFill="1" applyBorder="1" applyAlignment="1">
      <alignment horizontal="center"/>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49" fontId="8" fillId="0" borderId="7" xfId="0" applyNumberFormat="1" applyFont="1" applyBorder="1" applyAlignment="1">
      <alignment horizontal="left" vertical="top" wrapText="1"/>
    </xf>
    <xf numFmtId="49" fontId="8" fillId="0" borderId="8"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49" fontId="8" fillId="0" borderId="10" xfId="0" applyNumberFormat="1" applyFont="1" applyBorder="1" applyAlignment="1">
      <alignment horizontal="left" vertical="top" wrapText="1"/>
    </xf>
    <xf numFmtId="49" fontId="8" fillId="0" borderId="0" xfId="0" applyNumberFormat="1" applyFont="1" applyBorder="1" applyAlignment="1">
      <alignment horizontal="left" vertical="top" wrapText="1"/>
    </xf>
    <xf numFmtId="49" fontId="8" fillId="0" borderId="11" xfId="0" applyNumberFormat="1" applyFont="1" applyBorder="1" applyAlignment="1">
      <alignment horizontal="left" vertical="top" wrapText="1"/>
    </xf>
    <xf numFmtId="49" fontId="8" fillId="0" borderId="12" xfId="0" applyNumberFormat="1" applyFont="1" applyBorder="1" applyAlignment="1">
      <alignment horizontal="left" vertical="top" wrapText="1"/>
    </xf>
    <xf numFmtId="49" fontId="8" fillId="0" borderId="13" xfId="0" applyNumberFormat="1" applyFont="1" applyBorder="1" applyAlignment="1">
      <alignment horizontal="left" vertical="top" wrapText="1"/>
    </xf>
    <xf numFmtId="49" fontId="8" fillId="0" borderId="14" xfId="0" applyNumberFormat="1" applyFont="1" applyBorder="1" applyAlignment="1">
      <alignment horizontal="left" vertical="top" wrapText="1"/>
    </xf>
    <xf numFmtId="0" fontId="0" fillId="0" borderId="0" xfId="0" applyBorder="1" applyAlignment="1">
      <alignment horizontal="center"/>
    </xf>
    <xf numFmtId="0" fontId="2" fillId="24" borderId="0" xfId="0" applyFont="1" applyFill="1" applyAlignment="1">
      <alignment horizontal="center"/>
    </xf>
    <xf numFmtId="0" fontId="5" fillId="11" borderId="15" xfId="0" applyFont="1" applyFill="1" applyBorder="1" applyAlignment="1">
      <alignment horizontal="center"/>
    </xf>
    <xf numFmtId="0" fontId="5" fillId="11" borderId="16" xfId="0" applyFont="1" applyFill="1" applyBorder="1" applyAlignment="1">
      <alignment horizontal="center"/>
    </xf>
    <xf numFmtId="0" fontId="5" fillId="11" borderId="17" xfId="0" applyFont="1" applyFill="1" applyBorder="1" applyAlignment="1">
      <alignment horizontal="center"/>
    </xf>
    <xf numFmtId="0" fontId="9" fillId="11" borderId="15" xfId="0" applyFont="1" applyFill="1" applyBorder="1" applyAlignment="1">
      <alignment horizontal="center"/>
    </xf>
    <xf numFmtId="0" fontId="9" fillId="11" borderId="16" xfId="0" applyFont="1" applyFill="1" applyBorder="1" applyAlignment="1">
      <alignment horizontal="center"/>
    </xf>
    <xf numFmtId="0" fontId="9"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9" fillId="5" borderId="22" xfId="0" applyFont="1" applyFill="1" applyBorder="1" applyAlignment="1">
      <alignment horizontal="center"/>
    </xf>
    <xf numFmtId="164"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8" fillId="0" borderId="0" xfId="0" applyFont="1" applyAlignment="1">
      <alignment horizontal="center" vertical="center" wrapText="1"/>
    </xf>
    <xf numFmtId="0" fontId="12" fillId="13" borderId="0" xfId="2" applyFont="1" applyFill="1" applyAlignment="1" applyProtection="1"/>
    <xf numFmtId="0" fontId="15" fillId="13" borderId="0" xfId="3" applyFont="1" applyFill="1" applyAlignment="1" applyProtection="1">
      <alignment horizontal="left"/>
    </xf>
    <xf numFmtId="0" fontId="11" fillId="13" borderId="0" xfId="2" applyFont="1" applyFill="1" applyAlignment="1" applyProtection="1">
      <alignment horizontal="right"/>
    </xf>
    <xf numFmtId="0" fontId="11" fillId="13" borderId="29" xfId="2" applyFont="1" applyFill="1" applyBorder="1" applyAlignment="1" applyProtection="1">
      <alignment horizontal="right"/>
    </xf>
    <xf numFmtId="0" fontId="11" fillId="0" borderId="2" xfId="2" applyFont="1" applyFill="1" applyBorder="1" applyAlignment="1" applyProtection="1">
      <alignment horizontal="center"/>
    </xf>
    <xf numFmtId="0" fontId="11" fillId="0" borderId="18" xfId="2" applyFont="1" applyFill="1" applyBorder="1" applyAlignment="1" applyProtection="1">
      <alignment horizontal="center"/>
    </xf>
    <xf numFmtId="0" fontId="11" fillId="0" borderId="3" xfId="2" applyFont="1" applyFill="1" applyBorder="1" applyAlignment="1" applyProtection="1">
      <alignment horizontal="center"/>
    </xf>
    <xf numFmtId="1" fontId="18" fillId="0" borderId="0" xfId="2" applyNumberFormat="1" applyFont="1" applyAlignment="1" applyProtection="1">
      <alignment horizontal="left" vertical="top" wrapText="1"/>
    </xf>
    <xf numFmtId="165" fontId="24" fillId="14" borderId="0" xfId="2" applyNumberFormat="1" applyFont="1" applyFill="1" applyBorder="1" applyAlignment="1" applyProtection="1">
      <alignment horizontal="center" vertical="center"/>
    </xf>
    <xf numFmtId="165" fontId="17" fillId="14" borderId="0" xfId="2" applyNumberFormat="1" applyFont="1" applyFill="1" applyBorder="1" applyAlignment="1" applyProtection="1">
      <alignment vertical="center"/>
    </xf>
    <xf numFmtId="166" fontId="25" fillId="15" borderId="22" xfId="2" applyNumberFormat="1" applyFont="1" applyFill="1" applyBorder="1" applyAlignment="1" applyProtection="1">
      <alignment horizontal="left" vertical="center"/>
    </xf>
    <xf numFmtId="0" fontId="27" fillId="22" borderId="0" xfId="2" applyFont="1" applyFill="1" applyBorder="1" applyAlignment="1" applyProtection="1">
      <alignment horizontal="center" vertical="center"/>
    </xf>
    <xf numFmtId="1" fontId="27" fillId="16" borderId="0" xfId="2" applyNumberFormat="1" applyFont="1" applyFill="1" applyBorder="1" applyAlignment="1" applyProtection="1">
      <alignment horizontal="center"/>
    </xf>
    <xf numFmtId="0" fontId="19" fillId="13" borderId="19" xfId="2" applyFont="1" applyFill="1" applyBorder="1" applyAlignment="1" applyProtection="1">
      <alignment horizontal="left"/>
    </xf>
    <xf numFmtId="0" fontId="19" fillId="13" borderId="0" xfId="2" applyFont="1" applyFill="1" applyAlignment="1" applyProtection="1">
      <alignment horizontal="left"/>
    </xf>
    <xf numFmtId="0" fontId="21" fillId="0" borderId="0" xfId="2" applyFont="1" applyFill="1" applyBorder="1" applyAlignment="1" applyProtection="1">
      <alignment horizontal="center" vertical="center"/>
    </xf>
    <xf numFmtId="0" fontId="27" fillId="18" borderId="0" xfId="2" applyFont="1" applyFill="1" applyBorder="1" applyAlignment="1" applyProtection="1">
      <alignment horizontal="center" vertical="center" shrinkToFit="1"/>
    </xf>
  </cellXfs>
  <cellStyles count="5">
    <cellStyle name="Comma 2" xfId="4"/>
    <cellStyle name="Good" xfId="1" builtinId="26"/>
    <cellStyle name="Hyperlink" xfId="3" builtinId="8"/>
    <cellStyle name="Normal" xfId="0" builtinId="0"/>
    <cellStyle name="Normal 2" xfId="2"/>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n.clinard@helenacollege.edu" TargetMode="External"/><Relationship Id="rId7" Type="http://schemas.openxmlformats.org/officeDocument/2006/relationships/printerSettings" Target="../printerSettings/printerSettings2.bin"/><Relationship Id="rId2" Type="http://schemas.openxmlformats.org/officeDocument/2006/relationships/hyperlink" Target="mailto:tammy.burke@helenacollege.edu" TargetMode="External"/><Relationship Id="rId1" Type="http://schemas.openxmlformats.org/officeDocument/2006/relationships/printerSettings" Target="../printerSettings/printerSettings1.bin"/><Relationship Id="rId6" Type="http://schemas.openxmlformats.org/officeDocument/2006/relationships/hyperlink" Target="mailto:kirk.lacey@helenacollege.edu" TargetMode="External"/><Relationship Id="rId5" Type="http://schemas.openxmlformats.org/officeDocument/2006/relationships/hyperlink" Target="mailto:sandra.baumman@helenacollege.edu" TargetMode="External"/><Relationship Id="rId4" Type="http://schemas.openxmlformats.org/officeDocument/2006/relationships/hyperlink" Target="mailto:russ.fillner@helenacollege.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opLeftCell="A26" zoomScale="68" zoomScaleNormal="68" workbookViewId="0">
      <selection activeCell="O61" sqref="O61"/>
    </sheetView>
  </sheetViews>
  <sheetFormatPr defaultRowHeight="15" x14ac:dyDescent="0.25"/>
  <cols>
    <col min="1" max="1" width="10.7109375"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4" t="s">
        <v>0</v>
      </c>
      <c r="B1" s="44"/>
      <c r="C1" s="44"/>
    </row>
    <row r="3" spans="1:8" x14ac:dyDescent="0.25">
      <c r="A3" s="263" t="s">
        <v>1</v>
      </c>
      <c r="B3" s="263"/>
      <c r="C3" s="263"/>
      <c r="D3" s="263"/>
      <c r="E3" s="263"/>
      <c r="F3" s="263"/>
      <c r="G3" s="263"/>
      <c r="H3" s="263"/>
    </row>
    <row r="5" spans="1:8" x14ac:dyDescent="0.25">
      <c r="A5" s="263" t="s">
        <v>2</v>
      </c>
      <c r="B5" s="263"/>
      <c r="C5" s="263"/>
      <c r="D5" s="263"/>
    </row>
    <row r="6" spans="1:8" x14ac:dyDescent="0.25">
      <c r="A6" s="263" t="s">
        <v>3</v>
      </c>
      <c r="B6" s="263"/>
      <c r="C6" s="263"/>
    </row>
    <row r="7" spans="1:8" x14ac:dyDescent="0.25">
      <c r="A7" s="263" t="s">
        <v>4</v>
      </c>
      <c r="B7" s="263"/>
      <c r="C7" s="263"/>
    </row>
    <row r="9" spans="1:8" x14ac:dyDescent="0.25">
      <c r="A9" s="263" t="s">
        <v>5</v>
      </c>
      <c r="B9" s="263"/>
      <c r="C9" s="263"/>
      <c r="D9" s="263"/>
    </row>
    <row r="11" spans="1:8" ht="15.75" thickBot="1" x14ac:dyDescent="0.3"/>
    <row r="12" spans="1:8" ht="15.75" thickBot="1" x14ac:dyDescent="0.3">
      <c r="A12" s="14" t="s">
        <v>6</v>
      </c>
      <c r="B12" s="258" t="s">
        <v>7</v>
      </c>
      <c r="C12" s="259"/>
      <c r="D12" s="259"/>
      <c r="E12" s="260"/>
      <c r="G12" s="1" t="s">
        <v>8</v>
      </c>
      <c r="H12" s="18" t="s">
        <v>9</v>
      </c>
    </row>
    <row r="15" spans="1:8" ht="15.75" x14ac:dyDescent="0.25">
      <c r="A15" s="262" t="s">
        <v>10</v>
      </c>
      <c r="B15" s="262"/>
      <c r="C15" s="262"/>
      <c r="D15" s="262"/>
      <c r="E15" s="262"/>
    </row>
    <row r="16" spans="1:8" ht="15.75" thickBot="1" x14ac:dyDescent="0.3"/>
    <row r="17" spans="1:17" ht="15.75" thickBot="1" x14ac:dyDescent="0.3">
      <c r="A17" s="1" t="s">
        <v>11</v>
      </c>
      <c r="B17" s="247" t="s">
        <v>12</v>
      </c>
      <c r="C17" s="250"/>
      <c r="D17" s="250"/>
      <c r="E17" s="250"/>
      <c r="F17" s="250"/>
      <c r="G17" s="250"/>
      <c r="H17" s="250"/>
      <c r="I17" s="248"/>
      <c r="K17" s="1" t="s">
        <v>13</v>
      </c>
      <c r="L17" s="247" t="s">
        <v>14</v>
      </c>
      <c r="M17" s="250"/>
      <c r="N17" s="250"/>
      <c r="O17" s="250"/>
      <c r="P17" s="250"/>
      <c r="Q17" s="248"/>
    </row>
    <row r="18" spans="1:17" ht="15.75" thickBot="1" x14ac:dyDescent="0.3"/>
    <row r="19" spans="1:17" x14ac:dyDescent="0.25">
      <c r="A19" s="1" t="s">
        <v>15</v>
      </c>
      <c r="B19" s="252" t="s">
        <v>16</v>
      </c>
      <c r="C19" s="253"/>
      <c r="D19" s="253"/>
      <c r="E19" s="253"/>
      <c r="F19" s="253"/>
      <c r="G19" s="253"/>
      <c r="H19" s="253"/>
      <c r="I19" s="254"/>
    </row>
    <row r="20" spans="1:17" ht="15.75" thickBot="1" x14ac:dyDescent="0.3">
      <c r="B20" s="255"/>
      <c r="C20" s="256"/>
      <c r="D20" s="256"/>
      <c r="E20" s="256"/>
      <c r="F20" s="256"/>
      <c r="G20" s="256"/>
      <c r="H20" s="256"/>
      <c r="I20" s="257"/>
    </row>
    <row r="21" spans="1:17" ht="15.75" thickBot="1" x14ac:dyDescent="0.3"/>
    <row r="22" spans="1:17" ht="15.75" thickBot="1" x14ac:dyDescent="0.3">
      <c r="A22" s="1" t="s">
        <v>17</v>
      </c>
      <c r="B22" s="247" t="s">
        <v>18</v>
      </c>
      <c r="C22" s="250"/>
      <c r="D22" s="250"/>
      <c r="E22" s="250"/>
      <c r="F22" s="250"/>
      <c r="G22" s="250"/>
      <c r="H22" s="250"/>
      <c r="I22" s="248"/>
      <c r="K22" s="1" t="s">
        <v>19</v>
      </c>
      <c r="L22" s="247" t="s">
        <v>20</v>
      </c>
      <c r="M22" s="248"/>
      <c r="N22" s="16"/>
      <c r="O22" s="17" t="s">
        <v>21</v>
      </c>
      <c r="P22" s="247">
        <v>59601</v>
      </c>
      <c r="Q22" s="248"/>
    </row>
    <row r="23" spans="1:17" ht="15.75" thickBot="1" x14ac:dyDescent="0.3"/>
    <row r="24" spans="1:17" ht="15.75" thickBot="1" x14ac:dyDescent="0.3">
      <c r="A24" s="1" t="s">
        <v>22</v>
      </c>
      <c r="B24" s="247" t="s">
        <v>23</v>
      </c>
      <c r="C24" s="248"/>
      <c r="D24" s="19" t="s">
        <v>24</v>
      </c>
      <c r="E24" s="18">
        <v>6452</v>
      </c>
      <c r="G24" s="1" t="s">
        <v>25</v>
      </c>
      <c r="H24" s="247" t="s">
        <v>26</v>
      </c>
      <c r="I24" s="248"/>
      <c r="K24" s="1" t="s">
        <v>27</v>
      </c>
      <c r="L24" s="249" t="s">
        <v>28</v>
      </c>
      <c r="M24" s="250"/>
      <c r="N24" s="248"/>
    </row>
    <row r="26" spans="1:17" ht="15.75" x14ac:dyDescent="0.25">
      <c r="A26" s="251" t="s">
        <v>29</v>
      </c>
      <c r="B26" s="251"/>
      <c r="C26" s="251"/>
      <c r="D26" s="251"/>
      <c r="E26" s="251"/>
    </row>
    <row r="27" spans="1:17" ht="15.75" thickBot="1" x14ac:dyDescent="0.3"/>
    <row r="28" spans="1:17" ht="15.75" thickBot="1" x14ac:dyDescent="0.3">
      <c r="A28" s="1" t="s">
        <v>11</v>
      </c>
      <c r="B28" s="247" t="s">
        <v>30</v>
      </c>
      <c r="C28" s="250"/>
      <c r="D28" s="250"/>
      <c r="E28" s="250"/>
      <c r="F28" s="250"/>
      <c r="G28" s="250"/>
      <c r="H28" s="250"/>
      <c r="I28" s="248"/>
      <c r="K28" s="1" t="s">
        <v>13</v>
      </c>
      <c r="L28" s="247" t="s">
        <v>31</v>
      </c>
      <c r="M28" s="250"/>
      <c r="N28" s="250"/>
      <c r="O28" s="250"/>
      <c r="P28" s="250"/>
      <c r="Q28" s="248"/>
    </row>
    <row r="29" spans="1:17" ht="15.75" thickBot="1" x14ac:dyDescent="0.3"/>
    <row r="30" spans="1:17" x14ac:dyDescent="0.25">
      <c r="A30" s="1" t="s">
        <v>15</v>
      </c>
      <c r="B30" s="252" t="s">
        <v>32</v>
      </c>
      <c r="C30" s="253"/>
      <c r="D30" s="253"/>
      <c r="E30" s="253"/>
      <c r="F30" s="253"/>
      <c r="G30" s="253"/>
      <c r="H30" s="253"/>
      <c r="I30" s="254"/>
    </row>
    <row r="31" spans="1:17" ht="15.75" thickBot="1" x14ac:dyDescent="0.3">
      <c r="B31" s="255"/>
      <c r="C31" s="256"/>
      <c r="D31" s="256"/>
      <c r="E31" s="256"/>
      <c r="F31" s="256"/>
      <c r="G31" s="256"/>
      <c r="H31" s="256"/>
      <c r="I31" s="257"/>
    </row>
    <row r="32" spans="1:17" ht="15.75" thickBot="1" x14ac:dyDescent="0.3"/>
    <row r="33" spans="1:17" ht="15.75" thickBot="1" x14ac:dyDescent="0.3">
      <c r="A33" s="1" t="s">
        <v>17</v>
      </c>
      <c r="B33" s="247" t="s">
        <v>18</v>
      </c>
      <c r="C33" s="250"/>
      <c r="D33" s="250"/>
      <c r="E33" s="250"/>
      <c r="F33" s="250"/>
      <c r="G33" s="250"/>
      <c r="H33" s="250"/>
      <c r="I33" s="248"/>
      <c r="K33" s="1" t="s">
        <v>19</v>
      </c>
      <c r="L33" s="247" t="s">
        <v>20</v>
      </c>
      <c r="M33" s="248"/>
      <c r="N33" s="16"/>
      <c r="O33" s="17" t="s">
        <v>21</v>
      </c>
      <c r="P33" s="247">
        <v>59601</v>
      </c>
      <c r="Q33" s="248"/>
    </row>
    <row r="34" spans="1:17" ht="15.75" thickBot="1" x14ac:dyDescent="0.3"/>
    <row r="35" spans="1:17" ht="15.75" thickBot="1" x14ac:dyDescent="0.3">
      <c r="A35" s="1" t="s">
        <v>22</v>
      </c>
      <c r="B35" s="247" t="s">
        <v>33</v>
      </c>
      <c r="C35" s="248"/>
      <c r="D35" s="19" t="s">
        <v>24</v>
      </c>
      <c r="E35" s="18">
        <v>6951</v>
      </c>
      <c r="G35" s="1" t="s">
        <v>25</v>
      </c>
      <c r="H35" s="247" t="s">
        <v>34</v>
      </c>
      <c r="I35" s="248"/>
      <c r="K35" s="1" t="s">
        <v>27</v>
      </c>
      <c r="L35" s="249" t="s">
        <v>35</v>
      </c>
      <c r="M35" s="250"/>
      <c r="N35" s="248"/>
    </row>
    <row r="39" spans="1:17" ht="15.75" x14ac:dyDescent="0.25">
      <c r="A39" s="264" t="s">
        <v>36</v>
      </c>
      <c r="B39" s="264"/>
    </row>
    <row r="40" spans="1:17" ht="15.75" thickBot="1" x14ac:dyDescent="0.3"/>
    <row r="41" spans="1:17" ht="15.75" thickBot="1" x14ac:dyDescent="0.3">
      <c r="A41" s="1" t="s">
        <v>11</v>
      </c>
      <c r="B41" s="247" t="s">
        <v>37</v>
      </c>
      <c r="C41" s="250"/>
      <c r="D41" s="250"/>
      <c r="E41" s="250"/>
      <c r="F41" s="250"/>
      <c r="G41" s="250"/>
      <c r="H41" s="250"/>
      <c r="I41" s="248"/>
      <c r="K41" s="1" t="s">
        <v>13</v>
      </c>
      <c r="L41" s="247" t="s">
        <v>38</v>
      </c>
      <c r="M41" s="250"/>
      <c r="N41" s="250"/>
      <c r="O41" s="250"/>
      <c r="P41" s="250"/>
      <c r="Q41" s="248"/>
    </row>
    <row r="42" spans="1:17" ht="15.75" thickBot="1" x14ac:dyDescent="0.3"/>
    <row r="43" spans="1:17" ht="15.75" thickBot="1" x14ac:dyDescent="0.3">
      <c r="A43" s="1" t="s">
        <v>22</v>
      </c>
      <c r="B43" s="247" t="s">
        <v>39</v>
      </c>
      <c r="C43" s="248"/>
      <c r="D43" s="19" t="s">
        <v>24</v>
      </c>
      <c r="E43" s="18">
        <v>6917</v>
      </c>
      <c r="G43" s="1" t="s">
        <v>25</v>
      </c>
      <c r="H43" s="247" t="s">
        <v>34</v>
      </c>
      <c r="I43" s="248"/>
      <c r="K43" s="1" t="s">
        <v>27</v>
      </c>
      <c r="L43" s="249" t="s">
        <v>40</v>
      </c>
      <c r="M43" s="250"/>
      <c r="N43" s="248"/>
    </row>
    <row r="47" spans="1:17" ht="15.75" x14ac:dyDescent="0.25">
      <c r="A47" s="25" t="s">
        <v>41</v>
      </c>
      <c r="B47" s="25"/>
      <c r="C47" s="25"/>
      <c r="D47" s="25"/>
    </row>
    <row r="48" spans="1:17" ht="15.75" thickBot="1" x14ac:dyDescent="0.3"/>
    <row r="49" spans="1:17" ht="15.75" thickBot="1" x14ac:dyDescent="0.3">
      <c r="A49" s="1" t="s">
        <v>11</v>
      </c>
      <c r="B49" s="247"/>
      <c r="C49" s="250"/>
      <c r="D49" s="250"/>
      <c r="E49" s="250"/>
      <c r="F49" s="250"/>
      <c r="G49" s="250"/>
      <c r="H49" s="250"/>
      <c r="I49" s="248"/>
      <c r="K49" s="1" t="s">
        <v>13</v>
      </c>
      <c r="L49" s="247"/>
      <c r="M49" s="250"/>
      <c r="N49" s="250"/>
      <c r="O49" s="250"/>
      <c r="P49" s="250"/>
      <c r="Q49" s="248"/>
    </row>
    <row r="50" spans="1:17" ht="15.75" thickBot="1" x14ac:dyDescent="0.3"/>
    <row r="51" spans="1:17" ht="15.75" thickBot="1" x14ac:dyDescent="0.3">
      <c r="A51" s="1" t="s">
        <v>22</v>
      </c>
      <c r="B51" s="247"/>
      <c r="C51" s="248"/>
      <c r="D51" s="19" t="s">
        <v>24</v>
      </c>
      <c r="E51" s="18"/>
      <c r="G51" s="1" t="s">
        <v>25</v>
      </c>
      <c r="H51" s="247"/>
      <c r="I51" s="248"/>
      <c r="K51" s="1" t="s">
        <v>27</v>
      </c>
      <c r="L51" s="247"/>
      <c r="M51" s="250"/>
      <c r="N51" s="248"/>
    </row>
    <row r="55" spans="1:17" ht="15.75" x14ac:dyDescent="0.25">
      <c r="A55" s="261" t="s">
        <v>42</v>
      </c>
      <c r="B55" s="261"/>
      <c r="C55" s="261"/>
      <c r="D55" s="261"/>
      <c r="E55" s="261"/>
      <c r="F55" s="261"/>
    </row>
    <row r="57" spans="1:17" x14ac:dyDescent="0.25">
      <c r="A57" s="263" t="s">
        <v>43</v>
      </c>
      <c r="B57" s="263"/>
      <c r="C57" s="263"/>
      <c r="D57" s="263"/>
      <c r="E57" s="263"/>
      <c r="F57" s="263"/>
      <c r="G57" s="263"/>
      <c r="H57" s="263"/>
      <c r="I57" s="263"/>
      <c r="J57" s="263"/>
      <c r="K57" s="263"/>
      <c r="L57" s="263"/>
    </row>
    <row r="58" spans="1:17" x14ac:dyDescent="0.25">
      <c r="A58" s="240"/>
      <c r="C58" s="240"/>
      <c r="D58" s="240"/>
      <c r="E58" s="240"/>
      <c r="F58" s="240"/>
      <c r="G58" s="240"/>
      <c r="H58" s="240"/>
    </row>
    <row r="59" spans="1:17" ht="15.75" thickBot="1" x14ac:dyDescent="0.3">
      <c r="B59" s="1" t="s">
        <v>44</v>
      </c>
      <c r="C59" s="15"/>
      <c r="D59" s="15"/>
      <c r="F59" s="1" t="s">
        <v>45</v>
      </c>
      <c r="J59" s="1" t="s">
        <v>46</v>
      </c>
    </row>
    <row r="60" spans="1:17" ht="15.75" thickBot="1" x14ac:dyDescent="0.3">
      <c r="A60" s="3">
        <v>1</v>
      </c>
      <c r="B60" s="247" t="s">
        <v>47</v>
      </c>
      <c r="C60" s="250"/>
      <c r="D60" s="248"/>
      <c r="F60" s="247" t="s">
        <v>48</v>
      </c>
      <c r="G60" s="250"/>
      <c r="H60" s="248"/>
      <c r="J60" s="249" t="s">
        <v>49</v>
      </c>
      <c r="K60" s="250"/>
      <c r="L60" s="250"/>
      <c r="M60" s="248"/>
    </row>
    <row r="61" spans="1:17" ht="15.75" thickBot="1" x14ac:dyDescent="0.3">
      <c r="A61" s="3">
        <v>2</v>
      </c>
      <c r="B61" s="247" t="s">
        <v>50</v>
      </c>
      <c r="C61" s="250"/>
      <c r="D61" s="248"/>
      <c r="F61" s="247" t="s">
        <v>51</v>
      </c>
      <c r="G61" s="250"/>
      <c r="H61" s="248"/>
      <c r="J61" s="249" t="s">
        <v>52</v>
      </c>
      <c r="K61" s="250"/>
      <c r="L61" s="250"/>
      <c r="M61" s="248"/>
    </row>
    <row r="62" spans="1:17" ht="15.75" thickBot="1" x14ac:dyDescent="0.3">
      <c r="A62" s="3">
        <v>3</v>
      </c>
      <c r="B62" s="247"/>
      <c r="C62" s="250"/>
      <c r="D62" s="248"/>
      <c r="F62" s="247"/>
      <c r="G62" s="250"/>
      <c r="H62" s="248"/>
      <c r="J62" s="247"/>
      <c r="K62" s="250"/>
      <c r="L62" s="250"/>
      <c r="M62" s="248"/>
    </row>
    <row r="63" spans="1:17" ht="15.75" thickBot="1" x14ac:dyDescent="0.3">
      <c r="A63" s="3">
        <v>4</v>
      </c>
      <c r="B63" s="247"/>
      <c r="C63" s="250"/>
      <c r="D63" s="248"/>
      <c r="F63" s="247"/>
      <c r="G63" s="250"/>
      <c r="H63" s="248"/>
      <c r="J63" s="247"/>
      <c r="K63" s="250"/>
      <c r="L63" s="250"/>
      <c r="M63" s="248"/>
    </row>
    <row r="64" spans="1:17" ht="15.75" thickBot="1" x14ac:dyDescent="0.3">
      <c r="A64" s="3">
        <v>5</v>
      </c>
      <c r="B64" s="247"/>
      <c r="C64" s="250"/>
      <c r="D64" s="248"/>
      <c r="F64" s="247"/>
      <c r="G64" s="250"/>
      <c r="H64" s="248"/>
      <c r="J64" s="247"/>
      <c r="K64" s="250"/>
      <c r="L64" s="250"/>
      <c r="M64" s="248"/>
    </row>
    <row r="65" spans="1:13" ht="15.75" thickBot="1" x14ac:dyDescent="0.3">
      <c r="A65" s="3">
        <v>6</v>
      </c>
      <c r="B65" s="247"/>
      <c r="C65" s="250"/>
      <c r="D65" s="248"/>
      <c r="F65" s="247"/>
      <c r="G65" s="250"/>
      <c r="H65" s="248"/>
      <c r="J65" s="247"/>
      <c r="K65" s="250"/>
      <c r="L65" s="250"/>
      <c r="M65" s="248"/>
    </row>
    <row r="66" spans="1:13" ht="15.75" thickBot="1" x14ac:dyDescent="0.3">
      <c r="A66" s="3">
        <v>7</v>
      </c>
      <c r="B66" s="247"/>
      <c r="C66" s="250"/>
      <c r="D66" s="248"/>
      <c r="F66" s="247"/>
      <c r="G66" s="250"/>
      <c r="H66" s="248"/>
      <c r="J66" s="247"/>
      <c r="K66" s="250"/>
      <c r="L66" s="250"/>
      <c r="M66" s="248"/>
    </row>
    <row r="67" spans="1:13" ht="15.75" thickBot="1" x14ac:dyDescent="0.3">
      <c r="A67" s="3">
        <v>8</v>
      </c>
      <c r="B67" s="247"/>
      <c r="C67" s="250"/>
      <c r="D67" s="248"/>
      <c r="F67" s="247"/>
      <c r="G67" s="250"/>
      <c r="H67" s="248"/>
      <c r="J67" s="247"/>
      <c r="K67" s="250"/>
      <c r="L67" s="250"/>
      <c r="M67" s="248"/>
    </row>
  </sheetData>
  <customSheetViews>
    <customSheetView guid="{08C97B7F-67EE-4463-AA3D-5024C5CFCC42}" topLeftCell="A28">
      <selection activeCell="J12" sqref="J12"/>
      <pageMargins left="0" right="0" top="0" bottom="0" header="0" footer="0"/>
      <pageSetup orientation="portrait" verticalDpi="0" r:id="rId1"/>
    </customSheetView>
  </customSheetViews>
  <mergeCells count="63">
    <mergeCell ref="B66:D66"/>
    <mergeCell ref="B67:D67"/>
    <mergeCell ref="F60:H60"/>
    <mergeCell ref="F61:H61"/>
    <mergeCell ref="F62:H62"/>
    <mergeCell ref="F63:H63"/>
    <mergeCell ref="F64:H64"/>
    <mergeCell ref="F65:H65"/>
    <mergeCell ref="F66:H66"/>
    <mergeCell ref="F67:H67"/>
    <mergeCell ref="B61:D61"/>
    <mergeCell ref="B62:D62"/>
    <mergeCell ref="B63:D63"/>
    <mergeCell ref="B64:D64"/>
    <mergeCell ref="B65:D65"/>
    <mergeCell ref="L17:Q17"/>
    <mergeCell ref="B17:I17"/>
    <mergeCell ref="B19:I20"/>
    <mergeCell ref="A3:H3"/>
    <mergeCell ref="A5:D5"/>
    <mergeCell ref="A6:C6"/>
    <mergeCell ref="A7:C7"/>
    <mergeCell ref="A9:D9"/>
    <mergeCell ref="L22:M22"/>
    <mergeCell ref="P22:Q22"/>
    <mergeCell ref="B24:C24"/>
    <mergeCell ref="H24:I24"/>
    <mergeCell ref="L24:N24"/>
    <mergeCell ref="B51:C51"/>
    <mergeCell ref="H51:I51"/>
    <mergeCell ref="L51:N51"/>
    <mergeCell ref="A39:B39"/>
    <mergeCell ref="B41:I41"/>
    <mergeCell ref="L41:Q41"/>
    <mergeCell ref="B43:C43"/>
    <mergeCell ref="H43:I43"/>
    <mergeCell ref="L43:N43"/>
    <mergeCell ref="J64:M64"/>
    <mergeCell ref="J65:M65"/>
    <mergeCell ref="J66:M66"/>
    <mergeCell ref="J67:M67"/>
    <mergeCell ref="B12:E12"/>
    <mergeCell ref="A55:F55"/>
    <mergeCell ref="J60:M60"/>
    <mergeCell ref="J61:M61"/>
    <mergeCell ref="J62:M62"/>
    <mergeCell ref="J63:M63"/>
    <mergeCell ref="B49:I49"/>
    <mergeCell ref="B22:I22"/>
    <mergeCell ref="A15:E15"/>
    <mergeCell ref="B60:D60"/>
    <mergeCell ref="A57:L57"/>
    <mergeCell ref="L49:Q49"/>
    <mergeCell ref="B35:C35"/>
    <mergeCell ref="H35:I35"/>
    <mergeCell ref="L35:N35"/>
    <mergeCell ref="A26:E26"/>
    <mergeCell ref="B28:I28"/>
    <mergeCell ref="L28:Q28"/>
    <mergeCell ref="B30:I31"/>
    <mergeCell ref="B33:I33"/>
    <mergeCell ref="L33:M33"/>
    <mergeCell ref="P33:Q33"/>
  </mergeCells>
  <hyperlinks>
    <hyperlink ref="L24" r:id="rId2"/>
    <hyperlink ref="L35" r:id="rId3"/>
    <hyperlink ref="L43" r:id="rId4"/>
    <hyperlink ref="J60" r:id="rId5"/>
    <hyperlink ref="J61"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6"/>
  <sheetViews>
    <sheetView zoomScale="75" zoomScaleNormal="75" workbookViewId="0">
      <selection activeCell="A51" sqref="A51:Y64"/>
    </sheetView>
  </sheetViews>
  <sheetFormatPr defaultRowHeight="15" x14ac:dyDescent="0.25"/>
  <cols>
    <col min="9" max="9" width="11.42578125" customWidth="1"/>
  </cols>
  <sheetData>
    <row r="1" spans="1:25" ht="16.5" thickBot="1" x14ac:dyDescent="0.3">
      <c r="A1" s="305" t="s">
        <v>53</v>
      </c>
      <c r="B1" s="306"/>
      <c r="C1" s="306"/>
      <c r="D1" s="306"/>
      <c r="E1" s="306"/>
      <c r="F1" s="306"/>
      <c r="G1" s="306"/>
      <c r="H1" s="306"/>
      <c r="I1" s="306"/>
      <c r="J1" s="306"/>
      <c r="K1" s="306"/>
      <c r="L1" s="306"/>
      <c r="M1" s="306"/>
      <c r="N1" s="306"/>
      <c r="O1" s="306"/>
      <c r="P1" s="306"/>
      <c r="Q1" s="306"/>
      <c r="R1" s="306"/>
      <c r="S1" s="306"/>
      <c r="T1" s="306"/>
      <c r="U1" s="306"/>
      <c r="V1" s="306"/>
      <c r="W1" s="306"/>
      <c r="X1" s="306"/>
      <c r="Y1" s="307"/>
    </row>
    <row r="2" spans="1:25" x14ac:dyDescent="0.25">
      <c r="A2" s="288" t="s">
        <v>54</v>
      </c>
      <c r="B2" s="295"/>
      <c r="C2" s="295"/>
      <c r="D2" s="295"/>
      <c r="E2" s="295"/>
      <c r="F2" s="295"/>
      <c r="G2" s="295"/>
      <c r="H2" s="295"/>
      <c r="I2" s="295"/>
      <c r="J2" s="295"/>
      <c r="K2" s="295"/>
      <c r="L2" s="295"/>
      <c r="M2" s="295"/>
      <c r="N2" s="295"/>
      <c r="O2" s="295"/>
      <c r="P2" s="295"/>
      <c r="Q2" s="295"/>
      <c r="R2" s="295"/>
      <c r="S2" s="295"/>
      <c r="T2" s="295"/>
      <c r="U2" s="295"/>
      <c r="V2" s="295"/>
      <c r="W2" s="295"/>
      <c r="X2" s="295"/>
      <c r="Y2" s="296"/>
    </row>
    <row r="3" spans="1:25" x14ac:dyDescent="0.25">
      <c r="A3" s="289"/>
      <c r="B3" s="290"/>
      <c r="C3" s="290"/>
      <c r="D3" s="290"/>
      <c r="E3" s="290"/>
      <c r="F3" s="290"/>
      <c r="G3" s="290"/>
      <c r="H3" s="290"/>
      <c r="I3" s="290"/>
      <c r="J3" s="290"/>
      <c r="K3" s="290"/>
      <c r="L3" s="290"/>
      <c r="M3" s="290"/>
      <c r="N3" s="290"/>
      <c r="O3" s="290"/>
      <c r="P3" s="290"/>
      <c r="Q3" s="290"/>
      <c r="R3" s="290"/>
      <c r="S3" s="290"/>
      <c r="T3" s="290"/>
      <c r="U3" s="290"/>
      <c r="V3" s="290"/>
      <c r="W3" s="290"/>
      <c r="X3" s="290"/>
      <c r="Y3" s="291"/>
    </row>
    <row r="4" spans="1:25" x14ac:dyDescent="0.25">
      <c r="A4" s="289"/>
      <c r="B4" s="290"/>
      <c r="C4" s="290"/>
      <c r="D4" s="290"/>
      <c r="E4" s="290"/>
      <c r="F4" s="290"/>
      <c r="G4" s="290"/>
      <c r="H4" s="290"/>
      <c r="I4" s="290"/>
      <c r="J4" s="290"/>
      <c r="K4" s="290"/>
      <c r="L4" s="290"/>
      <c r="M4" s="290"/>
      <c r="N4" s="290"/>
      <c r="O4" s="290"/>
      <c r="P4" s="290"/>
      <c r="Q4" s="290"/>
      <c r="R4" s="290"/>
      <c r="S4" s="290"/>
      <c r="T4" s="290"/>
      <c r="U4" s="290"/>
      <c r="V4" s="290"/>
      <c r="W4" s="290"/>
      <c r="X4" s="290"/>
      <c r="Y4" s="291"/>
    </row>
    <row r="5" spans="1:25" x14ac:dyDescent="0.25">
      <c r="A5" s="289"/>
      <c r="B5" s="290"/>
      <c r="C5" s="290"/>
      <c r="D5" s="290"/>
      <c r="E5" s="290"/>
      <c r="F5" s="290"/>
      <c r="G5" s="290"/>
      <c r="H5" s="290"/>
      <c r="I5" s="290"/>
      <c r="J5" s="290"/>
      <c r="K5" s="290"/>
      <c r="L5" s="290"/>
      <c r="M5" s="290"/>
      <c r="N5" s="290"/>
      <c r="O5" s="290"/>
      <c r="P5" s="290"/>
      <c r="Q5" s="290"/>
      <c r="R5" s="290"/>
      <c r="S5" s="290"/>
      <c r="T5" s="290"/>
      <c r="U5" s="290"/>
      <c r="V5" s="290"/>
      <c r="W5" s="290"/>
      <c r="X5" s="290"/>
      <c r="Y5" s="291"/>
    </row>
    <row r="6" spans="1:25" x14ac:dyDescent="0.25">
      <c r="A6" s="289"/>
      <c r="B6" s="290"/>
      <c r="C6" s="290"/>
      <c r="D6" s="290"/>
      <c r="E6" s="290"/>
      <c r="F6" s="290"/>
      <c r="G6" s="290"/>
      <c r="H6" s="290"/>
      <c r="I6" s="290"/>
      <c r="J6" s="290"/>
      <c r="K6" s="290"/>
      <c r="L6" s="290"/>
      <c r="M6" s="290"/>
      <c r="N6" s="290"/>
      <c r="O6" s="290"/>
      <c r="P6" s="290"/>
      <c r="Q6" s="290"/>
      <c r="R6" s="290"/>
      <c r="S6" s="290"/>
      <c r="T6" s="290"/>
      <c r="U6" s="290"/>
      <c r="V6" s="290"/>
      <c r="W6" s="290"/>
      <c r="X6" s="290"/>
      <c r="Y6" s="291"/>
    </row>
    <row r="7" spans="1:25" x14ac:dyDescent="0.25">
      <c r="A7" s="289"/>
      <c r="B7" s="290"/>
      <c r="C7" s="290"/>
      <c r="D7" s="290"/>
      <c r="E7" s="290"/>
      <c r="F7" s="290"/>
      <c r="G7" s="290"/>
      <c r="H7" s="290"/>
      <c r="I7" s="290"/>
      <c r="J7" s="290"/>
      <c r="K7" s="290"/>
      <c r="L7" s="290"/>
      <c r="M7" s="290"/>
      <c r="N7" s="290"/>
      <c r="O7" s="290"/>
      <c r="P7" s="290"/>
      <c r="Q7" s="290"/>
      <c r="R7" s="290"/>
      <c r="S7" s="290"/>
      <c r="T7" s="290"/>
      <c r="U7" s="290"/>
      <c r="V7" s="290"/>
      <c r="W7" s="290"/>
      <c r="X7" s="290"/>
      <c r="Y7" s="291"/>
    </row>
    <row r="8" spans="1:25" x14ac:dyDescent="0.25">
      <c r="A8" s="289"/>
      <c r="B8" s="290"/>
      <c r="C8" s="290"/>
      <c r="D8" s="290"/>
      <c r="E8" s="290"/>
      <c r="F8" s="290"/>
      <c r="G8" s="290"/>
      <c r="H8" s="290"/>
      <c r="I8" s="290"/>
      <c r="J8" s="290"/>
      <c r="K8" s="290"/>
      <c r="L8" s="290"/>
      <c r="M8" s="290"/>
      <c r="N8" s="290"/>
      <c r="O8" s="290"/>
      <c r="P8" s="290"/>
      <c r="Q8" s="290"/>
      <c r="R8" s="290"/>
      <c r="S8" s="290"/>
      <c r="T8" s="290"/>
      <c r="U8" s="290"/>
      <c r="V8" s="290"/>
      <c r="W8" s="290"/>
      <c r="X8" s="290"/>
      <c r="Y8" s="291"/>
    </row>
    <row r="9" spans="1:25" x14ac:dyDescent="0.25">
      <c r="A9" s="289"/>
      <c r="B9" s="290"/>
      <c r="C9" s="290"/>
      <c r="D9" s="290"/>
      <c r="E9" s="290"/>
      <c r="F9" s="290"/>
      <c r="G9" s="290"/>
      <c r="H9" s="290"/>
      <c r="I9" s="290"/>
      <c r="J9" s="290"/>
      <c r="K9" s="290"/>
      <c r="L9" s="290"/>
      <c r="M9" s="290"/>
      <c r="N9" s="290"/>
      <c r="O9" s="290"/>
      <c r="P9" s="290"/>
      <c r="Q9" s="290"/>
      <c r="R9" s="290"/>
      <c r="S9" s="290"/>
      <c r="T9" s="290"/>
      <c r="U9" s="290"/>
      <c r="V9" s="290"/>
      <c r="W9" s="290"/>
      <c r="X9" s="290"/>
      <c r="Y9" s="291"/>
    </row>
    <row r="10" spans="1:25" x14ac:dyDescent="0.25">
      <c r="A10" s="289"/>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1"/>
    </row>
    <row r="11" spans="1:25" x14ac:dyDescent="0.25">
      <c r="A11" s="289"/>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1"/>
    </row>
    <row r="12" spans="1:25" x14ac:dyDescent="0.25">
      <c r="A12" s="289"/>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1"/>
    </row>
    <row r="13" spans="1:25" x14ac:dyDescent="0.25">
      <c r="A13" s="289"/>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1"/>
    </row>
    <row r="14" spans="1:25" x14ac:dyDescent="0.25">
      <c r="A14" s="289"/>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1"/>
    </row>
    <row r="15" spans="1:25" ht="15.75" thickBot="1" x14ac:dyDescent="0.3">
      <c r="A15" s="292"/>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4"/>
    </row>
    <row r="17" spans="1:25" ht="19.5" thickBot="1" x14ac:dyDescent="0.35">
      <c r="A17" s="287" t="s">
        <v>55</v>
      </c>
      <c r="B17" s="287"/>
      <c r="C17" s="287"/>
      <c r="D17" s="287"/>
      <c r="E17" s="287"/>
      <c r="F17" s="287"/>
      <c r="H17" s="287" t="s">
        <v>56</v>
      </c>
      <c r="I17" s="287"/>
      <c r="J17" s="287"/>
    </row>
    <row r="18" spans="1:25" x14ac:dyDescent="0.25">
      <c r="A18" s="311" t="s">
        <v>57</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3"/>
    </row>
    <row r="19" spans="1:25" x14ac:dyDescent="0.25">
      <c r="A19" s="314"/>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6"/>
    </row>
    <row r="20" spans="1:25" x14ac:dyDescent="0.25">
      <c r="A20" s="314"/>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6"/>
    </row>
    <row r="21" spans="1:25" x14ac:dyDescent="0.25">
      <c r="A21" s="314"/>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6"/>
    </row>
    <row r="22" spans="1:25" x14ac:dyDescent="0.25">
      <c r="A22" s="314"/>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6"/>
    </row>
    <row r="23" spans="1:25" x14ac:dyDescent="0.25">
      <c r="A23" s="314"/>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6"/>
    </row>
    <row r="24" spans="1:25" x14ac:dyDescent="0.25">
      <c r="A24" s="314"/>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6"/>
    </row>
    <row r="25" spans="1:25" ht="18" customHeight="1" x14ac:dyDescent="0.25">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6"/>
    </row>
    <row r="26" spans="1:25" x14ac:dyDescent="0.25">
      <c r="A26" s="314"/>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6"/>
    </row>
    <row r="27" spans="1:25" x14ac:dyDescent="0.25">
      <c r="A27" s="314"/>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6"/>
    </row>
    <row r="28" spans="1:25" x14ac:dyDescent="0.25">
      <c r="A28" s="314"/>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6"/>
    </row>
    <row r="29" spans="1:25" x14ac:dyDescent="0.25">
      <c r="A29" s="314"/>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6"/>
    </row>
    <row r="30" spans="1:25" x14ac:dyDescent="0.25">
      <c r="A30" s="314"/>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6"/>
    </row>
    <row r="31" spans="1:25" ht="15.75" thickBot="1" x14ac:dyDescent="0.3">
      <c r="A31" s="317"/>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9"/>
    </row>
    <row r="33" spans="1:25" ht="15.75" thickBot="1" x14ac:dyDescent="0.3">
      <c r="A33" s="266" t="s">
        <v>58</v>
      </c>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row>
    <row r="34" spans="1:25" x14ac:dyDescent="0.25">
      <c r="A34" s="288" t="s">
        <v>59</v>
      </c>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6"/>
    </row>
    <row r="35" spans="1:25" x14ac:dyDescent="0.25">
      <c r="A35" s="289"/>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1"/>
    </row>
    <row r="36" spans="1:25" x14ac:dyDescent="0.25">
      <c r="A36" s="289"/>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1"/>
    </row>
    <row r="37" spans="1:25" x14ac:dyDescent="0.25">
      <c r="A37" s="289"/>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1"/>
    </row>
    <row r="38" spans="1:25" x14ac:dyDescent="0.25">
      <c r="A38" s="289"/>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1"/>
    </row>
    <row r="39" spans="1:25" x14ac:dyDescent="0.25">
      <c r="A39" s="289"/>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1"/>
    </row>
    <row r="40" spans="1:25" ht="15.75" thickBot="1" x14ac:dyDescent="0.3">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4"/>
    </row>
    <row r="42" spans="1:25" ht="15.75" thickBot="1" x14ac:dyDescent="0.3">
      <c r="A42" s="266" t="s">
        <v>60</v>
      </c>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row>
    <row r="43" spans="1:25" ht="15.75" thickBot="1" x14ac:dyDescent="0.3">
      <c r="A43" s="267" t="s">
        <v>61</v>
      </c>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9"/>
    </row>
    <row r="45" spans="1:25" ht="15.75" thickBot="1" x14ac:dyDescent="0.3">
      <c r="A45" s="270" t="s">
        <v>62</v>
      </c>
      <c r="B45" s="270"/>
      <c r="C45" s="270"/>
      <c r="E45" s="270" t="s">
        <v>63</v>
      </c>
      <c r="F45" s="270"/>
      <c r="G45" s="270"/>
    </row>
    <row r="46" spans="1:25" ht="15.75" thickBot="1" x14ac:dyDescent="0.3">
      <c r="A46" s="271" t="s">
        <v>64</v>
      </c>
      <c r="B46" s="272"/>
      <c r="E46" s="271" t="s">
        <v>65</v>
      </c>
      <c r="F46" s="272"/>
    </row>
    <row r="48" spans="1:25" x14ac:dyDescent="0.25">
      <c r="A48" s="274"/>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row>
    <row r="50" spans="1:25" ht="19.5" thickBot="1" x14ac:dyDescent="0.35">
      <c r="A50" s="287" t="s">
        <v>66</v>
      </c>
      <c r="B50" s="287"/>
      <c r="C50" s="287"/>
      <c r="D50" s="287"/>
      <c r="E50" s="287"/>
      <c r="F50" s="287"/>
      <c r="H50" s="287" t="s">
        <v>67</v>
      </c>
      <c r="I50" s="287"/>
      <c r="J50" s="287"/>
    </row>
    <row r="51" spans="1:25" x14ac:dyDescent="0.25">
      <c r="A51" s="308" t="s">
        <v>68</v>
      </c>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10"/>
    </row>
    <row r="52" spans="1:25" x14ac:dyDescent="0.25">
      <c r="A52" s="299"/>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1"/>
    </row>
    <row r="53" spans="1:25" x14ac:dyDescent="0.25">
      <c r="A53" s="299"/>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1"/>
    </row>
    <row r="54" spans="1:25" x14ac:dyDescent="0.25">
      <c r="A54" s="299"/>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1"/>
    </row>
    <row r="55" spans="1:25" x14ac:dyDescent="0.25">
      <c r="A55" s="299"/>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1"/>
    </row>
    <row r="56" spans="1:25" x14ac:dyDescent="0.25">
      <c r="A56" s="299"/>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1"/>
    </row>
    <row r="57" spans="1:25" x14ac:dyDescent="0.25">
      <c r="A57" s="299"/>
      <c r="B57" s="300"/>
      <c r="C57" s="300"/>
      <c r="D57" s="300"/>
      <c r="E57" s="300"/>
      <c r="F57" s="300"/>
      <c r="G57" s="300"/>
      <c r="H57" s="300"/>
      <c r="I57" s="300"/>
      <c r="J57" s="300"/>
      <c r="K57" s="300"/>
      <c r="L57" s="300"/>
      <c r="M57" s="300"/>
      <c r="N57" s="300"/>
      <c r="O57" s="300"/>
      <c r="P57" s="300"/>
      <c r="Q57" s="300"/>
      <c r="R57" s="300"/>
      <c r="S57" s="300"/>
      <c r="T57" s="300"/>
      <c r="U57" s="300"/>
      <c r="V57" s="300"/>
      <c r="W57" s="300"/>
      <c r="X57" s="300"/>
      <c r="Y57" s="301"/>
    </row>
    <row r="58" spans="1:25" x14ac:dyDescent="0.25">
      <c r="A58" s="299"/>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1"/>
    </row>
    <row r="59" spans="1:25" x14ac:dyDescent="0.25">
      <c r="A59" s="299"/>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1"/>
    </row>
    <row r="60" spans="1:25" x14ac:dyDescent="0.25">
      <c r="A60" s="299"/>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1"/>
    </row>
    <row r="61" spans="1:25" x14ac:dyDescent="0.25">
      <c r="A61" s="299"/>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1"/>
    </row>
    <row r="62" spans="1:25" x14ac:dyDescent="0.25">
      <c r="A62" s="299"/>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1"/>
    </row>
    <row r="63" spans="1:25" x14ac:dyDescent="0.25">
      <c r="A63" s="299"/>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1"/>
    </row>
    <row r="64" spans="1:25" ht="15.75" thickBot="1" x14ac:dyDescent="0.3">
      <c r="A64" s="302"/>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4"/>
    </row>
    <row r="66" spans="1:25" ht="15.75" thickBot="1" x14ac:dyDescent="0.3">
      <c r="A66" s="266" t="s">
        <v>58</v>
      </c>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row>
    <row r="67" spans="1:25" x14ac:dyDescent="0.25">
      <c r="A67" s="288" t="s">
        <v>69</v>
      </c>
      <c r="B67" s="295"/>
      <c r="C67" s="295"/>
      <c r="D67" s="295"/>
      <c r="E67" s="295"/>
      <c r="F67" s="295"/>
      <c r="G67" s="295"/>
      <c r="H67" s="295"/>
      <c r="I67" s="295"/>
      <c r="J67" s="295"/>
      <c r="K67" s="295"/>
      <c r="L67" s="295"/>
      <c r="M67" s="295"/>
      <c r="N67" s="295"/>
      <c r="O67" s="295"/>
      <c r="P67" s="295"/>
      <c r="Q67" s="295"/>
      <c r="R67" s="295"/>
      <c r="S67" s="295"/>
      <c r="T67" s="295"/>
      <c r="U67" s="295"/>
      <c r="V67" s="295"/>
      <c r="W67" s="295"/>
      <c r="X67" s="295"/>
      <c r="Y67" s="296"/>
    </row>
    <row r="68" spans="1:25" x14ac:dyDescent="0.25">
      <c r="A68" s="289"/>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1"/>
    </row>
    <row r="69" spans="1:25" x14ac:dyDescent="0.25">
      <c r="A69" s="289"/>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1"/>
    </row>
    <row r="70" spans="1:25" x14ac:dyDescent="0.25">
      <c r="A70" s="289"/>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1"/>
    </row>
    <row r="71" spans="1:25" x14ac:dyDescent="0.25">
      <c r="A71" s="289"/>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1"/>
    </row>
    <row r="72" spans="1:25" x14ac:dyDescent="0.25">
      <c r="A72" s="289"/>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1"/>
    </row>
    <row r="73" spans="1:25" ht="15.75" thickBot="1" x14ac:dyDescent="0.3">
      <c r="A73" s="292"/>
      <c r="B73" s="293"/>
      <c r="C73" s="293"/>
      <c r="D73" s="293"/>
      <c r="E73" s="293"/>
      <c r="F73" s="293"/>
      <c r="G73" s="293"/>
      <c r="H73" s="293"/>
      <c r="I73" s="293"/>
      <c r="J73" s="293"/>
      <c r="K73" s="293"/>
      <c r="L73" s="293"/>
      <c r="M73" s="293"/>
      <c r="N73" s="293"/>
      <c r="O73" s="293"/>
      <c r="P73" s="293"/>
      <c r="Q73" s="293"/>
      <c r="R73" s="293"/>
      <c r="S73" s="293"/>
      <c r="T73" s="293"/>
      <c r="U73" s="293"/>
      <c r="V73" s="293"/>
      <c r="W73" s="293"/>
      <c r="X73" s="293"/>
      <c r="Y73" s="294"/>
    </row>
    <row r="75" spans="1:25" ht="15.75" thickBot="1" x14ac:dyDescent="0.3">
      <c r="A75" s="266" t="s">
        <v>60</v>
      </c>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row>
    <row r="76" spans="1:25" ht="15.75" thickBot="1" x14ac:dyDescent="0.3">
      <c r="A76" s="267" t="s">
        <v>70</v>
      </c>
      <c r="B76" s="268"/>
      <c r="C76" s="268"/>
      <c r="D76" s="268"/>
      <c r="E76" s="268"/>
      <c r="F76" s="268"/>
      <c r="G76" s="268"/>
      <c r="H76" s="268"/>
      <c r="I76" s="268"/>
      <c r="J76" s="268"/>
      <c r="K76" s="268"/>
      <c r="L76" s="268"/>
      <c r="M76" s="268"/>
      <c r="N76" s="268"/>
      <c r="O76" s="268"/>
      <c r="P76" s="268"/>
      <c r="Q76" s="268"/>
      <c r="R76" s="268"/>
      <c r="S76" s="268"/>
      <c r="T76" s="268"/>
      <c r="U76" s="268"/>
      <c r="V76" s="268"/>
      <c r="W76" s="268"/>
      <c r="X76" s="268"/>
      <c r="Y76" s="269"/>
    </row>
    <row r="78" spans="1:25" ht="15.75" thickBot="1" x14ac:dyDescent="0.3">
      <c r="A78" s="270" t="s">
        <v>62</v>
      </c>
      <c r="B78" s="270"/>
      <c r="C78" s="270"/>
      <c r="E78" s="270" t="s">
        <v>63</v>
      </c>
      <c r="F78" s="270"/>
      <c r="G78" s="270"/>
    </row>
    <row r="79" spans="1:25" x14ac:dyDescent="0.25">
      <c r="A79" s="275" t="s">
        <v>64</v>
      </c>
      <c r="B79" s="276"/>
      <c r="E79" s="275" t="s">
        <v>64</v>
      </c>
      <c r="F79" s="276"/>
    </row>
    <row r="80" spans="1:25" x14ac:dyDescent="0.25">
      <c r="A80" s="232"/>
      <c r="B80" s="232"/>
      <c r="C80" s="233"/>
      <c r="D80" s="233"/>
      <c r="E80" s="232"/>
      <c r="F80" s="232"/>
      <c r="G80" s="233"/>
      <c r="H80" s="233"/>
    </row>
    <row r="81" spans="1:25" x14ac:dyDescent="0.25">
      <c r="A81" s="298"/>
      <c r="B81" s="298"/>
      <c r="C81" s="298"/>
      <c r="D81" s="298"/>
      <c r="E81" s="298"/>
      <c r="F81" s="298"/>
      <c r="G81" s="298"/>
      <c r="H81" s="298"/>
      <c r="I81" s="298"/>
      <c r="J81" s="298"/>
      <c r="K81" s="298"/>
      <c r="L81" s="298"/>
      <c r="M81" s="298"/>
      <c r="N81" s="298"/>
      <c r="O81" s="298"/>
      <c r="P81" s="298"/>
      <c r="Q81" s="298"/>
      <c r="R81" s="298"/>
      <c r="S81" s="298"/>
      <c r="T81" s="298"/>
      <c r="U81" s="298"/>
      <c r="V81" s="298"/>
      <c r="W81" s="298"/>
      <c r="X81" s="298"/>
      <c r="Y81" s="298"/>
    </row>
    <row r="82" spans="1:25" x14ac:dyDescent="0.25">
      <c r="A82" s="232"/>
      <c r="B82" s="232"/>
      <c r="C82" s="233"/>
      <c r="D82" s="233"/>
      <c r="E82" s="232"/>
      <c r="F82" s="232"/>
      <c r="G82" s="233"/>
      <c r="H82" s="233"/>
    </row>
    <row r="83" spans="1:25" ht="18.75" x14ac:dyDescent="0.3">
      <c r="A83" s="265" t="s">
        <v>71</v>
      </c>
      <c r="B83" s="265"/>
      <c r="C83" s="265"/>
      <c r="D83" s="265"/>
      <c r="E83" s="265"/>
      <c r="F83" s="265"/>
      <c r="G83" s="233"/>
      <c r="H83" s="265" t="s">
        <v>72</v>
      </c>
      <c r="I83" s="265"/>
      <c r="J83" s="265"/>
      <c r="K83" s="233"/>
      <c r="L83" s="233"/>
      <c r="M83" s="233"/>
      <c r="N83" s="233"/>
      <c r="O83" s="233"/>
      <c r="P83" s="233"/>
      <c r="Q83" s="233"/>
      <c r="R83" s="233"/>
      <c r="S83" s="233"/>
      <c r="T83" s="233"/>
      <c r="U83" s="233"/>
      <c r="V83" s="233"/>
      <c r="W83" s="233"/>
      <c r="X83" s="233"/>
      <c r="Y83" s="233"/>
    </row>
    <row r="84" spans="1:25" x14ac:dyDescent="0.25">
      <c r="A84" s="299" t="s">
        <v>73</v>
      </c>
      <c r="B84" s="300"/>
      <c r="C84" s="300"/>
      <c r="D84" s="300"/>
      <c r="E84" s="300"/>
      <c r="F84" s="300"/>
      <c r="G84" s="300"/>
      <c r="H84" s="300"/>
      <c r="I84" s="300"/>
      <c r="J84" s="300"/>
      <c r="K84" s="300"/>
      <c r="L84" s="300"/>
      <c r="M84" s="300"/>
      <c r="N84" s="300"/>
      <c r="O84" s="300"/>
      <c r="P84" s="300"/>
      <c r="Q84" s="300"/>
      <c r="R84" s="300"/>
      <c r="S84" s="300"/>
      <c r="T84" s="300"/>
      <c r="U84" s="300"/>
      <c r="V84" s="300"/>
      <c r="W84" s="300"/>
      <c r="X84" s="300"/>
      <c r="Y84" s="301"/>
    </row>
    <row r="85" spans="1:25" x14ac:dyDescent="0.25">
      <c r="A85" s="299"/>
      <c r="B85" s="300"/>
      <c r="C85" s="300"/>
      <c r="D85" s="300"/>
      <c r="E85" s="300"/>
      <c r="F85" s="300"/>
      <c r="G85" s="300"/>
      <c r="H85" s="300"/>
      <c r="I85" s="300"/>
      <c r="J85" s="300"/>
      <c r="K85" s="300"/>
      <c r="L85" s="300"/>
      <c r="M85" s="300"/>
      <c r="N85" s="300"/>
      <c r="O85" s="300"/>
      <c r="P85" s="300"/>
      <c r="Q85" s="300"/>
      <c r="R85" s="300"/>
      <c r="S85" s="300"/>
      <c r="T85" s="300"/>
      <c r="U85" s="300"/>
      <c r="V85" s="300"/>
      <c r="W85" s="300"/>
      <c r="X85" s="300"/>
      <c r="Y85" s="301"/>
    </row>
    <row r="86" spans="1:25" x14ac:dyDescent="0.25">
      <c r="A86" s="299"/>
      <c r="B86" s="300"/>
      <c r="C86" s="300"/>
      <c r="D86" s="300"/>
      <c r="E86" s="300"/>
      <c r="F86" s="300"/>
      <c r="G86" s="300"/>
      <c r="H86" s="300"/>
      <c r="I86" s="300"/>
      <c r="J86" s="300"/>
      <c r="K86" s="300"/>
      <c r="L86" s="300"/>
      <c r="M86" s="300"/>
      <c r="N86" s="300"/>
      <c r="O86" s="300"/>
      <c r="P86" s="300"/>
      <c r="Q86" s="300"/>
      <c r="R86" s="300"/>
      <c r="S86" s="300"/>
      <c r="T86" s="300"/>
      <c r="U86" s="300"/>
      <c r="V86" s="300"/>
      <c r="W86" s="300"/>
      <c r="X86" s="300"/>
      <c r="Y86" s="301"/>
    </row>
    <row r="87" spans="1:25" x14ac:dyDescent="0.25">
      <c r="A87" s="299"/>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1"/>
    </row>
    <row r="88" spans="1:25" x14ac:dyDescent="0.25">
      <c r="A88" s="299"/>
      <c r="B88" s="300"/>
      <c r="C88" s="300"/>
      <c r="D88" s="300"/>
      <c r="E88" s="300"/>
      <c r="F88" s="300"/>
      <c r="G88" s="300"/>
      <c r="H88" s="300"/>
      <c r="I88" s="300"/>
      <c r="J88" s="300"/>
      <c r="K88" s="300"/>
      <c r="L88" s="300"/>
      <c r="M88" s="300"/>
      <c r="N88" s="300"/>
      <c r="O88" s="300"/>
      <c r="P88" s="300"/>
      <c r="Q88" s="300"/>
      <c r="R88" s="300"/>
      <c r="S88" s="300"/>
      <c r="T88" s="300"/>
      <c r="U88" s="300"/>
      <c r="V88" s="300"/>
      <c r="W88" s="300"/>
      <c r="X88" s="300"/>
      <c r="Y88" s="301"/>
    </row>
    <row r="89" spans="1:25" x14ac:dyDescent="0.25">
      <c r="A89" s="299"/>
      <c r="B89" s="300"/>
      <c r="C89" s="300"/>
      <c r="D89" s="300"/>
      <c r="E89" s="300"/>
      <c r="F89" s="300"/>
      <c r="G89" s="300"/>
      <c r="H89" s="300"/>
      <c r="I89" s="300"/>
      <c r="J89" s="300"/>
      <c r="K89" s="300"/>
      <c r="L89" s="300"/>
      <c r="M89" s="300"/>
      <c r="N89" s="300"/>
      <c r="O89" s="300"/>
      <c r="P89" s="300"/>
      <c r="Q89" s="300"/>
      <c r="R89" s="300"/>
      <c r="S89" s="300"/>
      <c r="T89" s="300"/>
      <c r="U89" s="300"/>
      <c r="V89" s="300"/>
      <c r="W89" s="300"/>
      <c r="X89" s="300"/>
      <c r="Y89" s="301"/>
    </row>
    <row r="90" spans="1:25" x14ac:dyDescent="0.25">
      <c r="A90" s="299"/>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1"/>
    </row>
    <row r="91" spans="1:25" x14ac:dyDescent="0.25">
      <c r="A91" s="299"/>
      <c r="B91" s="300"/>
      <c r="C91" s="300"/>
      <c r="D91" s="300"/>
      <c r="E91" s="300"/>
      <c r="F91" s="300"/>
      <c r="G91" s="300"/>
      <c r="H91" s="300"/>
      <c r="I91" s="300"/>
      <c r="J91" s="300"/>
      <c r="K91" s="300"/>
      <c r="L91" s="300"/>
      <c r="M91" s="300"/>
      <c r="N91" s="300"/>
      <c r="O91" s="300"/>
      <c r="P91" s="300"/>
      <c r="Q91" s="300"/>
      <c r="R91" s="300"/>
      <c r="S91" s="300"/>
      <c r="T91" s="300"/>
      <c r="U91" s="300"/>
      <c r="V91" s="300"/>
      <c r="W91" s="300"/>
      <c r="X91" s="300"/>
      <c r="Y91" s="301"/>
    </row>
    <row r="92" spans="1:25" x14ac:dyDescent="0.25">
      <c r="A92" s="299"/>
      <c r="B92" s="300"/>
      <c r="C92" s="300"/>
      <c r="D92" s="300"/>
      <c r="E92" s="300"/>
      <c r="F92" s="300"/>
      <c r="G92" s="300"/>
      <c r="H92" s="300"/>
      <c r="I92" s="300"/>
      <c r="J92" s="300"/>
      <c r="K92" s="300"/>
      <c r="L92" s="300"/>
      <c r="M92" s="300"/>
      <c r="N92" s="300"/>
      <c r="O92" s="300"/>
      <c r="P92" s="300"/>
      <c r="Q92" s="300"/>
      <c r="R92" s="300"/>
      <c r="S92" s="300"/>
      <c r="T92" s="300"/>
      <c r="U92" s="300"/>
      <c r="V92" s="300"/>
      <c r="W92" s="300"/>
      <c r="X92" s="300"/>
      <c r="Y92" s="301"/>
    </row>
    <row r="93" spans="1:25" x14ac:dyDescent="0.25">
      <c r="A93" s="299"/>
      <c r="B93" s="300"/>
      <c r="C93" s="300"/>
      <c r="D93" s="300"/>
      <c r="E93" s="300"/>
      <c r="F93" s="300"/>
      <c r="G93" s="300"/>
      <c r="H93" s="300"/>
      <c r="I93" s="300"/>
      <c r="J93" s="300"/>
      <c r="K93" s="300"/>
      <c r="L93" s="300"/>
      <c r="M93" s="300"/>
      <c r="N93" s="300"/>
      <c r="O93" s="300"/>
      <c r="P93" s="300"/>
      <c r="Q93" s="300"/>
      <c r="R93" s="300"/>
      <c r="S93" s="300"/>
      <c r="T93" s="300"/>
      <c r="U93" s="300"/>
      <c r="V93" s="300"/>
      <c r="W93" s="300"/>
      <c r="X93" s="300"/>
      <c r="Y93" s="301"/>
    </row>
    <row r="94" spans="1:25" x14ac:dyDescent="0.25">
      <c r="A94" s="299"/>
      <c r="B94" s="300"/>
      <c r="C94" s="300"/>
      <c r="D94" s="300"/>
      <c r="E94" s="300"/>
      <c r="F94" s="300"/>
      <c r="G94" s="300"/>
      <c r="H94" s="300"/>
      <c r="I94" s="300"/>
      <c r="J94" s="300"/>
      <c r="K94" s="300"/>
      <c r="L94" s="300"/>
      <c r="M94" s="300"/>
      <c r="N94" s="300"/>
      <c r="O94" s="300"/>
      <c r="P94" s="300"/>
      <c r="Q94" s="300"/>
      <c r="R94" s="300"/>
      <c r="S94" s="300"/>
      <c r="T94" s="300"/>
      <c r="U94" s="300"/>
      <c r="V94" s="300"/>
      <c r="W94" s="300"/>
      <c r="X94" s="300"/>
      <c r="Y94" s="301"/>
    </row>
    <row r="95" spans="1:25" x14ac:dyDescent="0.25">
      <c r="A95" s="299"/>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1"/>
    </row>
    <row r="96" spans="1:25" x14ac:dyDescent="0.25">
      <c r="A96" s="299"/>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1"/>
    </row>
    <row r="97" spans="1:25" ht="15.75" thickBot="1" x14ac:dyDescent="0.3">
      <c r="A97" s="302"/>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4"/>
    </row>
    <row r="99" spans="1:25" ht="15.75" thickBot="1" x14ac:dyDescent="0.3">
      <c r="A99" s="266" t="s">
        <v>58</v>
      </c>
      <c r="B99" s="266"/>
      <c r="C99" s="266"/>
      <c r="D99" s="266"/>
      <c r="E99" s="266"/>
      <c r="F99" s="266"/>
      <c r="G99" s="266"/>
      <c r="H99" s="266"/>
      <c r="I99" s="266"/>
      <c r="J99" s="266"/>
      <c r="K99" s="266"/>
      <c r="L99" s="266"/>
      <c r="M99" s="266"/>
      <c r="N99" s="266"/>
      <c r="O99" s="266"/>
      <c r="P99" s="266"/>
      <c r="Q99" s="266"/>
      <c r="R99" s="266"/>
      <c r="S99" s="266"/>
      <c r="T99" s="266"/>
      <c r="U99" s="266"/>
      <c r="V99" s="266"/>
      <c r="W99" s="266"/>
      <c r="X99" s="266"/>
      <c r="Y99" s="266"/>
    </row>
    <row r="100" spans="1:25" x14ac:dyDescent="0.25">
      <c r="A100" s="288" t="s">
        <v>74</v>
      </c>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6"/>
    </row>
    <row r="101" spans="1:25" x14ac:dyDescent="0.25">
      <c r="A101" s="289"/>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1"/>
    </row>
    <row r="102" spans="1:25" x14ac:dyDescent="0.25">
      <c r="A102" s="289"/>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1"/>
    </row>
    <row r="103" spans="1:25" x14ac:dyDescent="0.25">
      <c r="A103" s="289"/>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1"/>
    </row>
    <row r="104" spans="1:25" x14ac:dyDescent="0.25">
      <c r="A104" s="289"/>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1"/>
    </row>
    <row r="105" spans="1:25" x14ac:dyDescent="0.25">
      <c r="A105" s="289"/>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1"/>
    </row>
    <row r="106" spans="1:25" ht="15.75" thickBot="1" x14ac:dyDescent="0.3">
      <c r="A106" s="292"/>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4"/>
    </row>
    <row r="108" spans="1:25" ht="15.75" thickBot="1" x14ac:dyDescent="0.3">
      <c r="A108" s="266" t="s">
        <v>60</v>
      </c>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row>
    <row r="109" spans="1:25" ht="15.75" thickBot="1" x14ac:dyDescent="0.3">
      <c r="A109" s="267" t="s">
        <v>75</v>
      </c>
      <c r="B109" s="268"/>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9"/>
    </row>
    <row r="111" spans="1:25" ht="15.75" thickBot="1" x14ac:dyDescent="0.3">
      <c r="A111" s="270" t="s">
        <v>62</v>
      </c>
      <c r="B111" s="270"/>
      <c r="C111" s="270"/>
      <c r="E111" s="270" t="s">
        <v>63</v>
      </c>
      <c r="F111" s="270"/>
      <c r="G111" s="270"/>
    </row>
    <row r="112" spans="1:25" ht="15.75" thickBot="1" x14ac:dyDescent="0.3">
      <c r="A112" s="271" t="s">
        <v>76</v>
      </c>
      <c r="B112" s="272"/>
      <c r="E112" s="271" t="s">
        <v>76</v>
      </c>
      <c r="F112" s="272"/>
    </row>
    <row r="114" spans="1:25" x14ac:dyDescent="0.25">
      <c r="A114" s="274"/>
      <c r="B114" s="274"/>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row>
    <row r="116" spans="1:25" ht="19.5" thickBot="1" x14ac:dyDescent="0.35">
      <c r="A116" s="287" t="s">
        <v>77</v>
      </c>
      <c r="B116" s="287"/>
      <c r="C116" s="287"/>
      <c r="D116" s="287"/>
      <c r="E116" s="287"/>
      <c r="F116" s="287"/>
      <c r="H116" s="287" t="s">
        <v>78</v>
      </c>
      <c r="I116" s="287"/>
      <c r="J116" s="287"/>
    </row>
    <row r="117" spans="1:25" x14ac:dyDescent="0.25">
      <c r="A117" s="288" t="s">
        <v>79</v>
      </c>
      <c r="B117" s="295"/>
      <c r="C117" s="295"/>
      <c r="D117" s="295"/>
      <c r="E117" s="295"/>
      <c r="F117" s="295"/>
      <c r="G117" s="295"/>
      <c r="H117" s="295"/>
      <c r="I117" s="295"/>
      <c r="J117" s="295"/>
      <c r="K117" s="295"/>
      <c r="L117" s="295"/>
      <c r="M117" s="295"/>
      <c r="N117" s="295"/>
      <c r="O117" s="295"/>
      <c r="P117" s="295"/>
      <c r="Q117" s="295"/>
      <c r="R117" s="295"/>
      <c r="S117" s="295"/>
      <c r="T117" s="295"/>
      <c r="U117" s="295"/>
      <c r="V117" s="295"/>
      <c r="W117" s="295"/>
      <c r="X117" s="295"/>
      <c r="Y117" s="296"/>
    </row>
    <row r="118" spans="1:25" x14ac:dyDescent="0.25">
      <c r="A118" s="289"/>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1"/>
    </row>
    <row r="119" spans="1:25" x14ac:dyDescent="0.25">
      <c r="A119" s="289"/>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1"/>
    </row>
    <row r="120" spans="1:25" x14ac:dyDescent="0.25">
      <c r="A120" s="289"/>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1"/>
    </row>
    <row r="121" spans="1:25" x14ac:dyDescent="0.25">
      <c r="A121" s="289"/>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1"/>
    </row>
    <row r="122" spans="1:25" x14ac:dyDescent="0.25">
      <c r="A122" s="289"/>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1"/>
    </row>
    <row r="123" spans="1:25" x14ac:dyDescent="0.25">
      <c r="A123" s="289"/>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1"/>
    </row>
    <row r="124" spans="1:25" x14ac:dyDescent="0.25">
      <c r="A124" s="289"/>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1"/>
    </row>
    <row r="125" spans="1:25" x14ac:dyDescent="0.25">
      <c r="A125" s="289"/>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1"/>
    </row>
    <row r="126" spans="1:25" x14ac:dyDescent="0.25">
      <c r="A126" s="289"/>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1"/>
    </row>
    <row r="127" spans="1:25" x14ac:dyDescent="0.25">
      <c r="A127" s="289"/>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1"/>
    </row>
    <row r="128" spans="1:25" x14ac:dyDescent="0.25">
      <c r="A128" s="289"/>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1"/>
    </row>
    <row r="129" spans="1:25" x14ac:dyDescent="0.25">
      <c r="A129" s="289"/>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1"/>
    </row>
    <row r="130" spans="1:25" ht="15.75" thickBot="1" x14ac:dyDescent="0.3">
      <c r="A130" s="292"/>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4"/>
    </row>
    <row r="132" spans="1:25" ht="15.75" thickBot="1" x14ac:dyDescent="0.3">
      <c r="A132" s="266" t="s">
        <v>58</v>
      </c>
      <c r="B132" s="266"/>
      <c r="C132" s="266"/>
      <c r="D132" s="266"/>
      <c r="E132" s="266"/>
      <c r="F132" s="266"/>
      <c r="G132" s="266"/>
      <c r="H132" s="266"/>
      <c r="I132" s="266"/>
      <c r="J132" s="266"/>
      <c r="K132" s="266"/>
      <c r="L132" s="266"/>
      <c r="M132" s="266"/>
      <c r="N132" s="266"/>
      <c r="O132" s="266"/>
      <c r="P132" s="266"/>
      <c r="Q132" s="266"/>
      <c r="R132" s="266"/>
      <c r="S132" s="266"/>
      <c r="T132" s="266"/>
      <c r="U132" s="266"/>
      <c r="V132" s="266"/>
      <c r="W132" s="266"/>
      <c r="X132" s="266"/>
      <c r="Y132" s="266"/>
    </row>
    <row r="133" spans="1:25" x14ac:dyDescent="0.25">
      <c r="A133" s="288" t="s">
        <v>80</v>
      </c>
      <c r="B133" s="295"/>
      <c r="C133" s="295"/>
      <c r="D133" s="295"/>
      <c r="E133" s="295"/>
      <c r="F133" s="295"/>
      <c r="G133" s="295"/>
      <c r="H133" s="295"/>
      <c r="I133" s="295"/>
      <c r="J133" s="295"/>
      <c r="K133" s="295"/>
      <c r="L133" s="295"/>
      <c r="M133" s="295"/>
      <c r="N133" s="295"/>
      <c r="O133" s="295"/>
      <c r="P133" s="295"/>
      <c r="Q133" s="295"/>
      <c r="R133" s="295"/>
      <c r="S133" s="295"/>
      <c r="T133" s="295"/>
      <c r="U133" s="295"/>
      <c r="V133" s="295"/>
      <c r="W133" s="295"/>
      <c r="X133" s="295"/>
      <c r="Y133" s="296"/>
    </row>
    <row r="134" spans="1:25" x14ac:dyDescent="0.25">
      <c r="A134" s="289"/>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1"/>
    </row>
    <row r="135" spans="1:25" x14ac:dyDescent="0.25">
      <c r="A135" s="289"/>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1"/>
    </row>
    <row r="136" spans="1:25" x14ac:dyDescent="0.25">
      <c r="A136" s="289"/>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1"/>
    </row>
    <row r="137" spans="1:25" x14ac:dyDescent="0.25">
      <c r="A137" s="289"/>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1"/>
    </row>
    <row r="138" spans="1:25" x14ac:dyDescent="0.25">
      <c r="A138" s="289"/>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1"/>
    </row>
    <row r="139" spans="1:25" ht="15.75" thickBot="1" x14ac:dyDescent="0.3">
      <c r="A139" s="292"/>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4"/>
    </row>
    <row r="141" spans="1:25" ht="15.75" thickBot="1" x14ac:dyDescent="0.3">
      <c r="A141" s="266" t="s">
        <v>60</v>
      </c>
      <c r="B141" s="266"/>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row>
    <row r="142" spans="1:25" ht="15.75" thickBot="1" x14ac:dyDescent="0.3">
      <c r="A142" s="267" t="s">
        <v>81</v>
      </c>
      <c r="B142" s="268"/>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9"/>
    </row>
    <row r="144" spans="1:25" ht="15.75" thickBot="1" x14ac:dyDescent="0.3">
      <c r="A144" s="270" t="s">
        <v>62</v>
      </c>
      <c r="B144" s="270"/>
      <c r="C144" s="270"/>
      <c r="E144" s="270" t="s">
        <v>63</v>
      </c>
      <c r="F144" s="270"/>
      <c r="G144" s="270"/>
    </row>
    <row r="145" spans="1:25" ht="15.75" thickBot="1" x14ac:dyDescent="0.3">
      <c r="A145" s="271" t="s">
        <v>64</v>
      </c>
      <c r="B145" s="272"/>
      <c r="E145" s="271" t="s">
        <v>76</v>
      </c>
      <c r="F145" s="272"/>
    </row>
    <row r="147" spans="1:25" x14ac:dyDescent="0.25">
      <c r="A147" s="274"/>
      <c r="B147" s="274"/>
      <c r="C147" s="274"/>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4"/>
    </row>
    <row r="149" spans="1:25" ht="19.5" thickBot="1" x14ac:dyDescent="0.35">
      <c r="A149" s="287" t="s">
        <v>82</v>
      </c>
      <c r="B149" s="287"/>
      <c r="C149" s="287"/>
      <c r="D149" s="287"/>
      <c r="E149" s="287"/>
      <c r="F149" s="287"/>
      <c r="H149" s="287" t="s">
        <v>83</v>
      </c>
      <c r="I149" s="287"/>
      <c r="J149" s="287"/>
    </row>
    <row r="150" spans="1:25" x14ac:dyDescent="0.25">
      <c r="A150" s="308" t="s">
        <v>84</v>
      </c>
      <c r="B150" s="309"/>
      <c r="C150" s="309"/>
      <c r="D150" s="309"/>
      <c r="E150" s="309"/>
      <c r="F150" s="309"/>
      <c r="G150" s="309"/>
      <c r="H150" s="309"/>
      <c r="I150" s="309"/>
      <c r="J150" s="309"/>
      <c r="K150" s="309"/>
      <c r="L150" s="309"/>
      <c r="M150" s="309"/>
      <c r="N150" s="309"/>
      <c r="O150" s="309"/>
      <c r="P150" s="309"/>
      <c r="Q150" s="309"/>
      <c r="R150" s="309"/>
      <c r="S150" s="309"/>
      <c r="T150" s="309"/>
      <c r="U150" s="309"/>
      <c r="V150" s="309"/>
      <c r="W150" s="309"/>
      <c r="X150" s="309"/>
      <c r="Y150" s="310"/>
    </row>
    <row r="151" spans="1:25" x14ac:dyDescent="0.25">
      <c r="A151" s="299"/>
      <c r="B151" s="300"/>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1"/>
    </row>
    <row r="152" spans="1:25" x14ac:dyDescent="0.25">
      <c r="A152" s="299"/>
      <c r="B152" s="300"/>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1"/>
    </row>
    <row r="153" spans="1:25" x14ac:dyDescent="0.25">
      <c r="A153" s="299"/>
      <c r="B153" s="300"/>
      <c r="C153" s="300"/>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1"/>
    </row>
    <row r="154" spans="1:25" x14ac:dyDescent="0.25">
      <c r="A154" s="299"/>
      <c r="B154" s="300"/>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1"/>
    </row>
    <row r="155" spans="1:25" x14ac:dyDescent="0.25">
      <c r="A155" s="299"/>
      <c r="B155" s="300"/>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1"/>
    </row>
    <row r="156" spans="1:25" x14ac:dyDescent="0.25">
      <c r="A156" s="299"/>
      <c r="B156" s="300"/>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1"/>
    </row>
    <row r="157" spans="1:25" x14ac:dyDescent="0.25">
      <c r="A157" s="299"/>
      <c r="B157" s="300"/>
      <c r="C157" s="300"/>
      <c r="D157" s="300"/>
      <c r="E157" s="300"/>
      <c r="F157" s="300"/>
      <c r="G157" s="300"/>
      <c r="H157" s="300"/>
      <c r="I157" s="300"/>
      <c r="J157" s="300"/>
      <c r="K157" s="300"/>
      <c r="L157" s="300"/>
      <c r="M157" s="300"/>
      <c r="N157" s="300"/>
      <c r="O157" s="300"/>
      <c r="P157" s="300"/>
      <c r="Q157" s="300"/>
      <c r="R157" s="300"/>
      <c r="S157" s="300"/>
      <c r="T157" s="300"/>
      <c r="U157" s="300"/>
      <c r="V157" s="300"/>
      <c r="W157" s="300"/>
      <c r="X157" s="300"/>
      <c r="Y157" s="301"/>
    </row>
    <row r="158" spans="1:25" x14ac:dyDescent="0.25">
      <c r="A158" s="299"/>
      <c r="B158" s="300"/>
      <c r="C158" s="300"/>
      <c r="D158" s="300"/>
      <c r="E158" s="300"/>
      <c r="F158" s="300"/>
      <c r="G158" s="300"/>
      <c r="H158" s="300"/>
      <c r="I158" s="300"/>
      <c r="J158" s="300"/>
      <c r="K158" s="300"/>
      <c r="L158" s="300"/>
      <c r="M158" s="300"/>
      <c r="N158" s="300"/>
      <c r="O158" s="300"/>
      <c r="P158" s="300"/>
      <c r="Q158" s="300"/>
      <c r="R158" s="300"/>
      <c r="S158" s="300"/>
      <c r="T158" s="300"/>
      <c r="U158" s="300"/>
      <c r="V158" s="300"/>
      <c r="W158" s="300"/>
      <c r="X158" s="300"/>
      <c r="Y158" s="301"/>
    </row>
    <row r="159" spans="1:25" x14ac:dyDescent="0.25">
      <c r="A159" s="299"/>
      <c r="B159" s="300"/>
      <c r="C159" s="300"/>
      <c r="D159" s="300"/>
      <c r="E159" s="300"/>
      <c r="F159" s="300"/>
      <c r="G159" s="300"/>
      <c r="H159" s="300"/>
      <c r="I159" s="300"/>
      <c r="J159" s="300"/>
      <c r="K159" s="300"/>
      <c r="L159" s="300"/>
      <c r="M159" s="300"/>
      <c r="N159" s="300"/>
      <c r="O159" s="300"/>
      <c r="P159" s="300"/>
      <c r="Q159" s="300"/>
      <c r="R159" s="300"/>
      <c r="S159" s="300"/>
      <c r="T159" s="300"/>
      <c r="U159" s="300"/>
      <c r="V159" s="300"/>
      <c r="W159" s="300"/>
      <c r="X159" s="300"/>
      <c r="Y159" s="301"/>
    </row>
    <row r="160" spans="1:25" x14ac:dyDescent="0.25">
      <c r="A160" s="299"/>
      <c r="B160" s="300"/>
      <c r="C160" s="300"/>
      <c r="D160" s="300"/>
      <c r="E160" s="300"/>
      <c r="F160" s="300"/>
      <c r="G160" s="300"/>
      <c r="H160" s="300"/>
      <c r="I160" s="300"/>
      <c r="J160" s="300"/>
      <c r="K160" s="300"/>
      <c r="L160" s="300"/>
      <c r="M160" s="300"/>
      <c r="N160" s="300"/>
      <c r="O160" s="300"/>
      <c r="P160" s="300"/>
      <c r="Q160" s="300"/>
      <c r="R160" s="300"/>
      <c r="S160" s="300"/>
      <c r="T160" s="300"/>
      <c r="U160" s="300"/>
      <c r="V160" s="300"/>
      <c r="W160" s="300"/>
      <c r="X160" s="300"/>
      <c r="Y160" s="301"/>
    </row>
    <row r="161" spans="1:25" x14ac:dyDescent="0.25">
      <c r="A161" s="299"/>
      <c r="B161" s="300"/>
      <c r="C161" s="300"/>
      <c r="D161" s="300"/>
      <c r="E161" s="300"/>
      <c r="F161" s="300"/>
      <c r="G161" s="300"/>
      <c r="H161" s="300"/>
      <c r="I161" s="300"/>
      <c r="J161" s="300"/>
      <c r="K161" s="300"/>
      <c r="L161" s="300"/>
      <c r="M161" s="300"/>
      <c r="N161" s="300"/>
      <c r="O161" s="300"/>
      <c r="P161" s="300"/>
      <c r="Q161" s="300"/>
      <c r="R161" s="300"/>
      <c r="S161" s="300"/>
      <c r="T161" s="300"/>
      <c r="U161" s="300"/>
      <c r="V161" s="300"/>
      <c r="W161" s="300"/>
      <c r="X161" s="300"/>
      <c r="Y161" s="301"/>
    </row>
    <row r="162" spans="1:25" x14ac:dyDescent="0.25">
      <c r="A162" s="299"/>
      <c r="B162" s="300"/>
      <c r="C162" s="300"/>
      <c r="D162" s="300"/>
      <c r="E162" s="300"/>
      <c r="F162" s="300"/>
      <c r="G162" s="300"/>
      <c r="H162" s="300"/>
      <c r="I162" s="300"/>
      <c r="J162" s="300"/>
      <c r="K162" s="300"/>
      <c r="L162" s="300"/>
      <c r="M162" s="300"/>
      <c r="N162" s="300"/>
      <c r="O162" s="300"/>
      <c r="P162" s="300"/>
      <c r="Q162" s="300"/>
      <c r="R162" s="300"/>
      <c r="S162" s="300"/>
      <c r="T162" s="300"/>
      <c r="U162" s="300"/>
      <c r="V162" s="300"/>
      <c r="W162" s="300"/>
      <c r="X162" s="300"/>
      <c r="Y162" s="301"/>
    </row>
    <row r="163" spans="1:25" ht="15.75" thickBot="1" x14ac:dyDescent="0.3">
      <c r="A163" s="302"/>
      <c r="B163" s="303"/>
      <c r="C163" s="303"/>
      <c r="D163" s="303"/>
      <c r="E163" s="303"/>
      <c r="F163" s="303"/>
      <c r="G163" s="303"/>
      <c r="H163" s="303"/>
      <c r="I163" s="303"/>
      <c r="J163" s="303"/>
      <c r="K163" s="303"/>
      <c r="L163" s="303"/>
      <c r="M163" s="303"/>
      <c r="N163" s="303"/>
      <c r="O163" s="303"/>
      <c r="P163" s="303"/>
      <c r="Q163" s="303"/>
      <c r="R163" s="303"/>
      <c r="S163" s="303"/>
      <c r="T163" s="303"/>
      <c r="U163" s="303"/>
      <c r="V163" s="303"/>
      <c r="W163" s="303"/>
      <c r="X163" s="303"/>
      <c r="Y163" s="304"/>
    </row>
    <row r="165" spans="1:25" ht="15.75" thickBot="1" x14ac:dyDescent="0.3">
      <c r="A165" s="266" t="s">
        <v>58</v>
      </c>
      <c r="B165" s="266"/>
      <c r="C165" s="266"/>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row>
    <row r="166" spans="1:25" x14ac:dyDescent="0.25">
      <c r="A166" s="288" t="s">
        <v>85</v>
      </c>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6"/>
    </row>
    <row r="167" spans="1:25" x14ac:dyDescent="0.25">
      <c r="A167" s="289"/>
      <c r="B167" s="290"/>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291"/>
    </row>
    <row r="168" spans="1:25" x14ac:dyDescent="0.25">
      <c r="A168" s="289"/>
      <c r="B168" s="290"/>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291"/>
    </row>
    <row r="169" spans="1:25" x14ac:dyDescent="0.25">
      <c r="A169" s="289"/>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1"/>
    </row>
    <row r="170" spans="1:25" x14ac:dyDescent="0.25">
      <c r="A170" s="289"/>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1"/>
    </row>
    <row r="171" spans="1:25" x14ac:dyDescent="0.25">
      <c r="A171" s="289"/>
      <c r="B171" s="290"/>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1"/>
    </row>
    <row r="172" spans="1:25" ht="15.75" thickBot="1" x14ac:dyDescent="0.3">
      <c r="A172" s="292"/>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4"/>
    </row>
    <row r="174" spans="1:25" ht="15.75" thickBot="1" x14ac:dyDescent="0.3">
      <c r="A174" s="266" t="s">
        <v>60</v>
      </c>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row>
    <row r="175" spans="1:25" ht="15.75" thickBot="1" x14ac:dyDescent="0.3">
      <c r="A175" s="267" t="s">
        <v>86</v>
      </c>
      <c r="B175" s="268"/>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9"/>
    </row>
    <row r="177" spans="1:25" ht="15.75" thickBot="1" x14ac:dyDescent="0.3">
      <c r="A177" s="270" t="s">
        <v>62</v>
      </c>
      <c r="B177" s="270"/>
      <c r="C177" s="270"/>
      <c r="E177" s="270" t="s">
        <v>63</v>
      </c>
      <c r="F177" s="270"/>
      <c r="G177" s="270"/>
    </row>
    <row r="178" spans="1:25" x14ac:dyDescent="0.25">
      <c r="A178" s="275" t="s">
        <v>65</v>
      </c>
      <c r="B178" s="276"/>
      <c r="E178" s="275" t="s">
        <v>65</v>
      </c>
      <c r="F178" s="276"/>
    </row>
    <row r="179" spans="1:25" x14ac:dyDescent="0.25">
      <c r="A179" s="232"/>
      <c r="B179" s="232"/>
      <c r="C179" s="233"/>
      <c r="D179" s="233"/>
      <c r="E179" s="232"/>
      <c r="F179" s="232"/>
      <c r="G179" s="233"/>
      <c r="H179" s="233"/>
    </row>
    <row r="180" spans="1:25" x14ac:dyDescent="0.25">
      <c r="A180" s="277"/>
      <c r="B180" s="277"/>
      <c r="C180" s="277"/>
      <c r="D180" s="277"/>
      <c r="E180" s="277"/>
      <c r="F180" s="277"/>
      <c r="G180" s="277"/>
      <c r="H180" s="277"/>
      <c r="I180" s="277"/>
      <c r="J180" s="277"/>
      <c r="K180" s="277"/>
      <c r="L180" s="277"/>
      <c r="M180" s="277"/>
      <c r="N180" s="277"/>
      <c r="O180" s="277"/>
      <c r="P180" s="277"/>
      <c r="Q180" s="277"/>
      <c r="R180" s="277"/>
      <c r="S180" s="277"/>
      <c r="T180" s="277"/>
      <c r="U180" s="277"/>
      <c r="V180" s="277"/>
      <c r="W180" s="277"/>
      <c r="X180" s="277"/>
      <c r="Y180" s="277"/>
    </row>
    <row r="181" spans="1:25" x14ac:dyDescent="0.25">
      <c r="A181" s="232"/>
      <c r="B181" s="232"/>
      <c r="C181" s="233"/>
      <c r="D181" s="233"/>
      <c r="E181" s="232"/>
      <c r="F181" s="232"/>
      <c r="G181" s="233"/>
      <c r="H181" s="233"/>
    </row>
    <row r="182" spans="1:25" ht="18.75" x14ac:dyDescent="0.3">
      <c r="A182" s="265" t="s">
        <v>87</v>
      </c>
      <c r="B182" s="265"/>
      <c r="C182" s="265"/>
      <c r="D182" s="265"/>
      <c r="E182" s="265"/>
      <c r="F182" s="265"/>
      <c r="G182" s="233"/>
      <c r="H182" s="265" t="s">
        <v>88</v>
      </c>
      <c r="I182" s="265"/>
      <c r="J182" s="265"/>
      <c r="K182" s="233"/>
      <c r="L182" s="233"/>
      <c r="M182" s="233"/>
      <c r="N182" s="233"/>
      <c r="O182" s="233"/>
      <c r="P182" s="233"/>
      <c r="Q182" s="233"/>
      <c r="R182" s="233"/>
      <c r="S182" s="233"/>
      <c r="T182" s="233"/>
      <c r="U182" s="233"/>
      <c r="V182" s="233"/>
      <c r="W182" s="233"/>
      <c r="X182" s="233"/>
      <c r="Y182" s="233"/>
    </row>
    <row r="183" spans="1:25" x14ac:dyDescent="0.25">
      <c r="A183" s="289" t="s">
        <v>89</v>
      </c>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1"/>
    </row>
    <row r="184" spans="1:25" x14ac:dyDescent="0.25">
      <c r="A184" s="289"/>
      <c r="B184" s="290"/>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1"/>
    </row>
    <row r="185" spans="1:25" x14ac:dyDescent="0.25">
      <c r="A185" s="289"/>
      <c r="B185" s="290"/>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1"/>
    </row>
    <row r="186" spans="1:25" x14ac:dyDescent="0.25">
      <c r="A186" s="289"/>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1"/>
    </row>
    <row r="187" spans="1:25" x14ac:dyDescent="0.25">
      <c r="A187" s="289"/>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1"/>
    </row>
    <row r="188" spans="1:25" x14ac:dyDescent="0.25">
      <c r="A188" s="289"/>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291"/>
    </row>
    <row r="189" spans="1:25" x14ac:dyDescent="0.25">
      <c r="A189" s="289"/>
      <c r="B189" s="290"/>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291"/>
    </row>
    <row r="190" spans="1:25" x14ac:dyDescent="0.25">
      <c r="A190" s="289"/>
      <c r="B190" s="290"/>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1"/>
    </row>
    <row r="191" spans="1:25" x14ac:dyDescent="0.25">
      <c r="A191" s="289"/>
      <c r="B191" s="290"/>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291"/>
    </row>
    <row r="192" spans="1:25" x14ac:dyDescent="0.25">
      <c r="A192" s="289"/>
      <c r="B192" s="290"/>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291"/>
    </row>
    <row r="193" spans="1:25" x14ac:dyDescent="0.25">
      <c r="A193" s="289"/>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1"/>
    </row>
    <row r="194" spans="1:25" x14ac:dyDescent="0.25">
      <c r="A194" s="289"/>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1"/>
    </row>
    <row r="195" spans="1:25" x14ac:dyDescent="0.25">
      <c r="A195" s="289"/>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1"/>
    </row>
    <row r="196" spans="1:25" ht="15.75" thickBot="1" x14ac:dyDescent="0.3">
      <c r="A196" s="292"/>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4"/>
    </row>
    <row r="198" spans="1:25" ht="15.75" thickBot="1" x14ac:dyDescent="0.3">
      <c r="A198" s="266" t="s">
        <v>58</v>
      </c>
      <c r="B198" s="266"/>
      <c r="C198" s="266"/>
      <c r="D198" s="266"/>
      <c r="E198" s="266"/>
      <c r="F198" s="266"/>
      <c r="G198" s="266"/>
      <c r="H198" s="266"/>
      <c r="I198" s="266"/>
      <c r="J198" s="266"/>
      <c r="K198" s="266"/>
      <c r="L198" s="266"/>
      <c r="M198" s="266"/>
      <c r="N198" s="266"/>
      <c r="O198" s="266"/>
      <c r="P198" s="266"/>
      <c r="Q198" s="266"/>
      <c r="R198" s="266"/>
      <c r="S198" s="266"/>
      <c r="T198" s="266"/>
      <c r="U198" s="266"/>
      <c r="V198" s="266"/>
      <c r="W198" s="266"/>
      <c r="X198" s="266"/>
      <c r="Y198" s="266"/>
    </row>
    <row r="199" spans="1:25" x14ac:dyDescent="0.25">
      <c r="A199" s="288" t="s">
        <v>90</v>
      </c>
      <c r="B199" s="295"/>
      <c r="C199" s="295"/>
      <c r="D199" s="295"/>
      <c r="E199" s="295"/>
      <c r="F199" s="295"/>
      <c r="G199" s="295"/>
      <c r="H199" s="295"/>
      <c r="I199" s="295"/>
      <c r="J199" s="295"/>
      <c r="K199" s="295"/>
      <c r="L199" s="295"/>
      <c r="M199" s="295"/>
      <c r="N199" s="295"/>
      <c r="O199" s="295"/>
      <c r="P199" s="295"/>
      <c r="Q199" s="295"/>
      <c r="R199" s="295"/>
      <c r="S199" s="295"/>
      <c r="T199" s="295"/>
      <c r="U199" s="295"/>
      <c r="V199" s="295"/>
      <c r="W199" s="295"/>
      <c r="X199" s="295"/>
      <c r="Y199" s="296"/>
    </row>
    <row r="200" spans="1:25" x14ac:dyDescent="0.25">
      <c r="A200" s="289"/>
      <c r="B200" s="290"/>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1"/>
    </row>
    <row r="201" spans="1:25" x14ac:dyDescent="0.25">
      <c r="A201" s="289"/>
      <c r="B201" s="290"/>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1"/>
    </row>
    <row r="202" spans="1:25" x14ac:dyDescent="0.25">
      <c r="A202" s="289"/>
      <c r="B202" s="290"/>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1"/>
    </row>
    <row r="203" spans="1:25" x14ac:dyDescent="0.25">
      <c r="A203" s="289"/>
      <c r="B203" s="290"/>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1"/>
    </row>
    <row r="204" spans="1:25" x14ac:dyDescent="0.25">
      <c r="A204" s="289"/>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1"/>
    </row>
    <row r="205" spans="1:25" ht="15.75" thickBot="1" x14ac:dyDescent="0.3">
      <c r="A205" s="292"/>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4"/>
    </row>
    <row r="207" spans="1:25" ht="15.75" thickBot="1" x14ac:dyDescent="0.3">
      <c r="A207" s="266" t="s">
        <v>60</v>
      </c>
      <c r="B207" s="266"/>
      <c r="C207" s="266"/>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row>
    <row r="208" spans="1:25" ht="15.75" thickBot="1" x14ac:dyDescent="0.3">
      <c r="A208" s="267" t="s">
        <v>91</v>
      </c>
      <c r="B208" s="268"/>
      <c r="C208" s="268"/>
      <c r="D208" s="268"/>
      <c r="E208" s="268"/>
      <c r="F208" s="268"/>
      <c r="G208" s="268"/>
      <c r="H208" s="268"/>
      <c r="I208" s="268"/>
      <c r="J208" s="268"/>
      <c r="K208" s="268"/>
      <c r="L208" s="268"/>
      <c r="M208" s="268"/>
      <c r="N208" s="268"/>
      <c r="O208" s="268"/>
      <c r="P208" s="268"/>
      <c r="Q208" s="268"/>
      <c r="R208" s="268"/>
      <c r="S208" s="268"/>
      <c r="T208" s="268"/>
      <c r="U208" s="268"/>
      <c r="V208" s="268"/>
      <c r="W208" s="268"/>
      <c r="X208" s="268"/>
      <c r="Y208" s="269"/>
    </row>
    <row r="210" spans="1:25" ht="15.75" thickBot="1" x14ac:dyDescent="0.3">
      <c r="A210" s="270" t="s">
        <v>62</v>
      </c>
      <c r="B210" s="270"/>
      <c r="C210" s="270"/>
      <c r="E210" s="270" t="s">
        <v>63</v>
      </c>
      <c r="F210" s="270"/>
      <c r="G210" s="270"/>
    </row>
    <row r="211" spans="1:25" ht="15.75" thickBot="1" x14ac:dyDescent="0.3">
      <c r="A211" s="271" t="s">
        <v>64</v>
      </c>
      <c r="B211" s="272"/>
      <c r="E211" s="271" t="s">
        <v>92</v>
      </c>
      <c r="F211" s="272"/>
    </row>
    <row r="212" spans="1:25" x14ac:dyDescent="0.25">
      <c r="A212" s="297"/>
      <c r="B212" s="297"/>
      <c r="C212" s="297"/>
      <c r="D212" s="13"/>
      <c r="E212" s="297"/>
      <c r="F212" s="297"/>
      <c r="G212" s="297"/>
    </row>
    <row r="213" spans="1:25" x14ac:dyDescent="0.25">
      <c r="A213" s="320"/>
      <c r="B213" s="320"/>
      <c r="C213" s="13"/>
      <c r="D213" s="13"/>
      <c r="E213" s="320"/>
      <c r="F213" s="320"/>
      <c r="G213" s="13"/>
    </row>
    <row r="214" spans="1:25" x14ac:dyDescent="0.25">
      <c r="A214" s="13"/>
      <c r="B214" s="13"/>
      <c r="C214" s="13"/>
      <c r="D214" s="13"/>
      <c r="E214" s="13"/>
      <c r="F214" s="13"/>
      <c r="G214" s="13"/>
    </row>
    <row r="215" spans="1:25" x14ac:dyDescent="0.25">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row>
    <row r="217" spans="1:25" ht="19.5" thickBot="1" x14ac:dyDescent="0.35">
      <c r="A217" s="287" t="s">
        <v>93</v>
      </c>
      <c r="B217" s="287"/>
      <c r="C217" s="287"/>
      <c r="D217" s="287"/>
      <c r="E217" s="287"/>
      <c r="F217" s="287"/>
      <c r="H217" s="287" t="s">
        <v>94</v>
      </c>
      <c r="I217" s="287"/>
      <c r="J217" s="287"/>
    </row>
    <row r="218" spans="1:25" x14ac:dyDescent="0.25">
      <c r="A218" s="288" t="s">
        <v>95</v>
      </c>
      <c r="B218" s="279"/>
      <c r="C218" s="279"/>
      <c r="D218" s="279"/>
      <c r="E218" s="279"/>
      <c r="F218" s="279"/>
      <c r="G218" s="279"/>
      <c r="H218" s="279"/>
      <c r="I218" s="279"/>
      <c r="J218" s="279"/>
      <c r="K218" s="279"/>
      <c r="L218" s="279"/>
      <c r="M218" s="279"/>
      <c r="N218" s="279"/>
      <c r="O218" s="279"/>
      <c r="P218" s="279"/>
      <c r="Q218" s="279"/>
      <c r="R218" s="279"/>
      <c r="S218" s="279"/>
      <c r="T218" s="279"/>
      <c r="U218" s="279"/>
      <c r="V218" s="279"/>
      <c r="W218" s="279"/>
      <c r="X218" s="279"/>
      <c r="Y218" s="280"/>
    </row>
    <row r="219" spans="1:25" x14ac:dyDescent="0.25">
      <c r="A219" s="281"/>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3"/>
    </row>
    <row r="220" spans="1:25" x14ac:dyDescent="0.25">
      <c r="A220" s="281"/>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3"/>
    </row>
    <row r="221" spans="1:25" x14ac:dyDescent="0.25">
      <c r="A221" s="281"/>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3"/>
    </row>
    <row r="222" spans="1:25" x14ac:dyDescent="0.25">
      <c r="A222" s="281"/>
      <c r="B222" s="282"/>
      <c r="C222" s="282"/>
      <c r="D222" s="282"/>
      <c r="E222" s="282"/>
      <c r="F222" s="282"/>
      <c r="G222" s="282"/>
      <c r="H222" s="282"/>
      <c r="I222" s="282"/>
      <c r="J222" s="282"/>
      <c r="K222" s="282"/>
      <c r="L222" s="282"/>
      <c r="M222" s="282"/>
      <c r="N222" s="282"/>
      <c r="O222" s="282"/>
      <c r="P222" s="282"/>
      <c r="Q222" s="282"/>
      <c r="R222" s="282"/>
      <c r="S222" s="282"/>
      <c r="T222" s="282"/>
      <c r="U222" s="282"/>
      <c r="V222" s="282"/>
      <c r="W222" s="282"/>
      <c r="X222" s="282"/>
      <c r="Y222" s="283"/>
    </row>
    <row r="223" spans="1:25" x14ac:dyDescent="0.25">
      <c r="A223" s="281"/>
      <c r="B223" s="282"/>
      <c r="C223" s="282"/>
      <c r="D223" s="282"/>
      <c r="E223" s="282"/>
      <c r="F223" s="282"/>
      <c r="G223" s="282"/>
      <c r="H223" s="282"/>
      <c r="I223" s="282"/>
      <c r="J223" s="282"/>
      <c r="K223" s="282"/>
      <c r="L223" s="282"/>
      <c r="M223" s="282"/>
      <c r="N223" s="282"/>
      <c r="O223" s="282"/>
      <c r="P223" s="282"/>
      <c r="Q223" s="282"/>
      <c r="R223" s="282"/>
      <c r="S223" s="282"/>
      <c r="T223" s="282"/>
      <c r="U223" s="282"/>
      <c r="V223" s="282"/>
      <c r="W223" s="282"/>
      <c r="X223" s="282"/>
      <c r="Y223" s="283"/>
    </row>
    <row r="224" spans="1:25" x14ac:dyDescent="0.25">
      <c r="A224" s="281"/>
      <c r="B224" s="282"/>
      <c r="C224" s="282"/>
      <c r="D224" s="282"/>
      <c r="E224" s="282"/>
      <c r="F224" s="282"/>
      <c r="G224" s="282"/>
      <c r="H224" s="282"/>
      <c r="I224" s="282"/>
      <c r="J224" s="282"/>
      <c r="K224" s="282"/>
      <c r="L224" s="282"/>
      <c r="M224" s="282"/>
      <c r="N224" s="282"/>
      <c r="O224" s="282"/>
      <c r="P224" s="282"/>
      <c r="Q224" s="282"/>
      <c r="R224" s="282"/>
      <c r="S224" s="282"/>
      <c r="T224" s="282"/>
      <c r="U224" s="282"/>
      <c r="V224" s="282"/>
      <c r="W224" s="282"/>
      <c r="X224" s="282"/>
      <c r="Y224" s="283"/>
    </row>
    <row r="225" spans="1:25" x14ac:dyDescent="0.25">
      <c r="A225" s="281"/>
      <c r="B225" s="282"/>
      <c r="C225" s="282"/>
      <c r="D225" s="282"/>
      <c r="E225" s="282"/>
      <c r="F225" s="282"/>
      <c r="G225" s="282"/>
      <c r="H225" s="282"/>
      <c r="I225" s="282"/>
      <c r="J225" s="282"/>
      <c r="K225" s="282"/>
      <c r="L225" s="282"/>
      <c r="M225" s="282"/>
      <c r="N225" s="282"/>
      <c r="O225" s="282"/>
      <c r="P225" s="282"/>
      <c r="Q225" s="282"/>
      <c r="R225" s="282"/>
      <c r="S225" s="282"/>
      <c r="T225" s="282"/>
      <c r="U225" s="282"/>
      <c r="V225" s="282"/>
      <c r="W225" s="282"/>
      <c r="X225" s="282"/>
      <c r="Y225" s="283"/>
    </row>
    <row r="226" spans="1:25" x14ac:dyDescent="0.25">
      <c r="A226" s="281"/>
      <c r="B226" s="282"/>
      <c r="C226" s="282"/>
      <c r="D226" s="282"/>
      <c r="E226" s="282"/>
      <c r="F226" s="282"/>
      <c r="G226" s="282"/>
      <c r="H226" s="282"/>
      <c r="I226" s="282"/>
      <c r="J226" s="282"/>
      <c r="K226" s="282"/>
      <c r="L226" s="282"/>
      <c r="M226" s="282"/>
      <c r="N226" s="282"/>
      <c r="O226" s="282"/>
      <c r="P226" s="282"/>
      <c r="Q226" s="282"/>
      <c r="R226" s="282"/>
      <c r="S226" s="282"/>
      <c r="T226" s="282"/>
      <c r="U226" s="282"/>
      <c r="V226" s="282"/>
      <c r="W226" s="282"/>
      <c r="X226" s="282"/>
      <c r="Y226" s="283"/>
    </row>
    <row r="227" spans="1:25" x14ac:dyDescent="0.25">
      <c r="A227" s="281"/>
      <c r="B227" s="282"/>
      <c r="C227" s="282"/>
      <c r="D227" s="282"/>
      <c r="E227" s="282"/>
      <c r="F227" s="282"/>
      <c r="G227" s="282"/>
      <c r="H227" s="282"/>
      <c r="I227" s="282"/>
      <c r="J227" s="282"/>
      <c r="K227" s="282"/>
      <c r="L227" s="282"/>
      <c r="M227" s="282"/>
      <c r="N227" s="282"/>
      <c r="O227" s="282"/>
      <c r="P227" s="282"/>
      <c r="Q227" s="282"/>
      <c r="R227" s="282"/>
      <c r="S227" s="282"/>
      <c r="T227" s="282"/>
      <c r="U227" s="282"/>
      <c r="V227" s="282"/>
      <c r="W227" s="282"/>
      <c r="X227" s="282"/>
      <c r="Y227" s="283"/>
    </row>
    <row r="228" spans="1:25" x14ac:dyDescent="0.25">
      <c r="A228" s="281"/>
      <c r="B228" s="282"/>
      <c r="C228" s="282"/>
      <c r="D228" s="282"/>
      <c r="E228" s="282"/>
      <c r="F228" s="282"/>
      <c r="G228" s="282"/>
      <c r="H228" s="282"/>
      <c r="I228" s="282"/>
      <c r="J228" s="282"/>
      <c r="K228" s="282"/>
      <c r="L228" s="282"/>
      <c r="M228" s="282"/>
      <c r="N228" s="282"/>
      <c r="O228" s="282"/>
      <c r="P228" s="282"/>
      <c r="Q228" s="282"/>
      <c r="R228" s="282"/>
      <c r="S228" s="282"/>
      <c r="T228" s="282"/>
      <c r="U228" s="282"/>
      <c r="V228" s="282"/>
      <c r="W228" s="282"/>
      <c r="X228" s="282"/>
      <c r="Y228" s="283"/>
    </row>
    <row r="229" spans="1:25" x14ac:dyDescent="0.25">
      <c r="A229" s="281"/>
      <c r="B229" s="282"/>
      <c r="C229" s="282"/>
      <c r="D229" s="282"/>
      <c r="E229" s="282"/>
      <c r="F229" s="282"/>
      <c r="G229" s="282"/>
      <c r="H229" s="282"/>
      <c r="I229" s="282"/>
      <c r="J229" s="282"/>
      <c r="K229" s="282"/>
      <c r="L229" s="282"/>
      <c r="M229" s="282"/>
      <c r="N229" s="282"/>
      <c r="O229" s="282"/>
      <c r="P229" s="282"/>
      <c r="Q229" s="282"/>
      <c r="R229" s="282"/>
      <c r="S229" s="282"/>
      <c r="T229" s="282"/>
      <c r="U229" s="282"/>
      <c r="V229" s="282"/>
      <c r="W229" s="282"/>
      <c r="X229" s="282"/>
      <c r="Y229" s="283"/>
    </row>
    <row r="230" spans="1:25" x14ac:dyDescent="0.25">
      <c r="A230" s="281"/>
      <c r="B230" s="282"/>
      <c r="C230" s="282"/>
      <c r="D230" s="282"/>
      <c r="E230" s="282"/>
      <c r="F230" s="282"/>
      <c r="G230" s="282"/>
      <c r="H230" s="282"/>
      <c r="I230" s="282"/>
      <c r="J230" s="282"/>
      <c r="K230" s="282"/>
      <c r="L230" s="282"/>
      <c r="M230" s="282"/>
      <c r="N230" s="282"/>
      <c r="O230" s="282"/>
      <c r="P230" s="282"/>
      <c r="Q230" s="282"/>
      <c r="R230" s="282"/>
      <c r="S230" s="282"/>
      <c r="T230" s="282"/>
      <c r="U230" s="282"/>
      <c r="V230" s="282"/>
      <c r="W230" s="282"/>
      <c r="X230" s="282"/>
      <c r="Y230" s="283"/>
    </row>
    <row r="231" spans="1:25" ht="15.75" thickBot="1" x14ac:dyDescent="0.3">
      <c r="A231" s="284"/>
      <c r="B231" s="285"/>
      <c r="C231" s="285"/>
      <c r="D231" s="285"/>
      <c r="E231" s="285"/>
      <c r="F231" s="285"/>
      <c r="G231" s="285"/>
      <c r="H231" s="285"/>
      <c r="I231" s="285"/>
      <c r="J231" s="285"/>
      <c r="K231" s="285"/>
      <c r="L231" s="285"/>
      <c r="M231" s="285"/>
      <c r="N231" s="285"/>
      <c r="O231" s="285"/>
      <c r="P231" s="285"/>
      <c r="Q231" s="285"/>
      <c r="R231" s="285"/>
      <c r="S231" s="285"/>
      <c r="T231" s="285"/>
      <c r="U231" s="285"/>
      <c r="V231" s="285"/>
      <c r="W231" s="285"/>
      <c r="X231" s="285"/>
      <c r="Y231" s="286"/>
    </row>
    <row r="233" spans="1:25" ht="15.75" thickBot="1" x14ac:dyDescent="0.3">
      <c r="A233" s="266" t="s">
        <v>58</v>
      </c>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row>
    <row r="234" spans="1:25" x14ac:dyDescent="0.25">
      <c r="A234" s="288" t="s">
        <v>96</v>
      </c>
      <c r="B234" s="295"/>
      <c r="C234" s="295"/>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6"/>
    </row>
    <row r="235" spans="1:25" x14ac:dyDescent="0.25">
      <c r="A235" s="289"/>
      <c r="B235" s="290"/>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1"/>
    </row>
    <row r="236" spans="1:25" x14ac:dyDescent="0.25">
      <c r="A236" s="289"/>
      <c r="B236" s="290"/>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1"/>
    </row>
    <row r="237" spans="1:25" x14ac:dyDescent="0.25">
      <c r="A237" s="289"/>
      <c r="B237" s="290"/>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1"/>
    </row>
    <row r="238" spans="1:25" x14ac:dyDescent="0.25">
      <c r="A238" s="289"/>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1"/>
    </row>
    <row r="239" spans="1:25" x14ac:dyDescent="0.25">
      <c r="A239" s="289"/>
      <c r="B239" s="290"/>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1"/>
    </row>
    <row r="240" spans="1:25" ht="15.75" thickBot="1" x14ac:dyDescent="0.3">
      <c r="A240" s="292"/>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4"/>
    </row>
    <row r="242" spans="1:25" ht="15.75" thickBot="1" x14ac:dyDescent="0.3">
      <c r="A242" s="266" t="s">
        <v>60</v>
      </c>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row>
    <row r="243" spans="1:25" ht="15.75" thickBot="1" x14ac:dyDescent="0.3">
      <c r="A243" s="267" t="s">
        <v>97</v>
      </c>
      <c r="B243" s="268"/>
      <c r="C243" s="268"/>
      <c r="D243" s="268"/>
      <c r="E243" s="268"/>
      <c r="F243" s="268"/>
      <c r="G243" s="268"/>
      <c r="H243" s="268"/>
      <c r="I243" s="268"/>
      <c r="J243" s="268"/>
      <c r="K243" s="268"/>
      <c r="L243" s="268"/>
      <c r="M243" s="268"/>
      <c r="N243" s="268"/>
      <c r="O243" s="268"/>
      <c r="P243" s="268"/>
      <c r="Q243" s="268"/>
      <c r="R243" s="268"/>
      <c r="S243" s="268"/>
      <c r="T243" s="268"/>
      <c r="U243" s="268"/>
      <c r="V243" s="268"/>
      <c r="W243" s="268"/>
      <c r="X243" s="268"/>
      <c r="Y243" s="269"/>
    </row>
    <row r="245" spans="1:25" ht="15.75" thickBot="1" x14ac:dyDescent="0.3">
      <c r="A245" s="270" t="s">
        <v>62</v>
      </c>
      <c r="B245" s="270"/>
      <c r="C245" s="270"/>
      <c r="E245" s="270" t="s">
        <v>63</v>
      </c>
      <c r="F245" s="270"/>
      <c r="G245" s="270"/>
    </row>
    <row r="246" spans="1:25" ht="15.75" thickBot="1" x14ac:dyDescent="0.3">
      <c r="A246" s="271" t="s">
        <v>64</v>
      </c>
      <c r="B246" s="272"/>
      <c r="E246" s="271" t="s">
        <v>92</v>
      </c>
      <c r="F246" s="272"/>
    </row>
    <row r="248" spans="1:25" x14ac:dyDescent="0.25">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row>
    <row r="250" spans="1:25" ht="19.5" thickBot="1" x14ac:dyDescent="0.35">
      <c r="A250" s="287" t="s">
        <v>98</v>
      </c>
      <c r="B250" s="287"/>
      <c r="C250" s="287"/>
      <c r="D250" s="287"/>
      <c r="E250" s="287"/>
      <c r="F250" s="287"/>
      <c r="H250" s="287" t="s">
        <v>99</v>
      </c>
      <c r="I250" s="287"/>
      <c r="J250" s="287"/>
    </row>
    <row r="251" spans="1:25" x14ac:dyDescent="0.25">
      <c r="A251" s="288" t="s">
        <v>100</v>
      </c>
      <c r="B251" s="295"/>
      <c r="C251" s="295"/>
      <c r="D251" s="295"/>
      <c r="E251" s="295"/>
      <c r="F251" s="295"/>
      <c r="G251" s="295"/>
      <c r="H251" s="295"/>
      <c r="I251" s="295"/>
      <c r="J251" s="295"/>
      <c r="K251" s="295"/>
      <c r="L251" s="295"/>
      <c r="M251" s="295"/>
      <c r="N251" s="295"/>
      <c r="O251" s="295"/>
      <c r="P251" s="295"/>
      <c r="Q251" s="295"/>
      <c r="R251" s="295"/>
      <c r="S251" s="295"/>
      <c r="T251" s="295"/>
      <c r="U251" s="295"/>
      <c r="V251" s="295"/>
      <c r="W251" s="295"/>
      <c r="X251" s="295"/>
      <c r="Y251" s="296"/>
    </row>
    <row r="252" spans="1:25" x14ac:dyDescent="0.25">
      <c r="A252" s="289"/>
      <c r="B252" s="290"/>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1"/>
    </row>
    <row r="253" spans="1:25" x14ac:dyDescent="0.25">
      <c r="A253" s="289"/>
      <c r="B253" s="290"/>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1"/>
    </row>
    <row r="254" spans="1:25" x14ac:dyDescent="0.25">
      <c r="A254" s="289"/>
      <c r="B254" s="290"/>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1"/>
    </row>
    <row r="255" spans="1:25" x14ac:dyDescent="0.25">
      <c r="A255" s="289"/>
      <c r="B255" s="290"/>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1"/>
    </row>
    <row r="256" spans="1:25" x14ac:dyDescent="0.25">
      <c r="A256" s="289"/>
      <c r="B256" s="290"/>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1"/>
    </row>
    <row r="257" spans="1:25" x14ac:dyDescent="0.25">
      <c r="A257" s="289"/>
      <c r="B257" s="290"/>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1"/>
    </row>
    <row r="258" spans="1:25" x14ac:dyDescent="0.25">
      <c r="A258" s="289"/>
      <c r="B258" s="290"/>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1"/>
    </row>
    <row r="259" spans="1:25" x14ac:dyDescent="0.25">
      <c r="A259" s="289"/>
      <c r="B259" s="290"/>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1"/>
    </row>
    <row r="260" spans="1:25" x14ac:dyDescent="0.25">
      <c r="A260" s="289"/>
      <c r="B260" s="290"/>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1"/>
    </row>
    <row r="261" spans="1:25" x14ac:dyDescent="0.25">
      <c r="A261" s="289"/>
      <c r="B261" s="290"/>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1"/>
    </row>
    <row r="262" spans="1:25" x14ac:dyDescent="0.25">
      <c r="A262" s="289"/>
      <c r="B262" s="290"/>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1"/>
    </row>
    <row r="263" spans="1:25" x14ac:dyDescent="0.25">
      <c r="A263" s="289"/>
      <c r="B263" s="290"/>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1"/>
    </row>
    <row r="264" spans="1:25" ht="15.75" thickBot="1" x14ac:dyDescent="0.3">
      <c r="A264" s="292"/>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4"/>
    </row>
    <row r="266" spans="1:25" ht="15.75" thickBot="1" x14ac:dyDescent="0.3">
      <c r="A266" s="266" t="s">
        <v>58</v>
      </c>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row>
    <row r="267" spans="1:25" x14ac:dyDescent="0.25">
      <c r="A267" s="278" t="s">
        <v>101</v>
      </c>
      <c r="B267" s="279"/>
      <c r="C267" s="279"/>
      <c r="D267" s="279"/>
      <c r="E267" s="279"/>
      <c r="F267" s="279"/>
      <c r="G267" s="279"/>
      <c r="H267" s="279"/>
      <c r="I267" s="279"/>
      <c r="J267" s="279"/>
      <c r="K267" s="279"/>
      <c r="L267" s="279"/>
      <c r="M267" s="279"/>
      <c r="N267" s="279"/>
      <c r="O267" s="279"/>
      <c r="P267" s="279"/>
      <c r="Q267" s="279"/>
      <c r="R267" s="279"/>
      <c r="S267" s="279"/>
      <c r="T267" s="279"/>
      <c r="U267" s="279"/>
      <c r="V267" s="279"/>
      <c r="W267" s="279"/>
      <c r="X267" s="279"/>
      <c r="Y267" s="280"/>
    </row>
    <row r="268" spans="1:25" x14ac:dyDescent="0.25">
      <c r="A268" s="281"/>
      <c r="B268" s="282"/>
      <c r="C268" s="282"/>
      <c r="D268" s="282"/>
      <c r="E268" s="282"/>
      <c r="F268" s="282"/>
      <c r="G268" s="282"/>
      <c r="H268" s="282"/>
      <c r="I268" s="282"/>
      <c r="J268" s="282"/>
      <c r="K268" s="282"/>
      <c r="L268" s="282"/>
      <c r="M268" s="282"/>
      <c r="N268" s="282"/>
      <c r="O268" s="282"/>
      <c r="P268" s="282"/>
      <c r="Q268" s="282"/>
      <c r="R268" s="282"/>
      <c r="S268" s="282"/>
      <c r="T268" s="282"/>
      <c r="U268" s="282"/>
      <c r="V268" s="282"/>
      <c r="W268" s="282"/>
      <c r="X268" s="282"/>
      <c r="Y268" s="283"/>
    </row>
    <row r="269" spans="1:25" x14ac:dyDescent="0.25">
      <c r="A269" s="281"/>
      <c r="B269" s="282"/>
      <c r="C269" s="282"/>
      <c r="D269" s="282"/>
      <c r="E269" s="282"/>
      <c r="F269" s="282"/>
      <c r="G269" s="282"/>
      <c r="H269" s="282"/>
      <c r="I269" s="282"/>
      <c r="J269" s="282"/>
      <c r="K269" s="282"/>
      <c r="L269" s="282"/>
      <c r="M269" s="282"/>
      <c r="N269" s="282"/>
      <c r="O269" s="282"/>
      <c r="P269" s="282"/>
      <c r="Q269" s="282"/>
      <c r="R269" s="282"/>
      <c r="S269" s="282"/>
      <c r="T269" s="282"/>
      <c r="U269" s="282"/>
      <c r="V269" s="282"/>
      <c r="W269" s="282"/>
      <c r="X269" s="282"/>
      <c r="Y269" s="283"/>
    </row>
    <row r="270" spans="1:25" x14ac:dyDescent="0.25">
      <c r="A270" s="281"/>
      <c r="B270" s="282"/>
      <c r="C270" s="282"/>
      <c r="D270" s="282"/>
      <c r="E270" s="282"/>
      <c r="F270" s="282"/>
      <c r="G270" s="282"/>
      <c r="H270" s="282"/>
      <c r="I270" s="282"/>
      <c r="J270" s="282"/>
      <c r="K270" s="282"/>
      <c r="L270" s="282"/>
      <c r="M270" s="282"/>
      <c r="N270" s="282"/>
      <c r="O270" s="282"/>
      <c r="P270" s="282"/>
      <c r="Q270" s="282"/>
      <c r="R270" s="282"/>
      <c r="S270" s="282"/>
      <c r="T270" s="282"/>
      <c r="U270" s="282"/>
      <c r="V270" s="282"/>
      <c r="W270" s="282"/>
      <c r="X270" s="282"/>
      <c r="Y270" s="283"/>
    </row>
    <row r="271" spans="1:25" x14ac:dyDescent="0.25">
      <c r="A271" s="281"/>
      <c r="B271" s="282"/>
      <c r="C271" s="282"/>
      <c r="D271" s="282"/>
      <c r="E271" s="282"/>
      <c r="F271" s="282"/>
      <c r="G271" s="282"/>
      <c r="H271" s="282"/>
      <c r="I271" s="282"/>
      <c r="J271" s="282"/>
      <c r="K271" s="282"/>
      <c r="L271" s="282"/>
      <c r="M271" s="282"/>
      <c r="N271" s="282"/>
      <c r="O271" s="282"/>
      <c r="P271" s="282"/>
      <c r="Q271" s="282"/>
      <c r="R271" s="282"/>
      <c r="S271" s="282"/>
      <c r="T271" s="282"/>
      <c r="U271" s="282"/>
      <c r="V271" s="282"/>
      <c r="W271" s="282"/>
      <c r="X271" s="282"/>
      <c r="Y271" s="283"/>
    </row>
    <row r="272" spans="1:25" x14ac:dyDescent="0.25">
      <c r="A272" s="281"/>
      <c r="B272" s="282"/>
      <c r="C272" s="282"/>
      <c r="D272" s="282"/>
      <c r="E272" s="282"/>
      <c r="F272" s="282"/>
      <c r="G272" s="282"/>
      <c r="H272" s="282"/>
      <c r="I272" s="282"/>
      <c r="J272" s="282"/>
      <c r="K272" s="282"/>
      <c r="L272" s="282"/>
      <c r="M272" s="282"/>
      <c r="N272" s="282"/>
      <c r="O272" s="282"/>
      <c r="P272" s="282"/>
      <c r="Q272" s="282"/>
      <c r="R272" s="282"/>
      <c r="S272" s="282"/>
      <c r="T272" s="282"/>
      <c r="U272" s="282"/>
      <c r="V272" s="282"/>
      <c r="W272" s="282"/>
      <c r="X272" s="282"/>
      <c r="Y272" s="283"/>
    </row>
    <row r="273" spans="1:25" ht="15.75" thickBot="1" x14ac:dyDescent="0.3">
      <c r="A273" s="284"/>
      <c r="B273" s="285"/>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c r="Y273" s="286"/>
    </row>
    <row r="275" spans="1:25" ht="15.75" thickBot="1" x14ac:dyDescent="0.3">
      <c r="A275" s="266" t="s">
        <v>60</v>
      </c>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row>
    <row r="276" spans="1:25" ht="15.75" thickBot="1" x14ac:dyDescent="0.3">
      <c r="A276" s="267" t="s">
        <v>102</v>
      </c>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9"/>
    </row>
    <row r="278" spans="1:25" ht="15.75" thickBot="1" x14ac:dyDescent="0.3">
      <c r="A278" s="270" t="s">
        <v>62</v>
      </c>
      <c r="B278" s="270"/>
      <c r="C278" s="270"/>
      <c r="E278" s="270" t="s">
        <v>63</v>
      </c>
      <c r="F278" s="270"/>
      <c r="G278" s="270"/>
    </row>
    <row r="279" spans="1:25" x14ac:dyDescent="0.25">
      <c r="A279" s="275" t="s">
        <v>64</v>
      </c>
      <c r="B279" s="276"/>
      <c r="E279" s="275" t="s">
        <v>92</v>
      </c>
      <c r="F279" s="276"/>
    </row>
    <row r="280" spans="1:25" x14ac:dyDescent="0.25">
      <c r="A280" s="232"/>
      <c r="B280" s="232"/>
      <c r="C280" s="233"/>
      <c r="D280" s="233"/>
      <c r="E280" s="232"/>
      <c r="F280" s="232"/>
      <c r="G280" s="233"/>
      <c r="H280" s="233"/>
    </row>
    <row r="281" spans="1:25" x14ac:dyDescent="0.25">
      <c r="A281" s="277"/>
      <c r="B281" s="277"/>
      <c r="C281" s="277"/>
      <c r="D281" s="277"/>
      <c r="E281" s="277"/>
      <c r="F281" s="277"/>
      <c r="G281" s="277"/>
      <c r="H281" s="277"/>
      <c r="I281" s="277"/>
      <c r="J281" s="277"/>
      <c r="K281" s="277"/>
      <c r="L281" s="277"/>
      <c r="M281" s="277"/>
      <c r="N281" s="277"/>
      <c r="O281" s="277"/>
      <c r="P281" s="277"/>
      <c r="Q281" s="277"/>
      <c r="R281" s="277"/>
      <c r="S281" s="277"/>
      <c r="T281" s="277"/>
      <c r="U281" s="277"/>
      <c r="V281" s="277"/>
      <c r="W281" s="277"/>
      <c r="X281" s="277"/>
      <c r="Y281" s="277"/>
    </row>
    <row r="282" spans="1:25" x14ac:dyDescent="0.25">
      <c r="A282" s="232"/>
      <c r="B282" s="232"/>
      <c r="C282" s="233"/>
      <c r="D282" s="233"/>
      <c r="E282" s="232"/>
      <c r="F282" s="232"/>
      <c r="G282" s="233"/>
      <c r="H282" s="233"/>
    </row>
    <row r="283" spans="1:25" ht="18.75" x14ac:dyDescent="0.3">
      <c r="A283" s="265" t="s">
        <v>103</v>
      </c>
      <c r="B283" s="265"/>
      <c r="C283" s="265"/>
      <c r="D283" s="265"/>
      <c r="E283" s="265"/>
      <c r="F283" s="265"/>
      <c r="G283" s="233"/>
      <c r="H283" s="265" t="s">
        <v>104</v>
      </c>
      <c r="I283" s="265"/>
      <c r="J283" s="265"/>
      <c r="K283" s="233"/>
      <c r="L283" s="233"/>
      <c r="M283" s="233"/>
      <c r="N283" s="233"/>
      <c r="O283" s="233"/>
      <c r="P283" s="233"/>
      <c r="Q283" s="233"/>
      <c r="R283" s="233"/>
      <c r="S283" s="233"/>
      <c r="T283" s="233"/>
      <c r="U283" s="233"/>
      <c r="V283" s="233"/>
      <c r="W283" s="233"/>
      <c r="X283" s="233"/>
      <c r="Y283" s="233"/>
    </row>
    <row r="284" spans="1:25" x14ac:dyDescent="0.25">
      <c r="A284" s="289" t="s">
        <v>105</v>
      </c>
      <c r="B284" s="282"/>
      <c r="C284" s="282"/>
      <c r="D284" s="282"/>
      <c r="E284" s="282"/>
      <c r="F284" s="282"/>
      <c r="G284" s="282"/>
      <c r="H284" s="282"/>
      <c r="I284" s="282"/>
      <c r="J284" s="282"/>
      <c r="K284" s="282"/>
      <c r="L284" s="282"/>
      <c r="M284" s="282"/>
      <c r="N284" s="282"/>
      <c r="O284" s="282"/>
      <c r="P284" s="282"/>
      <c r="Q284" s="282"/>
      <c r="R284" s="282"/>
      <c r="S284" s="282"/>
      <c r="T284" s="282"/>
      <c r="U284" s="282"/>
      <c r="V284" s="282"/>
      <c r="W284" s="282"/>
      <c r="X284" s="282"/>
      <c r="Y284" s="283"/>
    </row>
    <row r="285" spans="1:25" x14ac:dyDescent="0.25">
      <c r="A285" s="281"/>
      <c r="B285" s="282"/>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3"/>
    </row>
    <row r="286" spans="1:25" x14ac:dyDescent="0.25">
      <c r="A286" s="281"/>
      <c r="B286" s="282"/>
      <c r="C286" s="282"/>
      <c r="D286" s="282"/>
      <c r="E286" s="282"/>
      <c r="F286" s="282"/>
      <c r="G286" s="282"/>
      <c r="H286" s="282"/>
      <c r="I286" s="282"/>
      <c r="J286" s="282"/>
      <c r="K286" s="282"/>
      <c r="L286" s="282"/>
      <c r="M286" s="282"/>
      <c r="N286" s="282"/>
      <c r="O286" s="282"/>
      <c r="P286" s="282"/>
      <c r="Q286" s="282"/>
      <c r="R286" s="282"/>
      <c r="S286" s="282"/>
      <c r="T286" s="282"/>
      <c r="U286" s="282"/>
      <c r="V286" s="282"/>
      <c r="W286" s="282"/>
      <c r="X286" s="282"/>
      <c r="Y286" s="283"/>
    </row>
    <row r="287" spans="1:25" x14ac:dyDescent="0.25">
      <c r="A287" s="281"/>
      <c r="B287" s="282"/>
      <c r="C287" s="282"/>
      <c r="D287" s="282"/>
      <c r="E287" s="282"/>
      <c r="F287" s="282"/>
      <c r="G287" s="282"/>
      <c r="H287" s="282"/>
      <c r="I287" s="282"/>
      <c r="J287" s="282"/>
      <c r="K287" s="282"/>
      <c r="L287" s="282"/>
      <c r="M287" s="282"/>
      <c r="N287" s="282"/>
      <c r="O287" s="282"/>
      <c r="P287" s="282"/>
      <c r="Q287" s="282"/>
      <c r="R287" s="282"/>
      <c r="S287" s="282"/>
      <c r="T287" s="282"/>
      <c r="U287" s="282"/>
      <c r="V287" s="282"/>
      <c r="W287" s="282"/>
      <c r="X287" s="282"/>
      <c r="Y287" s="283"/>
    </row>
    <row r="288" spans="1:25" x14ac:dyDescent="0.25">
      <c r="A288" s="281"/>
      <c r="B288" s="282"/>
      <c r="C288" s="282"/>
      <c r="D288" s="282"/>
      <c r="E288" s="282"/>
      <c r="F288" s="282"/>
      <c r="G288" s="282"/>
      <c r="H288" s="282"/>
      <c r="I288" s="282"/>
      <c r="J288" s="282"/>
      <c r="K288" s="282"/>
      <c r="L288" s="282"/>
      <c r="M288" s="282"/>
      <c r="N288" s="282"/>
      <c r="O288" s="282"/>
      <c r="P288" s="282"/>
      <c r="Q288" s="282"/>
      <c r="R288" s="282"/>
      <c r="S288" s="282"/>
      <c r="T288" s="282"/>
      <c r="U288" s="282"/>
      <c r="V288" s="282"/>
      <c r="W288" s="282"/>
      <c r="X288" s="282"/>
      <c r="Y288" s="283"/>
    </row>
    <row r="289" spans="1:25" x14ac:dyDescent="0.25">
      <c r="A289" s="281"/>
      <c r="B289" s="282"/>
      <c r="C289" s="282"/>
      <c r="D289" s="282"/>
      <c r="E289" s="282"/>
      <c r="F289" s="282"/>
      <c r="G289" s="282"/>
      <c r="H289" s="282"/>
      <c r="I289" s="282"/>
      <c r="J289" s="282"/>
      <c r="K289" s="282"/>
      <c r="L289" s="282"/>
      <c r="M289" s="282"/>
      <c r="N289" s="282"/>
      <c r="O289" s="282"/>
      <c r="P289" s="282"/>
      <c r="Q289" s="282"/>
      <c r="R289" s="282"/>
      <c r="S289" s="282"/>
      <c r="T289" s="282"/>
      <c r="U289" s="282"/>
      <c r="V289" s="282"/>
      <c r="W289" s="282"/>
      <c r="X289" s="282"/>
      <c r="Y289" s="283"/>
    </row>
    <row r="290" spans="1:25" x14ac:dyDescent="0.25">
      <c r="A290" s="281"/>
      <c r="B290" s="282"/>
      <c r="C290" s="282"/>
      <c r="D290" s="282"/>
      <c r="E290" s="282"/>
      <c r="F290" s="282"/>
      <c r="G290" s="282"/>
      <c r="H290" s="282"/>
      <c r="I290" s="282"/>
      <c r="J290" s="282"/>
      <c r="K290" s="282"/>
      <c r="L290" s="282"/>
      <c r="M290" s="282"/>
      <c r="N290" s="282"/>
      <c r="O290" s="282"/>
      <c r="P290" s="282"/>
      <c r="Q290" s="282"/>
      <c r="R290" s="282"/>
      <c r="S290" s="282"/>
      <c r="T290" s="282"/>
      <c r="U290" s="282"/>
      <c r="V290" s="282"/>
      <c r="W290" s="282"/>
      <c r="X290" s="282"/>
      <c r="Y290" s="283"/>
    </row>
    <row r="291" spans="1:25" x14ac:dyDescent="0.25">
      <c r="A291" s="281"/>
      <c r="B291" s="282"/>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3"/>
    </row>
    <row r="292" spans="1:25" x14ac:dyDescent="0.25">
      <c r="A292" s="281"/>
      <c r="B292" s="282"/>
      <c r="C292" s="282"/>
      <c r="D292" s="282"/>
      <c r="E292" s="282"/>
      <c r="F292" s="282"/>
      <c r="G292" s="282"/>
      <c r="H292" s="282"/>
      <c r="I292" s="282"/>
      <c r="J292" s="282"/>
      <c r="K292" s="282"/>
      <c r="L292" s="282"/>
      <c r="M292" s="282"/>
      <c r="N292" s="282"/>
      <c r="O292" s="282"/>
      <c r="P292" s="282"/>
      <c r="Q292" s="282"/>
      <c r="R292" s="282"/>
      <c r="S292" s="282"/>
      <c r="T292" s="282"/>
      <c r="U292" s="282"/>
      <c r="V292" s="282"/>
      <c r="W292" s="282"/>
      <c r="X292" s="282"/>
      <c r="Y292" s="283"/>
    </row>
    <row r="293" spans="1:25" x14ac:dyDescent="0.25">
      <c r="A293" s="281"/>
      <c r="B293" s="282"/>
      <c r="C293" s="282"/>
      <c r="D293" s="282"/>
      <c r="E293" s="282"/>
      <c r="F293" s="282"/>
      <c r="G293" s="282"/>
      <c r="H293" s="282"/>
      <c r="I293" s="282"/>
      <c r="J293" s="282"/>
      <c r="K293" s="282"/>
      <c r="L293" s="282"/>
      <c r="M293" s="282"/>
      <c r="N293" s="282"/>
      <c r="O293" s="282"/>
      <c r="P293" s="282"/>
      <c r="Q293" s="282"/>
      <c r="R293" s="282"/>
      <c r="S293" s="282"/>
      <c r="T293" s="282"/>
      <c r="U293" s="282"/>
      <c r="V293" s="282"/>
      <c r="W293" s="282"/>
      <c r="X293" s="282"/>
      <c r="Y293" s="283"/>
    </row>
    <row r="294" spans="1:25" x14ac:dyDescent="0.25">
      <c r="A294" s="281"/>
      <c r="B294" s="282"/>
      <c r="C294" s="282"/>
      <c r="D294" s="282"/>
      <c r="E294" s="282"/>
      <c r="F294" s="282"/>
      <c r="G294" s="282"/>
      <c r="H294" s="282"/>
      <c r="I294" s="282"/>
      <c r="J294" s="282"/>
      <c r="K294" s="282"/>
      <c r="L294" s="282"/>
      <c r="M294" s="282"/>
      <c r="N294" s="282"/>
      <c r="O294" s="282"/>
      <c r="P294" s="282"/>
      <c r="Q294" s="282"/>
      <c r="R294" s="282"/>
      <c r="S294" s="282"/>
      <c r="T294" s="282"/>
      <c r="U294" s="282"/>
      <c r="V294" s="282"/>
      <c r="W294" s="282"/>
      <c r="X294" s="282"/>
      <c r="Y294" s="283"/>
    </row>
    <row r="295" spans="1:25" x14ac:dyDescent="0.25">
      <c r="A295" s="281"/>
      <c r="B295" s="282"/>
      <c r="C295" s="282"/>
      <c r="D295" s="282"/>
      <c r="E295" s="282"/>
      <c r="F295" s="282"/>
      <c r="G295" s="282"/>
      <c r="H295" s="282"/>
      <c r="I295" s="282"/>
      <c r="J295" s="282"/>
      <c r="K295" s="282"/>
      <c r="L295" s="282"/>
      <c r="M295" s="282"/>
      <c r="N295" s="282"/>
      <c r="O295" s="282"/>
      <c r="P295" s="282"/>
      <c r="Q295" s="282"/>
      <c r="R295" s="282"/>
      <c r="S295" s="282"/>
      <c r="T295" s="282"/>
      <c r="U295" s="282"/>
      <c r="V295" s="282"/>
      <c r="W295" s="282"/>
      <c r="X295" s="282"/>
      <c r="Y295" s="283"/>
    </row>
    <row r="296" spans="1:25" x14ac:dyDescent="0.25">
      <c r="A296" s="281"/>
      <c r="B296" s="282"/>
      <c r="C296" s="282"/>
      <c r="D296" s="282"/>
      <c r="E296" s="282"/>
      <c r="F296" s="282"/>
      <c r="G296" s="282"/>
      <c r="H296" s="282"/>
      <c r="I296" s="282"/>
      <c r="J296" s="282"/>
      <c r="K296" s="282"/>
      <c r="L296" s="282"/>
      <c r="M296" s="282"/>
      <c r="N296" s="282"/>
      <c r="O296" s="282"/>
      <c r="P296" s="282"/>
      <c r="Q296" s="282"/>
      <c r="R296" s="282"/>
      <c r="S296" s="282"/>
      <c r="T296" s="282"/>
      <c r="U296" s="282"/>
      <c r="V296" s="282"/>
      <c r="W296" s="282"/>
      <c r="X296" s="282"/>
      <c r="Y296" s="283"/>
    </row>
    <row r="297" spans="1:25" ht="15.75" thickBot="1" x14ac:dyDescent="0.3">
      <c r="A297" s="284"/>
      <c r="B297" s="285"/>
      <c r="C297" s="285"/>
      <c r="D297" s="285"/>
      <c r="E297" s="285"/>
      <c r="F297" s="285"/>
      <c r="G297" s="285"/>
      <c r="H297" s="285"/>
      <c r="I297" s="285"/>
      <c r="J297" s="285"/>
      <c r="K297" s="285"/>
      <c r="L297" s="285"/>
      <c r="M297" s="285"/>
      <c r="N297" s="285"/>
      <c r="O297" s="285"/>
      <c r="P297" s="285"/>
      <c r="Q297" s="285"/>
      <c r="R297" s="285"/>
      <c r="S297" s="285"/>
      <c r="T297" s="285"/>
      <c r="U297" s="285"/>
      <c r="V297" s="285"/>
      <c r="W297" s="285"/>
      <c r="X297" s="285"/>
      <c r="Y297" s="286"/>
    </row>
    <row r="299" spans="1:25" ht="15.75" thickBot="1" x14ac:dyDescent="0.3">
      <c r="A299" s="266" t="s">
        <v>58</v>
      </c>
      <c r="B299" s="266"/>
      <c r="C299" s="266"/>
      <c r="D299" s="266"/>
      <c r="E299" s="266"/>
      <c r="F299" s="266"/>
      <c r="G299" s="266"/>
      <c r="H299" s="266"/>
      <c r="I299" s="266"/>
      <c r="J299" s="266"/>
      <c r="K299" s="266"/>
      <c r="L299" s="266"/>
      <c r="M299" s="266"/>
      <c r="N299" s="266"/>
      <c r="O299" s="266"/>
      <c r="P299" s="266"/>
      <c r="Q299" s="266"/>
      <c r="R299" s="266"/>
      <c r="S299" s="266"/>
      <c r="T299" s="266"/>
      <c r="U299" s="266"/>
      <c r="V299" s="266"/>
      <c r="W299" s="266"/>
      <c r="X299" s="266"/>
      <c r="Y299" s="266"/>
    </row>
    <row r="300" spans="1:25" x14ac:dyDescent="0.25">
      <c r="A300" s="288" t="s">
        <v>106</v>
      </c>
      <c r="B300" s="279"/>
      <c r="C300" s="279"/>
      <c r="D300" s="279"/>
      <c r="E300" s="279"/>
      <c r="F300" s="279"/>
      <c r="G300" s="279"/>
      <c r="H300" s="279"/>
      <c r="I300" s="279"/>
      <c r="J300" s="279"/>
      <c r="K300" s="279"/>
      <c r="L300" s="279"/>
      <c r="M300" s="279"/>
      <c r="N300" s="279"/>
      <c r="O300" s="279"/>
      <c r="P300" s="279"/>
      <c r="Q300" s="279"/>
      <c r="R300" s="279"/>
      <c r="S300" s="279"/>
      <c r="T300" s="279"/>
      <c r="U300" s="279"/>
      <c r="V300" s="279"/>
      <c r="W300" s="279"/>
      <c r="X300" s="279"/>
      <c r="Y300" s="280"/>
    </row>
    <row r="301" spans="1:25" x14ac:dyDescent="0.25">
      <c r="A301" s="281"/>
      <c r="B301" s="282"/>
      <c r="C301" s="282"/>
      <c r="D301" s="282"/>
      <c r="E301" s="282"/>
      <c r="F301" s="282"/>
      <c r="G301" s="282"/>
      <c r="H301" s="282"/>
      <c r="I301" s="282"/>
      <c r="J301" s="282"/>
      <c r="K301" s="282"/>
      <c r="L301" s="282"/>
      <c r="M301" s="282"/>
      <c r="N301" s="282"/>
      <c r="O301" s="282"/>
      <c r="P301" s="282"/>
      <c r="Q301" s="282"/>
      <c r="R301" s="282"/>
      <c r="S301" s="282"/>
      <c r="T301" s="282"/>
      <c r="U301" s="282"/>
      <c r="V301" s="282"/>
      <c r="W301" s="282"/>
      <c r="X301" s="282"/>
      <c r="Y301" s="283"/>
    </row>
    <row r="302" spans="1:25" x14ac:dyDescent="0.25">
      <c r="A302" s="281"/>
      <c r="B302" s="282"/>
      <c r="C302" s="282"/>
      <c r="D302" s="282"/>
      <c r="E302" s="282"/>
      <c r="F302" s="282"/>
      <c r="G302" s="282"/>
      <c r="H302" s="282"/>
      <c r="I302" s="282"/>
      <c r="J302" s="282"/>
      <c r="K302" s="282"/>
      <c r="L302" s="282"/>
      <c r="M302" s="282"/>
      <c r="N302" s="282"/>
      <c r="O302" s="282"/>
      <c r="P302" s="282"/>
      <c r="Q302" s="282"/>
      <c r="R302" s="282"/>
      <c r="S302" s="282"/>
      <c r="T302" s="282"/>
      <c r="U302" s="282"/>
      <c r="V302" s="282"/>
      <c r="W302" s="282"/>
      <c r="X302" s="282"/>
      <c r="Y302" s="283"/>
    </row>
    <row r="303" spans="1:25" x14ac:dyDescent="0.25">
      <c r="A303" s="281"/>
      <c r="B303" s="282"/>
      <c r="C303" s="282"/>
      <c r="D303" s="282"/>
      <c r="E303" s="282"/>
      <c r="F303" s="282"/>
      <c r="G303" s="282"/>
      <c r="H303" s="282"/>
      <c r="I303" s="282"/>
      <c r="J303" s="282"/>
      <c r="K303" s="282"/>
      <c r="L303" s="282"/>
      <c r="M303" s="282"/>
      <c r="N303" s="282"/>
      <c r="O303" s="282"/>
      <c r="P303" s="282"/>
      <c r="Q303" s="282"/>
      <c r="R303" s="282"/>
      <c r="S303" s="282"/>
      <c r="T303" s="282"/>
      <c r="U303" s="282"/>
      <c r="V303" s="282"/>
      <c r="W303" s="282"/>
      <c r="X303" s="282"/>
      <c r="Y303" s="283"/>
    </row>
    <row r="304" spans="1:25" x14ac:dyDescent="0.25">
      <c r="A304" s="281"/>
      <c r="B304" s="282"/>
      <c r="C304" s="282"/>
      <c r="D304" s="282"/>
      <c r="E304" s="282"/>
      <c r="F304" s="282"/>
      <c r="G304" s="282"/>
      <c r="H304" s="282"/>
      <c r="I304" s="282"/>
      <c r="J304" s="282"/>
      <c r="K304" s="282"/>
      <c r="L304" s="282"/>
      <c r="M304" s="282"/>
      <c r="N304" s="282"/>
      <c r="O304" s="282"/>
      <c r="P304" s="282"/>
      <c r="Q304" s="282"/>
      <c r="R304" s="282"/>
      <c r="S304" s="282"/>
      <c r="T304" s="282"/>
      <c r="U304" s="282"/>
      <c r="V304" s="282"/>
      <c r="W304" s="282"/>
      <c r="X304" s="282"/>
      <c r="Y304" s="283"/>
    </row>
    <row r="305" spans="1:25" x14ac:dyDescent="0.25">
      <c r="A305" s="281"/>
      <c r="B305" s="282"/>
      <c r="C305" s="282"/>
      <c r="D305" s="282"/>
      <c r="E305" s="282"/>
      <c r="F305" s="282"/>
      <c r="G305" s="282"/>
      <c r="H305" s="282"/>
      <c r="I305" s="282"/>
      <c r="J305" s="282"/>
      <c r="K305" s="282"/>
      <c r="L305" s="282"/>
      <c r="M305" s="282"/>
      <c r="N305" s="282"/>
      <c r="O305" s="282"/>
      <c r="P305" s="282"/>
      <c r="Q305" s="282"/>
      <c r="R305" s="282"/>
      <c r="S305" s="282"/>
      <c r="T305" s="282"/>
      <c r="U305" s="282"/>
      <c r="V305" s="282"/>
      <c r="W305" s="282"/>
      <c r="X305" s="282"/>
      <c r="Y305" s="283"/>
    </row>
    <row r="306" spans="1:25" ht="15.75" thickBot="1" x14ac:dyDescent="0.3">
      <c r="A306" s="284"/>
      <c r="B306" s="285"/>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6"/>
    </row>
    <row r="308" spans="1:25" ht="15.75" thickBot="1" x14ac:dyDescent="0.3">
      <c r="A308" s="266" t="s">
        <v>60</v>
      </c>
      <c r="B308" s="266"/>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row>
    <row r="309" spans="1:25" ht="15.75" thickBot="1" x14ac:dyDescent="0.3">
      <c r="A309" s="267" t="s">
        <v>107</v>
      </c>
      <c r="B309" s="268"/>
      <c r="C309" s="268"/>
      <c r="D309" s="268"/>
      <c r="E309" s="268"/>
      <c r="F309" s="268"/>
      <c r="G309" s="268"/>
      <c r="H309" s="268"/>
      <c r="I309" s="268"/>
      <c r="J309" s="268"/>
      <c r="K309" s="268"/>
      <c r="L309" s="268"/>
      <c r="M309" s="268"/>
      <c r="N309" s="268"/>
      <c r="O309" s="268"/>
      <c r="P309" s="268"/>
      <c r="Q309" s="268"/>
      <c r="R309" s="268"/>
      <c r="S309" s="268"/>
      <c r="T309" s="268"/>
      <c r="U309" s="268"/>
      <c r="V309" s="268"/>
      <c r="W309" s="268"/>
      <c r="X309" s="268"/>
      <c r="Y309" s="269"/>
    </row>
    <row r="311" spans="1:25" ht="15.75" thickBot="1" x14ac:dyDescent="0.3">
      <c r="A311" s="270" t="s">
        <v>62</v>
      </c>
      <c r="B311" s="270"/>
      <c r="C311" s="270"/>
      <c r="E311" s="270" t="s">
        <v>63</v>
      </c>
      <c r="F311" s="270"/>
      <c r="G311" s="270"/>
    </row>
    <row r="312" spans="1:25" ht="15.75" thickBot="1" x14ac:dyDescent="0.3">
      <c r="A312" s="271" t="s">
        <v>64</v>
      </c>
      <c r="B312" s="272"/>
      <c r="E312" s="271" t="s">
        <v>65</v>
      </c>
      <c r="F312" s="272"/>
    </row>
    <row r="314" spans="1:25" x14ac:dyDescent="0.25">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row>
    <row r="316" spans="1:25" ht="19.5" thickBot="1" x14ac:dyDescent="0.35">
      <c r="A316" s="287" t="s">
        <v>108</v>
      </c>
      <c r="B316" s="287"/>
      <c r="C316" s="287"/>
      <c r="D316" s="287"/>
      <c r="E316" s="287"/>
      <c r="F316" s="287"/>
      <c r="H316" s="287" t="s">
        <v>109</v>
      </c>
      <c r="I316" s="287"/>
      <c r="J316" s="287"/>
    </row>
    <row r="317" spans="1:25" x14ac:dyDescent="0.25">
      <c r="A317" s="288" t="s">
        <v>110</v>
      </c>
      <c r="B317" s="279"/>
      <c r="C317" s="279"/>
      <c r="D317" s="279"/>
      <c r="E317" s="279"/>
      <c r="F317" s="279"/>
      <c r="G317" s="279"/>
      <c r="H317" s="279"/>
      <c r="I317" s="279"/>
      <c r="J317" s="279"/>
      <c r="K317" s="279"/>
      <c r="L317" s="279"/>
      <c r="M317" s="279"/>
      <c r="N317" s="279"/>
      <c r="O317" s="279"/>
      <c r="P317" s="279"/>
      <c r="Q317" s="279"/>
      <c r="R317" s="279"/>
      <c r="S317" s="279"/>
      <c r="T317" s="279"/>
      <c r="U317" s="279"/>
      <c r="V317" s="279"/>
      <c r="W317" s="279"/>
      <c r="X317" s="279"/>
      <c r="Y317" s="280"/>
    </row>
    <row r="318" spans="1:25" x14ac:dyDescent="0.25">
      <c r="A318" s="281"/>
      <c r="B318" s="282"/>
      <c r="C318" s="282"/>
      <c r="D318" s="282"/>
      <c r="E318" s="282"/>
      <c r="F318" s="282"/>
      <c r="G318" s="282"/>
      <c r="H318" s="282"/>
      <c r="I318" s="282"/>
      <c r="J318" s="282"/>
      <c r="K318" s="282"/>
      <c r="L318" s="282"/>
      <c r="M318" s="282"/>
      <c r="N318" s="282"/>
      <c r="O318" s="282"/>
      <c r="P318" s="282"/>
      <c r="Q318" s="282"/>
      <c r="R318" s="282"/>
      <c r="S318" s="282"/>
      <c r="T318" s="282"/>
      <c r="U318" s="282"/>
      <c r="V318" s="282"/>
      <c r="W318" s="282"/>
      <c r="X318" s="282"/>
      <c r="Y318" s="283"/>
    </row>
    <row r="319" spans="1:25" x14ac:dyDescent="0.25">
      <c r="A319" s="281"/>
      <c r="B319" s="282"/>
      <c r="C319" s="282"/>
      <c r="D319" s="282"/>
      <c r="E319" s="282"/>
      <c r="F319" s="282"/>
      <c r="G319" s="282"/>
      <c r="H319" s="282"/>
      <c r="I319" s="282"/>
      <c r="J319" s="282"/>
      <c r="K319" s="282"/>
      <c r="L319" s="282"/>
      <c r="M319" s="282"/>
      <c r="N319" s="282"/>
      <c r="O319" s="282"/>
      <c r="P319" s="282"/>
      <c r="Q319" s="282"/>
      <c r="R319" s="282"/>
      <c r="S319" s="282"/>
      <c r="T319" s="282"/>
      <c r="U319" s="282"/>
      <c r="V319" s="282"/>
      <c r="W319" s="282"/>
      <c r="X319" s="282"/>
      <c r="Y319" s="283"/>
    </row>
    <row r="320" spans="1:25" x14ac:dyDescent="0.25">
      <c r="A320" s="281"/>
      <c r="B320" s="282"/>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3"/>
    </row>
    <row r="321" spans="1:25" x14ac:dyDescent="0.25">
      <c r="A321" s="281"/>
      <c r="B321" s="282"/>
      <c r="C321" s="282"/>
      <c r="D321" s="282"/>
      <c r="E321" s="282"/>
      <c r="F321" s="282"/>
      <c r="G321" s="282"/>
      <c r="H321" s="282"/>
      <c r="I321" s="282"/>
      <c r="J321" s="282"/>
      <c r="K321" s="282"/>
      <c r="L321" s="282"/>
      <c r="M321" s="282"/>
      <c r="N321" s="282"/>
      <c r="O321" s="282"/>
      <c r="P321" s="282"/>
      <c r="Q321" s="282"/>
      <c r="R321" s="282"/>
      <c r="S321" s="282"/>
      <c r="T321" s="282"/>
      <c r="U321" s="282"/>
      <c r="V321" s="282"/>
      <c r="W321" s="282"/>
      <c r="X321" s="282"/>
      <c r="Y321" s="283"/>
    </row>
    <row r="322" spans="1:25" x14ac:dyDescent="0.25">
      <c r="A322" s="281"/>
      <c r="B322" s="282"/>
      <c r="C322" s="282"/>
      <c r="D322" s="282"/>
      <c r="E322" s="282"/>
      <c r="F322" s="282"/>
      <c r="G322" s="282"/>
      <c r="H322" s="282"/>
      <c r="I322" s="282"/>
      <c r="J322" s="282"/>
      <c r="K322" s="282"/>
      <c r="L322" s="282"/>
      <c r="M322" s="282"/>
      <c r="N322" s="282"/>
      <c r="O322" s="282"/>
      <c r="P322" s="282"/>
      <c r="Q322" s="282"/>
      <c r="R322" s="282"/>
      <c r="S322" s="282"/>
      <c r="T322" s="282"/>
      <c r="U322" s="282"/>
      <c r="V322" s="282"/>
      <c r="W322" s="282"/>
      <c r="X322" s="282"/>
      <c r="Y322" s="283"/>
    </row>
    <row r="323" spans="1:25" x14ac:dyDescent="0.25">
      <c r="A323" s="281"/>
      <c r="B323" s="282"/>
      <c r="C323" s="282"/>
      <c r="D323" s="282"/>
      <c r="E323" s="282"/>
      <c r="F323" s="282"/>
      <c r="G323" s="282"/>
      <c r="H323" s="282"/>
      <c r="I323" s="282"/>
      <c r="J323" s="282"/>
      <c r="K323" s="282"/>
      <c r="L323" s="282"/>
      <c r="M323" s="282"/>
      <c r="N323" s="282"/>
      <c r="O323" s="282"/>
      <c r="P323" s="282"/>
      <c r="Q323" s="282"/>
      <c r="R323" s="282"/>
      <c r="S323" s="282"/>
      <c r="T323" s="282"/>
      <c r="U323" s="282"/>
      <c r="V323" s="282"/>
      <c r="W323" s="282"/>
      <c r="X323" s="282"/>
      <c r="Y323" s="283"/>
    </row>
    <row r="324" spans="1:25" x14ac:dyDescent="0.25">
      <c r="A324" s="281"/>
      <c r="B324" s="282"/>
      <c r="C324" s="282"/>
      <c r="D324" s="282"/>
      <c r="E324" s="282"/>
      <c r="F324" s="282"/>
      <c r="G324" s="282"/>
      <c r="H324" s="282"/>
      <c r="I324" s="282"/>
      <c r="J324" s="282"/>
      <c r="K324" s="282"/>
      <c r="L324" s="282"/>
      <c r="M324" s="282"/>
      <c r="N324" s="282"/>
      <c r="O324" s="282"/>
      <c r="P324" s="282"/>
      <c r="Q324" s="282"/>
      <c r="R324" s="282"/>
      <c r="S324" s="282"/>
      <c r="T324" s="282"/>
      <c r="U324" s="282"/>
      <c r="V324" s="282"/>
      <c r="W324" s="282"/>
      <c r="X324" s="282"/>
      <c r="Y324" s="283"/>
    </row>
    <row r="325" spans="1:25" x14ac:dyDescent="0.25">
      <c r="A325" s="281"/>
      <c r="B325" s="282"/>
      <c r="C325" s="282"/>
      <c r="D325" s="282"/>
      <c r="E325" s="282"/>
      <c r="F325" s="282"/>
      <c r="G325" s="282"/>
      <c r="H325" s="282"/>
      <c r="I325" s="282"/>
      <c r="J325" s="282"/>
      <c r="K325" s="282"/>
      <c r="L325" s="282"/>
      <c r="M325" s="282"/>
      <c r="N325" s="282"/>
      <c r="O325" s="282"/>
      <c r="P325" s="282"/>
      <c r="Q325" s="282"/>
      <c r="R325" s="282"/>
      <c r="S325" s="282"/>
      <c r="T325" s="282"/>
      <c r="U325" s="282"/>
      <c r="V325" s="282"/>
      <c r="W325" s="282"/>
      <c r="X325" s="282"/>
      <c r="Y325" s="283"/>
    </row>
    <row r="326" spans="1:25" x14ac:dyDescent="0.25">
      <c r="A326" s="281"/>
      <c r="B326" s="282"/>
      <c r="C326" s="282"/>
      <c r="D326" s="282"/>
      <c r="E326" s="282"/>
      <c r="F326" s="282"/>
      <c r="G326" s="282"/>
      <c r="H326" s="282"/>
      <c r="I326" s="282"/>
      <c r="J326" s="282"/>
      <c r="K326" s="282"/>
      <c r="L326" s="282"/>
      <c r="M326" s="282"/>
      <c r="N326" s="282"/>
      <c r="O326" s="282"/>
      <c r="P326" s="282"/>
      <c r="Q326" s="282"/>
      <c r="R326" s="282"/>
      <c r="S326" s="282"/>
      <c r="T326" s="282"/>
      <c r="U326" s="282"/>
      <c r="V326" s="282"/>
      <c r="W326" s="282"/>
      <c r="X326" s="282"/>
      <c r="Y326" s="283"/>
    </row>
    <row r="327" spans="1:25" x14ac:dyDescent="0.25">
      <c r="A327" s="281"/>
      <c r="B327" s="282"/>
      <c r="C327" s="282"/>
      <c r="D327" s="282"/>
      <c r="E327" s="282"/>
      <c r="F327" s="282"/>
      <c r="G327" s="282"/>
      <c r="H327" s="282"/>
      <c r="I327" s="282"/>
      <c r="J327" s="282"/>
      <c r="K327" s="282"/>
      <c r="L327" s="282"/>
      <c r="M327" s="282"/>
      <c r="N327" s="282"/>
      <c r="O327" s="282"/>
      <c r="P327" s="282"/>
      <c r="Q327" s="282"/>
      <c r="R327" s="282"/>
      <c r="S327" s="282"/>
      <c r="T327" s="282"/>
      <c r="U327" s="282"/>
      <c r="V327" s="282"/>
      <c r="W327" s="282"/>
      <c r="X327" s="282"/>
      <c r="Y327" s="283"/>
    </row>
    <row r="328" spans="1:25" x14ac:dyDescent="0.25">
      <c r="A328" s="281"/>
      <c r="B328" s="282"/>
      <c r="C328" s="282"/>
      <c r="D328" s="282"/>
      <c r="E328" s="282"/>
      <c r="F328" s="282"/>
      <c r="G328" s="282"/>
      <c r="H328" s="282"/>
      <c r="I328" s="282"/>
      <c r="J328" s="282"/>
      <c r="K328" s="282"/>
      <c r="L328" s="282"/>
      <c r="M328" s="282"/>
      <c r="N328" s="282"/>
      <c r="O328" s="282"/>
      <c r="P328" s="282"/>
      <c r="Q328" s="282"/>
      <c r="R328" s="282"/>
      <c r="S328" s="282"/>
      <c r="T328" s="282"/>
      <c r="U328" s="282"/>
      <c r="V328" s="282"/>
      <c r="W328" s="282"/>
      <c r="X328" s="282"/>
      <c r="Y328" s="283"/>
    </row>
    <row r="329" spans="1:25" x14ac:dyDescent="0.25">
      <c r="A329" s="281"/>
      <c r="B329" s="282"/>
      <c r="C329" s="282"/>
      <c r="D329" s="282"/>
      <c r="E329" s="282"/>
      <c r="F329" s="282"/>
      <c r="G329" s="282"/>
      <c r="H329" s="282"/>
      <c r="I329" s="282"/>
      <c r="J329" s="282"/>
      <c r="K329" s="282"/>
      <c r="L329" s="282"/>
      <c r="M329" s="282"/>
      <c r="N329" s="282"/>
      <c r="O329" s="282"/>
      <c r="P329" s="282"/>
      <c r="Q329" s="282"/>
      <c r="R329" s="282"/>
      <c r="S329" s="282"/>
      <c r="T329" s="282"/>
      <c r="U329" s="282"/>
      <c r="V329" s="282"/>
      <c r="W329" s="282"/>
      <c r="X329" s="282"/>
      <c r="Y329" s="283"/>
    </row>
    <row r="330" spans="1:25" ht="15.75" thickBot="1" x14ac:dyDescent="0.3">
      <c r="A330" s="284"/>
      <c r="B330" s="285"/>
      <c r="C330" s="285"/>
      <c r="D330" s="285"/>
      <c r="E330" s="285"/>
      <c r="F330" s="285"/>
      <c r="G330" s="285"/>
      <c r="H330" s="285"/>
      <c r="I330" s="285"/>
      <c r="J330" s="285"/>
      <c r="K330" s="285"/>
      <c r="L330" s="285"/>
      <c r="M330" s="285"/>
      <c r="N330" s="285"/>
      <c r="O330" s="285"/>
      <c r="P330" s="285"/>
      <c r="Q330" s="285"/>
      <c r="R330" s="285"/>
      <c r="S330" s="285"/>
      <c r="T330" s="285"/>
      <c r="U330" s="285"/>
      <c r="V330" s="285"/>
      <c r="W330" s="285"/>
      <c r="X330" s="285"/>
      <c r="Y330" s="286"/>
    </row>
    <row r="332" spans="1:25" ht="15.75" thickBot="1" x14ac:dyDescent="0.3">
      <c r="A332" s="266" t="s">
        <v>58</v>
      </c>
      <c r="B332" s="266"/>
      <c r="C332" s="266"/>
      <c r="D332" s="266"/>
      <c r="E332" s="266"/>
      <c r="F332" s="266"/>
      <c r="G332" s="266"/>
      <c r="H332" s="266"/>
      <c r="I332" s="266"/>
      <c r="J332" s="266"/>
      <c r="K332" s="266"/>
      <c r="L332" s="266"/>
      <c r="M332" s="266"/>
      <c r="N332" s="266"/>
      <c r="O332" s="266"/>
      <c r="P332" s="266"/>
      <c r="Q332" s="266"/>
      <c r="R332" s="266"/>
      <c r="S332" s="266"/>
      <c r="T332" s="266"/>
      <c r="U332" s="266"/>
      <c r="V332" s="266"/>
      <c r="W332" s="266"/>
      <c r="X332" s="266"/>
      <c r="Y332" s="266"/>
    </row>
    <row r="333" spans="1:25" x14ac:dyDescent="0.25">
      <c r="A333" s="288" t="s">
        <v>111</v>
      </c>
      <c r="B333" s="279"/>
      <c r="C333" s="279"/>
      <c r="D333" s="279"/>
      <c r="E333" s="279"/>
      <c r="F333" s="279"/>
      <c r="G333" s="279"/>
      <c r="H333" s="279"/>
      <c r="I333" s="279"/>
      <c r="J333" s="279"/>
      <c r="K333" s="279"/>
      <c r="L333" s="279"/>
      <c r="M333" s="279"/>
      <c r="N333" s="279"/>
      <c r="O333" s="279"/>
      <c r="P333" s="279"/>
      <c r="Q333" s="279"/>
      <c r="R333" s="279"/>
      <c r="S333" s="279"/>
      <c r="T333" s="279"/>
      <c r="U333" s="279"/>
      <c r="V333" s="279"/>
      <c r="W333" s="279"/>
      <c r="X333" s="279"/>
      <c r="Y333" s="280"/>
    </row>
    <row r="334" spans="1:25" x14ac:dyDescent="0.25">
      <c r="A334" s="281"/>
      <c r="B334" s="282"/>
      <c r="C334" s="282"/>
      <c r="D334" s="282"/>
      <c r="E334" s="282"/>
      <c r="F334" s="282"/>
      <c r="G334" s="282"/>
      <c r="H334" s="282"/>
      <c r="I334" s="282"/>
      <c r="J334" s="282"/>
      <c r="K334" s="282"/>
      <c r="L334" s="282"/>
      <c r="M334" s="282"/>
      <c r="N334" s="282"/>
      <c r="O334" s="282"/>
      <c r="P334" s="282"/>
      <c r="Q334" s="282"/>
      <c r="R334" s="282"/>
      <c r="S334" s="282"/>
      <c r="T334" s="282"/>
      <c r="U334" s="282"/>
      <c r="V334" s="282"/>
      <c r="W334" s="282"/>
      <c r="X334" s="282"/>
      <c r="Y334" s="283"/>
    </row>
    <row r="335" spans="1:25" x14ac:dyDescent="0.25">
      <c r="A335" s="281"/>
      <c r="B335" s="282"/>
      <c r="C335" s="282"/>
      <c r="D335" s="282"/>
      <c r="E335" s="282"/>
      <c r="F335" s="282"/>
      <c r="G335" s="282"/>
      <c r="H335" s="282"/>
      <c r="I335" s="282"/>
      <c r="J335" s="282"/>
      <c r="K335" s="282"/>
      <c r="L335" s="282"/>
      <c r="M335" s="282"/>
      <c r="N335" s="282"/>
      <c r="O335" s="282"/>
      <c r="P335" s="282"/>
      <c r="Q335" s="282"/>
      <c r="R335" s="282"/>
      <c r="S335" s="282"/>
      <c r="T335" s="282"/>
      <c r="U335" s="282"/>
      <c r="V335" s="282"/>
      <c r="W335" s="282"/>
      <c r="X335" s="282"/>
      <c r="Y335" s="283"/>
    </row>
    <row r="336" spans="1:25" x14ac:dyDescent="0.25">
      <c r="A336" s="281"/>
      <c r="B336" s="282"/>
      <c r="C336" s="282"/>
      <c r="D336" s="282"/>
      <c r="E336" s="282"/>
      <c r="F336" s="282"/>
      <c r="G336" s="282"/>
      <c r="H336" s="282"/>
      <c r="I336" s="282"/>
      <c r="J336" s="282"/>
      <c r="K336" s="282"/>
      <c r="L336" s="282"/>
      <c r="M336" s="282"/>
      <c r="N336" s="282"/>
      <c r="O336" s="282"/>
      <c r="P336" s="282"/>
      <c r="Q336" s="282"/>
      <c r="R336" s="282"/>
      <c r="S336" s="282"/>
      <c r="T336" s="282"/>
      <c r="U336" s="282"/>
      <c r="V336" s="282"/>
      <c r="W336" s="282"/>
      <c r="X336" s="282"/>
      <c r="Y336" s="283"/>
    </row>
    <row r="337" spans="1:25" s="234" customFormat="1" x14ac:dyDescent="0.25">
      <c r="A337" s="281"/>
      <c r="B337" s="282"/>
      <c r="C337" s="282"/>
      <c r="D337" s="282"/>
      <c r="E337" s="282"/>
      <c r="F337" s="282"/>
      <c r="G337" s="282"/>
      <c r="H337" s="282"/>
      <c r="I337" s="282"/>
      <c r="J337" s="282"/>
      <c r="K337" s="282"/>
      <c r="L337" s="282"/>
      <c r="M337" s="282"/>
      <c r="N337" s="282"/>
      <c r="O337" s="282"/>
      <c r="P337" s="282"/>
      <c r="Q337" s="282"/>
      <c r="R337" s="282"/>
      <c r="S337" s="282"/>
      <c r="T337" s="282"/>
      <c r="U337" s="282"/>
      <c r="V337" s="282"/>
      <c r="W337" s="282"/>
      <c r="X337" s="282"/>
      <c r="Y337" s="283"/>
    </row>
    <row r="338" spans="1:25" x14ac:dyDescent="0.25">
      <c r="A338" s="281"/>
      <c r="B338" s="282"/>
      <c r="C338" s="282"/>
      <c r="D338" s="282"/>
      <c r="E338" s="282"/>
      <c r="F338" s="282"/>
      <c r="G338" s="282"/>
      <c r="H338" s="282"/>
      <c r="I338" s="282"/>
      <c r="J338" s="282"/>
      <c r="K338" s="282"/>
      <c r="L338" s="282"/>
      <c r="M338" s="282"/>
      <c r="N338" s="282"/>
      <c r="O338" s="282"/>
      <c r="P338" s="282"/>
      <c r="Q338" s="282"/>
      <c r="R338" s="282"/>
      <c r="S338" s="282"/>
      <c r="T338" s="282"/>
      <c r="U338" s="282"/>
      <c r="V338" s="282"/>
      <c r="W338" s="282"/>
      <c r="X338" s="282"/>
      <c r="Y338" s="283"/>
    </row>
    <row r="339" spans="1:25" ht="15.75" thickBot="1" x14ac:dyDescent="0.3">
      <c r="A339" s="284"/>
      <c r="B339" s="285"/>
      <c r="C339" s="285"/>
      <c r="D339" s="285"/>
      <c r="E339" s="285"/>
      <c r="F339" s="285"/>
      <c r="G339" s="285"/>
      <c r="H339" s="285"/>
      <c r="I339" s="285"/>
      <c r="J339" s="285"/>
      <c r="K339" s="285"/>
      <c r="L339" s="285"/>
      <c r="M339" s="285"/>
      <c r="N339" s="285"/>
      <c r="O339" s="285"/>
      <c r="P339" s="285"/>
      <c r="Q339" s="285"/>
      <c r="R339" s="285"/>
      <c r="S339" s="285"/>
      <c r="T339" s="285"/>
      <c r="U339" s="285"/>
      <c r="V339" s="285"/>
      <c r="W339" s="285"/>
      <c r="X339" s="285"/>
      <c r="Y339" s="286"/>
    </row>
    <row r="341" spans="1:25" ht="15.75" thickBot="1" x14ac:dyDescent="0.3">
      <c r="A341" s="266" t="s">
        <v>60</v>
      </c>
      <c r="B341" s="266"/>
      <c r="C341" s="266"/>
      <c r="D341" s="266"/>
      <c r="E341" s="266"/>
      <c r="F341" s="266"/>
      <c r="G341" s="266"/>
      <c r="H341" s="266"/>
      <c r="I341" s="266"/>
      <c r="J341" s="266"/>
      <c r="K341" s="266"/>
      <c r="L341" s="266"/>
      <c r="M341" s="266"/>
      <c r="N341" s="266"/>
      <c r="O341" s="266"/>
      <c r="P341" s="266"/>
      <c r="Q341" s="266"/>
      <c r="R341" s="266"/>
      <c r="S341" s="266"/>
      <c r="T341" s="266"/>
      <c r="U341" s="266"/>
      <c r="V341" s="266"/>
      <c r="W341" s="266"/>
      <c r="X341" s="266"/>
      <c r="Y341" s="266"/>
    </row>
    <row r="342" spans="1:25" ht="15.75" thickBot="1" x14ac:dyDescent="0.3">
      <c r="A342" s="267" t="s">
        <v>112</v>
      </c>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9"/>
    </row>
    <row r="344" spans="1:25" ht="15.75" thickBot="1" x14ac:dyDescent="0.3">
      <c r="A344" s="270" t="s">
        <v>62</v>
      </c>
      <c r="B344" s="270"/>
      <c r="C344" s="270"/>
      <c r="E344" s="270" t="s">
        <v>63</v>
      </c>
      <c r="F344" s="270"/>
      <c r="G344" s="270"/>
    </row>
    <row r="345" spans="1:25" ht="15.75" thickBot="1" x14ac:dyDescent="0.3">
      <c r="A345" s="271" t="s">
        <v>65</v>
      </c>
      <c r="B345" s="272"/>
      <c r="E345" s="271" t="s">
        <v>76</v>
      </c>
      <c r="F345" s="272"/>
    </row>
    <row r="347" spans="1:25" x14ac:dyDescent="0.25">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row>
    <row r="349" spans="1:25" ht="19.5" thickBot="1" x14ac:dyDescent="0.35">
      <c r="A349" s="287" t="s">
        <v>113</v>
      </c>
      <c r="B349" s="287"/>
      <c r="C349" s="287"/>
      <c r="D349" s="287"/>
      <c r="E349" s="287"/>
      <c r="F349" s="287"/>
      <c r="H349" s="287" t="s">
        <v>114</v>
      </c>
      <c r="I349" s="287"/>
      <c r="J349" s="287"/>
    </row>
    <row r="350" spans="1:25" x14ac:dyDescent="0.25">
      <c r="A350" s="288" t="s">
        <v>115</v>
      </c>
      <c r="B350" s="279"/>
      <c r="C350" s="279"/>
      <c r="D350" s="279"/>
      <c r="E350" s="279"/>
      <c r="F350" s="279"/>
      <c r="G350" s="279"/>
      <c r="H350" s="279"/>
      <c r="I350" s="279"/>
      <c r="J350" s="279"/>
      <c r="K350" s="279"/>
      <c r="L350" s="279"/>
      <c r="M350" s="279"/>
      <c r="N350" s="279"/>
      <c r="O350" s="279"/>
      <c r="P350" s="279"/>
      <c r="Q350" s="279"/>
      <c r="R350" s="279"/>
      <c r="S350" s="279"/>
      <c r="T350" s="279"/>
      <c r="U350" s="279"/>
      <c r="V350" s="279"/>
      <c r="W350" s="279"/>
      <c r="X350" s="279"/>
      <c r="Y350" s="280"/>
    </row>
    <row r="351" spans="1:25" x14ac:dyDescent="0.25">
      <c r="A351" s="281"/>
      <c r="B351" s="282"/>
      <c r="C351" s="282"/>
      <c r="D351" s="282"/>
      <c r="E351" s="282"/>
      <c r="F351" s="282"/>
      <c r="G351" s="282"/>
      <c r="H351" s="282"/>
      <c r="I351" s="282"/>
      <c r="J351" s="282"/>
      <c r="K351" s="282"/>
      <c r="L351" s="282"/>
      <c r="M351" s="282"/>
      <c r="N351" s="282"/>
      <c r="O351" s="282"/>
      <c r="P351" s="282"/>
      <c r="Q351" s="282"/>
      <c r="R351" s="282"/>
      <c r="S351" s="282"/>
      <c r="T351" s="282"/>
      <c r="U351" s="282"/>
      <c r="V351" s="282"/>
      <c r="W351" s="282"/>
      <c r="X351" s="282"/>
      <c r="Y351" s="283"/>
    </row>
    <row r="352" spans="1:25" x14ac:dyDescent="0.25">
      <c r="A352" s="281"/>
      <c r="B352" s="282"/>
      <c r="C352" s="282"/>
      <c r="D352" s="282"/>
      <c r="E352" s="282"/>
      <c r="F352" s="282"/>
      <c r="G352" s="282"/>
      <c r="H352" s="282"/>
      <c r="I352" s="282"/>
      <c r="J352" s="282"/>
      <c r="K352" s="282"/>
      <c r="L352" s="282"/>
      <c r="M352" s="282"/>
      <c r="N352" s="282"/>
      <c r="O352" s="282"/>
      <c r="P352" s="282"/>
      <c r="Q352" s="282"/>
      <c r="R352" s="282"/>
      <c r="S352" s="282"/>
      <c r="T352" s="282"/>
      <c r="U352" s="282"/>
      <c r="V352" s="282"/>
      <c r="W352" s="282"/>
      <c r="X352" s="282"/>
      <c r="Y352" s="283"/>
    </row>
    <row r="353" spans="1:25" x14ac:dyDescent="0.25">
      <c r="A353" s="281"/>
      <c r="B353" s="282"/>
      <c r="C353" s="282"/>
      <c r="D353" s="282"/>
      <c r="E353" s="282"/>
      <c r="F353" s="282"/>
      <c r="G353" s="282"/>
      <c r="H353" s="282"/>
      <c r="I353" s="282"/>
      <c r="J353" s="282"/>
      <c r="K353" s="282"/>
      <c r="L353" s="282"/>
      <c r="M353" s="282"/>
      <c r="N353" s="282"/>
      <c r="O353" s="282"/>
      <c r="P353" s="282"/>
      <c r="Q353" s="282"/>
      <c r="R353" s="282"/>
      <c r="S353" s="282"/>
      <c r="T353" s="282"/>
      <c r="U353" s="282"/>
      <c r="V353" s="282"/>
      <c r="W353" s="282"/>
      <c r="X353" s="282"/>
      <c r="Y353" s="283"/>
    </row>
    <row r="354" spans="1:25" x14ac:dyDescent="0.25">
      <c r="A354" s="281"/>
      <c r="B354" s="282"/>
      <c r="C354" s="282"/>
      <c r="D354" s="282"/>
      <c r="E354" s="282"/>
      <c r="F354" s="282"/>
      <c r="G354" s="282"/>
      <c r="H354" s="282"/>
      <c r="I354" s="282"/>
      <c r="J354" s="282"/>
      <c r="K354" s="282"/>
      <c r="L354" s="282"/>
      <c r="M354" s="282"/>
      <c r="N354" s="282"/>
      <c r="O354" s="282"/>
      <c r="P354" s="282"/>
      <c r="Q354" s="282"/>
      <c r="R354" s="282"/>
      <c r="S354" s="282"/>
      <c r="T354" s="282"/>
      <c r="U354" s="282"/>
      <c r="V354" s="282"/>
      <c r="W354" s="282"/>
      <c r="X354" s="282"/>
      <c r="Y354" s="283"/>
    </row>
    <row r="355" spans="1:25" x14ac:dyDescent="0.25">
      <c r="A355" s="281"/>
      <c r="B355" s="282"/>
      <c r="C355" s="282"/>
      <c r="D355" s="282"/>
      <c r="E355" s="282"/>
      <c r="F355" s="282"/>
      <c r="G355" s="282"/>
      <c r="H355" s="282"/>
      <c r="I355" s="282"/>
      <c r="J355" s="282"/>
      <c r="K355" s="282"/>
      <c r="L355" s="282"/>
      <c r="M355" s="282"/>
      <c r="N355" s="282"/>
      <c r="O355" s="282"/>
      <c r="P355" s="282"/>
      <c r="Q355" s="282"/>
      <c r="R355" s="282"/>
      <c r="S355" s="282"/>
      <c r="T355" s="282"/>
      <c r="U355" s="282"/>
      <c r="V355" s="282"/>
      <c r="W355" s="282"/>
      <c r="X355" s="282"/>
      <c r="Y355" s="283"/>
    </row>
    <row r="356" spans="1:25" x14ac:dyDescent="0.25">
      <c r="A356" s="281"/>
      <c r="B356" s="282"/>
      <c r="C356" s="282"/>
      <c r="D356" s="282"/>
      <c r="E356" s="282"/>
      <c r="F356" s="282"/>
      <c r="G356" s="282"/>
      <c r="H356" s="282"/>
      <c r="I356" s="282"/>
      <c r="J356" s="282"/>
      <c r="K356" s="282"/>
      <c r="L356" s="282"/>
      <c r="M356" s="282"/>
      <c r="N356" s="282"/>
      <c r="O356" s="282"/>
      <c r="P356" s="282"/>
      <c r="Q356" s="282"/>
      <c r="R356" s="282"/>
      <c r="S356" s="282"/>
      <c r="T356" s="282"/>
      <c r="U356" s="282"/>
      <c r="V356" s="282"/>
      <c r="W356" s="282"/>
      <c r="X356" s="282"/>
      <c r="Y356" s="283"/>
    </row>
    <row r="357" spans="1:25" x14ac:dyDescent="0.25">
      <c r="A357" s="281"/>
      <c r="B357" s="282"/>
      <c r="C357" s="282"/>
      <c r="D357" s="282"/>
      <c r="E357" s="282"/>
      <c r="F357" s="282"/>
      <c r="G357" s="282"/>
      <c r="H357" s="282"/>
      <c r="I357" s="282"/>
      <c r="J357" s="282"/>
      <c r="K357" s="282"/>
      <c r="L357" s="282"/>
      <c r="M357" s="282"/>
      <c r="N357" s="282"/>
      <c r="O357" s="282"/>
      <c r="P357" s="282"/>
      <c r="Q357" s="282"/>
      <c r="R357" s="282"/>
      <c r="S357" s="282"/>
      <c r="T357" s="282"/>
      <c r="U357" s="282"/>
      <c r="V357" s="282"/>
      <c r="W357" s="282"/>
      <c r="X357" s="282"/>
      <c r="Y357" s="283"/>
    </row>
    <row r="358" spans="1:25" x14ac:dyDescent="0.25">
      <c r="A358" s="281"/>
      <c r="B358" s="282"/>
      <c r="C358" s="282"/>
      <c r="D358" s="282"/>
      <c r="E358" s="282"/>
      <c r="F358" s="282"/>
      <c r="G358" s="282"/>
      <c r="H358" s="282"/>
      <c r="I358" s="282"/>
      <c r="J358" s="282"/>
      <c r="K358" s="282"/>
      <c r="L358" s="282"/>
      <c r="M358" s="282"/>
      <c r="N358" s="282"/>
      <c r="O358" s="282"/>
      <c r="P358" s="282"/>
      <c r="Q358" s="282"/>
      <c r="R358" s="282"/>
      <c r="S358" s="282"/>
      <c r="T358" s="282"/>
      <c r="U358" s="282"/>
      <c r="V358" s="282"/>
      <c r="W358" s="282"/>
      <c r="X358" s="282"/>
      <c r="Y358" s="283"/>
    </row>
    <row r="359" spans="1:25" x14ac:dyDescent="0.25">
      <c r="A359" s="281"/>
      <c r="B359" s="282"/>
      <c r="C359" s="282"/>
      <c r="D359" s="282"/>
      <c r="E359" s="282"/>
      <c r="F359" s="282"/>
      <c r="G359" s="282"/>
      <c r="H359" s="282"/>
      <c r="I359" s="282"/>
      <c r="J359" s="282"/>
      <c r="K359" s="282"/>
      <c r="L359" s="282"/>
      <c r="M359" s="282"/>
      <c r="N359" s="282"/>
      <c r="O359" s="282"/>
      <c r="P359" s="282"/>
      <c r="Q359" s="282"/>
      <c r="R359" s="282"/>
      <c r="S359" s="282"/>
      <c r="T359" s="282"/>
      <c r="U359" s="282"/>
      <c r="V359" s="282"/>
      <c r="W359" s="282"/>
      <c r="X359" s="282"/>
      <c r="Y359" s="283"/>
    </row>
    <row r="360" spans="1:25" x14ac:dyDescent="0.25">
      <c r="A360" s="281"/>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3"/>
    </row>
    <row r="361" spans="1:25" x14ac:dyDescent="0.25">
      <c r="A361" s="281"/>
      <c r="B361" s="282"/>
      <c r="C361" s="282"/>
      <c r="D361" s="282"/>
      <c r="E361" s="282"/>
      <c r="F361" s="282"/>
      <c r="G361" s="282"/>
      <c r="H361" s="282"/>
      <c r="I361" s="282"/>
      <c r="J361" s="282"/>
      <c r="K361" s="282"/>
      <c r="L361" s="282"/>
      <c r="M361" s="282"/>
      <c r="N361" s="282"/>
      <c r="O361" s="282"/>
      <c r="P361" s="282"/>
      <c r="Q361" s="282"/>
      <c r="R361" s="282"/>
      <c r="S361" s="282"/>
      <c r="T361" s="282"/>
      <c r="U361" s="282"/>
      <c r="V361" s="282"/>
      <c r="W361" s="282"/>
      <c r="X361" s="282"/>
      <c r="Y361" s="283"/>
    </row>
    <row r="362" spans="1:25" x14ac:dyDescent="0.25">
      <c r="A362" s="281"/>
      <c r="B362" s="282"/>
      <c r="C362" s="282"/>
      <c r="D362" s="282"/>
      <c r="E362" s="282"/>
      <c r="F362" s="282"/>
      <c r="G362" s="282"/>
      <c r="H362" s="282"/>
      <c r="I362" s="282"/>
      <c r="J362" s="282"/>
      <c r="K362" s="282"/>
      <c r="L362" s="282"/>
      <c r="M362" s="282"/>
      <c r="N362" s="282"/>
      <c r="O362" s="282"/>
      <c r="P362" s="282"/>
      <c r="Q362" s="282"/>
      <c r="R362" s="282"/>
      <c r="S362" s="282"/>
      <c r="T362" s="282"/>
      <c r="U362" s="282"/>
      <c r="V362" s="282"/>
      <c r="W362" s="282"/>
      <c r="X362" s="282"/>
      <c r="Y362" s="283"/>
    </row>
    <row r="363" spans="1:25" ht="15.75" thickBot="1" x14ac:dyDescent="0.3">
      <c r="A363" s="284"/>
      <c r="B363" s="285"/>
      <c r="C363" s="285"/>
      <c r="D363" s="285"/>
      <c r="E363" s="285"/>
      <c r="F363" s="285"/>
      <c r="G363" s="285"/>
      <c r="H363" s="285"/>
      <c r="I363" s="285"/>
      <c r="J363" s="285"/>
      <c r="K363" s="285"/>
      <c r="L363" s="285"/>
      <c r="M363" s="285"/>
      <c r="N363" s="285"/>
      <c r="O363" s="285"/>
      <c r="P363" s="285"/>
      <c r="Q363" s="285"/>
      <c r="R363" s="285"/>
      <c r="S363" s="285"/>
      <c r="T363" s="285"/>
      <c r="U363" s="285"/>
      <c r="V363" s="285"/>
      <c r="W363" s="285"/>
      <c r="X363" s="285"/>
      <c r="Y363" s="286"/>
    </row>
    <row r="365" spans="1:25" ht="15.75" thickBot="1" x14ac:dyDescent="0.3">
      <c r="A365" s="266" t="s">
        <v>58</v>
      </c>
      <c r="B365" s="266"/>
      <c r="C365" s="266"/>
      <c r="D365" s="266"/>
      <c r="E365" s="266"/>
      <c r="F365" s="266"/>
      <c r="G365" s="266"/>
      <c r="H365" s="266"/>
      <c r="I365" s="266"/>
      <c r="J365" s="266"/>
      <c r="K365" s="266"/>
      <c r="L365" s="266"/>
      <c r="M365" s="266"/>
      <c r="N365" s="266"/>
      <c r="O365" s="266"/>
      <c r="P365" s="266"/>
      <c r="Q365" s="266"/>
      <c r="R365" s="266"/>
      <c r="S365" s="266"/>
      <c r="T365" s="266"/>
      <c r="U365" s="266"/>
      <c r="V365" s="266"/>
      <c r="W365" s="266"/>
      <c r="X365" s="266"/>
      <c r="Y365" s="266"/>
    </row>
    <row r="366" spans="1:25" x14ac:dyDescent="0.25">
      <c r="A366" s="278" t="s">
        <v>116</v>
      </c>
      <c r="B366" s="279"/>
      <c r="C366" s="279"/>
      <c r="D366" s="279"/>
      <c r="E366" s="279"/>
      <c r="F366" s="279"/>
      <c r="G366" s="279"/>
      <c r="H366" s="279"/>
      <c r="I366" s="279"/>
      <c r="J366" s="279"/>
      <c r="K366" s="279"/>
      <c r="L366" s="279"/>
      <c r="M366" s="279"/>
      <c r="N366" s="279"/>
      <c r="O366" s="279"/>
      <c r="P366" s="279"/>
      <c r="Q366" s="279"/>
      <c r="R366" s="279"/>
      <c r="S366" s="279"/>
      <c r="T366" s="279"/>
      <c r="U366" s="279"/>
      <c r="V366" s="279"/>
      <c r="W366" s="279"/>
      <c r="X366" s="279"/>
      <c r="Y366" s="280"/>
    </row>
    <row r="367" spans="1:25" x14ac:dyDescent="0.25">
      <c r="A367" s="281"/>
      <c r="B367" s="282"/>
      <c r="C367" s="282"/>
      <c r="D367" s="282"/>
      <c r="E367" s="282"/>
      <c r="F367" s="282"/>
      <c r="G367" s="282"/>
      <c r="H367" s="282"/>
      <c r="I367" s="282"/>
      <c r="J367" s="282"/>
      <c r="K367" s="282"/>
      <c r="L367" s="282"/>
      <c r="M367" s="282"/>
      <c r="N367" s="282"/>
      <c r="O367" s="282"/>
      <c r="P367" s="282"/>
      <c r="Q367" s="282"/>
      <c r="R367" s="282"/>
      <c r="S367" s="282"/>
      <c r="T367" s="282"/>
      <c r="U367" s="282"/>
      <c r="V367" s="282"/>
      <c r="W367" s="282"/>
      <c r="X367" s="282"/>
      <c r="Y367" s="283"/>
    </row>
    <row r="368" spans="1:25" x14ac:dyDescent="0.25">
      <c r="A368" s="281"/>
      <c r="B368" s="282"/>
      <c r="C368" s="282"/>
      <c r="D368" s="282"/>
      <c r="E368" s="282"/>
      <c r="F368" s="282"/>
      <c r="G368" s="282"/>
      <c r="H368" s="282"/>
      <c r="I368" s="282"/>
      <c r="J368" s="282"/>
      <c r="K368" s="282"/>
      <c r="L368" s="282"/>
      <c r="M368" s="282"/>
      <c r="N368" s="282"/>
      <c r="O368" s="282"/>
      <c r="P368" s="282"/>
      <c r="Q368" s="282"/>
      <c r="R368" s="282"/>
      <c r="S368" s="282"/>
      <c r="T368" s="282"/>
      <c r="U368" s="282"/>
      <c r="V368" s="282"/>
      <c r="W368" s="282"/>
      <c r="X368" s="282"/>
      <c r="Y368" s="283"/>
    </row>
    <row r="369" spans="1:25" x14ac:dyDescent="0.25">
      <c r="A369" s="281"/>
      <c r="B369" s="282"/>
      <c r="C369" s="282"/>
      <c r="D369" s="282"/>
      <c r="E369" s="282"/>
      <c r="F369" s="282"/>
      <c r="G369" s="282"/>
      <c r="H369" s="282"/>
      <c r="I369" s="282"/>
      <c r="J369" s="282"/>
      <c r="K369" s="282"/>
      <c r="L369" s="282"/>
      <c r="M369" s="282"/>
      <c r="N369" s="282"/>
      <c r="O369" s="282"/>
      <c r="P369" s="282"/>
      <c r="Q369" s="282"/>
      <c r="R369" s="282"/>
      <c r="S369" s="282"/>
      <c r="T369" s="282"/>
      <c r="U369" s="282"/>
      <c r="V369" s="282"/>
      <c r="W369" s="282"/>
      <c r="X369" s="282"/>
      <c r="Y369" s="283"/>
    </row>
    <row r="370" spans="1:25" s="234" customFormat="1" x14ac:dyDescent="0.25">
      <c r="A370" s="281"/>
      <c r="B370" s="282"/>
      <c r="C370" s="282"/>
      <c r="D370" s="282"/>
      <c r="E370" s="282"/>
      <c r="F370" s="282"/>
      <c r="G370" s="282"/>
      <c r="H370" s="282"/>
      <c r="I370" s="282"/>
      <c r="J370" s="282"/>
      <c r="K370" s="282"/>
      <c r="L370" s="282"/>
      <c r="M370" s="282"/>
      <c r="N370" s="282"/>
      <c r="O370" s="282"/>
      <c r="P370" s="282"/>
      <c r="Q370" s="282"/>
      <c r="R370" s="282"/>
      <c r="S370" s="282"/>
      <c r="T370" s="282"/>
      <c r="U370" s="282"/>
      <c r="V370" s="282"/>
      <c r="W370" s="282"/>
      <c r="X370" s="282"/>
      <c r="Y370" s="283"/>
    </row>
    <row r="371" spans="1:25" x14ac:dyDescent="0.25">
      <c r="A371" s="281"/>
      <c r="B371" s="282"/>
      <c r="C371" s="282"/>
      <c r="D371" s="282"/>
      <c r="E371" s="282"/>
      <c r="F371" s="282"/>
      <c r="G371" s="282"/>
      <c r="H371" s="282"/>
      <c r="I371" s="282"/>
      <c r="J371" s="282"/>
      <c r="K371" s="282"/>
      <c r="L371" s="282"/>
      <c r="M371" s="282"/>
      <c r="N371" s="282"/>
      <c r="O371" s="282"/>
      <c r="P371" s="282"/>
      <c r="Q371" s="282"/>
      <c r="R371" s="282"/>
      <c r="S371" s="282"/>
      <c r="T371" s="282"/>
      <c r="U371" s="282"/>
      <c r="V371" s="282"/>
      <c r="W371" s="282"/>
      <c r="X371" s="282"/>
      <c r="Y371" s="283"/>
    </row>
    <row r="372" spans="1:25" ht="15.75" thickBot="1" x14ac:dyDescent="0.3">
      <c r="A372" s="284"/>
      <c r="B372" s="285"/>
      <c r="C372" s="285"/>
      <c r="D372" s="285"/>
      <c r="E372" s="285"/>
      <c r="F372" s="285"/>
      <c r="G372" s="285"/>
      <c r="H372" s="285"/>
      <c r="I372" s="285"/>
      <c r="J372" s="285"/>
      <c r="K372" s="285"/>
      <c r="L372" s="285"/>
      <c r="M372" s="285"/>
      <c r="N372" s="285"/>
      <c r="O372" s="285"/>
      <c r="P372" s="285"/>
      <c r="Q372" s="285"/>
      <c r="R372" s="285"/>
      <c r="S372" s="285"/>
      <c r="T372" s="285"/>
      <c r="U372" s="285"/>
      <c r="V372" s="285"/>
      <c r="W372" s="285"/>
      <c r="X372" s="285"/>
      <c r="Y372" s="286"/>
    </row>
    <row r="374" spans="1:25" ht="15.75" thickBot="1" x14ac:dyDescent="0.3">
      <c r="A374" s="266" t="s">
        <v>60</v>
      </c>
      <c r="B374" s="266"/>
      <c r="C374" s="266"/>
      <c r="D374" s="266"/>
      <c r="E374" s="266"/>
      <c r="F374" s="266"/>
      <c r="G374" s="266"/>
      <c r="H374" s="266"/>
      <c r="I374" s="266"/>
      <c r="J374" s="266"/>
      <c r="K374" s="266"/>
      <c r="L374" s="266"/>
      <c r="M374" s="266"/>
      <c r="N374" s="266"/>
      <c r="O374" s="266"/>
      <c r="P374" s="266"/>
      <c r="Q374" s="266"/>
      <c r="R374" s="266"/>
      <c r="S374" s="266"/>
      <c r="T374" s="266"/>
      <c r="U374" s="266"/>
      <c r="V374" s="266"/>
      <c r="W374" s="266"/>
      <c r="X374" s="266"/>
      <c r="Y374" s="266"/>
    </row>
    <row r="375" spans="1:25" ht="15.75" thickBot="1" x14ac:dyDescent="0.3">
      <c r="A375" s="267" t="s">
        <v>117</v>
      </c>
      <c r="B375" s="268"/>
      <c r="C375" s="268"/>
      <c r="D375" s="268"/>
      <c r="E375" s="268"/>
      <c r="F375" s="268"/>
      <c r="G375" s="268"/>
      <c r="H375" s="268"/>
      <c r="I375" s="268"/>
      <c r="J375" s="268"/>
      <c r="K375" s="268"/>
      <c r="L375" s="268"/>
      <c r="M375" s="268"/>
      <c r="N375" s="268"/>
      <c r="O375" s="268"/>
      <c r="P375" s="268"/>
      <c r="Q375" s="268"/>
      <c r="R375" s="268"/>
      <c r="S375" s="268"/>
      <c r="T375" s="268"/>
      <c r="U375" s="268"/>
      <c r="V375" s="268"/>
      <c r="W375" s="268"/>
      <c r="X375" s="268"/>
      <c r="Y375" s="269"/>
    </row>
    <row r="377" spans="1:25" ht="15.75" thickBot="1" x14ac:dyDescent="0.3">
      <c r="A377" s="270" t="s">
        <v>62</v>
      </c>
      <c r="B377" s="270"/>
      <c r="C377" s="270"/>
      <c r="E377" s="270" t="s">
        <v>63</v>
      </c>
      <c r="F377" s="270"/>
      <c r="G377" s="270"/>
    </row>
    <row r="378" spans="1:25" x14ac:dyDescent="0.25">
      <c r="A378" s="275" t="s">
        <v>64</v>
      </c>
      <c r="B378" s="276"/>
      <c r="E378" s="275" t="s">
        <v>92</v>
      </c>
      <c r="F378" s="276"/>
    </row>
    <row r="379" spans="1:25" x14ac:dyDescent="0.25">
      <c r="A379" s="232"/>
      <c r="B379" s="232"/>
      <c r="C379" s="233"/>
      <c r="D379" s="233"/>
      <c r="E379" s="232"/>
      <c r="F379" s="232"/>
      <c r="G379" s="233"/>
      <c r="H379" s="233"/>
    </row>
    <row r="380" spans="1:25" x14ac:dyDescent="0.25">
      <c r="A380" s="273"/>
      <c r="B380" s="273"/>
      <c r="C380" s="273"/>
      <c r="D380" s="236"/>
      <c r="E380" s="273"/>
      <c r="F380" s="273"/>
      <c r="G380" s="273"/>
      <c r="H380" s="235"/>
      <c r="I380" s="235"/>
      <c r="J380" s="235"/>
      <c r="K380" s="235"/>
      <c r="L380" s="235"/>
      <c r="M380" s="235"/>
      <c r="N380" s="235"/>
      <c r="O380" s="235"/>
      <c r="P380" s="235"/>
      <c r="Q380" s="235"/>
      <c r="R380" s="235"/>
      <c r="S380" s="235"/>
      <c r="T380" s="235"/>
      <c r="U380" s="235"/>
      <c r="V380" s="235"/>
      <c r="W380" s="235"/>
      <c r="X380" s="235"/>
      <c r="Y380" s="235"/>
    </row>
    <row r="381" spans="1:25" x14ac:dyDescent="0.25">
      <c r="A381" s="232"/>
      <c r="B381" s="232"/>
      <c r="C381" s="233"/>
      <c r="D381" s="233"/>
      <c r="E381" s="232"/>
      <c r="F381" s="232"/>
      <c r="G381" s="233"/>
      <c r="H381" s="233"/>
    </row>
    <row r="382" spans="1:25" ht="18.75" x14ac:dyDescent="0.3">
      <c r="A382" s="265" t="s">
        <v>118</v>
      </c>
      <c r="B382" s="265"/>
      <c r="C382" s="265"/>
      <c r="D382" s="265"/>
      <c r="E382" s="265"/>
      <c r="F382" s="265"/>
      <c r="G382" s="233"/>
      <c r="H382" s="265" t="s">
        <v>119</v>
      </c>
      <c r="I382" s="265"/>
      <c r="J382" s="265"/>
      <c r="K382" s="233"/>
      <c r="L382" s="233"/>
      <c r="M382" s="233"/>
      <c r="N382" s="233"/>
      <c r="O382" s="233"/>
      <c r="P382" s="233"/>
      <c r="Q382" s="233"/>
      <c r="R382" s="233"/>
      <c r="S382" s="233"/>
      <c r="T382" s="233"/>
      <c r="U382" s="233"/>
      <c r="V382" s="233"/>
      <c r="W382" s="233"/>
      <c r="X382" s="233"/>
      <c r="Y382" s="233"/>
    </row>
    <row r="383" spans="1:25" x14ac:dyDescent="0.25">
      <c r="A383" s="289" t="s">
        <v>120</v>
      </c>
      <c r="B383" s="282"/>
      <c r="C383" s="282"/>
      <c r="D383" s="282"/>
      <c r="E383" s="282"/>
      <c r="F383" s="282"/>
      <c r="G383" s="282"/>
      <c r="H383" s="282"/>
      <c r="I383" s="282"/>
      <c r="J383" s="282"/>
      <c r="K383" s="282"/>
      <c r="L383" s="282"/>
      <c r="M383" s="282"/>
      <c r="N383" s="282"/>
      <c r="O383" s="282"/>
      <c r="P383" s="282"/>
      <c r="Q383" s="282"/>
      <c r="R383" s="282"/>
      <c r="S383" s="282"/>
      <c r="T383" s="282"/>
      <c r="U383" s="282"/>
      <c r="V383" s="282"/>
      <c r="W383" s="282"/>
      <c r="X383" s="282"/>
      <c r="Y383" s="283"/>
    </row>
    <row r="384" spans="1:25" x14ac:dyDescent="0.25">
      <c r="A384" s="281"/>
      <c r="B384" s="282"/>
      <c r="C384" s="282"/>
      <c r="D384" s="282"/>
      <c r="E384" s="282"/>
      <c r="F384" s="282"/>
      <c r="G384" s="282"/>
      <c r="H384" s="282"/>
      <c r="I384" s="282"/>
      <c r="J384" s="282"/>
      <c r="K384" s="282"/>
      <c r="L384" s="282"/>
      <c r="M384" s="282"/>
      <c r="N384" s="282"/>
      <c r="O384" s="282"/>
      <c r="P384" s="282"/>
      <c r="Q384" s="282"/>
      <c r="R384" s="282"/>
      <c r="S384" s="282"/>
      <c r="T384" s="282"/>
      <c r="U384" s="282"/>
      <c r="V384" s="282"/>
      <c r="W384" s="282"/>
      <c r="X384" s="282"/>
      <c r="Y384" s="283"/>
    </row>
    <row r="385" spans="1:25" x14ac:dyDescent="0.25">
      <c r="A385" s="281"/>
      <c r="B385" s="282"/>
      <c r="C385" s="282"/>
      <c r="D385" s="282"/>
      <c r="E385" s="282"/>
      <c r="F385" s="282"/>
      <c r="G385" s="282"/>
      <c r="H385" s="282"/>
      <c r="I385" s="282"/>
      <c r="J385" s="282"/>
      <c r="K385" s="282"/>
      <c r="L385" s="282"/>
      <c r="M385" s="282"/>
      <c r="N385" s="282"/>
      <c r="O385" s="282"/>
      <c r="P385" s="282"/>
      <c r="Q385" s="282"/>
      <c r="R385" s="282"/>
      <c r="S385" s="282"/>
      <c r="T385" s="282"/>
      <c r="U385" s="282"/>
      <c r="V385" s="282"/>
      <c r="W385" s="282"/>
      <c r="X385" s="282"/>
      <c r="Y385" s="283"/>
    </row>
    <row r="386" spans="1:25" x14ac:dyDescent="0.25">
      <c r="A386" s="281"/>
      <c r="B386" s="282"/>
      <c r="C386" s="282"/>
      <c r="D386" s="282"/>
      <c r="E386" s="282"/>
      <c r="F386" s="282"/>
      <c r="G386" s="282"/>
      <c r="H386" s="282"/>
      <c r="I386" s="282"/>
      <c r="J386" s="282"/>
      <c r="K386" s="282"/>
      <c r="L386" s="282"/>
      <c r="M386" s="282"/>
      <c r="N386" s="282"/>
      <c r="O386" s="282"/>
      <c r="P386" s="282"/>
      <c r="Q386" s="282"/>
      <c r="R386" s="282"/>
      <c r="S386" s="282"/>
      <c r="T386" s="282"/>
      <c r="U386" s="282"/>
      <c r="V386" s="282"/>
      <c r="W386" s="282"/>
      <c r="X386" s="282"/>
      <c r="Y386" s="283"/>
    </row>
    <row r="387" spans="1:25" x14ac:dyDescent="0.25">
      <c r="A387" s="281"/>
      <c r="B387" s="282"/>
      <c r="C387" s="282"/>
      <c r="D387" s="282"/>
      <c r="E387" s="282"/>
      <c r="F387" s="282"/>
      <c r="G387" s="282"/>
      <c r="H387" s="282"/>
      <c r="I387" s="282"/>
      <c r="J387" s="282"/>
      <c r="K387" s="282"/>
      <c r="L387" s="282"/>
      <c r="M387" s="282"/>
      <c r="N387" s="282"/>
      <c r="O387" s="282"/>
      <c r="P387" s="282"/>
      <c r="Q387" s="282"/>
      <c r="R387" s="282"/>
      <c r="S387" s="282"/>
      <c r="T387" s="282"/>
      <c r="U387" s="282"/>
      <c r="V387" s="282"/>
      <c r="W387" s="282"/>
      <c r="X387" s="282"/>
      <c r="Y387" s="283"/>
    </row>
    <row r="388" spans="1:25" x14ac:dyDescent="0.25">
      <c r="A388" s="281"/>
      <c r="B388" s="282"/>
      <c r="C388" s="282"/>
      <c r="D388" s="282"/>
      <c r="E388" s="282"/>
      <c r="F388" s="282"/>
      <c r="G388" s="282"/>
      <c r="H388" s="282"/>
      <c r="I388" s="282"/>
      <c r="J388" s="282"/>
      <c r="K388" s="282"/>
      <c r="L388" s="282"/>
      <c r="M388" s="282"/>
      <c r="N388" s="282"/>
      <c r="O388" s="282"/>
      <c r="P388" s="282"/>
      <c r="Q388" s="282"/>
      <c r="R388" s="282"/>
      <c r="S388" s="282"/>
      <c r="T388" s="282"/>
      <c r="U388" s="282"/>
      <c r="V388" s="282"/>
      <c r="W388" s="282"/>
      <c r="X388" s="282"/>
      <c r="Y388" s="283"/>
    </row>
    <row r="389" spans="1:25" x14ac:dyDescent="0.25">
      <c r="A389" s="281"/>
      <c r="B389" s="282"/>
      <c r="C389" s="282"/>
      <c r="D389" s="282"/>
      <c r="E389" s="282"/>
      <c r="F389" s="282"/>
      <c r="G389" s="282"/>
      <c r="H389" s="282"/>
      <c r="I389" s="282"/>
      <c r="J389" s="282"/>
      <c r="K389" s="282"/>
      <c r="L389" s="282"/>
      <c r="M389" s="282"/>
      <c r="N389" s="282"/>
      <c r="O389" s="282"/>
      <c r="P389" s="282"/>
      <c r="Q389" s="282"/>
      <c r="R389" s="282"/>
      <c r="S389" s="282"/>
      <c r="T389" s="282"/>
      <c r="U389" s="282"/>
      <c r="V389" s="282"/>
      <c r="W389" s="282"/>
      <c r="X389" s="282"/>
      <c r="Y389" s="283"/>
    </row>
    <row r="390" spans="1:25" x14ac:dyDescent="0.25">
      <c r="A390" s="281"/>
      <c r="B390" s="282"/>
      <c r="C390" s="282"/>
      <c r="D390" s="282"/>
      <c r="E390" s="282"/>
      <c r="F390" s="282"/>
      <c r="G390" s="282"/>
      <c r="H390" s="282"/>
      <c r="I390" s="282"/>
      <c r="J390" s="282"/>
      <c r="K390" s="282"/>
      <c r="L390" s="282"/>
      <c r="M390" s="282"/>
      <c r="N390" s="282"/>
      <c r="O390" s="282"/>
      <c r="P390" s="282"/>
      <c r="Q390" s="282"/>
      <c r="R390" s="282"/>
      <c r="S390" s="282"/>
      <c r="T390" s="282"/>
      <c r="U390" s="282"/>
      <c r="V390" s="282"/>
      <c r="W390" s="282"/>
      <c r="X390" s="282"/>
      <c r="Y390" s="283"/>
    </row>
    <row r="391" spans="1:25" x14ac:dyDescent="0.25">
      <c r="A391" s="281"/>
      <c r="B391" s="282"/>
      <c r="C391" s="282"/>
      <c r="D391" s="282"/>
      <c r="E391" s="282"/>
      <c r="F391" s="282"/>
      <c r="G391" s="282"/>
      <c r="H391" s="282"/>
      <c r="I391" s="282"/>
      <c r="J391" s="282"/>
      <c r="K391" s="282"/>
      <c r="L391" s="282"/>
      <c r="M391" s="282"/>
      <c r="N391" s="282"/>
      <c r="O391" s="282"/>
      <c r="P391" s="282"/>
      <c r="Q391" s="282"/>
      <c r="R391" s="282"/>
      <c r="S391" s="282"/>
      <c r="T391" s="282"/>
      <c r="U391" s="282"/>
      <c r="V391" s="282"/>
      <c r="W391" s="282"/>
      <c r="X391" s="282"/>
      <c r="Y391" s="283"/>
    </row>
    <row r="392" spans="1:25" x14ac:dyDescent="0.25">
      <c r="A392" s="281"/>
      <c r="B392" s="282"/>
      <c r="C392" s="282"/>
      <c r="D392" s="282"/>
      <c r="E392" s="282"/>
      <c r="F392" s="282"/>
      <c r="G392" s="282"/>
      <c r="H392" s="282"/>
      <c r="I392" s="282"/>
      <c r="J392" s="282"/>
      <c r="K392" s="282"/>
      <c r="L392" s="282"/>
      <c r="M392" s="282"/>
      <c r="N392" s="282"/>
      <c r="O392" s="282"/>
      <c r="P392" s="282"/>
      <c r="Q392" s="282"/>
      <c r="R392" s="282"/>
      <c r="S392" s="282"/>
      <c r="T392" s="282"/>
      <c r="U392" s="282"/>
      <c r="V392" s="282"/>
      <c r="W392" s="282"/>
      <c r="X392" s="282"/>
      <c r="Y392" s="283"/>
    </row>
    <row r="393" spans="1:25" x14ac:dyDescent="0.25">
      <c r="A393" s="281"/>
      <c r="B393" s="282"/>
      <c r="C393" s="282"/>
      <c r="D393" s="282"/>
      <c r="E393" s="282"/>
      <c r="F393" s="282"/>
      <c r="G393" s="282"/>
      <c r="H393" s="282"/>
      <c r="I393" s="282"/>
      <c r="J393" s="282"/>
      <c r="K393" s="282"/>
      <c r="L393" s="282"/>
      <c r="M393" s="282"/>
      <c r="N393" s="282"/>
      <c r="O393" s="282"/>
      <c r="P393" s="282"/>
      <c r="Q393" s="282"/>
      <c r="R393" s="282"/>
      <c r="S393" s="282"/>
      <c r="T393" s="282"/>
      <c r="U393" s="282"/>
      <c r="V393" s="282"/>
      <c r="W393" s="282"/>
      <c r="X393" s="282"/>
      <c r="Y393" s="283"/>
    </row>
    <row r="394" spans="1:25" x14ac:dyDescent="0.25">
      <c r="A394" s="281"/>
      <c r="B394" s="282"/>
      <c r="C394" s="282"/>
      <c r="D394" s="282"/>
      <c r="E394" s="282"/>
      <c r="F394" s="282"/>
      <c r="G394" s="282"/>
      <c r="H394" s="282"/>
      <c r="I394" s="282"/>
      <c r="J394" s="282"/>
      <c r="K394" s="282"/>
      <c r="L394" s="282"/>
      <c r="M394" s="282"/>
      <c r="N394" s="282"/>
      <c r="O394" s="282"/>
      <c r="P394" s="282"/>
      <c r="Q394" s="282"/>
      <c r="R394" s="282"/>
      <c r="S394" s="282"/>
      <c r="T394" s="282"/>
      <c r="U394" s="282"/>
      <c r="V394" s="282"/>
      <c r="W394" s="282"/>
      <c r="X394" s="282"/>
      <c r="Y394" s="283"/>
    </row>
    <row r="395" spans="1:25" x14ac:dyDescent="0.25">
      <c r="A395" s="281"/>
      <c r="B395" s="282"/>
      <c r="C395" s="282"/>
      <c r="D395" s="282"/>
      <c r="E395" s="282"/>
      <c r="F395" s="282"/>
      <c r="G395" s="282"/>
      <c r="H395" s="282"/>
      <c r="I395" s="282"/>
      <c r="J395" s="282"/>
      <c r="K395" s="282"/>
      <c r="L395" s="282"/>
      <c r="M395" s="282"/>
      <c r="N395" s="282"/>
      <c r="O395" s="282"/>
      <c r="P395" s="282"/>
      <c r="Q395" s="282"/>
      <c r="R395" s="282"/>
      <c r="S395" s="282"/>
      <c r="T395" s="282"/>
      <c r="U395" s="282"/>
      <c r="V395" s="282"/>
      <c r="W395" s="282"/>
      <c r="X395" s="282"/>
      <c r="Y395" s="283"/>
    </row>
    <row r="396" spans="1:25" ht="15.75" thickBot="1" x14ac:dyDescent="0.3">
      <c r="A396" s="284"/>
      <c r="B396" s="285"/>
      <c r="C396" s="285"/>
      <c r="D396" s="285"/>
      <c r="E396" s="285"/>
      <c r="F396" s="285"/>
      <c r="G396" s="285"/>
      <c r="H396" s="285"/>
      <c r="I396" s="285"/>
      <c r="J396" s="285"/>
      <c r="K396" s="285"/>
      <c r="L396" s="285"/>
      <c r="M396" s="285"/>
      <c r="N396" s="285"/>
      <c r="O396" s="285"/>
      <c r="P396" s="285"/>
      <c r="Q396" s="285"/>
      <c r="R396" s="285"/>
      <c r="S396" s="285"/>
      <c r="T396" s="285"/>
      <c r="U396" s="285"/>
      <c r="V396" s="285"/>
      <c r="W396" s="285"/>
      <c r="X396" s="285"/>
      <c r="Y396" s="286"/>
    </row>
    <row r="398" spans="1:25" ht="15.75" thickBot="1" x14ac:dyDescent="0.3">
      <c r="A398" s="266" t="s">
        <v>58</v>
      </c>
      <c r="B398" s="266"/>
      <c r="C398" s="266"/>
      <c r="D398" s="266"/>
      <c r="E398" s="266"/>
      <c r="F398" s="266"/>
      <c r="G398" s="266"/>
      <c r="H398" s="266"/>
      <c r="I398" s="266"/>
      <c r="J398" s="266"/>
      <c r="K398" s="266"/>
      <c r="L398" s="266"/>
      <c r="M398" s="266"/>
      <c r="N398" s="266"/>
      <c r="O398" s="266"/>
      <c r="P398" s="266"/>
      <c r="Q398" s="266"/>
      <c r="R398" s="266"/>
      <c r="S398" s="266"/>
      <c r="T398" s="266"/>
      <c r="U398" s="266"/>
      <c r="V398" s="266"/>
      <c r="W398" s="266"/>
      <c r="X398" s="266"/>
      <c r="Y398" s="266"/>
    </row>
    <row r="399" spans="1:25" x14ac:dyDescent="0.25">
      <c r="A399" s="288" t="s">
        <v>121</v>
      </c>
      <c r="B399" s="279"/>
      <c r="C399" s="279"/>
      <c r="D399" s="279"/>
      <c r="E399" s="279"/>
      <c r="F399" s="279"/>
      <c r="G399" s="279"/>
      <c r="H399" s="279"/>
      <c r="I399" s="279"/>
      <c r="J399" s="279"/>
      <c r="K399" s="279"/>
      <c r="L399" s="279"/>
      <c r="M399" s="279"/>
      <c r="N399" s="279"/>
      <c r="O399" s="279"/>
      <c r="P399" s="279"/>
      <c r="Q399" s="279"/>
      <c r="R399" s="279"/>
      <c r="S399" s="279"/>
      <c r="T399" s="279"/>
      <c r="U399" s="279"/>
      <c r="V399" s="279"/>
      <c r="W399" s="279"/>
      <c r="X399" s="279"/>
      <c r="Y399" s="280"/>
    </row>
    <row r="400" spans="1:25" x14ac:dyDescent="0.25">
      <c r="A400" s="281"/>
      <c r="B400" s="282"/>
      <c r="C400" s="282"/>
      <c r="D400" s="282"/>
      <c r="E400" s="282"/>
      <c r="F400" s="282"/>
      <c r="G400" s="282"/>
      <c r="H400" s="282"/>
      <c r="I400" s="282"/>
      <c r="J400" s="282"/>
      <c r="K400" s="282"/>
      <c r="L400" s="282"/>
      <c r="M400" s="282"/>
      <c r="N400" s="282"/>
      <c r="O400" s="282"/>
      <c r="P400" s="282"/>
      <c r="Q400" s="282"/>
      <c r="R400" s="282"/>
      <c r="S400" s="282"/>
      <c r="T400" s="282"/>
      <c r="U400" s="282"/>
      <c r="V400" s="282"/>
      <c r="W400" s="282"/>
      <c r="X400" s="282"/>
      <c r="Y400" s="283"/>
    </row>
    <row r="401" spans="1:25" x14ac:dyDescent="0.25">
      <c r="A401" s="281"/>
      <c r="B401" s="282"/>
      <c r="C401" s="282"/>
      <c r="D401" s="282"/>
      <c r="E401" s="282"/>
      <c r="F401" s="282"/>
      <c r="G401" s="282"/>
      <c r="H401" s="282"/>
      <c r="I401" s="282"/>
      <c r="J401" s="282"/>
      <c r="K401" s="282"/>
      <c r="L401" s="282"/>
      <c r="M401" s="282"/>
      <c r="N401" s="282"/>
      <c r="O401" s="282"/>
      <c r="P401" s="282"/>
      <c r="Q401" s="282"/>
      <c r="R401" s="282"/>
      <c r="S401" s="282"/>
      <c r="T401" s="282"/>
      <c r="U401" s="282"/>
      <c r="V401" s="282"/>
      <c r="W401" s="282"/>
      <c r="X401" s="282"/>
      <c r="Y401" s="283"/>
    </row>
    <row r="402" spans="1:25" x14ac:dyDescent="0.25">
      <c r="A402" s="281"/>
      <c r="B402" s="282"/>
      <c r="C402" s="282"/>
      <c r="D402" s="282"/>
      <c r="E402" s="282"/>
      <c r="F402" s="282"/>
      <c r="G402" s="282"/>
      <c r="H402" s="282"/>
      <c r="I402" s="282"/>
      <c r="J402" s="282"/>
      <c r="K402" s="282"/>
      <c r="L402" s="282"/>
      <c r="M402" s="282"/>
      <c r="N402" s="282"/>
      <c r="O402" s="282"/>
      <c r="P402" s="282"/>
      <c r="Q402" s="282"/>
      <c r="R402" s="282"/>
      <c r="S402" s="282"/>
      <c r="T402" s="282"/>
      <c r="U402" s="282"/>
      <c r="V402" s="282"/>
      <c r="W402" s="282"/>
      <c r="X402" s="282"/>
      <c r="Y402" s="283"/>
    </row>
    <row r="403" spans="1:25" x14ac:dyDescent="0.25">
      <c r="A403" s="281"/>
      <c r="B403" s="282"/>
      <c r="C403" s="282"/>
      <c r="D403" s="282"/>
      <c r="E403" s="282"/>
      <c r="F403" s="282"/>
      <c r="G403" s="282"/>
      <c r="H403" s="282"/>
      <c r="I403" s="282"/>
      <c r="J403" s="282"/>
      <c r="K403" s="282"/>
      <c r="L403" s="282"/>
      <c r="M403" s="282"/>
      <c r="N403" s="282"/>
      <c r="O403" s="282"/>
      <c r="P403" s="282"/>
      <c r="Q403" s="282"/>
      <c r="R403" s="282"/>
      <c r="S403" s="282"/>
      <c r="T403" s="282"/>
      <c r="U403" s="282"/>
      <c r="V403" s="282"/>
      <c r="W403" s="282"/>
      <c r="X403" s="282"/>
      <c r="Y403" s="283"/>
    </row>
    <row r="404" spans="1:25" s="234" customFormat="1" x14ac:dyDescent="0.25">
      <c r="A404" s="281"/>
      <c r="B404" s="282"/>
      <c r="C404" s="282"/>
      <c r="D404" s="282"/>
      <c r="E404" s="282"/>
      <c r="F404" s="282"/>
      <c r="G404" s="282"/>
      <c r="H404" s="282"/>
      <c r="I404" s="282"/>
      <c r="J404" s="282"/>
      <c r="K404" s="282"/>
      <c r="L404" s="282"/>
      <c r="M404" s="282"/>
      <c r="N404" s="282"/>
      <c r="O404" s="282"/>
      <c r="P404" s="282"/>
      <c r="Q404" s="282"/>
      <c r="R404" s="282"/>
      <c r="S404" s="282"/>
      <c r="T404" s="282"/>
      <c r="U404" s="282"/>
      <c r="V404" s="282"/>
      <c r="W404" s="282"/>
      <c r="X404" s="282"/>
      <c r="Y404" s="283"/>
    </row>
    <row r="405" spans="1:25" ht="15.75" thickBot="1" x14ac:dyDescent="0.3">
      <c r="A405" s="284"/>
      <c r="B405" s="285"/>
      <c r="C405" s="285"/>
      <c r="D405" s="285"/>
      <c r="E405" s="285"/>
      <c r="F405" s="285"/>
      <c r="G405" s="285"/>
      <c r="H405" s="285"/>
      <c r="I405" s="285"/>
      <c r="J405" s="285"/>
      <c r="K405" s="285"/>
      <c r="L405" s="285"/>
      <c r="M405" s="285"/>
      <c r="N405" s="285"/>
      <c r="O405" s="285"/>
      <c r="P405" s="285"/>
      <c r="Q405" s="285"/>
      <c r="R405" s="285"/>
      <c r="S405" s="285"/>
      <c r="T405" s="285"/>
      <c r="U405" s="285"/>
      <c r="V405" s="285"/>
      <c r="W405" s="285"/>
      <c r="X405" s="285"/>
      <c r="Y405" s="286"/>
    </row>
    <row r="407" spans="1:25" ht="15.75" thickBot="1" x14ac:dyDescent="0.3">
      <c r="A407" s="266" t="s">
        <v>60</v>
      </c>
      <c r="B407" s="266"/>
      <c r="C407" s="266"/>
      <c r="D407" s="266"/>
      <c r="E407" s="266"/>
      <c r="F407" s="266"/>
      <c r="G407" s="266"/>
      <c r="H407" s="266"/>
      <c r="I407" s="266"/>
      <c r="J407" s="266"/>
      <c r="K407" s="266"/>
      <c r="L407" s="266"/>
      <c r="M407" s="266"/>
      <c r="N407" s="266"/>
      <c r="O407" s="266"/>
      <c r="P407" s="266"/>
      <c r="Q407" s="266"/>
      <c r="R407" s="266"/>
      <c r="S407" s="266"/>
      <c r="T407" s="266"/>
      <c r="U407" s="266"/>
      <c r="V407" s="266"/>
      <c r="W407" s="266"/>
      <c r="X407" s="266"/>
      <c r="Y407" s="266"/>
    </row>
    <row r="408" spans="1:25" ht="15.75" thickBot="1" x14ac:dyDescent="0.3">
      <c r="A408" s="267" t="s">
        <v>122</v>
      </c>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9"/>
    </row>
    <row r="410" spans="1:25" ht="15.75" thickBot="1" x14ac:dyDescent="0.3">
      <c r="A410" s="270" t="s">
        <v>62</v>
      </c>
      <c r="B410" s="270"/>
      <c r="C410" s="270"/>
      <c r="E410" s="270" t="s">
        <v>63</v>
      </c>
      <c r="F410" s="270"/>
      <c r="G410" s="270"/>
    </row>
    <row r="411" spans="1:25" ht="15.75" thickBot="1" x14ac:dyDescent="0.3">
      <c r="A411" s="271" t="s">
        <v>64</v>
      </c>
      <c r="B411" s="272"/>
      <c r="E411" s="271" t="s">
        <v>92</v>
      </c>
      <c r="F411" s="272"/>
    </row>
    <row r="412" spans="1:25" x14ac:dyDescent="0.25">
      <c r="A412" s="297"/>
      <c r="B412" s="297"/>
      <c r="C412" s="297"/>
      <c r="D412" s="13"/>
      <c r="E412" s="297"/>
      <c r="F412" s="297"/>
      <c r="G412" s="297"/>
    </row>
    <row r="413" spans="1:25" x14ac:dyDescent="0.25">
      <c r="A413" s="298"/>
      <c r="B413" s="298"/>
      <c r="C413" s="298"/>
      <c r="D413" s="298"/>
      <c r="E413" s="298"/>
      <c r="F413" s="298"/>
      <c r="G413" s="298"/>
      <c r="H413" s="298"/>
      <c r="I413" s="298"/>
      <c r="J413" s="298"/>
      <c r="K413" s="298"/>
      <c r="L413" s="298"/>
      <c r="M413" s="298"/>
      <c r="N413" s="298"/>
      <c r="O413" s="298"/>
      <c r="P413" s="298"/>
      <c r="Q413" s="298"/>
      <c r="R413" s="298"/>
      <c r="S413" s="298"/>
      <c r="T413" s="298"/>
      <c r="U413" s="298"/>
      <c r="V413" s="298"/>
      <c r="W413" s="298"/>
      <c r="X413" s="298"/>
      <c r="Y413" s="298"/>
    </row>
    <row r="415" spans="1:25" x14ac:dyDescent="0.25">
      <c r="A415" s="321" t="s">
        <v>123</v>
      </c>
      <c r="B415" s="321"/>
      <c r="C415" s="321"/>
      <c r="D415" s="321"/>
      <c r="E415" s="321"/>
      <c r="F415" s="321"/>
      <c r="G415" s="321"/>
      <c r="H415" s="321"/>
      <c r="I415" s="321"/>
      <c r="J415" s="321"/>
      <c r="K415" s="321"/>
      <c r="L415" s="321"/>
      <c r="M415" s="321"/>
      <c r="N415" s="321"/>
      <c r="O415" s="321"/>
      <c r="P415" s="321"/>
      <c r="Q415" s="321"/>
      <c r="R415" s="321"/>
      <c r="S415" s="321"/>
      <c r="T415" s="321"/>
      <c r="U415" s="321"/>
      <c r="V415" s="321"/>
      <c r="W415" s="321"/>
      <c r="X415" s="321"/>
      <c r="Y415" s="321"/>
    </row>
    <row r="416" spans="1:25" x14ac:dyDescent="0.25">
      <c r="A416" s="321"/>
      <c r="B416" s="321"/>
      <c r="C416" s="321"/>
      <c r="D416" s="321"/>
      <c r="E416" s="321"/>
      <c r="F416" s="321"/>
      <c r="G416" s="321"/>
      <c r="H416" s="321"/>
      <c r="I416" s="321"/>
      <c r="J416" s="321"/>
      <c r="K416" s="321"/>
      <c r="L416" s="321"/>
      <c r="M416" s="321"/>
      <c r="N416" s="321"/>
      <c r="O416" s="321"/>
      <c r="P416" s="321"/>
      <c r="Q416" s="321"/>
      <c r="R416" s="321"/>
      <c r="S416" s="321"/>
      <c r="T416" s="321"/>
      <c r="U416" s="321"/>
      <c r="V416" s="321"/>
      <c r="W416" s="321"/>
      <c r="X416" s="321"/>
      <c r="Y416" s="321"/>
    </row>
  </sheetData>
  <customSheetViews>
    <customSheetView guid="{08C97B7F-67EE-4463-AA3D-5024C5CFCC42}" scale="90">
      <selection activeCell="A19" sqref="A19:Y25"/>
      <pageMargins left="0" right="0" top="0" bottom="0" header="0" footer="0"/>
      <pageSetup orientation="portrait" verticalDpi="0" r:id="rId1"/>
    </customSheetView>
  </customSheetViews>
  <mergeCells count="154">
    <mergeCell ref="A278:C278"/>
    <mergeCell ref="A279:B279"/>
    <mergeCell ref="A234:Y240"/>
    <mergeCell ref="A243:Y243"/>
    <mergeCell ref="A245:C245"/>
    <mergeCell ref="A412:C412"/>
    <mergeCell ref="E412:G412"/>
    <mergeCell ref="A415:Y416"/>
    <mergeCell ref="A383:Y396"/>
    <mergeCell ref="A398:Y398"/>
    <mergeCell ref="A399:Y405"/>
    <mergeCell ref="A407:Y407"/>
    <mergeCell ref="A408:Y408"/>
    <mergeCell ref="A410:C410"/>
    <mergeCell ref="E410:G410"/>
    <mergeCell ref="A411:B411"/>
    <mergeCell ref="E411:F411"/>
    <mergeCell ref="A413:Y413"/>
    <mergeCell ref="A250:F250"/>
    <mergeCell ref="A332:Y332"/>
    <mergeCell ref="A333:Y339"/>
    <mergeCell ref="A266:Y266"/>
    <mergeCell ref="A275:Y275"/>
    <mergeCell ref="A283:F283"/>
    <mergeCell ref="A75:Y75"/>
    <mergeCell ref="E213:F213"/>
    <mergeCell ref="E245:G245"/>
    <mergeCell ref="E246:F246"/>
    <mergeCell ref="A233:Y233"/>
    <mergeCell ref="A242:Y242"/>
    <mergeCell ref="H217:J217"/>
    <mergeCell ref="A150:Y163"/>
    <mergeCell ref="A166:Y172"/>
    <mergeCell ref="E145:F145"/>
    <mergeCell ref="E177:G177"/>
    <mergeCell ref="E178:F178"/>
    <mergeCell ref="A212:C212"/>
    <mergeCell ref="A213:B213"/>
    <mergeCell ref="A175:Y175"/>
    <mergeCell ref="A177:C177"/>
    <mergeCell ref="A178:B178"/>
    <mergeCell ref="A208:Y208"/>
    <mergeCell ref="A210:C210"/>
    <mergeCell ref="A149:F149"/>
    <mergeCell ref="A145:B145"/>
    <mergeCell ref="A147:Y147"/>
    <mergeCell ref="H149:J149"/>
    <mergeCell ref="E144:G144"/>
    <mergeCell ref="A133:Y139"/>
    <mergeCell ref="A142:Y142"/>
    <mergeCell ref="A144:C144"/>
    <mergeCell ref="A141:Y141"/>
    <mergeCell ref="A1:Y1"/>
    <mergeCell ref="A2:Y15"/>
    <mergeCell ref="A33:Y33"/>
    <mergeCell ref="A42:Y42"/>
    <mergeCell ref="A50:F50"/>
    <mergeCell ref="H50:J50"/>
    <mergeCell ref="A51:Y64"/>
    <mergeCell ref="A66:Y66"/>
    <mergeCell ref="A67:Y73"/>
    <mergeCell ref="A48:Y48"/>
    <mergeCell ref="H17:J17"/>
    <mergeCell ref="A17:F17"/>
    <mergeCell ref="A18:Y31"/>
    <mergeCell ref="A34:Y40"/>
    <mergeCell ref="A43:Y43"/>
    <mergeCell ref="A45:C45"/>
    <mergeCell ref="A46:B46"/>
    <mergeCell ref="E45:G45"/>
    <mergeCell ref="E46:F46"/>
    <mergeCell ref="A76:Y76"/>
    <mergeCell ref="A78:C78"/>
    <mergeCell ref="E78:G78"/>
    <mergeCell ref="A79:B79"/>
    <mergeCell ref="E79:F79"/>
    <mergeCell ref="A99:Y99"/>
    <mergeCell ref="A108:Y108"/>
    <mergeCell ref="A132:Y132"/>
    <mergeCell ref="A114:Y114"/>
    <mergeCell ref="A81:Y81"/>
    <mergeCell ref="H83:J83"/>
    <mergeCell ref="H116:J116"/>
    <mergeCell ref="A117:Y130"/>
    <mergeCell ref="A116:F116"/>
    <mergeCell ref="A83:F83"/>
    <mergeCell ref="A100:Y106"/>
    <mergeCell ref="A109:Y109"/>
    <mergeCell ref="A111:C111"/>
    <mergeCell ref="A112:B112"/>
    <mergeCell ref="A84:Y97"/>
    <mergeCell ref="E111:G111"/>
    <mergeCell ref="E112:F112"/>
    <mergeCell ref="H283:J283"/>
    <mergeCell ref="A284:Y297"/>
    <mergeCell ref="A299:Y299"/>
    <mergeCell ref="A300:Y306"/>
    <mergeCell ref="A165:Y165"/>
    <mergeCell ref="A174:Y174"/>
    <mergeCell ref="A182:F182"/>
    <mergeCell ref="H182:J182"/>
    <mergeCell ref="A183:Y196"/>
    <mergeCell ref="A198:Y198"/>
    <mergeCell ref="A199:Y205"/>
    <mergeCell ref="A207:Y207"/>
    <mergeCell ref="A180:Y180"/>
    <mergeCell ref="H250:J250"/>
    <mergeCell ref="A251:Y264"/>
    <mergeCell ref="A267:Y273"/>
    <mergeCell ref="A276:Y276"/>
    <mergeCell ref="E210:G210"/>
    <mergeCell ref="A211:B211"/>
    <mergeCell ref="E211:F211"/>
    <mergeCell ref="A246:B246"/>
    <mergeCell ref="A218:Y231"/>
    <mergeCell ref="A217:F217"/>
    <mergeCell ref="E212:G212"/>
    <mergeCell ref="A314:Y314"/>
    <mergeCell ref="A281:Y281"/>
    <mergeCell ref="A248:Y248"/>
    <mergeCell ref="A215:Y215"/>
    <mergeCell ref="A365:Y365"/>
    <mergeCell ref="A366:Y372"/>
    <mergeCell ref="A374:Y374"/>
    <mergeCell ref="A375:Y375"/>
    <mergeCell ref="A377:C377"/>
    <mergeCell ref="E377:G377"/>
    <mergeCell ref="A308:Y308"/>
    <mergeCell ref="A309:Y309"/>
    <mergeCell ref="E278:G278"/>
    <mergeCell ref="E279:F279"/>
    <mergeCell ref="A349:F349"/>
    <mergeCell ref="H349:J349"/>
    <mergeCell ref="A350:Y363"/>
    <mergeCell ref="A311:C311"/>
    <mergeCell ref="E311:G311"/>
    <mergeCell ref="A312:B312"/>
    <mergeCell ref="E312:F312"/>
    <mergeCell ref="A316:F316"/>
    <mergeCell ref="H316:J316"/>
    <mergeCell ref="A317:Y330"/>
    <mergeCell ref="A382:F382"/>
    <mergeCell ref="H382:J382"/>
    <mergeCell ref="A341:Y341"/>
    <mergeCell ref="A342:Y342"/>
    <mergeCell ref="A344:C344"/>
    <mergeCell ref="E344:G344"/>
    <mergeCell ref="A345:B345"/>
    <mergeCell ref="E345:F345"/>
    <mergeCell ref="A380:C380"/>
    <mergeCell ref="E380:G380"/>
    <mergeCell ref="A347:Y347"/>
    <mergeCell ref="A378:B378"/>
    <mergeCell ref="E378:F378"/>
  </mergeCells>
  <dataValidations count="1">
    <dataValidation type="list" allowBlank="1" showInputMessage="1" showErrorMessage="1" sqref="A46:B46 E46:F46 A79:B80 A112:B112 E112:F112 A213:B213 E213:F213 A145:B145 E145:F145 E181:F181 B282 A211:B211 E211:F211 A246:B246 E246:F246 E282:F282 E381:F381 A312:B312 E312:F312 A345:B345 E345:F345 A411:B411 E411:F411 A381:B381 A378:B379 E378:F379 E279:F280 A279:A282 B279:B280 E178:F179 A178:A181 B178:B179 B181 A82:B82 E79:F80 E82:F82">
      <formula1>Quarter1</formula1>
    </dataValidation>
  </dataValidations>
  <pageMargins left="0.7" right="0.7" top="0.75" bottom="0.75" header="0.3" footer="0.3"/>
  <pageSetup paperSize="5" scale="69" fitToHeight="0" orientation="landscape"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
  <sheetViews>
    <sheetView tabSelected="1" topLeftCell="D1" zoomScale="75" zoomScaleNormal="75" zoomScaleSheetLayoutView="75" workbookViewId="0">
      <selection activeCell="U64" sqref="U64"/>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 customWidth="1"/>
    <col min="14" max="14" width="11.7109375" customWidth="1"/>
    <col min="15" max="15" width="17.85546875" customWidth="1"/>
    <col min="16" max="16" width="16.7109375" bestFit="1" customWidth="1"/>
    <col min="17" max="17" width="35.5703125" style="51" customWidth="1"/>
    <col min="18" max="18" width="17.28515625" style="3" bestFit="1" customWidth="1"/>
    <col min="19" max="19" width="38.28515625" style="21" customWidth="1"/>
    <col min="20" max="20" width="11.85546875" style="3" customWidth="1"/>
    <col min="21" max="21" width="38.28515625" style="21" customWidth="1"/>
  </cols>
  <sheetData>
    <row r="1" spans="1:25" ht="19.5" thickBot="1" x14ac:dyDescent="0.35">
      <c r="A1" s="47" t="s">
        <v>124</v>
      </c>
      <c r="B1" s="47"/>
      <c r="C1" s="47"/>
      <c r="D1" s="353">
        <f t="shared" ref="D1" si="0">$O$112</f>
        <v>54999.671369999996</v>
      </c>
      <c r="E1" s="354"/>
      <c r="S1" s="51"/>
      <c r="U1" s="51"/>
    </row>
    <row r="3" spans="1:25" ht="18.75" x14ac:dyDescent="0.3">
      <c r="A3" s="50" t="s">
        <v>125</v>
      </c>
      <c r="B3" s="50"/>
      <c r="C3" s="50"/>
      <c r="D3" s="50"/>
      <c r="E3" s="11"/>
      <c r="F3" s="11"/>
      <c r="G3" s="11"/>
      <c r="H3" s="11"/>
      <c r="I3" s="11"/>
      <c r="J3" s="11"/>
      <c r="K3" s="11"/>
      <c r="L3" s="11"/>
      <c r="M3" s="11"/>
      <c r="N3" s="11"/>
      <c r="O3" s="11"/>
      <c r="P3" s="11"/>
      <c r="Q3" s="11"/>
      <c r="R3" s="11"/>
      <c r="S3" s="11"/>
      <c r="T3" s="64"/>
      <c r="U3" s="11"/>
      <c r="V3" s="11"/>
      <c r="W3" s="11"/>
      <c r="X3" s="11"/>
      <c r="Y3" s="11"/>
    </row>
    <row r="4" spans="1:25" ht="15" customHeight="1" x14ac:dyDescent="0.25">
      <c r="A4" s="240" t="s">
        <v>126</v>
      </c>
      <c r="B4" s="48"/>
      <c r="C4" s="48"/>
      <c r="D4" s="48"/>
      <c r="E4" s="48"/>
      <c r="F4" s="48"/>
      <c r="G4" s="10"/>
      <c r="H4" s="10"/>
      <c r="Q4"/>
      <c r="R4"/>
      <c r="S4"/>
      <c r="U4"/>
    </row>
    <row r="5" spans="1:25" ht="15.75" thickBot="1" x14ac:dyDescent="0.3">
      <c r="A5" s="48"/>
      <c r="B5" s="48"/>
      <c r="C5" s="48"/>
      <c r="D5" s="48"/>
      <c r="E5" s="48"/>
      <c r="F5" s="48"/>
      <c r="G5" s="10"/>
      <c r="H5" s="10"/>
      <c r="Q5"/>
      <c r="R5"/>
      <c r="S5"/>
      <c r="U5"/>
    </row>
    <row r="6" spans="1:25" ht="15" customHeight="1" thickBot="1" x14ac:dyDescent="0.3">
      <c r="A6" s="240" t="s">
        <v>127</v>
      </c>
      <c r="B6" s="48"/>
      <c r="C6" s="48"/>
      <c r="D6" s="48"/>
      <c r="E6" s="48"/>
      <c r="F6" s="238">
        <v>0.05</v>
      </c>
      <c r="G6" s="10"/>
      <c r="H6" s="10"/>
      <c r="Q6"/>
      <c r="R6"/>
      <c r="S6"/>
      <c r="U6"/>
    </row>
    <row r="7" spans="1:25" ht="15.75" thickBot="1" x14ac:dyDescent="0.3">
      <c r="A7" s="48"/>
      <c r="B7" s="48"/>
      <c r="C7" s="48"/>
      <c r="D7" s="48"/>
      <c r="E7" s="48"/>
      <c r="F7" s="48"/>
      <c r="G7" s="48"/>
      <c r="H7" s="48"/>
      <c r="Q7"/>
      <c r="R7"/>
      <c r="S7"/>
      <c r="U7"/>
    </row>
    <row r="8" spans="1:25" ht="15" customHeight="1" thickBot="1" x14ac:dyDescent="0.3">
      <c r="A8" s="56" t="s">
        <v>128</v>
      </c>
      <c r="B8" s="56"/>
      <c r="C8" s="56"/>
      <c r="D8" s="56"/>
      <c r="E8" s="56"/>
      <c r="F8" s="56"/>
      <c r="G8" s="51"/>
      <c r="H8" s="76" t="s">
        <v>129</v>
      </c>
      <c r="I8" s="13"/>
      <c r="K8" s="48"/>
      <c r="L8" s="243" t="s">
        <v>130</v>
      </c>
      <c r="M8" s="48"/>
      <c r="N8" s="48"/>
      <c r="O8" s="48"/>
      <c r="P8" s="48"/>
      <c r="Q8"/>
      <c r="R8"/>
      <c r="S8"/>
      <c r="U8"/>
    </row>
    <row r="9" spans="1:25" x14ac:dyDescent="0.25">
      <c r="A9" s="48"/>
      <c r="B9" s="48"/>
      <c r="C9" s="48"/>
      <c r="D9" s="48"/>
      <c r="E9" s="48"/>
      <c r="F9" s="48"/>
      <c r="G9" s="48"/>
      <c r="H9" s="48"/>
      <c r="Q9"/>
      <c r="R9"/>
      <c r="S9"/>
      <c r="U9"/>
    </row>
    <row r="10" spans="1:25" ht="15.75" thickBot="1" x14ac:dyDescent="0.3">
      <c r="A10" s="49" t="s">
        <v>131</v>
      </c>
      <c r="B10" s="49"/>
      <c r="C10" s="49"/>
      <c r="D10" s="49"/>
      <c r="E10" s="49"/>
      <c r="F10" s="49"/>
      <c r="G10" s="49"/>
      <c r="H10" s="49"/>
      <c r="I10" s="49"/>
      <c r="J10" s="49"/>
      <c r="K10" s="49"/>
      <c r="Q10"/>
      <c r="R10"/>
      <c r="S10"/>
      <c r="U10"/>
    </row>
    <row r="11" spans="1:25" x14ac:dyDescent="0.25">
      <c r="A11" s="328" t="s">
        <v>132</v>
      </c>
      <c r="B11" s="329"/>
      <c r="C11" s="329"/>
      <c r="D11" s="329"/>
      <c r="E11" s="329"/>
      <c r="F11" s="329"/>
      <c r="G11" s="329"/>
      <c r="H11" s="329"/>
      <c r="I11" s="329"/>
      <c r="J11" s="329"/>
      <c r="K11" s="329"/>
      <c r="L11" s="329"/>
      <c r="M11" s="329"/>
      <c r="N11" s="329"/>
      <c r="O11" s="329"/>
      <c r="P11" s="329"/>
      <c r="Q11" s="330"/>
      <c r="R11" s="12"/>
      <c r="S11" s="12"/>
      <c r="T11" s="59"/>
      <c r="U11" s="12"/>
      <c r="V11" s="12"/>
      <c r="W11" s="12"/>
      <c r="X11" s="12"/>
      <c r="Y11" s="12"/>
    </row>
    <row r="12" spans="1:25" x14ac:dyDescent="0.25">
      <c r="A12" s="331"/>
      <c r="B12" s="332"/>
      <c r="C12" s="332"/>
      <c r="D12" s="332"/>
      <c r="E12" s="332"/>
      <c r="F12" s="332"/>
      <c r="G12" s="332"/>
      <c r="H12" s="332"/>
      <c r="I12" s="332"/>
      <c r="J12" s="332"/>
      <c r="K12" s="332"/>
      <c r="L12" s="332"/>
      <c r="M12" s="332"/>
      <c r="N12" s="332"/>
      <c r="O12" s="332"/>
      <c r="P12" s="332"/>
      <c r="Q12" s="333"/>
      <c r="R12" s="12"/>
      <c r="S12" s="12"/>
      <c r="T12" s="59"/>
      <c r="U12" s="12"/>
      <c r="V12" s="12"/>
      <c r="W12" s="12"/>
      <c r="X12" s="12"/>
      <c r="Y12" s="12"/>
    </row>
    <row r="13" spans="1:25" x14ac:dyDescent="0.25">
      <c r="A13" s="331"/>
      <c r="B13" s="332"/>
      <c r="C13" s="332"/>
      <c r="D13" s="332"/>
      <c r="E13" s="332"/>
      <c r="F13" s="332"/>
      <c r="G13" s="332"/>
      <c r="H13" s="332"/>
      <c r="I13" s="332"/>
      <c r="J13" s="332"/>
      <c r="K13" s="332"/>
      <c r="L13" s="332"/>
      <c r="M13" s="332"/>
      <c r="N13" s="332"/>
      <c r="O13" s="332"/>
      <c r="P13" s="332"/>
      <c r="Q13" s="333"/>
      <c r="R13" s="12"/>
      <c r="S13" s="12"/>
      <c r="T13" s="59"/>
      <c r="U13" s="12"/>
      <c r="V13" s="12"/>
      <c r="W13" s="12"/>
      <c r="X13" s="12"/>
      <c r="Y13" s="12"/>
    </row>
    <row r="14" spans="1:25" x14ac:dyDescent="0.25">
      <c r="A14" s="331"/>
      <c r="B14" s="332"/>
      <c r="C14" s="332"/>
      <c r="D14" s="332"/>
      <c r="E14" s="332"/>
      <c r="F14" s="332"/>
      <c r="G14" s="332"/>
      <c r="H14" s="332"/>
      <c r="I14" s="332"/>
      <c r="J14" s="332"/>
      <c r="K14" s="332"/>
      <c r="L14" s="332"/>
      <c r="M14" s="332"/>
      <c r="N14" s="332"/>
      <c r="O14" s="332"/>
      <c r="P14" s="332"/>
      <c r="Q14" s="333"/>
      <c r="R14" s="12"/>
      <c r="S14" s="12"/>
      <c r="T14" s="59"/>
      <c r="U14" s="12"/>
      <c r="V14" s="12"/>
      <c r="W14" s="12"/>
      <c r="X14" s="12"/>
      <c r="Y14" s="12"/>
    </row>
    <row r="15" spans="1:25" ht="15.75" thickBot="1" x14ac:dyDescent="0.3">
      <c r="A15" s="334"/>
      <c r="B15" s="335"/>
      <c r="C15" s="335"/>
      <c r="D15" s="335"/>
      <c r="E15" s="335"/>
      <c r="F15" s="335"/>
      <c r="G15" s="335"/>
      <c r="H15" s="335"/>
      <c r="I15" s="335"/>
      <c r="J15" s="335"/>
      <c r="K15" s="335"/>
      <c r="L15" s="335"/>
      <c r="M15" s="335"/>
      <c r="N15" s="335"/>
      <c r="O15" s="335"/>
      <c r="P15" s="335"/>
      <c r="Q15" s="336"/>
      <c r="R15" s="12"/>
      <c r="S15" s="12"/>
      <c r="T15" s="59"/>
      <c r="U15" s="12"/>
      <c r="V15" s="12"/>
      <c r="W15" s="12"/>
      <c r="X15" s="12"/>
      <c r="Y15" s="12"/>
    </row>
    <row r="20" spans="1:21" ht="23.25" x14ac:dyDescent="0.35">
      <c r="A20" s="352" t="s">
        <v>133</v>
      </c>
      <c r="B20" s="352"/>
      <c r="C20" s="352"/>
      <c r="D20" s="352"/>
      <c r="E20" s="36"/>
      <c r="F20" s="36"/>
      <c r="G20" s="36"/>
      <c r="H20" s="36"/>
      <c r="I20" s="36"/>
      <c r="J20" s="36"/>
      <c r="K20" s="36"/>
      <c r="L20" s="36"/>
      <c r="P20" s="239">
        <v>43518</v>
      </c>
      <c r="S20" s="51"/>
      <c r="U20" s="51"/>
    </row>
    <row r="21" spans="1:21" s="104" customFormat="1" ht="37.5" customHeight="1" x14ac:dyDescent="0.25">
      <c r="A21" s="105" t="s">
        <v>134</v>
      </c>
      <c r="B21" s="106"/>
      <c r="C21" s="106"/>
      <c r="D21" s="106"/>
      <c r="E21" s="106"/>
      <c r="F21" s="106"/>
      <c r="G21" s="106"/>
      <c r="H21" s="106"/>
      <c r="I21" s="106"/>
      <c r="J21" s="106"/>
      <c r="K21" s="106"/>
      <c r="L21" s="106"/>
      <c r="M21" s="106"/>
      <c r="N21" s="107"/>
      <c r="O21" s="108" t="s">
        <v>135</v>
      </c>
      <c r="P21" s="108" t="s">
        <v>136</v>
      </c>
      <c r="Q21" s="109" t="s">
        <v>137</v>
      </c>
      <c r="R21" s="108" t="s">
        <v>138</v>
      </c>
      <c r="S21" s="109" t="s">
        <v>137</v>
      </c>
      <c r="T21" s="108" t="s">
        <v>139</v>
      </c>
      <c r="U21" s="109" t="s">
        <v>137</v>
      </c>
    </row>
    <row r="22" spans="1:21" x14ac:dyDescent="0.25">
      <c r="A22" s="52" t="s">
        <v>140</v>
      </c>
      <c r="B22" s="53"/>
      <c r="C22" s="23" t="s">
        <v>141</v>
      </c>
      <c r="D22" s="23" t="s">
        <v>142</v>
      </c>
      <c r="E22" s="57" t="s">
        <v>143</v>
      </c>
      <c r="F22" s="52" t="s">
        <v>144</v>
      </c>
      <c r="G22" s="54"/>
      <c r="H22" s="54"/>
      <c r="I22" s="54"/>
      <c r="J22" s="54"/>
      <c r="K22" s="54"/>
      <c r="L22" s="54"/>
      <c r="M22" s="54"/>
      <c r="N22" s="53"/>
      <c r="O22" s="20" t="s">
        <v>145</v>
      </c>
      <c r="P22" s="20" t="s">
        <v>145</v>
      </c>
      <c r="Q22" s="26"/>
      <c r="R22" s="6" t="s">
        <v>145</v>
      </c>
      <c r="S22" s="27"/>
      <c r="T22" s="6" t="s">
        <v>145</v>
      </c>
      <c r="U22" s="27"/>
    </row>
    <row r="23" spans="1:21" s="75" customFormat="1" ht="36" customHeight="1" x14ac:dyDescent="0.25">
      <c r="A23" s="237">
        <v>43112</v>
      </c>
      <c r="B23" s="245"/>
      <c r="C23" s="68" t="s">
        <v>64</v>
      </c>
      <c r="D23" s="244" t="s">
        <v>92</v>
      </c>
      <c r="E23" s="69" t="s">
        <v>146</v>
      </c>
      <c r="F23" s="340" t="s">
        <v>147</v>
      </c>
      <c r="G23" s="341"/>
      <c r="H23" s="341"/>
      <c r="I23" s="341"/>
      <c r="J23" s="341"/>
      <c r="K23" s="341"/>
      <c r="L23" s="341"/>
      <c r="M23" s="341"/>
      <c r="N23" s="342"/>
      <c r="O23" s="70">
        <v>30900</v>
      </c>
      <c r="P23" s="70">
        <v>30900</v>
      </c>
      <c r="Q23" s="72"/>
      <c r="R23" s="70">
        <v>30900</v>
      </c>
      <c r="S23" s="74"/>
      <c r="T23" s="73"/>
      <c r="U23" s="74"/>
    </row>
    <row r="24" spans="1:21" s="75" customFormat="1" ht="36" customHeight="1" x14ac:dyDescent="0.25">
      <c r="A24" s="244" t="s">
        <v>148</v>
      </c>
      <c r="B24" s="245"/>
      <c r="C24" s="68" t="s">
        <v>64</v>
      </c>
      <c r="D24" s="244" t="s">
        <v>76</v>
      </c>
      <c r="E24" s="69" t="s">
        <v>149</v>
      </c>
      <c r="F24" s="340" t="s">
        <v>150</v>
      </c>
      <c r="G24" s="341"/>
      <c r="H24" s="341"/>
      <c r="I24" s="341"/>
      <c r="J24" s="341"/>
      <c r="K24" s="341"/>
      <c r="L24" s="341"/>
      <c r="M24" s="341"/>
      <c r="N24" s="342"/>
      <c r="O24" s="70">
        <v>640</v>
      </c>
      <c r="P24" s="70">
        <v>640</v>
      </c>
      <c r="Q24" s="72"/>
      <c r="R24" s="70">
        <v>640</v>
      </c>
      <c r="S24" s="74"/>
      <c r="T24" s="73"/>
      <c r="U24" s="74"/>
    </row>
    <row r="25" spans="1:21" s="75" customFormat="1" ht="36" customHeight="1" x14ac:dyDescent="0.25">
      <c r="A25" s="244"/>
      <c r="B25" s="245"/>
      <c r="C25" s="68"/>
      <c r="D25" s="244"/>
      <c r="E25" s="69"/>
      <c r="F25" s="340"/>
      <c r="G25" s="341"/>
      <c r="H25" s="341"/>
      <c r="I25" s="341"/>
      <c r="J25" s="341"/>
      <c r="K25" s="341"/>
      <c r="L25" s="341"/>
      <c r="M25" s="341"/>
      <c r="N25" s="342"/>
      <c r="O25" s="70"/>
      <c r="P25" s="71"/>
      <c r="Q25" s="72"/>
      <c r="R25" s="71"/>
      <c r="S25" s="74"/>
      <c r="T25" s="73"/>
      <c r="U25" s="74"/>
    </row>
    <row r="26" spans="1:21" s="1" customFormat="1" x14ac:dyDescent="0.25">
      <c r="L26" s="30" t="s">
        <v>151</v>
      </c>
      <c r="O26" s="30">
        <f>SUM(O23:O25)</f>
        <v>31540</v>
      </c>
      <c r="P26" s="30">
        <f>SUM(P23:P25)</f>
        <v>31540</v>
      </c>
      <c r="Q26" s="22"/>
      <c r="R26" s="30">
        <f>SUM(R23:R25)</f>
        <v>31540</v>
      </c>
      <c r="S26" s="22"/>
      <c r="T26" s="146">
        <f>SUM(T23:T25)</f>
        <v>0</v>
      </c>
      <c r="U26" s="22"/>
    </row>
    <row r="28" spans="1:21" s="104" customFormat="1" ht="37.5" customHeight="1" x14ac:dyDescent="0.25">
      <c r="A28" s="105" t="s">
        <v>152</v>
      </c>
      <c r="B28" s="106"/>
      <c r="C28" s="106"/>
      <c r="D28" s="106"/>
      <c r="E28" s="106"/>
      <c r="F28" s="106"/>
      <c r="G28" s="106"/>
      <c r="H28" s="106"/>
      <c r="I28" s="106"/>
      <c r="J28" s="106"/>
      <c r="K28" s="106"/>
      <c r="L28" s="106"/>
      <c r="M28" s="106"/>
      <c r="N28" s="107"/>
      <c r="O28" s="108" t="s">
        <v>135</v>
      </c>
      <c r="P28" s="108" t="s">
        <v>136</v>
      </c>
      <c r="Q28" s="109" t="s">
        <v>137</v>
      </c>
      <c r="R28" s="108" t="s">
        <v>138</v>
      </c>
      <c r="S28" s="109" t="s">
        <v>137</v>
      </c>
      <c r="T28" s="108" t="s">
        <v>139</v>
      </c>
      <c r="U28" s="109" t="s">
        <v>137</v>
      </c>
    </row>
    <row r="29" spans="1:21" x14ac:dyDescent="0.25">
      <c r="A29" s="52" t="s">
        <v>140</v>
      </c>
      <c r="B29" s="53"/>
      <c r="C29" s="23" t="s">
        <v>141</v>
      </c>
      <c r="D29" s="23" t="s">
        <v>142</v>
      </c>
      <c r="E29" s="57" t="s">
        <v>143</v>
      </c>
      <c r="F29" s="52" t="s">
        <v>144</v>
      </c>
      <c r="G29" s="54"/>
      <c r="H29" s="54"/>
      <c r="I29" s="54"/>
      <c r="J29" s="54"/>
      <c r="K29" s="54"/>
      <c r="L29" s="54"/>
      <c r="M29" s="54"/>
      <c r="N29" s="53"/>
      <c r="O29" s="20" t="s">
        <v>145</v>
      </c>
      <c r="P29" s="20" t="s">
        <v>145</v>
      </c>
      <c r="Q29" s="26"/>
      <c r="R29" s="6" t="s">
        <v>145</v>
      </c>
      <c r="S29" s="27"/>
      <c r="T29" s="6" t="s">
        <v>145</v>
      </c>
      <c r="U29" s="27"/>
    </row>
    <row r="30" spans="1:21" s="75" customFormat="1" ht="36" customHeight="1" x14ac:dyDescent="0.25">
      <c r="A30" s="244"/>
      <c r="B30" s="245"/>
      <c r="C30" s="68" t="s">
        <v>64</v>
      </c>
      <c r="D30" s="244" t="s">
        <v>92</v>
      </c>
      <c r="E30" s="77" t="s">
        <v>153</v>
      </c>
      <c r="F30" s="340" t="s">
        <v>154</v>
      </c>
      <c r="G30" s="341"/>
      <c r="H30" s="341"/>
      <c r="I30" s="341"/>
      <c r="J30" s="341"/>
      <c r="K30" s="341"/>
      <c r="L30" s="341"/>
      <c r="M30" s="341"/>
      <c r="N30" s="342"/>
      <c r="O30" s="70">
        <f>O23*0.062</f>
        <v>1915.8</v>
      </c>
      <c r="P30" s="70">
        <f>P23*0.062</f>
        <v>1915.8</v>
      </c>
      <c r="Q30" s="72"/>
      <c r="R30" s="70">
        <f>R23*0.062</f>
        <v>1915.8</v>
      </c>
      <c r="S30" s="74"/>
      <c r="T30" s="73"/>
      <c r="U30" s="74"/>
    </row>
    <row r="31" spans="1:21" s="75" customFormat="1" ht="36" customHeight="1" x14ac:dyDescent="0.25">
      <c r="A31" s="244"/>
      <c r="B31" s="245"/>
      <c r="C31" s="68" t="s">
        <v>64</v>
      </c>
      <c r="D31" s="244" t="s">
        <v>92</v>
      </c>
      <c r="E31" s="77" t="s">
        <v>153</v>
      </c>
      <c r="F31" s="340" t="s">
        <v>155</v>
      </c>
      <c r="G31" s="341"/>
      <c r="H31" s="341"/>
      <c r="I31" s="341"/>
      <c r="J31" s="341"/>
      <c r="K31" s="341"/>
      <c r="L31" s="341"/>
      <c r="M31" s="341"/>
      <c r="N31" s="342"/>
      <c r="O31" s="70">
        <f>O23*0.00095</f>
        <v>29.355</v>
      </c>
      <c r="P31" s="70">
        <f>P23*0.00095</f>
        <v>29.355</v>
      </c>
      <c r="Q31" s="72"/>
      <c r="R31" s="70">
        <f>R23*0.00095</f>
        <v>29.355</v>
      </c>
      <c r="S31" s="74"/>
      <c r="T31" s="73"/>
      <c r="U31" s="74"/>
    </row>
    <row r="32" spans="1:21" s="75" customFormat="1" ht="36" customHeight="1" x14ac:dyDescent="0.25">
      <c r="A32" s="244"/>
      <c r="B32" s="245"/>
      <c r="C32" s="68" t="s">
        <v>64</v>
      </c>
      <c r="D32" s="244" t="s">
        <v>92</v>
      </c>
      <c r="E32" s="77" t="s">
        <v>153</v>
      </c>
      <c r="F32" s="340" t="s">
        <v>156</v>
      </c>
      <c r="G32" s="341"/>
      <c r="H32" s="341"/>
      <c r="I32" s="341"/>
      <c r="J32" s="341"/>
      <c r="K32" s="341"/>
      <c r="L32" s="341"/>
      <c r="M32" s="341"/>
      <c r="N32" s="342"/>
      <c r="O32" s="70">
        <f>O23*0.0145</f>
        <v>448.05</v>
      </c>
      <c r="P32" s="70">
        <f>P23*0.0145</f>
        <v>448.05</v>
      </c>
      <c r="Q32" s="72"/>
      <c r="R32" s="70">
        <f>R23*0.0145</f>
        <v>448.05</v>
      </c>
      <c r="S32" s="74"/>
      <c r="T32" s="73"/>
      <c r="U32" s="74"/>
    </row>
    <row r="33" spans="1:21" s="75" customFormat="1" ht="36" customHeight="1" x14ac:dyDescent="0.25">
      <c r="A33" s="244"/>
      <c r="B33" s="245"/>
      <c r="C33" s="68" t="s">
        <v>64</v>
      </c>
      <c r="D33" s="244" t="s">
        <v>92</v>
      </c>
      <c r="E33" s="77" t="s">
        <v>153</v>
      </c>
      <c r="F33" s="340" t="s">
        <v>157</v>
      </c>
      <c r="G33" s="341"/>
      <c r="H33" s="341"/>
      <c r="I33" s="341"/>
      <c r="J33" s="341"/>
      <c r="K33" s="341"/>
      <c r="L33" s="341"/>
      <c r="M33" s="341"/>
      <c r="N33" s="342"/>
      <c r="O33" s="70">
        <f>O23*0.0035</f>
        <v>108.15</v>
      </c>
      <c r="P33" s="70">
        <f>P23*0.0035</f>
        <v>108.15</v>
      </c>
      <c r="Q33" s="72"/>
      <c r="R33" s="70">
        <f>R23*0.0035</f>
        <v>108.15</v>
      </c>
      <c r="S33" s="74"/>
      <c r="T33" s="73"/>
      <c r="U33" s="74"/>
    </row>
    <row r="34" spans="1:21" s="75" customFormat="1" ht="36" customHeight="1" x14ac:dyDescent="0.25">
      <c r="A34" s="244"/>
      <c r="B34" s="245"/>
      <c r="C34" s="68" t="s">
        <v>64</v>
      </c>
      <c r="D34" s="244" t="s">
        <v>92</v>
      </c>
      <c r="E34" s="77" t="s">
        <v>153</v>
      </c>
      <c r="F34" s="340" t="s">
        <v>158</v>
      </c>
      <c r="G34" s="341"/>
      <c r="H34" s="341"/>
      <c r="I34" s="341"/>
      <c r="J34" s="341"/>
      <c r="K34" s="341"/>
      <c r="L34" s="341"/>
      <c r="M34" s="341"/>
      <c r="N34" s="342"/>
      <c r="O34" s="70">
        <f>O23*0.1135</f>
        <v>3507.15</v>
      </c>
      <c r="P34" s="70">
        <f>P23*0.1135</f>
        <v>3507.15</v>
      </c>
      <c r="Q34" s="72"/>
      <c r="R34" s="70">
        <f>R23*0.1135</f>
        <v>3507.15</v>
      </c>
      <c r="S34" s="74"/>
      <c r="T34" s="73"/>
      <c r="U34" s="74"/>
    </row>
    <row r="35" spans="1:21" s="75" customFormat="1" ht="36" customHeight="1" x14ac:dyDescent="0.25">
      <c r="A35" s="244"/>
      <c r="B35" s="245"/>
      <c r="C35" s="68" t="s">
        <v>64</v>
      </c>
      <c r="D35" s="244" t="s">
        <v>76</v>
      </c>
      <c r="E35" s="77" t="s">
        <v>153</v>
      </c>
      <c r="F35" s="340" t="s">
        <v>159</v>
      </c>
      <c r="G35" s="341"/>
      <c r="H35" s="341"/>
      <c r="I35" s="341"/>
      <c r="J35" s="341"/>
      <c r="K35" s="341"/>
      <c r="L35" s="341"/>
      <c r="M35" s="341"/>
      <c r="N35" s="342"/>
      <c r="O35" s="70">
        <f>0.062*O24</f>
        <v>39.68</v>
      </c>
      <c r="P35" s="70">
        <f>0.062*P24</f>
        <v>39.68</v>
      </c>
      <c r="Q35" s="72"/>
      <c r="R35" s="70">
        <f>0.062*R24</f>
        <v>39.68</v>
      </c>
      <c r="S35" s="74"/>
      <c r="T35" s="73"/>
      <c r="U35" s="74"/>
    </row>
    <row r="36" spans="1:21" s="75" customFormat="1" ht="36" customHeight="1" x14ac:dyDescent="0.25">
      <c r="A36" s="244"/>
      <c r="B36" s="245"/>
      <c r="C36" s="68" t="s">
        <v>64</v>
      </c>
      <c r="D36" s="244" t="s">
        <v>76</v>
      </c>
      <c r="E36" s="77" t="s">
        <v>153</v>
      </c>
      <c r="F36" s="340" t="s">
        <v>160</v>
      </c>
      <c r="G36" s="341"/>
      <c r="H36" s="341"/>
      <c r="I36" s="341"/>
      <c r="J36" s="341"/>
      <c r="K36" s="341"/>
      <c r="L36" s="341"/>
      <c r="M36" s="341"/>
      <c r="N36" s="342"/>
      <c r="O36" s="70">
        <f>0.00095*O24</f>
        <v>0.60799999999999998</v>
      </c>
      <c r="P36" s="70">
        <f>0.00095*P24</f>
        <v>0.60799999999999998</v>
      </c>
      <c r="Q36" s="72"/>
      <c r="R36" s="70">
        <f>0.00095*R24</f>
        <v>0.60799999999999998</v>
      </c>
      <c r="S36" s="74"/>
      <c r="T36" s="73"/>
      <c r="U36" s="74"/>
    </row>
    <row r="37" spans="1:21" s="75" customFormat="1" ht="36" customHeight="1" x14ac:dyDescent="0.25">
      <c r="A37" s="244"/>
      <c r="B37" s="245"/>
      <c r="C37" s="68" t="s">
        <v>64</v>
      </c>
      <c r="D37" s="244" t="s">
        <v>76</v>
      </c>
      <c r="E37" s="77" t="s">
        <v>153</v>
      </c>
      <c r="F37" s="340" t="s">
        <v>161</v>
      </c>
      <c r="G37" s="341"/>
      <c r="H37" s="341"/>
      <c r="I37" s="341"/>
      <c r="J37" s="341"/>
      <c r="K37" s="341"/>
      <c r="L37" s="341"/>
      <c r="M37" s="341"/>
      <c r="N37" s="342"/>
      <c r="O37" s="70">
        <f>0.0145*O24</f>
        <v>9.2800000000000011</v>
      </c>
      <c r="P37" s="70">
        <f>0.0145*P24</f>
        <v>9.2800000000000011</v>
      </c>
      <c r="Q37" s="72"/>
      <c r="R37" s="70">
        <f>0.0145*R24</f>
        <v>9.2800000000000011</v>
      </c>
      <c r="S37" s="74"/>
      <c r="T37" s="73"/>
      <c r="U37" s="74"/>
    </row>
    <row r="38" spans="1:21" s="75" customFormat="1" ht="36" customHeight="1" x14ac:dyDescent="0.25">
      <c r="A38" s="244"/>
      <c r="B38" s="245"/>
      <c r="C38" s="68" t="s">
        <v>64</v>
      </c>
      <c r="D38" s="244" t="s">
        <v>76</v>
      </c>
      <c r="E38" s="77" t="s">
        <v>153</v>
      </c>
      <c r="F38" s="340" t="s">
        <v>162</v>
      </c>
      <c r="G38" s="341"/>
      <c r="H38" s="341"/>
      <c r="I38" s="341"/>
      <c r="J38" s="341"/>
      <c r="K38" s="341"/>
      <c r="L38" s="341"/>
      <c r="M38" s="341"/>
      <c r="N38" s="342"/>
      <c r="O38" s="70">
        <f>0.0035*O24</f>
        <v>2.2400000000000002</v>
      </c>
      <c r="P38" s="70">
        <f>0.0035*P24</f>
        <v>2.2400000000000002</v>
      </c>
      <c r="Q38" s="72"/>
      <c r="R38" s="70">
        <f>0.0035*R24</f>
        <v>2.2400000000000002</v>
      </c>
      <c r="S38" s="74"/>
      <c r="T38" s="73"/>
      <c r="U38" s="74"/>
    </row>
    <row r="39" spans="1:21" s="75" customFormat="1" ht="36" customHeight="1" x14ac:dyDescent="0.25">
      <c r="A39" s="244"/>
      <c r="B39" s="245"/>
      <c r="C39" s="68" t="s">
        <v>64</v>
      </c>
      <c r="D39" s="244" t="s">
        <v>76</v>
      </c>
      <c r="E39" s="77" t="s">
        <v>153</v>
      </c>
      <c r="F39" s="340" t="s">
        <v>163</v>
      </c>
      <c r="G39" s="341"/>
      <c r="H39" s="341"/>
      <c r="I39" s="341"/>
      <c r="J39" s="341"/>
      <c r="K39" s="341"/>
      <c r="L39" s="341"/>
      <c r="M39" s="341"/>
      <c r="N39" s="342"/>
      <c r="O39" s="70">
        <f>0.10676*O24</f>
        <v>68.326399999999992</v>
      </c>
      <c r="P39" s="70">
        <f>0.10676*P24</f>
        <v>68.326399999999992</v>
      </c>
      <c r="Q39" s="72"/>
      <c r="R39" s="70">
        <f>0.10676*R24</f>
        <v>68.326399999999992</v>
      </c>
      <c r="S39" s="74"/>
      <c r="T39" s="73"/>
      <c r="U39" s="74"/>
    </row>
    <row r="40" spans="1:21" s="75" customFormat="1" ht="36" customHeight="1" x14ac:dyDescent="0.25">
      <c r="A40" s="244"/>
      <c r="B40" s="245"/>
      <c r="C40" s="68"/>
      <c r="D40" s="244"/>
      <c r="E40" s="77" t="s">
        <v>153</v>
      </c>
      <c r="F40" s="340"/>
      <c r="G40" s="341"/>
      <c r="H40" s="341"/>
      <c r="I40" s="341"/>
      <c r="J40" s="341"/>
      <c r="K40" s="341"/>
      <c r="L40" s="341"/>
      <c r="M40" s="341"/>
      <c r="N40" s="342"/>
      <c r="O40" s="70"/>
      <c r="P40" s="71"/>
      <c r="Q40" s="72"/>
      <c r="R40" s="71"/>
      <c r="S40" s="74"/>
      <c r="T40" s="73"/>
      <c r="U40" s="74"/>
    </row>
    <row r="41" spans="1:21" s="75" customFormat="1" ht="36" customHeight="1" x14ac:dyDescent="0.25">
      <c r="A41" s="244"/>
      <c r="B41" s="245"/>
      <c r="C41" s="68"/>
      <c r="D41" s="244"/>
      <c r="E41" s="77" t="s">
        <v>153</v>
      </c>
      <c r="F41" s="340"/>
      <c r="G41" s="341"/>
      <c r="H41" s="341"/>
      <c r="I41" s="341"/>
      <c r="J41" s="341"/>
      <c r="K41" s="341"/>
      <c r="L41" s="341"/>
      <c r="M41" s="341"/>
      <c r="N41" s="342"/>
      <c r="O41" s="70"/>
      <c r="P41" s="71"/>
      <c r="Q41" s="72"/>
      <c r="R41" s="71"/>
      <c r="S41" s="74"/>
      <c r="T41" s="73"/>
      <c r="U41" s="74"/>
    </row>
    <row r="42" spans="1:21" s="75" customFormat="1" ht="36" customHeight="1" x14ac:dyDescent="0.25">
      <c r="A42" s="244"/>
      <c r="B42" s="245"/>
      <c r="C42" s="68"/>
      <c r="D42" s="244"/>
      <c r="E42" s="77" t="s">
        <v>153</v>
      </c>
      <c r="F42" s="340"/>
      <c r="G42" s="341"/>
      <c r="H42" s="341"/>
      <c r="I42" s="341"/>
      <c r="J42" s="341"/>
      <c r="K42" s="341"/>
      <c r="L42" s="341"/>
      <c r="M42" s="341"/>
      <c r="N42" s="342"/>
      <c r="O42" s="70"/>
      <c r="P42" s="71"/>
      <c r="Q42" s="72"/>
      <c r="R42" s="71"/>
      <c r="S42" s="74"/>
      <c r="T42" s="73"/>
      <c r="U42" s="74"/>
    </row>
    <row r="43" spans="1:21" s="1" customFormat="1" x14ac:dyDescent="0.25">
      <c r="L43" s="30" t="s">
        <v>164</v>
      </c>
      <c r="N43" s="29"/>
      <c r="O43" s="30">
        <f>SUM(O30:O42)</f>
        <v>6128.6394</v>
      </c>
      <c r="P43" s="30">
        <f>SUM(P30:P42)</f>
        <v>6128.6394</v>
      </c>
      <c r="Q43" s="22"/>
      <c r="R43" s="30">
        <f>SUM(R30:R42)</f>
        <v>6128.6394</v>
      </c>
      <c r="S43" s="22"/>
      <c r="T43" s="146">
        <f>SUM(T30:T42)</f>
        <v>0</v>
      </c>
      <c r="U43" s="22"/>
    </row>
    <row r="44" spans="1:21" x14ac:dyDescent="0.25">
      <c r="S44" s="51"/>
      <c r="T44" s="149"/>
      <c r="U44" s="51"/>
    </row>
    <row r="45" spans="1:21" s="1" customFormat="1" ht="15.75" thickBot="1" x14ac:dyDescent="0.3">
      <c r="O45" s="30"/>
      <c r="P45" s="30"/>
      <c r="Q45" s="22"/>
      <c r="R45" s="31"/>
      <c r="S45" s="22"/>
      <c r="T45" s="146"/>
      <c r="U45" s="22"/>
    </row>
    <row r="46" spans="1:21" s="1" customFormat="1" ht="19.5" thickBot="1" x14ac:dyDescent="0.35">
      <c r="K46" s="337" t="s">
        <v>165</v>
      </c>
      <c r="L46" s="338"/>
      <c r="M46" s="338"/>
      <c r="N46" s="339"/>
      <c r="O46" s="30">
        <f>SUM(O26,O43)</f>
        <v>37668.6394</v>
      </c>
      <c r="P46" s="30">
        <f>SUM(P26,P43)</f>
        <v>37668.6394</v>
      </c>
      <c r="Q46" s="30"/>
      <c r="R46" s="30">
        <f>SUM(R26,R43)</f>
        <v>37668.6394</v>
      </c>
      <c r="S46" s="30"/>
      <c r="T46" s="146">
        <f>SUM(T26,T43)</f>
        <v>0</v>
      </c>
      <c r="U46" s="22"/>
    </row>
    <row r="47" spans="1:21" ht="23.25" x14ac:dyDescent="0.35">
      <c r="A47" s="352" t="s">
        <v>166</v>
      </c>
      <c r="B47" s="352"/>
      <c r="C47" s="352"/>
      <c r="D47" s="352"/>
      <c r="S47" s="51"/>
      <c r="U47" s="51"/>
    </row>
    <row r="48" spans="1:21" s="104" customFormat="1" ht="34.5" customHeight="1" x14ac:dyDescent="0.25">
      <c r="A48" s="110" t="s">
        <v>167</v>
      </c>
      <c r="B48" s="111"/>
      <c r="C48" s="111"/>
      <c r="D48" s="111"/>
      <c r="E48" s="112"/>
      <c r="F48" s="112"/>
      <c r="G48" s="112"/>
      <c r="H48" s="112"/>
      <c r="I48" s="112"/>
      <c r="J48" s="112"/>
      <c r="K48" s="112"/>
      <c r="L48" s="112"/>
      <c r="M48" s="112"/>
      <c r="N48" s="113"/>
      <c r="O48" s="114" t="s">
        <v>135</v>
      </c>
      <c r="P48" s="114" t="s">
        <v>136</v>
      </c>
      <c r="Q48" s="115" t="s">
        <v>137</v>
      </c>
      <c r="R48" s="114" t="s">
        <v>138</v>
      </c>
      <c r="S48" s="115" t="s">
        <v>137</v>
      </c>
      <c r="T48" s="114" t="s">
        <v>139</v>
      </c>
      <c r="U48" s="115" t="s">
        <v>137</v>
      </c>
    </row>
    <row r="49" spans="1:21" x14ac:dyDescent="0.25">
      <c r="A49" s="55" t="s">
        <v>140</v>
      </c>
      <c r="B49" s="242"/>
      <c r="C49" s="23" t="s">
        <v>141</v>
      </c>
      <c r="D49" s="23" t="s">
        <v>142</v>
      </c>
      <c r="E49" s="58" t="s">
        <v>143</v>
      </c>
      <c r="F49" s="28" t="s">
        <v>144</v>
      </c>
      <c r="G49" s="241"/>
      <c r="H49" s="241"/>
      <c r="I49" s="241"/>
      <c r="J49" s="241"/>
      <c r="K49" s="241"/>
      <c r="L49" s="241"/>
      <c r="M49" s="241"/>
      <c r="N49" s="241"/>
      <c r="O49" s="20" t="s">
        <v>145</v>
      </c>
      <c r="P49" s="20" t="s">
        <v>145</v>
      </c>
      <c r="Q49" s="26"/>
      <c r="R49" s="20" t="s">
        <v>145</v>
      </c>
      <c r="S49" s="27"/>
      <c r="T49" s="6" t="s">
        <v>145</v>
      </c>
      <c r="U49" s="27"/>
    </row>
    <row r="50" spans="1:21" s="75" customFormat="1" ht="40.5" customHeight="1" x14ac:dyDescent="0.25">
      <c r="A50" s="244">
        <v>2</v>
      </c>
      <c r="B50" s="245"/>
      <c r="C50" s="68" t="s">
        <v>64</v>
      </c>
      <c r="D50" s="244" t="s">
        <v>64</v>
      </c>
      <c r="E50" s="69" t="s">
        <v>168</v>
      </c>
      <c r="F50" s="340" t="s">
        <v>169</v>
      </c>
      <c r="G50" s="341"/>
      <c r="H50" s="341"/>
      <c r="I50" s="341"/>
      <c r="J50" s="341"/>
      <c r="K50" s="341"/>
      <c r="L50" s="341"/>
      <c r="M50" s="341"/>
      <c r="N50" s="342"/>
      <c r="O50" s="71">
        <v>2448</v>
      </c>
      <c r="P50" s="71">
        <v>385</v>
      </c>
      <c r="Q50" s="72" t="s">
        <v>170</v>
      </c>
      <c r="R50" s="71">
        <v>385</v>
      </c>
      <c r="S50" s="74"/>
      <c r="T50" s="73"/>
      <c r="U50" s="74"/>
    </row>
    <row r="51" spans="1:21" s="75" customFormat="1" ht="40.5" customHeight="1" x14ac:dyDescent="0.25">
      <c r="A51" s="244">
        <v>3</v>
      </c>
      <c r="B51" s="245"/>
      <c r="C51" s="68" t="s">
        <v>76</v>
      </c>
      <c r="D51" s="244" t="s">
        <v>76</v>
      </c>
      <c r="E51" s="69" t="s">
        <v>168</v>
      </c>
      <c r="F51" s="349" t="s">
        <v>171</v>
      </c>
      <c r="G51" s="350"/>
      <c r="H51" s="350"/>
      <c r="I51" s="350"/>
      <c r="J51" s="350"/>
      <c r="K51" s="350"/>
      <c r="L51" s="350"/>
      <c r="M51" s="350"/>
      <c r="N51" s="351"/>
      <c r="O51" s="71">
        <v>220</v>
      </c>
      <c r="P51" s="71">
        <v>1080</v>
      </c>
      <c r="Q51" s="72" t="s">
        <v>172</v>
      </c>
      <c r="R51" s="71">
        <v>155</v>
      </c>
      <c r="S51" s="74" t="s">
        <v>288</v>
      </c>
      <c r="T51" s="73"/>
      <c r="U51" s="74"/>
    </row>
    <row r="52" spans="1:21" s="75" customFormat="1" ht="73.5" customHeight="1" x14ac:dyDescent="0.25">
      <c r="A52" s="244">
        <v>8</v>
      </c>
      <c r="B52" s="245"/>
      <c r="C52" s="68" t="s">
        <v>64</v>
      </c>
      <c r="D52" s="244" t="s">
        <v>65</v>
      </c>
      <c r="E52" s="69" t="s">
        <v>168</v>
      </c>
      <c r="F52" s="343" t="s">
        <v>173</v>
      </c>
      <c r="G52" s="344"/>
      <c r="H52" s="344"/>
      <c r="I52" s="344"/>
      <c r="J52" s="344"/>
      <c r="K52" s="344"/>
      <c r="L52" s="344"/>
      <c r="M52" s="344"/>
      <c r="N52" s="345"/>
      <c r="O52" s="71">
        <v>990</v>
      </c>
      <c r="P52" s="71">
        <v>990</v>
      </c>
      <c r="Q52" s="72"/>
      <c r="R52" s="71">
        <v>0</v>
      </c>
      <c r="S52" s="74" t="s">
        <v>289</v>
      </c>
      <c r="T52" s="73"/>
      <c r="U52" s="74"/>
    </row>
    <row r="53" spans="1:21" s="75" customFormat="1" ht="40.5" customHeight="1" x14ac:dyDescent="0.25">
      <c r="A53" s="244">
        <v>6</v>
      </c>
      <c r="B53" s="245"/>
      <c r="C53" s="68" t="s">
        <v>64</v>
      </c>
      <c r="D53" s="244" t="s">
        <v>76</v>
      </c>
      <c r="E53" s="69" t="s">
        <v>168</v>
      </c>
      <c r="F53" s="340" t="s">
        <v>174</v>
      </c>
      <c r="G53" s="341"/>
      <c r="H53" s="341"/>
      <c r="I53" s="341"/>
      <c r="J53" s="341"/>
      <c r="K53" s="341"/>
      <c r="L53" s="341"/>
      <c r="M53" s="341"/>
      <c r="N53" s="342"/>
      <c r="O53" s="71">
        <v>660</v>
      </c>
      <c r="P53" s="71">
        <v>1100</v>
      </c>
      <c r="Q53" s="72" t="s">
        <v>175</v>
      </c>
      <c r="R53" s="71">
        <v>330</v>
      </c>
      <c r="S53" s="74" t="s">
        <v>304</v>
      </c>
      <c r="T53" s="73"/>
      <c r="U53" s="74"/>
    </row>
    <row r="54" spans="1:21" s="75" customFormat="1" ht="40.5" customHeight="1" x14ac:dyDescent="0.25">
      <c r="A54" s="244">
        <v>5</v>
      </c>
      <c r="B54" s="245"/>
      <c r="C54" s="68" t="s">
        <v>64</v>
      </c>
      <c r="D54" s="244" t="s">
        <v>76</v>
      </c>
      <c r="E54" s="69" t="s">
        <v>176</v>
      </c>
      <c r="F54" s="340" t="s">
        <v>177</v>
      </c>
      <c r="G54" s="341"/>
      <c r="H54" s="341"/>
      <c r="I54" s="341"/>
      <c r="J54" s="341"/>
      <c r="K54" s="341"/>
      <c r="L54" s="341"/>
      <c r="M54" s="341"/>
      <c r="N54" s="342"/>
      <c r="O54" s="71">
        <v>220</v>
      </c>
      <c r="P54" s="71">
        <v>220</v>
      </c>
      <c r="Q54" s="72"/>
      <c r="R54" s="71">
        <v>220</v>
      </c>
      <c r="S54" s="74"/>
      <c r="T54" s="73"/>
      <c r="U54" s="74"/>
    </row>
    <row r="55" spans="1:21" s="75" customFormat="1" ht="40.5" customHeight="1" x14ac:dyDescent="0.25">
      <c r="A55" s="244">
        <v>9</v>
      </c>
      <c r="B55" s="245"/>
      <c r="C55" s="68" t="s">
        <v>65</v>
      </c>
      <c r="D55" s="244" t="s">
        <v>76</v>
      </c>
      <c r="E55" s="69" t="s">
        <v>168</v>
      </c>
      <c r="F55" s="340" t="s">
        <v>178</v>
      </c>
      <c r="G55" s="341"/>
      <c r="H55" s="341"/>
      <c r="I55" s="341"/>
      <c r="J55" s="341"/>
      <c r="K55" s="341"/>
      <c r="L55" s="341"/>
      <c r="M55" s="341"/>
      <c r="N55" s="342"/>
      <c r="O55" s="71">
        <v>1020</v>
      </c>
      <c r="P55" s="71">
        <v>1020</v>
      </c>
      <c r="Q55" s="72"/>
      <c r="R55" s="71">
        <v>0</v>
      </c>
      <c r="S55" s="74" t="s">
        <v>290</v>
      </c>
      <c r="T55" s="73"/>
      <c r="U55" s="74"/>
    </row>
    <row r="56" spans="1:21" s="75" customFormat="1" ht="40.5" customHeight="1" x14ac:dyDescent="0.25">
      <c r="A56" s="244">
        <v>10</v>
      </c>
      <c r="B56" s="245"/>
      <c r="C56" s="68" t="s">
        <v>64</v>
      </c>
      <c r="D56" s="244" t="s">
        <v>76</v>
      </c>
      <c r="E56" s="69" t="s">
        <v>168</v>
      </c>
      <c r="F56" s="349" t="s">
        <v>179</v>
      </c>
      <c r="G56" s="350"/>
      <c r="H56" s="350"/>
      <c r="I56" s="350"/>
      <c r="J56" s="350"/>
      <c r="K56" s="350"/>
      <c r="L56" s="350"/>
      <c r="M56" s="350"/>
      <c r="N56" s="351"/>
      <c r="O56" s="71">
        <v>930</v>
      </c>
      <c r="P56" s="71">
        <v>930</v>
      </c>
      <c r="Q56" s="72"/>
      <c r="R56" s="71">
        <v>930</v>
      </c>
      <c r="S56" s="74" t="s">
        <v>303</v>
      </c>
      <c r="T56" s="73"/>
      <c r="U56" s="74"/>
    </row>
    <row r="57" spans="1:21" s="75" customFormat="1" ht="40.5" customHeight="1" x14ac:dyDescent="0.25">
      <c r="A57" s="78">
        <v>11</v>
      </c>
      <c r="B57" s="79"/>
      <c r="C57" s="80" t="s">
        <v>64</v>
      </c>
      <c r="D57" s="78" t="s">
        <v>65</v>
      </c>
      <c r="E57" s="81" t="s">
        <v>168</v>
      </c>
      <c r="F57" s="340" t="s">
        <v>180</v>
      </c>
      <c r="G57" s="341"/>
      <c r="H57" s="341"/>
      <c r="I57" s="341"/>
      <c r="J57" s="341"/>
      <c r="K57" s="341"/>
      <c r="L57" s="341"/>
      <c r="M57" s="341"/>
      <c r="N57" s="342"/>
      <c r="O57" s="82">
        <v>440</v>
      </c>
      <c r="P57" s="82">
        <v>440</v>
      </c>
      <c r="Q57" s="83"/>
      <c r="R57" s="82">
        <v>0</v>
      </c>
      <c r="S57" s="84" t="s">
        <v>291</v>
      </c>
      <c r="T57" s="85"/>
      <c r="U57" s="84"/>
    </row>
    <row r="58" spans="1:21" s="34" customFormat="1" x14ac:dyDescent="0.25">
      <c r="M58" s="34" t="s">
        <v>181</v>
      </c>
      <c r="N58" s="29"/>
      <c r="O58" s="35">
        <f>SUM(O50:O57)</f>
        <v>6928</v>
      </c>
      <c r="P58" s="29">
        <f>SUM(P50:P57)</f>
        <v>6165</v>
      </c>
      <c r="Q58" s="32"/>
      <c r="R58" s="29">
        <f>SUM(R50:R57)</f>
        <v>2020</v>
      </c>
      <c r="S58" s="32"/>
      <c r="T58" s="152">
        <f>SUM(T50:T57)</f>
        <v>0</v>
      </c>
      <c r="U58" s="32"/>
    </row>
    <row r="59" spans="1:21" s="1" customFormat="1" x14ac:dyDescent="0.25">
      <c r="N59" s="33"/>
      <c r="O59" s="33"/>
      <c r="P59" s="33"/>
      <c r="Q59" s="22"/>
      <c r="R59" s="33"/>
      <c r="S59" s="22"/>
      <c r="T59" s="65"/>
      <c r="U59" s="22"/>
    </row>
    <row r="60" spans="1:21" s="122" customFormat="1" ht="34.5" customHeight="1" x14ac:dyDescent="0.25">
      <c r="A60" s="116" t="s">
        <v>182</v>
      </c>
      <c r="B60" s="117"/>
      <c r="C60" s="117"/>
      <c r="D60" s="117"/>
      <c r="E60" s="118"/>
      <c r="F60" s="118"/>
      <c r="G60" s="118"/>
      <c r="H60" s="118"/>
      <c r="I60" s="118"/>
      <c r="J60" s="118"/>
      <c r="K60" s="118"/>
      <c r="L60" s="118"/>
      <c r="M60" s="118"/>
      <c r="N60" s="119"/>
      <c r="O60" s="120" t="s">
        <v>135</v>
      </c>
      <c r="P60" s="120" t="s">
        <v>136</v>
      </c>
      <c r="Q60" s="121" t="s">
        <v>137</v>
      </c>
      <c r="R60" s="120" t="s">
        <v>138</v>
      </c>
      <c r="S60" s="121" t="s">
        <v>137</v>
      </c>
      <c r="T60" s="120" t="s">
        <v>139</v>
      </c>
      <c r="U60" s="121" t="s">
        <v>137</v>
      </c>
    </row>
    <row r="61" spans="1:21" x14ac:dyDescent="0.25">
      <c r="A61" s="55" t="s">
        <v>140</v>
      </c>
      <c r="B61" s="242"/>
      <c r="C61" s="23" t="s">
        <v>141</v>
      </c>
      <c r="D61" s="23" t="s">
        <v>142</v>
      </c>
      <c r="E61" s="58" t="s">
        <v>143</v>
      </c>
      <c r="F61" s="28" t="s">
        <v>144</v>
      </c>
      <c r="G61" s="241"/>
      <c r="H61" s="241"/>
      <c r="I61" s="241"/>
      <c r="J61" s="241"/>
      <c r="K61" s="241"/>
      <c r="L61" s="241"/>
      <c r="M61" s="241"/>
      <c r="N61" s="241"/>
      <c r="O61" s="20" t="s">
        <v>145</v>
      </c>
      <c r="P61" s="20" t="s">
        <v>145</v>
      </c>
      <c r="Q61" s="26"/>
      <c r="R61" s="20" t="s">
        <v>145</v>
      </c>
      <c r="S61" s="27"/>
      <c r="T61" s="6" t="s">
        <v>145</v>
      </c>
      <c r="U61" s="27"/>
    </row>
    <row r="62" spans="1:21" s="75" customFormat="1" ht="37.5" customHeight="1" x14ac:dyDescent="0.25">
      <c r="A62" s="244">
        <v>6</v>
      </c>
      <c r="B62" s="245"/>
      <c r="C62" s="68" t="s">
        <v>64</v>
      </c>
      <c r="D62" s="244" t="s">
        <v>76</v>
      </c>
      <c r="E62" s="69" t="s">
        <v>183</v>
      </c>
      <c r="F62" s="340" t="s">
        <v>184</v>
      </c>
      <c r="G62" s="341"/>
      <c r="H62" s="341"/>
      <c r="I62" s="341"/>
      <c r="J62" s="341"/>
      <c r="K62" s="341"/>
      <c r="L62" s="341"/>
      <c r="M62" s="341"/>
      <c r="N62" s="342"/>
      <c r="O62" s="71">
        <v>1040</v>
      </c>
      <c r="P62" s="71">
        <v>1040</v>
      </c>
      <c r="Q62" s="72"/>
      <c r="R62" s="71">
        <v>89</v>
      </c>
      <c r="S62" s="74" t="s">
        <v>292</v>
      </c>
      <c r="T62" s="73"/>
      <c r="U62" s="74"/>
    </row>
    <row r="63" spans="1:21" s="75" customFormat="1" ht="37.5" customHeight="1" x14ac:dyDescent="0.25">
      <c r="A63" s="244">
        <v>1</v>
      </c>
      <c r="B63" s="245"/>
      <c r="C63" s="68" t="s">
        <v>64</v>
      </c>
      <c r="D63" s="244" t="s">
        <v>92</v>
      </c>
      <c r="E63" s="69" t="s">
        <v>183</v>
      </c>
      <c r="F63" s="340" t="s">
        <v>297</v>
      </c>
      <c r="G63" s="341"/>
      <c r="H63" s="341"/>
      <c r="I63" s="341"/>
      <c r="J63" s="341"/>
      <c r="K63" s="341"/>
      <c r="L63" s="341"/>
      <c r="M63" s="341"/>
      <c r="N63" s="342"/>
      <c r="O63" s="71">
        <v>50</v>
      </c>
      <c r="P63" s="71">
        <v>50</v>
      </c>
      <c r="Q63" s="72"/>
      <c r="R63" s="71">
        <v>108.05</v>
      </c>
      <c r="S63" s="74" t="s">
        <v>293</v>
      </c>
      <c r="T63" s="73"/>
      <c r="U63" s="74"/>
    </row>
    <row r="64" spans="1:21" s="75" customFormat="1" ht="37.5" customHeight="1" x14ac:dyDescent="0.25">
      <c r="A64" s="244">
        <v>4</v>
      </c>
      <c r="B64" s="245"/>
      <c r="C64" s="68" t="s">
        <v>64</v>
      </c>
      <c r="D64" s="244" t="s">
        <v>65</v>
      </c>
      <c r="E64" s="69" t="s">
        <v>183</v>
      </c>
      <c r="F64" s="340" t="s">
        <v>185</v>
      </c>
      <c r="G64" s="341"/>
      <c r="H64" s="341"/>
      <c r="I64" s="341"/>
      <c r="J64" s="341"/>
      <c r="K64" s="341"/>
      <c r="L64" s="341"/>
      <c r="M64" s="341"/>
      <c r="N64" s="342"/>
      <c r="O64" s="71">
        <v>900</v>
      </c>
      <c r="P64" s="71">
        <v>900</v>
      </c>
      <c r="Q64" s="72"/>
      <c r="R64" s="71">
        <v>5074</v>
      </c>
      <c r="S64" s="74" t="s">
        <v>305</v>
      </c>
      <c r="T64" s="73"/>
      <c r="U64" s="74"/>
    </row>
    <row r="65" spans="1:21" s="75" customFormat="1" ht="37.5" customHeight="1" x14ac:dyDescent="0.25">
      <c r="A65" s="244"/>
      <c r="B65" s="245"/>
      <c r="C65" s="68"/>
      <c r="D65" s="244"/>
      <c r="E65" s="69"/>
      <c r="F65" s="340"/>
      <c r="G65" s="341"/>
      <c r="H65" s="341"/>
      <c r="I65" s="341"/>
      <c r="J65" s="341"/>
      <c r="K65" s="341"/>
      <c r="L65" s="341"/>
      <c r="M65" s="341"/>
      <c r="N65" s="342"/>
      <c r="O65" s="71"/>
      <c r="P65" s="71"/>
      <c r="Q65" s="72"/>
      <c r="R65" s="71"/>
      <c r="S65" s="74"/>
      <c r="T65" s="73"/>
      <c r="U65" s="74"/>
    </row>
    <row r="66" spans="1:21" s="75" customFormat="1" ht="37.5" customHeight="1" x14ac:dyDescent="0.25">
      <c r="A66" s="244"/>
      <c r="B66" s="245"/>
      <c r="C66" s="68"/>
      <c r="D66" s="244"/>
      <c r="E66" s="69"/>
      <c r="F66" s="340"/>
      <c r="G66" s="341"/>
      <c r="H66" s="341"/>
      <c r="I66" s="341"/>
      <c r="J66" s="341"/>
      <c r="K66" s="341"/>
      <c r="L66" s="341"/>
      <c r="M66" s="341"/>
      <c r="N66" s="342"/>
      <c r="O66" s="71"/>
      <c r="P66" s="71"/>
      <c r="Q66" s="72"/>
      <c r="R66" s="71"/>
      <c r="S66" s="74"/>
      <c r="T66" s="73"/>
      <c r="U66" s="74"/>
    </row>
    <row r="67" spans="1:21" s="1" customFormat="1" x14ac:dyDescent="0.25">
      <c r="L67" s="147" t="s">
        <v>186</v>
      </c>
      <c r="M67" s="46"/>
      <c r="N67" s="46"/>
      <c r="O67" s="30">
        <f>SUM(O62:O66)</f>
        <v>1990</v>
      </c>
      <c r="P67" s="30">
        <f>SUM(P62:P66)</f>
        <v>1990</v>
      </c>
      <c r="Q67" s="30"/>
      <c r="R67" s="30">
        <f>SUM(R62:R66)</f>
        <v>5271.05</v>
      </c>
      <c r="S67" s="30"/>
      <c r="T67" s="146">
        <f>SUM(T62:T66)</f>
        <v>0</v>
      </c>
      <c r="U67" s="30"/>
    </row>
    <row r="69" spans="1:21" s="104" customFormat="1" ht="37.5" customHeight="1" x14ac:dyDescent="0.25">
      <c r="A69" s="123" t="s">
        <v>187</v>
      </c>
      <c r="B69" s="124"/>
      <c r="C69" s="124"/>
      <c r="D69" s="124"/>
      <c r="E69" s="124"/>
      <c r="F69" s="124"/>
      <c r="G69" s="124"/>
      <c r="H69" s="124"/>
      <c r="I69" s="124"/>
      <c r="J69" s="124"/>
      <c r="K69" s="124"/>
      <c r="L69" s="124"/>
      <c r="M69" s="124"/>
      <c r="N69" s="125"/>
      <c r="O69" s="126" t="s">
        <v>135</v>
      </c>
      <c r="P69" s="126" t="s">
        <v>136</v>
      </c>
      <c r="Q69" s="127" t="s">
        <v>137</v>
      </c>
      <c r="R69" s="126" t="s">
        <v>138</v>
      </c>
      <c r="S69" s="127" t="s">
        <v>137</v>
      </c>
      <c r="T69" s="126" t="s">
        <v>139</v>
      </c>
      <c r="U69" s="127" t="s">
        <v>137</v>
      </c>
    </row>
    <row r="70" spans="1:21" x14ac:dyDescent="0.25">
      <c r="A70" s="55" t="s">
        <v>140</v>
      </c>
      <c r="B70" s="242"/>
      <c r="C70" s="23" t="s">
        <v>141</v>
      </c>
      <c r="D70" s="23" t="s">
        <v>142</v>
      </c>
      <c r="E70" s="58" t="s">
        <v>143</v>
      </c>
      <c r="F70" s="241" t="s">
        <v>144</v>
      </c>
      <c r="G70" s="241"/>
      <c r="H70" s="241"/>
      <c r="I70" s="241"/>
      <c r="J70" s="241"/>
      <c r="K70" s="241"/>
      <c r="L70" s="241"/>
      <c r="M70" s="241"/>
      <c r="N70" s="241"/>
      <c r="O70" s="20" t="s">
        <v>145</v>
      </c>
      <c r="P70" s="28" t="s">
        <v>145</v>
      </c>
      <c r="Q70" s="26"/>
      <c r="R70" s="28" t="s">
        <v>145</v>
      </c>
      <c r="S70" s="27"/>
      <c r="T70" s="66" t="s">
        <v>145</v>
      </c>
      <c r="U70" s="27"/>
    </row>
    <row r="71" spans="1:21" s="75" customFormat="1" ht="36" customHeight="1" x14ac:dyDescent="0.25">
      <c r="A71" s="244">
        <v>1</v>
      </c>
      <c r="B71" s="245"/>
      <c r="C71" s="68" t="s">
        <v>64</v>
      </c>
      <c r="D71" s="68" t="s">
        <v>92</v>
      </c>
      <c r="E71" s="69" t="s">
        <v>188</v>
      </c>
      <c r="F71" s="340" t="s">
        <v>189</v>
      </c>
      <c r="G71" s="341"/>
      <c r="H71" s="341"/>
      <c r="I71" s="341"/>
      <c r="J71" s="341"/>
      <c r="K71" s="341"/>
      <c r="L71" s="341"/>
      <c r="M71" s="341"/>
      <c r="N71" s="342"/>
      <c r="O71" s="71">
        <v>60</v>
      </c>
      <c r="P71" s="71">
        <v>60</v>
      </c>
      <c r="Q71" s="72"/>
      <c r="R71" s="70">
        <v>60</v>
      </c>
      <c r="S71" s="74"/>
      <c r="T71" s="86"/>
      <c r="U71" s="74"/>
    </row>
    <row r="72" spans="1:21" s="75" customFormat="1" ht="36" customHeight="1" x14ac:dyDescent="0.25">
      <c r="A72" s="244"/>
      <c r="B72" s="245"/>
      <c r="C72" s="68"/>
      <c r="D72" s="68"/>
      <c r="E72" s="69"/>
      <c r="F72" s="340"/>
      <c r="G72" s="341"/>
      <c r="H72" s="341"/>
      <c r="I72" s="341"/>
      <c r="J72" s="341"/>
      <c r="K72" s="341"/>
      <c r="L72" s="341"/>
      <c r="M72" s="341"/>
      <c r="N72" s="342"/>
      <c r="O72" s="71"/>
      <c r="P72" s="70"/>
      <c r="Q72" s="72"/>
      <c r="R72" s="70"/>
      <c r="S72" s="74"/>
      <c r="T72" s="86"/>
      <c r="U72" s="74"/>
    </row>
    <row r="73" spans="1:21" s="75" customFormat="1" ht="36" customHeight="1" x14ac:dyDescent="0.25">
      <c r="A73" s="244"/>
      <c r="B73" s="245"/>
      <c r="C73" s="68"/>
      <c r="D73" s="68"/>
      <c r="E73" s="69"/>
      <c r="F73" s="340"/>
      <c r="G73" s="341"/>
      <c r="H73" s="341"/>
      <c r="I73" s="341"/>
      <c r="J73" s="341"/>
      <c r="K73" s="341"/>
      <c r="L73" s="341"/>
      <c r="M73" s="341"/>
      <c r="N73" s="342"/>
      <c r="O73" s="71"/>
      <c r="P73" s="70"/>
      <c r="Q73" s="72"/>
      <c r="R73" s="70"/>
      <c r="S73" s="74"/>
      <c r="T73" s="86"/>
      <c r="U73" s="74"/>
    </row>
    <row r="74" spans="1:21" s="1" customFormat="1" x14ac:dyDescent="0.25">
      <c r="L74" s="147" t="s">
        <v>190</v>
      </c>
      <c r="M74" s="46"/>
      <c r="N74" s="46"/>
      <c r="O74" s="30">
        <f>SUM(O71:O73)</f>
        <v>60</v>
      </c>
      <c r="P74" s="30">
        <f>SUM(P71:P73)</f>
        <v>60</v>
      </c>
      <c r="Q74" s="32"/>
      <c r="R74" s="30">
        <f>SUM(R71:R73)</f>
        <v>60</v>
      </c>
      <c r="S74" s="32"/>
      <c r="T74" s="146">
        <f>SUM(T71:T73)</f>
        <v>0</v>
      </c>
      <c r="U74" s="26"/>
    </row>
    <row r="76" spans="1:21" s="104" customFormat="1" ht="37.5" customHeight="1" x14ac:dyDescent="0.25">
      <c r="A76" s="128" t="s">
        <v>191</v>
      </c>
      <c r="B76" s="129"/>
      <c r="C76" s="129"/>
      <c r="D76" s="153" t="s">
        <v>192</v>
      </c>
      <c r="E76" s="129"/>
      <c r="F76" s="129"/>
      <c r="G76" s="129"/>
      <c r="H76" s="129"/>
      <c r="I76" s="129"/>
      <c r="J76" s="129"/>
      <c r="K76" s="129"/>
      <c r="L76" s="129"/>
      <c r="M76" s="129"/>
      <c r="N76" s="130"/>
      <c r="O76" s="131" t="s">
        <v>135</v>
      </c>
      <c r="P76" s="131" t="s">
        <v>136</v>
      </c>
      <c r="Q76" s="132" t="s">
        <v>137</v>
      </c>
      <c r="R76" s="131" t="s">
        <v>138</v>
      </c>
      <c r="S76" s="132" t="s">
        <v>137</v>
      </c>
      <c r="T76" s="131" t="s">
        <v>139</v>
      </c>
      <c r="U76" s="132" t="s">
        <v>137</v>
      </c>
    </row>
    <row r="77" spans="1:21" x14ac:dyDescent="0.25">
      <c r="A77" s="55" t="s">
        <v>140</v>
      </c>
      <c r="B77" s="242"/>
      <c r="C77" s="23" t="s">
        <v>141</v>
      </c>
      <c r="D77" s="23" t="s">
        <v>142</v>
      </c>
      <c r="E77" s="58" t="s">
        <v>143</v>
      </c>
      <c r="F77" s="241" t="s">
        <v>144</v>
      </c>
      <c r="G77" s="241"/>
      <c r="H77" s="241"/>
      <c r="I77" s="241"/>
      <c r="J77" s="241"/>
      <c r="K77" s="241"/>
      <c r="L77" s="241"/>
      <c r="M77" s="241"/>
      <c r="N77" s="241"/>
      <c r="O77" s="20" t="s">
        <v>145</v>
      </c>
      <c r="P77" s="20" t="s">
        <v>145</v>
      </c>
      <c r="Q77" s="26"/>
      <c r="R77" s="20" t="s">
        <v>145</v>
      </c>
      <c r="S77" s="27"/>
      <c r="T77" s="6" t="s">
        <v>145</v>
      </c>
      <c r="U77" s="27"/>
    </row>
    <row r="78" spans="1:21" s="75" customFormat="1" ht="33.75" customHeight="1" x14ac:dyDescent="0.25">
      <c r="A78" s="244">
        <v>2</v>
      </c>
      <c r="B78" s="245"/>
      <c r="C78" s="68" t="s">
        <v>64</v>
      </c>
      <c r="D78" s="68" t="s">
        <v>64</v>
      </c>
      <c r="E78" s="77" t="s">
        <v>193</v>
      </c>
      <c r="F78" s="340" t="s">
        <v>194</v>
      </c>
      <c r="G78" s="341"/>
      <c r="H78" s="341"/>
      <c r="I78" s="341"/>
      <c r="J78" s="341"/>
      <c r="K78" s="341"/>
      <c r="L78" s="341"/>
      <c r="M78" s="341"/>
      <c r="N78" s="342"/>
      <c r="O78" s="71">
        <v>462</v>
      </c>
      <c r="P78" s="71">
        <v>38.15</v>
      </c>
      <c r="Q78" s="72" t="s">
        <v>195</v>
      </c>
      <c r="R78" s="71">
        <v>38.15</v>
      </c>
      <c r="S78" s="74"/>
      <c r="T78" s="73"/>
      <c r="U78" s="74"/>
    </row>
    <row r="79" spans="1:21" s="75" customFormat="1" ht="33.75" customHeight="1" x14ac:dyDescent="0.25">
      <c r="A79" s="237" t="s">
        <v>196</v>
      </c>
      <c r="B79" s="245"/>
      <c r="C79" s="68" t="s">
        <v>64</v>
      </c>
      <c r="D79" s="68" t="s">
        <v>76</v>
      </c>
      <c r="E79" s="77" t="s">
        <v>193</v>
      </c>
      <c r="F79" s="340" t="s">
        <v>197</v>
      </c>
      <c r="G79" s="341"/>
      <c r="H79" s="341"/>
      <c r="I79" s="341"/>
      <c r="J79" s="341"/>
      <c r="K79" s="341"/>
      <c r="L79" s="341"/>
      <c r="M79" s="341"/>
      <c r="N79" s="342"/>
      <c r="O79" s="71">
        <v>468</v>
      </c>
      <c r="P79" s="71">
        <v>0</v>
      </c>
      <c r="Q79" s="72"/>
      <c r="R79" s="71">
        <v>0</v>
      </c>
      <c r="S79" s="74"/>
      <c r="T79" s="73"/>
      <c r="U79" s="74"/>
    </row>
    <row r="80" spans="1:21" s="75" customFormat="1" ht="33.75" customHeight="1" x14ac:dyDescent="0.25">
      <c r="A80" s="244">
        <v>6</v>
      </c>
      <c r="B80" s="245"/>
      <c r="C80" s="68" t="s">
        <v>64</v>
      </c>
      <c r="D80" s="68" t="s">
        <v>92</v>
      </c>
      <c r="E80" s="77" t="s">
        <v>193</v>
      </c>
      <c r="F80" s="349" t="s">
        <v>198</v>
      </c>
      <c r="G80" s="350"/>
      <c r="H80" s="350"/>
      <c r="I80" s="350"/>
      <c r="J80" s="350"/>
      <c r="K80" s="350"/>
      <c r="L80" s="350"/>
      <c r="M80" s="350"/>
      <c r="N80" s="351"/>
      <c r="O80" s="71">
        <v>362</v>
      </c>
      <c r="P80" s="71">
        <v>830</v>
      </c>
      <c r="Q80" s="72" t="s">
        <v>199</v>
      </c>
      <c r="R80" s="71">
        <v>712</v>
      </c>
      <c r="S80" s="74" t="s">
        <v>294</v>
      </c>
      <c r="T80" s="73"/>
      <c r="U80" s="74"/>
    </row>
    <row r="81" spans="1:21" s="75" customFormat="1" ht="33.75" customHeight="1" x14ac:dyDescent="0.25">
      <c r="A81" s="244">
        <v>12</v>
      </c>
      <c r="B81" s="245"/>
      <c r="C81" s="68" t="s">
        <v>65</v>
      </c>
      <c r="D81" s="68" t="s">
        <v>65</v>
      </c>
      <c r="E81" s="77" t="s">
        <v>193</v>
      </c>
      <c r="F81" s="340" t="s">
        <v>200</v>
      </c>
      <c r="G81" s="341"/>
      <c r="H81" s="341"/>
      <c r="I81" s="341"/>
      <c r="J81" s="341"/>
      <c r="K81" s="341"/>
      <c r="L81" s="341"/>
      <c r="M81" s="341"/>
      <c r="N81" s="342"/>
      <c r="O81" s="71">
        <v>420</v>
      </c>
      <c r="P81" s="71">
        <v>420</v>
      </c>
      <c r="Q81" s="72"/>
      <c r="R81" s="71">
        <v>354</v>
      </c>
      <c r="S81" s="74" t="s">
        <v>295</v>
      </c>
      <c r="T81" s="73"/>
      <c r="U81" s="74"/>
    </row>
    <row r="82" spans="1:21" s="75" customFormat="1" ht="33.75" customHeight="1" x14ac:dyDescent="0.25">
      <c r="A82" s="244">
        <v>12</v>
      </c>
      <c r="B82" s="245"/>
      <c r="C82" s="68" t="s">
        <v>76</v>
      </c>
      <c r="D82" s="68" t="s">
        <v>76</v>
      </c>
      <c r="E82" s="77" t="s">
        <v>193</v>
      </c>
      <c r="F82" s="340" t="s">
        <v>201</v>
      </c>
      <c r="G82" s="341"/>
      <c r="H82" s="341"/>
      <c r="I82" s="341"/>
      <c r="J82" s="341"/>
      <c r="K82" s="341"/>
      <c r="L82" s="341"/>
      <c r="M82" s="341"/>
      <c r="N82" s="342"/>
      <c r="O82" s="71">
        <v>339</v>
      </c>
      <c r="P82" s="71">
        <v>339</v>
      </c>
      <c r="Q82" s="72" t="s">
        <v>296</v>
      </c>
      <c r="R82" s="71">
        <v>1755</v>
      </c>
      <c r="S82" s="74" t="s">
        <v>298</v>
      </c>
      <c r="T82" s="73"/>
      <c r="U82" s="74"/>
    </row>
    <row r="83" spans="1:21" s="75" customFormat="1" ht="33.75" customHeight="1" x14ac:dyDescent="0.25">
      <c r="A83" s="244">
        <v>12</v>
      </c>
      <c r="B83" s="245"/>
      <c r="C83" s="68" t="s">
        <v>65</v>
      </c>
      <c r="D83" s="68" t="s">
        <v>65</v>
      </c>
      <c r="E83" s="77" t="s">
        <v>193</v>
      </c>
      <c r="F83" s="340" t="s">
        <v>202</v>
      </c>
      <c r="G83" s="341"/>
      <c r="H83" s="341"/>
      <c r="I83" s="341"/>
      <c r="J83" s="341"/>
      <c r="K83" s="341"/>
      <c r="L83" s="341"/>
      <c r="M83" s="341"/>
      <c r="N83" s="342"/>
      <c r="O83" s="71">
        <v>1614</v>
      </c>
      <c r="P83" s="71">
        <v>1614</v>
      </c>
      <c r="Q83" s="72"/>
      <c r="R83" s="71">
        <v>1379</v>
      </c>
      <c r="S83" s="74" t="s">
        <v>302</v>
      </c>
      <c r="T83" s="73"/>
      <c r="U83" s="74"/>
    </row>
    <row r="84" spans="1:21" s="75" customFormat="1" ht="33.75" customHeight="1" x14ac:dyDescent="0.25">
      <c r="A84" s="244">
        <v>1</v>
      </c>
      <c r="B84" s="245"/>
      <c r="C84" s="68" t="s">
        <v>64</v>
      </c>
      <c r="D84" s="68" t="s">
        <v>65</v>
      </c>
      <c r="E84" s="77" t="s">
        <v>193</v>
      </c>
      <c r="F84" s="340" t="s">
        <v>203</v>
      </c>
      <c r="G84" s="341"/>
      <c r="H84" s="341"/>
      <c r="I84" s="341"/>
      <c r="J84" s="341"/>
      <c r="K84" s="341"/>
      <c r="L84" s="341"/>
      <c r="M84" s="341"/>
      <c r="N84" s="342"/>
      <c r="O84" s="71">
        <v>401</v>
      </c>
      <c r="P84" s="71">
        <v>401</v>
      </c>
      <c r="Q84" s="72"/>
      <c r="R84" s="71">
        <v>123</v>
      </c>
      <c r="S84" s="74" t="s">
        <v>301</v>
      </c>
      <c r="T84" s="73"/>
      <c r="U84" s="74"/>
    </row>
    <row r="85" spans="1:21" s="75" customFormat="1" ht="33.75" customHeight="1" x14ac:dyDescent="0.25">
      <c r="A85" s="244">
        <v>1</v>
      </c>
      <c r="B85" s="245"/>
      <c r="C85" s="68" t="s">
        <v>76</v>
      </c>
      <c r="D85" s="68" t="s">
        <v>92</v>
      </c>
      <c r="E85" s="77" t="s">
        <v>193</v>
      </c>
      <c r="F85" s="340" t="s">
        <v>204</v>
      </c>
      <c r="G85" s="341"/>
      <c r="H85" s="341"/>
      <c r="I85" s="341"/>
      <c r="J85" s="341"/>
      <c r="K85" s="341"/>
      <c r="L85" s="341"/>
      <c r="M85" s="341"/>
      <c r="N85" s="342"/>
      <c r="O85" s="71">
        <v>133</v>
      </c>
      <c r="P85" s="71">
        <v>133</v>
      </c>
      <c r="Q85" s="72"/>
      <c r="R85" s="71">
        <v>133</v>
      </c>
      <c r="S85" s="74"/>
      <c r="T85" s="73"/>
      <c r="U85" s="74"/>
    </row>
    <row r="86" spans="1:21" s="75" customFormat="1" ht="33.75" customHeight="1" x14ac:dyDescent="0.25">
      <c r="A86" s="244">
        <v>3</v>
      </c>
      <c r="B86" s="245"/>
      <c r="C86" s="68" t="s">
        <v>76</v>
      </c>
      <c r="D86" s="68" t="s">
        <v>92</v>
      </c>
      <c r="E86" s="77" t="s">
        <v>193</v>
      </c>
      <c r="F86" s="340" t="s">
        <v>205</v>
      </c>
      <c r="G86" s="341"/>
      <c r="H86" s="341"/>
      <c r="I86" s="341"/>
      <c r="J86" s="341"/>
      <c r="K86" s="341"/>
      <c r="L86" s="341"/>
      <c r="M86" s="341"/>
      <c r="N86" s="342"/>
      <c r="O86" s="71"/>
      <c r="P86" s="71">
        <v>423.85</v>
      </c>
      <c r="Q86" s="72" t="s">
        <v>206</v>
      </c>
      <c r="R86" s="71">
        <v>0</v>
      </c>
      <c r="S86" s="74" t="s">
        <v>300</v>
      </c>
      <c r="T86" s="73"/>
      <c r="U86" s="74"/>
    </row>
    <row r="87" spans="1:21" s="1" customFormat="1" x14ac:dyDescent="0.25">
      <c r="M87" s="46" t="s">
        <v>207</v>
      </c>
      <c r="N87" s="46"/>
      <c r="O87" s="30">
        <f>SUM(O78:O86)</f>
        <v>4199</v>
      </c>
      <c r="P87" s="30">
        <f>SUM(P78:P86)</f>
        <v>4199</v>
      </c>
      <c r="Q87" s="22"/>
      <c r="R87" s="30">
        <f>SUM(R78:R86)</f>
        <v>4494.1499999999996</v>
      </c>
      <c r="S87" s="22"/>
      <c r="T87" s="146">
        <f>SUM(T78:T86)</f>
        <v>0</v>
      </c>
      <c r="U87" s="22"/>
    </row>
    <row r="89" spans="1:21" s="104" customFormat="1" ht="37.5" customHeight="1" x14ac:dyDescent="0.25">
      <c r="A89" s="133" t="s">
        <v>208</v>
      </c>
      <c r="B89" s="134"/>
      <c r="C89" s="134"/>
      <c r="D89" s="134"/>
      <c r="E89" s="134"/>
      <c r="F89" s="134"/>
      <c r="G89" s="134"/>
      <c r="H89" s="134"/>
      <c r="I89" s="134"/>
      <c r="J89" s="134"/>
      <c r="K89" s="134"/>
      <c r="L89" s="134"/>
      <c r="M89" s="134"/>
      <c r="N89" s="135"/>
      <c r="O89" s="136" t="s">
        <v>135</v>
      </c>
      <c r="P89" s="136" t="s">
        <v>136</v>
      </c>
      <c r="Q89" s="137" t="s">
        <v>137</v>
      </c>
      <c r="R89" s="136" t="s">
        <v>138</v>
      </c>
      <c r="S89" s="137" t="s">
        <v>137</v>
      </c>
      <c r="T89" s="136" t="s">
        <v>139</v>
      </c>
      <c r="U89" s="137" t="s">
        <v>137</v>
      </c>
    </row>
    <row r="90" spans="1:21" x14ac:dyDescent="0.25">
      <c r="A90" s="55" t="s">
        <v>140</v>
      </c>
      <c r="B90" s="242"/>
      <c r="C90" s="23" t="s">
        <v>141</v>
      </c>
      <c r="D90" s="23" t="s">
        <v>142</v>
      </c>
      <c r="E90" s="58" t="s">
        <v>143</v>
      </c>
      <c r="F90" s="241" t="s">
        <v>144</v>
      </c>
      <c r="G90" s="241"/>
      <c r="H90" s="241"/>
      <c r="I90" s="241"/>
      <c r="J90" s="241"/>
      <c r="K90" s="241"/>
      <c r="L90" s="241"/>
      <c r="M90" s="241"/>
      <c r="N90" s="241"/>
      <c r="O90" s="20" t="s">
        <v>145</v>
      </c>
      <c r="P90" s="20" t="s">
        <v>145</v>
      </c>
      <c r="Q90" s="26"/>
      <c r="R90" s="20" t="s">
        <v>145</v>
      </c>
      <c r="S90" s="27"/>
      <c r="T90" s="6" t="s">
        <v>145</v>
      </c>
      <c r="U90" s="27"/>
    </row>
    <row r="91" spans="1:21" s="75" customFormat="1" ht="35.25" customHeight="1" x14ac:dyDescent="0.25">
      <c r="A91" s="244">
        <v>12</v>
      </c>
      <c r="B91" s="245"/>
      <c r="C91" s="68" t="s">
        <v>64</v>
      </c>
      <c r="D91" s="68" t="s">
        <v>76</v>
      </c>
      <c r="E91" s="69" t="s">
        <v>209</v>
      </c>
      <c r="F91" s="346" t="s">
        <v>210</v>
      </c>
      <c r="G91" s="347"/>
      <c r="H91" s="347"/>
      <c r="I91" s="347"/>
      <c r="J91" s="347"/>
      <c r="K91" s="347"/>
      <c r="L91" s="347"/>
      <c r="M91" s="347"/>
      <c r="N91" s="348"/>
      <c r="O91" s="71">
        <v>710</v>
      </c>
      <c r="P91" s="71">
        <v>710</v>
      </c>
      <c r="Q91" s="72"/>
      <c r="R91" s="71">
        <v>710</v>
      </c>
      <c r="S91" s="74"/>
      <c r="T91" s="73"/>
      <c r="U91" s="74"/>
    </row>
    <row r="92" spans="1:21" s="75" customFormat="1" ht="35.25" customHeight="1" x14ac:dyDescent="0.25">
      <c r="A92" s="244">
        <v>12</v>
      </c>
      <c r="B92" s="245"/>
      <c r="C92" s="68" t="s">
        <v>64</v>
      </c>
      <c r="D92" s="68" t="s">
        <v>76</v>
      </c>
      <c r="E92" s="69" t="s">
        <v>211</v>
      </c>
      <c r="F92" s="346" t="s">
        <v>212</v>
      </c>
      <c r="G92" s="347"/>
      <c r="H92" s="347"/>
      <c r="I92" s="347"/>
      <c r="J92" s="347"/>
      <c r="K92" s="347"/>
      <c r="L92" s="347"/>
      <c r="M92" s="347"/>
      <c r="N92" s="348"/>
      <c r="O92" s="71">
        <v>825</v>
      </c>
      <c r="P92" s="71">
        <v>825</v>
      </c>
      <c r="Q92" s="72"/>
      <c r="R92" s="71">
        <v>1335</v>
      </c>
      <c r="S92" s="74" t="s">
        <v>299</v>
      </c>
      <c r="T92" s="73"/>
      <c r="U92" s="74"/>
    </row>
    <row r="93" spans="1:21" s="75" customFormat="1" ht="35.25" customHeight="1" x14ac:dyDescent="0.25">
      <c r="A93" s="244"/>
      <c r="B93" s="245"/>
      <c r="C93" s="68"/>
      <c r="D93" s="68"/>
      <c r="E93" s="69"/>
      <c r="F93" s="346"/>
      <c r="G93" s="347"/>
      <c r="H93" s="347"/>
      <c r="I93" s="347"/>
      <c r="J93" s="347"/>
      <c r="K93" s="347"/>
      <c r="L93" s="347"/>
      <c r="M93" s="347"/>
      <c r="N93" s="348"/>
      <c r="O93" s="71"/>
      <c r="P93" s="71"/>
      <c r="Q93" s="72"/>
      <c r="R93" s="71"/>
      <c r="S93" s="74"/>
      <c r="T93" s="73"/>
      <c r="U93" s="74"/>
    </row>
    <row r="94" spans="1:21" s="75" customFormat="1" ht="35.25" customHeight="1" x14ac:dyDescent="0.25">
      <c r="A94" s="244"/>
      <c r="B94" s="245"/>
      <c r="C94" s="68"/>
      <c r="D94" s="68"/>
      <c r="E94" s="69"/>
      <c r="F94" s="346"/>
      <c r="G94" s="347"/>
      <c r="H94" s="347"/>
      <c r="I94" s="347"/>
      <c r="J94" s="347"/>
      <c r="K94" s="347"/>
      <c r="L94" s="347"/>
      <c r="M94" s="347"/>
      <c r="N94" s="348"/>
      <c r="O94" s="71"/>
      <c r="P94" s="71"/>
      <c r="Q94" s="72"/>
      <c r="R94" s="71"/>
      <c r="S94" s="74"/>
      <c r="T94" s="73"/>
      <c r="U94" s="74"/>
    </row>
    <row r="95" spans="1:21" s="1" customFormat="1" x14ac:dyDescent="0.25">
      <c r="L95" s="147" t="s">
        <v>213</v>
      </c>
      <c r="M95" s="46"/>
      <c r="N95" s="46"/>
      <c r="O95" s="30">
        <f>SUM(O91:O94)</f>
        <v>1535</v>
      </c>
      <c r="P95" s="30">
        <f>SUM(P91:P94)</f>
        <v>1535</v>
      </c>
      <c r="Q95" s="30"/>
      <c r="R95" s="30">
        <f>SUM(R91:R94)</f>
        <v>2045</v>
      </c>
      <c r="S95" s="30"/>
      <c r="T95" s="146">
        <f>SUM(T91:T94)</f>
        <v>0</v>
      </c>
      <c r="U95" s="30"/>
    </row>
    <row r="96" spans="1:21" s="1" customFormat="1" x14ac:dyDescent="0.25">
      <c r="N96" s="33"/>
      <c r="O96" s="30"/>
      <c r="P96" s="30"/>
      <c r="Q96" s="22"/>
      <c r="R96" s="30"/>
      <c r="S96" s="22"/>
      <c r="T96" s="31"/>
      <c r="U96" s="22"/>
    </row>
    <row r="97" spans="1:21" s="1" customFormat="1" x14ac:dyDescent="0.25">
      <c r="L97" s="1" t="s">
        <v>214</v>
      </c>
      <c r="N97" s="33"/>
      <c r="O97" s="30">
        <f>SUM(O87,O74,O95,O67,O58)</f>
        <v>14712</v>
      </c>
      <c r="P97" s="30">
        <f>SUM(P87,P74,P95,P67,P58)</f>
        <v>13949</v>
      </c>
      <c r="Q97" s="30"/>
      <c r="R97" s="30">
        <f>SUM(R87,R74,R95,R67,R58)</f>
        <v>13890.2</v>
      </c>
      <c r="S97" s="30"/>
      <c r="T97" s="30">
        <f>SUM(T87,T74,T95,T67,T58)</f>
        <v>0</v>
      </c>
      <c r="U97" s="22"/>
    </row>
    <row r="98" spans="1:21" s="1" customFormat="1" ht="15.75" thickBot="1" x14ac:dyDescent="0.3">
      <c r="N98" s="33"/>
      <c r="O98" s="30"/>
      <c r="P98" s="30"/>
      <c r="Q98" s="22"/>
      <c r="R98" s="30"/>
      <c r="S98" s="22"/>
      <c r="T98" s="31"/>
      <c r="U98" s="22"/>
    </row>
    <row r="99" spans="1:21" s="1" customFormat="1" ht="21.75" thickBot="1" x14ac:dyDescent="0.4">
      <c r="E99" s="322" t="s">
        <v>215</v>
      </c>
      <c r="F99" s="323"/>
      <c r="G99" s="323"/>
      <c r="H99" s="323"/>
      <c r="I99" s="323"/>
      <c r="J99" s="323"/>
      <c r="K99" s="323"/>
      <c r="L99" s="323"/>
      <c r="M99" s="323"/>
      <c r="N99" s="324"/>
      <c r="O99" s="40">
        <f>SUM(O87,O74,O95,O67,O58,O46)</f>
        <v>52380.6394</v>
      </c>
      <c r="P99" s="40">
        <f>SUM(P87,P74,P95,P67,P58,P46)</f>
        <v>51617.6394</v>
      </c>
      <c r="Q99" s="30"/>
      <c r="R99" s="40">
        <f>SUM(R87,R74,R95,R67,R58,R46)</f>
        <v>51558.839399999997</v>
      </c>
      <c r="S99" s="30"/>
      <c r="T99" s="148">
        <f>SUM(T87,T74,T95,T67,T58,T46)</f>
        <v>0</v>
      </c>
      <c r="U99" s="30"/>
    </row>
    <row r="100" spans="1:21" s="37" customFormat="1" ht="15.75" customHeight="1" x14ac:dyDescent="0.35">
      <c r="G100" s="38"/>
      <c r="H100" s="38"/>
      <c r="I100" s="38"/>
      <c r="J100" s="38"/>
      <c r="K100" s="38"/>
      <c r="L100" s="38"/>
      <c r="M100" s="38"/>
      <c r="N100" s="38"/>
      <c r="O100" s="39"/>
      <c r="P100" s="39"/>
      <c r="Q100" s="39"/>
      <c r="R100" s="39"/>
      <c r="S100" s="39"/>
      <c r="T100" s="67"/>
      <c r="U100" s="39"/>
    </row>
    <row r="102" spans="1:21" s="104" customFormat="1" ht="37.5" customHeight="1" x14ac:dyDescent="0.25">
      <c r="A102" s="138" t="s">
        <v>216</v>
      </c>
      <c r="B102" s="139"/>
      <c r="C102" s="139"/>
      <c r="D102" s="140"/>
      <c r="E102" s="141"/>
      <c r="F102" s="141"/>
      <c r="G102" s="141"/>
      <c r="H102" s="141"/>
      <c r="I102" s="141"/>
      <c r="J102" s="141"/>
      <c r="K102" s="141"/>
      <c r="L102" s="141"/>
      <c r="M102" s="141"/>
      <c r="N102" s="142"/>
      <c r="O102" s="143" t="s">
        <v>135</v>
      </c>
      <c r="P102" s="143" t="s">
        <v>136</v>
      </c>
      <c r="Q102" s="144" t="s">
        <v>137</v>
      </c>
      <c r="R102" s="143" t="s">
        <v>138</v>
      </c>
      <c r="S102" s="144" t="s">
        <v>137</v>
      </c>
      <c r="T102" s="143" t="s">
        <v>139</v>
      </c>
      <c r="U102" s="144" t="s">
        <v>137</v>
      </c>
    </row>
    <row r="103" spans="1:21" x14ac:dyDescent="0.25">
      <c r="A103" s="55" t="s">
        <v>140</v>
      </c>
      <c r="B103" s="242"/>
      <c r="C103" s="23" t="s">
        <v>141</v>
      </c>
      <c r="D103" s="23" t="s">
        <v>142</v>
      </c>
      <c r="E103" s="58" t="s">
        <v>143</v>
      </c>
      <c r="F103" s="241" t="s">
        <v>144</v>
      </c>
      <c r="G103" s="241"/>
      <c r="H103" s="241"/>
      <c r="I103" s="241"/>
      <c r="J103" s="241"/>
      <c r="K103" s="241"/>
      <c r="L103" s="241"/>
      <c r="M103" s="241"/>
      <c r="N103" s="241"/>
      <c r="O103" s="20" t="s">
        <v>145</v>
      </c>
      <c r="P103" s="20" t="s">
        <v>145</v>
      </c>
      <c r="Q103" s="26"/>
      <c r="R103" s="20" t="s">
        <v>145</v>
      </c>
      <c r="S103" s="27"/>
      <c r="T103" s="6" t="s">
        <v>145</v>
      </c>
      <c r="U103" s="27"/>
    </row>
    <row r="104" spans="1:21" s="75" customFormat="1" ht="37.5" customHeight="1" x14ac:dyDescent="0.25">
      <c r="A104" s="244"/>
      <c r="B104" s="245"/>
      <c r="C104" s="68"/>
      <c r="D104" s="68"/>
      <c r="E104" s="77" t="s">
        <v>217</v>
      </c>
      <c r="F104" s="340"/>
      <c r="G104" s="341"/>
      <c r="H104" s="341"/>
      <c r="I104" s="341"/>
      <c r="J104" s="341"/>
      <c r="K104" s="341"/>
      <c r="L104" s="341"/>
      <c r="M104" s="341"/>
      <c r="N104" s="342"/>
      <c r="O104" s="71"/>
      <c r="P104" s="71"/>
      <c r="Q104" s="72"/>
      <c r="R104" s="71"/>
      <c r="S104" s="74"/>
      <c r="T104" s="73"/>
      <c r="U104" s="74"/>
    </row>
    <row r="105" spans="1:21" s="1" customFormat="1" ht="15.75" x14ac:dyDescent="0.25">
      <c r="M105" s="45"/>
      <c r="N105" s="45" t="s">
        <v>218</v>
      </c>
      <c r="O105" s="30">
        <f>SUM(O104:O104)</f>
        <v>0</v>
      </c>
      <c r="P105" s="30">
        <f>SUM(P104:P104)</f>
        <v>0</v>
      </c>
      <c r="Q105" s="22"/>
      <c r="R105" s="30">
        <f>SUM(R104:R104)</f>
        <v>0</v>
      </c>
      <c r="S105" s="22"/>
      <c r="T105" s="146">
        <f>SUM(T104:T104)</f>
        <v>0</v>
      </c>
      <c r="U105" s="22"/>
    </row>
    <row r="106" spans="1:21" x14ac:dyDescent="0.25">
      <c r="S106" s="51"/>
      <c r="T106" s="149"/>
      <c r="U106" s="51"/>
    </row>
    <row r="107" spans="1:21" x14ac:dyDescent="0.25">
      <c r="S107" s="51"/>
      <c r="T107" s="149"/>
      <c r="U107" s="51"/>
    </row>
    <row r="108" spans="1:21" ht="15.75" thickBot="1" x14ac:dyDescent="0.3">
      <c r="S108" s="51"/>
      <c r="T108" s="149"/>
      <c r="U108" s="51"/>
    </row>
    <row r="109" spans="1:21" s="1" customFormat="1" ht="21.75" thickBot="1" x14ac:dyDescent="0.4">
      <c r="G109" s="60"/>
      <c r="H109" s="322" t="s">
        <v>219</v>
      </c>
      <c r="I109" s="323"/>
      <c r="J109" s="323"/>
      <c r="K109" s="323"/>
      <c r="L109" s="323"/>
      <c r="M109" s="323"/>
      <c r="N109" s="324"/>
      <c r="O109" s="87">
        <f>(O99*0.05)</f>
        <v>2619.03197</v>
      </c>
      <c r="P109" s="87">
        <v>2581</v>
      </c>
      <c r="Q109" s="87"/>
      <c r="R109" s="87">
        <v>2581</v>
      </c>
      <c r="S109" s="87"/>
      <c r="T109" s="150">
        <v>0</v>
      </c>
      <c r="U109" s="30"/>
    </row>
    <row r="110" spans="1:21" x14ac:dyDescent="0.25">
      <c r="S110" s="51"/>
      <c r="T110" s="149"/>
      <c r="U110" s="51"/>
    </row>
    <row r="111" spans="1:21" ht="15.75" thickBot="1" x14ac:dyDescent="0.3">
      <c r="S111" s="51"/>
      <c r="T111" s="149"/>
      <c r="U111" s="51"/>
    </row>
    <row r="112" spans="1:21" s="41" customFormat="1" ht="24" thickBot="1" x14ac:dyDescent="0.4">
      <c r="E112" s="325" t="s">
        <v>220</v>
      </c>
      <c r="F112" s="326"/>
      <c r="G112" s="326"/>
      <c r="H112" s="326"/>
      <c r="I112" s="326"/>
      <c r="J112" s="326"/>
      <c r="K112" s="326"/>
      <c r="L112" s="326"/>
      <c r="M112" s="326"/>
      <c r="N112" s="327"/>
      <c r="O112" s="43">
        <f>SUM(O109,O105,O99)</f>
        <v>54999.671369999996</v>
      </c>
      <c r="P112" s="43">
        <f>SUM(P109,P105,P99)</f>
        <v>54198.6394</v>
      </c>
      <c r="Q112" s="43"/>
      <c r="R112" s="43">
        <f>SUM(R109,R105,R99)</f>
        <v>54139.839399999997</v>
      </c>
      <c r="S112" s="43"/>
      <c r="T112" s="151">
        <f>SUM(T109,T105,T99)</f>
        <v>0</v>
      </c>
      <c r="U112" s="42"/>
    </row>
  </sheetData>
  <customSheetViews>
    <customSheetView guid="{08C97B7F-67EE-4463-AA3D-5024C5CFCC42}" topLeftCell="A22">
      <selection activeCell="X58" sqref="X58"/>
      <pageMargins left="0" right="0" top="0" bottom="0" header="0" footer="0"/>
      <pageSetup orientation="portrait" r:id="rId1"/>
    </customSheetView>
  </customSheetViews>
  <mergeCells count="54">
    <mergeCell ref="D1:E1"/>
    <mergeCell ref="F23:N23"/>
    <mergeCell ref="F24:N24"/>
    <mergeCell ref="F25:N25"/>
    <mergeCell ref="F41:N41"/>
    <mergeCell ref="F42:N42"/>
    <mergeCell ref="F30:N30"/>
    <mergeCell ref="F31:N31"/>
    <mergeCell ref="F33:N33"/>
    <mergeCell ref="F34:N34"/>
    <mergeCell ref="F35:N35"/>
    <mergeCell ref="F37:N37"/>
    <mergeCell ref="F38:N38"/>
    <mergeCell ref="F40:N40"/>
    <mergeCell ref="F78:N78"/>
    <mergeCell ref="F79:N79"/>
    <mergeCell ref="F80:N80"/>
    <mergeCell ref="A20:D20"/>
    <mergeCell ref="A47:D47"/>
    <mergeCell ref="F50:N50"/>
    <mergeCell ref="F51:N51"/>
    <mergeCell ref="F55:N55"/>
    <mergeCell ref="F56:N56"/>
    <mergeCell ref="F57:N57"/>
    <mergeCell ref="F71:N71"/>
    <mergeCell ref="F72:N72"/>
    <mergeCell ref="F73:N73"/>
    <mergeCell ref="F32:N32"/>
    <mergeCell ref="F36:N36"/>
    <mergeCell ref="F39:N39"/>
    <mergeCell ref="E99:N99"/>
    <mergeCell ref="F94:N94"/>
    <mergeCell ref="F84:N84"/>
    <mergeCell ref="F85:N85"/>
    <mergeCell ref="F86:N86"/>
    <mergeCell ref="F91:N91"/>
    <mergeCell ref="F92:N92"/>
    <mergeCell ref="F93:N93"/>
    <mergeCell ref="H109:N109"/>
    <mergeCell ref="E112:N112"/>
    <mergeCell ref="A11:Q15"/>
    <mergeCell ref="K46:N46"/>
    <mergeCell ref="F62:N62"/>
    <mergeCell ref="F63:N63"/>
    <mergeCell ref="F64:N64"/>
    <mergeCell ref="F65:N65"/>
    <mergeCell ref="F66:N66"/>
    <mergeCell ref="F52:N52"/>
    <mergeCell ref="F53:N53"/>
    <mergeCell ref="F54:N54"/>
    <mergeCell ref="F81:N81"/>
    <mergeCell ref="F104:N104"/>
    <mergeCell ref="F82:N82"/>
    <mergeCell ref="F83:N83"/>
  </mergeCells>
  <dataValidations count="10">
    <dataValidation type="list" allowBlank="1" showInputMessage="1" showErrorMessage="1" sqref="C23:D25 C71:D73 C62:D66 C104:D104 C30:D42 C50:D57 C78:D86 C91:D94">
      <formula1>Quarter1</formula1>
    </dataValidation>
    <dataValidation type="list" allowBlank="1" showInputMessage="1" showErrorMessage="1" error="Please select from the drop down menu" sqref="E23:E25">
      <formula1>Salary</formula1>
    </dataValidation>
    <dataValidation type="list" allowBlank="1" showInputMessage="1" showErrorMessage="1" error="Please Select from the Drop Down Menu" sqref="E71:E73">
      <formula1>Telephone</formula1>
    </dataValidation>
    <dataValidation type="list" allowBlank="1" showInputMessage="1" showErrorMessage="1" sqref="E104">
      <formula1>Salaries</formula1>
    </dataValidation>
    <dataValidation type="list" allowBlank="1" showInputMessage="1" showErrorMessage="1" sqref="H8">
      <formula1>YesNo</formula1>
    </dataValidation>
    <dataValidation type="list" allowBlank="1" showInputMessage="1" showErrorMessage="1" error="Please Select from the Drop Down Menu" sqref="E62:E66">
      <formula1>Supplies</formula1>
    </dataValidation>
    <dataValidation allowBlank="1" showInputMessage="1" showErrorMessage="1" error="Please select from the drop down menu" sqref="E30:E42"/>
    <dataValidation type="list" allowBlank="1" showInputMessage="1" showErrorMessage="1" error="Please Select from the Drop Down Menu" sqref="E50:E57">
      <formula1>ContractedServices</formula1>
    </dataValidation>
    <dataValidation allowBlank="1" showInputMessage="1" showErrorMessage="1" error="Please Select from the Drop Down Menu" sqref="E78:E86"/>
    <dataValidation type="list" allowBlank="1" showInputMessage="1" showErrorMessage="1" sqref="E91:E94">
      <formula1>Other</formula1>
    </dataValidation>
  </dataValidations>
  <pageMargins left="0.7" right="0.7" top="0.75" bottom="0.75" header="0.3" footer="0.3"/>
  <pageSetup paperSize="5" scale="96" orientation="landscape" r:id="rId2"/>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H33" sqref="H33"/>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55" t="s">
        <v>221</v>
      </c>
      <c r="B1" s="355"/>
      <c r="C1" s="355"/>
      <c r="E1" s="355" t="s">
        <v>136</v>
      </c>
      <c r="F1" s="355"/>
      <c r="G1" s="355"/>
      <c r="I1" s="355" t="s">
        <v>138</v>
      </c>
      <c r="J1" s="355"/>
      <c r="K1" s="355"/>
      <c r="M1" s="355" t="s">
        <v>139</v>
      </c>
      <c r="N1" s="355"/>
      <c r="O1" s="355"/>
    </row>
    <row r="2" spans="1:15" x14ac:dyDescent="0.25">
      <c r="A2" s="270" t="s">
        <v>222</v>
      </c>
      <c r="B2" s="270"/>
      <c r="C2" s="1" t="s">
        <v>223</v>
      </c>
      <c r="E2" s="270" t="s">
        <v>222</v>
      </c>
      <c r="F2" s="270"/>
      <c r="G2" s="1" t="s">
        <v>223</v>
      </c>
      <c r="I2" s="270" t="s">
        <v>222</v>
      </c>
      <c r="J2" s="270"/>
      <c r="K2" s="1" t="s">
        <v>223</v>
      </c>
      <c r="M2" s="270" t="s">
        <v>222</v>
      </c>
      <c r="N2" s="270"/>
      <c r="O2" s="1" t="s">
        <v>223</v>
      </c>
    </row>
    <row r="3" spans="1:15" x14ac:dyDescent="0.25">
      <c r="A3" s="356" t="s">
        <v>224</v>
      </c>
      <c r="B3" s="357"/>
      <c r="C3" s="61"/>
      <c r="E3" s="356" t="s">
        <v>224</v>
      </c>
      <c r="F3" s="357"/>
      <c r="G3" s="61"/>
      <c r="I3" s="356" t="s">
        <v>224</v>
      </c>
      <c r="J3" s="357"/>
      <c r="K3" s="61"/>
      <c r="M3" s="356" t="s">
        <v>224</v>
      </c>
      <c r="N3" s="357"/>
      <c r="O3" s="61"/>
    </row>
    <row r="4" spans="1:15" x14ac:dyDescent="0.25">
      <c r="A4" s="4">
        <v>1</v>
      </c>
      <c r="B4" s="5" t="s">
        <v>146</v>
      </c>
      <c r="C4" s="61">
        <f>SUMIF('Budget Detail &amp; Amendments'!E23:E25, B4, 'Budget Detail &amp; Amendments'!O23:O25)</f>
        <v>30900</v>
      </c>
      <c r="E4" s="4">
        <v>1</v>
      </c>
      <c r="F4" s="5" t="s">
        <v>146</v>
      </c>
      <c r="G4" s="61">
        <f>SUMIF('Budget Detail &amp; Amendments'!E23:E25, 'Budget Roll-Up'!F4, 'Budget Detail &amp; Amendments'!P23:P25)</f>
        <v>30900</v>
      </c>
      <c r="I4" s="4">
        <v>1</v>
      </c>
      <c r="J4" s="5" t="s">
        <v>146</v>
      </c>
      <c r="K4" s="61">
        <f>SUMIF('Budget Detail &amp; Amendments'!E23:E25, 'Budget Roll-Up'!J4, 'Budget Detail &amp; Amendments'!R23:R25)</f>
        <v>30900</v>
      </c>
      <c r="M4" s="4">
        <v>1</v>
      </c>
      <c r="N4" s="5" t="s">
        <v>146</v>
      </c>
      <c r="O4" s="61">
        <f>SUMIF('Budget Detail &amp; Amendments'!E23:E25, 'Budget Roll-Up'!N4, 'Budget Detail &amp; Amendments'!T23:T25)</f>
        <v>0</v>
      </c>
    </row>
    <row r="5" spans="1:15" x14ac:dyDescent="0.25">
      <c r="A5" s="4">
        <v>2</v>
      </c>
      <c r="B5" s="5" t="s">
        <v>149</v>
      </c>
      <c r="C5" s="61">
        <f>SUMIF('Budget Detail &amp; Amendments'!E23:E25, B5, 'Budget Detail &amp; Amendments'!O23:O25)</f>
        <v>640</v>
      </c>
      <c r="E5" s="4">
        <v>2</v>
      </c>
      <c r="F5" s="5" t="s">
        <v>149</v>
      </c>
      <c r="G5" s="61">
        <f>SUMIF('Budget Detail &amp; Amendments'!E23:E25, 'Budget Roll-Up'!F5, 'Budget Detail &amp; Amendments'!P23:P25)</f>
        <v>640</v>
      </c>
      <c r="I5" s="4">
        <v>2</v>
      </c>
      <c r="J5" s="5" t="s">
        <v>149</v>
      </c>
      <c r="K5" s="61">
        <f>SUMIF('Budget Detail &amp; Amendments'!E23:E25, 'Budget Roll-Up'!J5, 'Budget Detail &amp; Amendments'!R23:R25)</f>
        <v>640</v>
      </c>
      <c r="M5" s="4">
        <v>2</v>
      </c>
      <c r="N5" s="5" t="s">
        <v>149</v>
      </c>
      <c r="O5" s="61">
        <f>SUMIF('Budget Detail &amp; Amendments'!E23:E25, 'Budget Roll-Up'!N5, 'Budget Detail &amp; Amendments'!T23:T25)</f>
        <v>0</v>
      </c>
    </row>
    <row r="6" spans="1:15" x14ac:dyDescent="0.25">
      <c r="A6" s="4">
        <v>3</v>
      </c>
      <c r="B6" s="5" t="s">
        <v>153</v>
      </c>
      <c r="C6" s="61">
        <f>'Budget Detail &amp; Amendments'!O43</f>
        <v>6128.6394</v>
      </c>
      <c r="E6" s="4">
        <v>3</v>
      </c>
      <c r="F6" s="5" t="s">
        <v>153</v>
      </c>
      <c r="G6" s="61">
        <f>'Budget Detail &amp; Amendments'!P43</f>
        <v>6128.6394</v>
      </c>
      <c r="I6" s="4">
        <v>3</v>
      </c>
      <c r="J6" s="5" t="s">
        <v>153</v>
      </c>
      <c r="K6" s="61">
        <f>'Budget Detail &amp; Amendments'!R43</f>
        <v>6128.6394</v>
      </c>
      <c r="M6" s="4">
        <v>3</v>
      </c>
      <c r="N6" s="5" t="s">
        <v>153</v>
      </c>
      <c r="O6" s="61">
        <f>'Budget Detail &amp; Amendments'!T43</f>
        <v>0</v>
      </c>
    </row>
    <row r="7" spans="1:15" x14ac:dyDescent="0.25">
      <c r="A7" s="6">
        <v>4</v>
      </c>
      <c r="B7" s="7" t="s">
        <v>225</v>
      </c>
      <c r="C7" s="62">
        <f>SUM(C4:C6)</f>
        <v>37668.6394</v>
      </c>
      <c r="E7" s="6">
        <v>4</v>
      </c>
      <c r="F7" s="7" t="s">
        <v>225</v>
      </c>
      <c r="G7" s="62">
        <f>SUM(G4:G6)</f>
        <v>37668.6394</v>
      </c>
      <c r="I7" s="6">
        <v>4</v>
      </c>
      <c r="J7" s="7" t="s">
        <v>225</v>
      </c>
      <c r="K7" s="62">
        <f>SUM(K4:K6)</f>
        <v>37668.6394</v>
      </c>
      <c r="M7" s="6">
        <v>4</v>
      </c>
      <c r="N7" s="7" t="s">
        <v>225</v>
      </c>
      <c r="O7" s="62">
        <f>SUM(O4:O6)</f>
        <v>0</v>
      </c>
    </row>
    <row r="8" spans="1:15" x14ac:dyDescent="0.25">
      <c r="G8" s="63"/>
      <c r="K8" s="63"/>
      <c r="O8" s="63"/>
    </row>
    <row r="9" spans="1:15" x14ac:dyDescent="0.25">
      <c r="A9" s="270" t="s">
        <v>226</v>
      </c>
      <c r="B9" s="270"/>
      <c r="E9" s="270" t="s">
        <v>226</v>
      </c>
      <c r="F9" s="270"/>
      <c r="G9" s="63"/>
      <c r="I9" s="270" t="s">
        <v>226</v>
      </c>
      <c r="J9" s="270"/>
      <c r="K9" s="63"/>
      <c r="M9" s="270" t="s">
        <v>226</v>
      </c>
      <c r="N9" s="270"/>
      <c r="O9" s="63"/>
    </row>
    <row r="10" spans="1:15" x14ac:dyDescent="0.25">
      <c r="A10" s="4">
        <v>5</v>
      </c>
      <c r="B10" s="5" t="s">
        <v>168</v>
      </c>
      <c r="C10" s="61">
        <f>SUMIF('Budget Detail &amp; Amendments'!E50:E57, B10, 'Budget Detail &amp; Amendments'!O50:O57)</f>
        <v>6708</v>
      </c>
      <c r="E10" s="4">
        <v>5</v>
      </c>
      <c r="F10" s="5" t="s">
        <v>168</v>
      </c>
      <c r="G10" s="61">
        <f>SUMIF('Budget Detail &amp; Amendments'!E50:E57, 'Budget Roll-Up'!F10, 'Budget Detail &amp; Amendments'!P50:P57)</f>
        <v>5945</v>
      </c>
      <c r="I10" s="4">
        <v>5</v>
      </c>
      <c r="J10" s="5" t="s">
        <v>168</v>
      </c>
      <c r="K10" s="61">
        <f>SUMIF('Budget Detail &amp; Amendments'!E50:E57, 'Budget Roll-Up'!J10, 'Budget Detail &amp; Amendments'!R50:R57)</f>
        <v>1800</v>
      </c>
      <c r="M10" s="4">
        <v>5</v>
      </c>
      <c r="N10" s="5" t="s">
        <v>168</v>
      </c>
      <c r="O10" s="61">
        <f>SUMIF('Budget Detail &amp; Amendments'!E50:E57, 'Budget Roll-Up'!N10, 'Budget Detail &amp; Amendments'!T50:T57)</f>
        <v>0</v>
      </c>
    </row>
    <row r="11" spans="1:15" x14ac:dyDescent="0.25">
      <c r="A11" s="4">
        <v>6</v>
      </c>
      <c r="B11" s="5" t="s">
        <v>227</v>
      </c>
      <c r="C11" s="61"/>
      <c r="E11" s="4">
        <v>6</v>
      </c>
      <c r="F11" s="5" t="s">
        <v>227</v>
      </c>
      <c r="G11" s="61"/>
      <c r="I11" s="4">
        <v>6</v>
      </c>
      <c r="J11" s="5" t="s">
        <v>227</v>
      </c>
      <c r="K11" s="61"/>
      <c r="M11" s="4">
        <v>6</v>
      </c>
      <c r="N11" s="5" t="s">
        <v>227</v>
      </c>
      <c r="O11" s="61"/>
    </row>
    <row r="12" spans="1:15" x14ac:dyDescent="0.25">
      <c r="A12" s="4">
        <v>7</v>
      </c>
      <c r="B12" s="5" t="s">
        <v>176</v>
      </c>
      <c r="C12" s="61">
        <f>SUMIF('Budget Detail &amp; Amendments'!E50:E57, 'Budget Roll-Up'!B12, 'Budget Detail &amp; Amendments'!O50:O57)</f>
        <v>220</v>
      </c>
      <c r="E12" s="4">
        <v>7</v>
      </c>
      <c r="F12" s="5" t="s">
        <v>176</v>
      </c>
      <c r="G12" s="61">
        <f>SUMIF('Budget Detail &amp; Amendments'!E50:E57, 'Budget Roll-Up'!F12, 'Budget Detail &amp; Amendments'!P50:P57)</f>
        <v>220</v>
      </c>
      <c r="I12" s="4">
        <v>7</v>
      </c>
      <c r="J12" s="5" t="s">
        <v>176</v>
      </c>
      <c r="K12" s="61">
        <f>SUMIF('Budget Detail &amp; Amendments'!E50:E57, 'Budget Roll-Up'!J12, 'Budget Detail &amp; Amendments'!R50:R57)</f>
        <v>220</v>
      </c>
      <c r="M12" s="4">
        <v>7</v>
      </c>
      <c r="N12" s="5" t="s">
        <v>176</v>
      </c>
      <c r="O12" s="61">
        <f>SUMIF('Budget Detail &amp; Amendments'!E50:E57, 'Budget Roll-Up'!N12, 'Budget Detail &amp; Amendments'!T50:T57)</f>
        <v>0</v>
      </c>
    </row>
    <row r="13" spans="1:15" x14ac:dyDescent="0.25">
      <c r="A13" s="4">
        <v>8</v>
      </c>
      <c r="B13" s="5" t="s">
        <v>183</v>
      </c>
      <c r="C13" s="61">
        <f>SUMIF('Budget Detail &amp; Amendments'!E62:E66, 'Budget Roll-Up'!B13, 'Budget Detail &amp; Amendments'!O62:O66)</f>
        <v>1990</v>
      </c>
      <c r="E13" s="4">
        <v>8</v>
      </c>
      <c r="F13" s="5" t="s">
        <v>183</v>
      </c>
      <c r="G13" s="61">
        <f>SUMIF('Budget Detail &amp; Amendments'!E62:E66, 'Budget Roll-Up'!F13, 'Budget Detail &amp; Amendments'!P62:P66)</f>
        <v>1990</v>
      </c>
      <c r="I13" s="4">
        <v>8</v>
      </c>
      <c r="J13" s="5" t="s">
        <v>183</v>
      </c>
      <c r="K13" s="61">
        <f>SUMIF('Budget Detail &amp; Amendments'!E62:E66, 'Budget Roll-Up'!J13, 'Budget Detail &amp; Amendments'!R62:R66)</f>
        <v>5271.05</v>
      </c>
      <c r="M13" s="4">
        <v>8</v>
      </c>
      <c r="N13" s="5" t="s">
        <v>183</v>
      </c>
      <c r="O13" s="61">
        <f>SUMIF('Budget Detail &amp; Amendments'!E62:E66, 'Budget Roll-Up'!N13, 'Budget Detail &amp; Amendments'!T62:T66)</f>
        <v>0</v>
      </c>
    </row>
    <row r="14" spans="1:15" x14ac:dyDescent="0.25">
      <c r="A14" s="4">
        <v>9</v>
      </c>
      <c r="B14" s="5" t="s">
        <v>228</v>
      </c>
      <c r="C14" s="61">
        <f>SUMIF('Budget Detail &amp; Amendments'!E62:E66, 'Budget Roll-Up'!B14, 'Budget Detail &amp; Amendments'!O62:O66)</f>
        <v>0</v>
      </c>
      <c r="E14" s="4">
        <v>9</v>
      </c>
      <c r="F14" s="5" t="s">
        <v>228</v>
      </c>
      <c r="G14" s="61">
        <f>SUMIF('Budget Detail &amp; Amendments'!E62:E66, 'Budget Roll-Up'!F14, 'Budget Detail &amp; Amendments'!P62:P66)</f>
        <v>0</v>
      </c>
      <c r="I14" s="4">
        <v>9</v>
      </c>
      <c r="J14" s="5" t="s">
        <v>228</v>
      </c>
      <c r="K14" s="61">
        <f>SUMIF('Budget Detail &amp; Amendments'!E62:E66, 'Budget Roll-Up'!J14, 'Budget Detail &amp; Amendments'!R62:R66)</f>
        <v>0</v>
      </c>
      <c r="M14" s="4">
        <v>9</v>
      </c>
      <c r="N14" s="5" t="s">
        <v>228</v>
      </c>
      <c r="O14" s="61">
        <f>SUMIF('Budget Detail &amp; Amendments'!E62:E66, 'Budget Roll-Up'!N14, 'Budget Detail &amp; Amendments'!T62:T66)</f>
        <v>0</v>
      </c>
    </row>
    <row r="15" spans="1:15" x14ac:dyDescent="0.25">
      <c r="A15" s="4">
        <v>10</v>
      </c>
      <c r="B15" s="5" t="s">
        <v>188</v>
      </c>
      <c r="C15" s="61">
        <f>SUMIF('Budget Detail &amp; Amendments'!E71:E73, 'Budget Roll-Up'!B15, 'Budget Detail &amp; Amendments'!O71:O73)</f>
        <v>60</v>
      </c>
      <c r="E15" s="4">
        <v>10</v>
      </c>
      <c r="F15" s="5" t="s">
        <v>188</v>
      </c>
      <c r="G15" s="61">
        <f>SUMIF('Budget Detail &amp; Amendments'!E71:E73, 'Budget Roll-Up'!F15, 'Budget Detail &amp; Amendments'!P71:P73)</f>
        <v>60</v>
      </c>
      <c r="I15" s="4">
        <v>10</v>
      </c>
      <c r="J15" s="5" t="s">
        <v>188</v>
      </c>
      <c r="K15" s="61">
        <f>SUMIF('Budget Detail &amp; Amendments'!E71:E73, 'Budget Roll-Up'!J15, 'Budget Detail &amp; Amendments'!R71:R73)</f>
        <v>60</v>
      </c>
      <c r="M15" s="4">
        <v>10</v>
      </c>
      <c r="N15" s="5" t="s">
        <v>188</v>
      </c>
      <c r="O15" s="61">
        <f>SUMIF('Budget Detail &amp; Amendments'!E71:E73, 'Budget Roll-Up'!N15, 'Budget Detail &amp; Amendments'!T71:T73)</f>
        <v>0</v>
      </c>
    </row>
    <row r="16" spans="1:15" x14ac:dyDescent="0.25">
      <c r="A16" s="4">
        <v>11</v>
      </c>
      <c r="B16" s="5" t="s">
        <v>229</v>
      </c>
      <c r="C16" s="61">
        <f>SUMIF('Budget Detail &amp; Amendments'!E71:E73, 'Budget Roll-Up'!B16, 'Budget Detail &amp; Amendments'!O71:O73)</f>
        <v>0</v>
      </c>
      <c r="E16" s="4">
        <v>11</v>
      </c>
      <c r="F16" s="5" t="s">
        <v>229</v>
      </c>
      <c r="G16" s="61">
        <f>SUMIF('Budget Detail &amp; Amendments'!E71:E73, 'Budget Roll-Up'!F16, 'Budget Detail &amp; Amendments'!P71:P73)</f>
        <v>0</v>
      </c>
      <c r="I16" s="4">
        <v>11</v>
      </c>
      <c r="J16" s="5" t="s">
        <v>229</v>
      </c>
      <c r="K16" s="61">
        <f>SUMIF('Budget Detail &amp; Amendments'!E71:E73, 'Budget Roll-Up'!J16, 'Budget Detail &amp; Amendments'!R71:R73)</f>
        <v>0</v>
      </c>
      <c r="M16" s="4">
        <v>11</v>
      </c>
      <c r="N16" s="5" t="s">
        <v>229</v>
      </c>
      <c r="O16" s="61">
        <f>SUMIF('Budget Detail &amp; Amendments'!E71:E73, 'Budget Roll-Up'!N16, 'Budget Detail &amp; Amendments'!T71:T73)</f>
        <v>0</v>
      </c>
    </row>
    <row r="17" spans="1:15" x14ac:dyDescent="0.25">
      <c r="A17" s="4">
        <v>12</v>
      </c>
      <c r="B17" s="8" t="s">
        <v>193</v>
      </c>
      <c r="C17" s="61">
        <f>'Budget Detail &amp; Amendments'!O87</f>
        <v>4199</v>
      </c>
      <c r="E17" s="4">
        <v>12</v>
      </c>
      <c r="F17" s="8" t="s">
        <v>193</v>
      </c>
      <c r="G17" s="61">
        <f>SUM('Budget Detail &amp; Amendments'!P87)</f>
        <v>4199</v>
      </c>
      <c r="I17" s="4">
        <v>12</v>
      </c>
      <c r="J17" s="8" t="s">
        <v>193</v>
      </c>
      <c r="K17" s="61">
        <f>SUM('Budget Detail &amp; Amendments'!R87)</f>
        <v>4494.1499999999996</v>
      </c>
      <c r="M17" s="4">
        <v>12</v>
      </c>
      <c r="N17" s="8" t="s">
        <v>193</v>
      </c>
      <c r="O17" s="61">
        <f>SUM('Budget Detail &amp; Amendments'!T87)</f>
        <v>0</v>
      </c>
    </row>
    <row r="18" spans="1:15" x14ac:dyDescent="0.25">
      <c r="A18" s="4">
        <v>13</v>
      </c>
      <c r="B18" s="8" t="s">
        <v>230</v>
      </c>
      <c r="C18" s="61"/>
      <c r="E18" s="4">
        <v>13</v>
      </c>
      <c r="F18" s="8" t="s">
        <v>230</v>
      </c>
      <c r="G18" s="61"/>
      <c r="I18" s="4">
        <v>13</v>
      </c>
      <c r="J18" s="8" t="s">
        <v>230</v>
      </c>
      <c r="K18" s="61"/>
      <c r="M18" s="4">
        <v>13</v>
      </c>
      <c r="N18" s="8" t="s">
        <v>230</v>
      </c>
      <c r="O18" s="61"/>
    </row>
    <row r="19" spans="1:15" x14ac:dyDescent="0.25">
      <c r="A19" s="4">
        <v>14</v>
      </c>
      <c r="B19" s="8" t="s">
        <v>231</v>
      </c>
      <c r="C19" s="61"/>
      <c r="E19" s="4">
        <v>14</v>
      </c>
      <c r="F19" s="8" t="s">
        <v>231</v>
      </c>
      <c r="G19" s="61"/>
      <c r="I19" s="4">
        <v>14</v>
      </c>
      <c r="J19" s="8" t="s">
        <v>231</v>
      </c>
      <c r="K19" s="61"/>
      <c r="M19" s="4">
        <v>14</v>
      </c>
      <c r="N19" s="8" t="s">
        <v>231</v>
      </c>
      <c r="O19" s="61"/>
    </row>
    <row r="20" spans="1:15" x14ac:dyDescent="0.25">
      <c r="A20" s="4">
        <v>15</v>
      </c>
      <c r="B20" s="8" t="s">
        <v>232</v>
      </c>
      <c r="C20" s="61"/>
      <c r="E20" s="4">
        <v>15</v>
      </c>
      <c r="F20" s="8" t="s">
        <v>232</v>
      </c>
      <c r="G20" s="61"/>
      <c r="I20" s="4">
        <v>15</v>
      </c>
      <c r="J20" s="8" t="s">
        <v>232</v>
      </c>
      <c r="K20" s="61"/>
      <c r="M20" s="4">
        <v>15</v>
      </c>
      <c r="N20" s="8" t="s">
        <v>232</v>
      </c>
      <c r="O20" s="61"/>
    </row>
    <row r="21" spans="1:15" x14ac:dyDescent="0.25">
      <c r="A21" s="4">
        <v>16</v>
      </c>
      <c r="B21" s="8" t="s">
        <v>209</v>
      </c>
      <c r="C21" s="61">
        <f>SUMIF('Budget Detail &amp; Amendments'!E91:E94, 'Budget Roll-Up'!B21, 'Budget Detail &amp; Amendments'!O91:O94)</f>
        <v>710</v>
      </c>
      <c r="E21" s="4">
        <v>16</v>
      </c>
      <c r="F21" s="8" t="s">
        <v>209</v>
      </c>
      <c r="G21" s="61">
        <f>SUMIF('Budget Detail &amp; Amendments'!E91:E94, 'Budget Roll-Up'!F21, 'Budget Detail &amp; Amendments'!P91:P94)</f>
        <v>710</v>
      </c>
      <c r="I21" s="4">
        <v>16</v>
      </c>
      <c r="J21" s="8" t="s">
        <v>209</v>
      </c>
      <c r="K21" s="61">
        <f>SUMIF('Budget Detail &amp; Amendments'!E91:E94, 'Budget Roll-Up'!J21, 'Budget Detail &amp; Amendments'!R91:R94)</f>
        <v>710</v>
      </c>
      <c r="M21" s="4">
        <v>16</v>
      </c>
      <c r="N21" s="8" t="s">
        <v>209</v>
      </c>
      <c r="O21" s="61">
        <f>SUMIF('Budget Detail &amp; Amendments'!E91:E94, 'Budget Roll-Up'!N21, 'Budget Detail &amp; Amendments'!T91:T94)</f>
        <v>0</v>
      </c>
    </row>
    <row r="22" spans="1:15" x14ac:dyDescent="0.25">
      <c r="A22" s="4">
        <v>17</v>
      </c>
      <c r="B22" s="8" t="s">
        <v>211</v>
      </c>
      <c r="C22" s="61">
        <f>SUMIF('Budget Detail &amp; Amendments'!E91:E94, 'Budget Roll-Up'!B22, 'Budget Detail &amp; Amendments'!O91:O94)</f>
        <v>825</v>
      </c>
      <c r="E22" s="4">
        <v>17</v>
      </c>
      <c r="F22" s="8" t="s">
        <v>211</v>
      </c>
      <c r="G22" s="61">
        <f>SUMIF('Budget Detail &amp; Amendments'!E91:E94, 'Budget Roll-Up'!F22, 'Budget Detail &amp; Amendments'!P91:P94)</f>
        <v>825</v>
      </c>
      <c r="I22" s="4">
        <v>17</v>
      </c>
      <c r="J22" s="8" t="s">
        <v>211</v>
      </c>
      <c r="K22" s="61">
        <f>SUMIF('Budget Detail &amp; Amendments'!E91:E94, 'Budget Roll-Up'!J22, 'Budget Detail &amp; Amendments'!R91:R94)</f>
        <v>1335</v>
      </c>
      <c r="M22" s="4">
        <v>17</v>
      </c>
      <c r="N22" s="8" t="s">
        <v>211</v>
      </c>
      <c r="O22" s="61">
        <f>SUMIF('Budget Detail &amp; Amendments'!E91:E94, 'Budget Roll-Up'!N22, 'Budget Detail &amp; Amendments'!T91:T94)</f>
        <v>0</v>
      </c>
    </row>
    <row r="23" spans="1:15" x14ac:dyDescent="0.25">
      <c r="A23" s="4">
        <v>18</v>
      </c>
      <c r="B23" s="8" t="s">
        <v>233</v>
      </c>
      <c r="C23" s="61">
        <f>SUMIF('Budget Detail &amp; Amendments'!E91:E94, 'Budget Roll-Up'!B23, 'Budget Detail &amp; Amendments'!O91:O94)</f>
        <v>0</v>
      </c>
      <c r="E23" s="4">
        <v>18</v>
      </c>
      <c r="F23" s="8" t="s">
        <v>233</v>
      </c>
      <c r="G23" s="61">
        <f>SUMIF('Budget Detail &amp; Amendments'!E91:E94, 'Budget Roll-Up'!F23, 'Budget Detail &amp; Amendments'!P91:P94)</f>
        <v>0</v>
      </c>
      <c r="I23" s="4">
        <v>18</v>
      </c>
      <c r="J23" s="8" t="s">
        <v>233</v>
      </c>
      <c r="K23" s="61">
        <f>SUMIF('Budget Detail &amp; Amendments'!E91:E94, 'Budget Roll-Up'!J23, 'Budget Detail &amp; Amendments'!R91:R94)</f>
        <v>0</v>
      </c>
      <c r="M23" s="4">
        <v>18</v>
      </c>
      <c r="N23" s="8" t="s">
        <v>233</v>
      </c>
      <c r="O23" s="61">
        <f>SUMIF('Budget Detail &amp; Amendments'!E91:E94, 'Budget Roll-Up'!N23, 'Budget Detail &amp; Amendments'!T91:T94)</f>
        <v>0</v>
      </c>
    </row>
    <row r="24" spans="1:15" x14ac:dyDescent="0.25">
      <c r="A24" s="6">
        <v>19</v>
      </c>
      <c r="B24" s="7" t="s">
        <v>234</v>
      </c>
      <c r="C24" s="61">
        <f>SUM(C10:C23)</f>
        <v>14712</v>
      </c>
      <c r="E24" s="6">
        <v>19</v>
      </c>
      <c r="F24" s="7" t="s">
        <v>234</v>
      </c>
      <c r="G24" s="61">
        <f>SUM(G10:G23)</f>
        <v>13949</v>
      </c>
      <c r="I24" s="6">
        <v>19</v>
      </c>
      <c r="J24" s="7" t="s">
        <v>234</v>
      </c>
      <c r="K24" s="61">
        <f>SUM(K10:K23)</f>
        <v>13890.2</v>
      </c>
      <c r="M24" s="6">
        <v>19</v>
      </c>
      <c r="N24" s="7" t="s">
        <v>234</v>
      </c>
      <c r="O24" s="61">
        <f>SUM(O10:O23)</f>
        <v>0</v>
      </c>
    </row>
    <row r="25" spans="1:15" x14ac:dyDescent="0.25">
      <c r="C25" s="63"/>
      <c r="G25" s="63"/>
      <c r="K25" s="63"/>
      <c r="O25" s="63"/>
    </row>
    <row r="26" spans="1:15" x14ac:dyDescent="0.25">
      <c r="A26" s="9">
        <v>20</v>
      </c>
      <c r="B26" s="7" t="s">
        <v>235</v>
      </c>
      <c r="C26" s="61">
        <f>'Budget Detail &amp; Amendments'!O109</f>
        <v>2619.03197</v>
      </c>
      <c r="E26" s="9">
        <v>20</v>
      </c>
      <c r="F26" s="7" t="s">
        <v>235</v>
      </c>
      <c r="G26" s="61">
        <f>'Budget Detail &amp; Amendments'!P109</f>
        <v>2581</v>
      </c>
      <c r="I26" s="9">
        <v>20</v>
      </c>
      <c r="J26" s="7" t="s">
        <v>235</v>
      </c>
      <c r="K26" s="61">
        <f>SUM('Budget Detail &amp; Amendments'!R109)</f>
        <v>2581</v>
      </c>
      <c r="M26" s="9">
        <v>20</v>
      </c>
      <c r="N26" s="7" t="s">
        <v>235</v>
      </c>
      <c r="O26" s="61">
        <f>SUM('Budget Detail &amp; Amendments'!T109)</f>
        <v>0</v>
      </c>
    </row>
    <row r="27" spans="1:15" x14ac:dyDescent="0.25">
      <c r="A27" s="1"/>
      <c r="B27" s="1"/>
      <c r="C27" s="63"/>
      <c r="E27" s="1"/>
      <c r="F27" s="1"/>
      <c r="G27" s="63"/>
      <c r="I27" s="1"/>
      <c r="J27" s="1"/>
      <c r="K27" s="63"/>
      <c r="M27" s="1"/>
      <c r="N27" s="1"/>
      <c r="O27" s="63"/>
    </row>
    <row r="28" spans="1:15" x14ac:dyDescent="0.25">
      <c r="A28" s="6">
        <v>21</v>
      </c>
      <c r="B28" s="7" t="s">
        <v>236</v>
      </c>
      <c r="C28" s="61">
        <f>'Budget Detail &amp; Amendments'!O105</f>
        <v>0</v>
      </c>
      <c r="E28" s="6">
        <v>21</v>
      </c>
      <c r="F28" s="7" t="s">
        <v>236</v>
      </c>
      <c r="G28" s="61">
        <f>SUM('Budget Detail &amp; Amendments'!P105)</f>
        <v>0</v>
      </c>
      <c r="I28" s="6">
        <v>21</v>
      </c>
      <c r="J28" s="7" t="s">
        <v>236</v>
      </c>
      <c r="K28" s="61">
        <f>SUM('Budget Detail &amp; Amendments'!R105)</f>
        <v>0</v>
      </c>
      <c r="M28" s="6">
        <v>21</v>
      </c>
      <c r="N28" s="7" t="s">
        <v>236</v>
      </c>
      <c r="O28" s="61">
        <f>SUM('Budget Detail &amp; Amendments'!T105)</f>
        <v>0</v>
      </c>
    </row>
    <row r="29" spans="1:15" x14ac:dyDescent="0.25">
      <c r="A29" s="2"/>
      <c r="B29" s="1"/>
      <c r="C29" s="63"/>
      <c r="E29" s="2"/>
      <c r="F29" s="1"/>
      <c r="G29" s="63"/>
      <c r="I29" s="2"/>
      <c r="J29" s="1"/>
      <c r="K29" s="63"/>
      <c r="M29" s="2"/>
      <c r="N29" s="1"/>
      <c r="O29" s="63"/>
    </row>
    <row r="30" spans="1:15" x14ac:dyDescent="0.25">
      <c r="A30" s="6">
        <v>22</v>
      </c>
      <c r="B30" s="7" t="s">
        <v>237</v>
      </c>
      <c r="C30" s="61">
        <f>SUM(C7,C24,C26,C28)</f>
        <v>54999.671369999996</v>
      </c>
      <c r="E30" s="6">
        <v>22</v>
      </c>
      <c r="F30" s="7" t="s">
        <v>237</v>
      </c>
      <c r="G30" s="61">
        <f>SUM(G7,G24,G26,G28)</f>
        <v>54198.6394</v>
      </c>
      <c r="I30" s="6">
        <v>22</v>
      </c>
      <c r="J30" s="7" t="s">
        <v>237</v>
      </c>
      <c r="K30" s="61">
        <f>SUM(K7,K24,K26,K28)</f>
        <v>54139.839399999997</v>
      </c>
      <c r="M30" s="6">
        <v>22</v>
      </c>
      <c r="N30" s="7" t="s">
        <v>237</v>
      </c>
      <c r="O30" s="61">
        <f>SUM(O7,O24,O26,O28)</f>
        <v>0</v>
      </c>
    </row>
    <row r="33" spans="1:7" ht="15.75" thickBot="1" x14ac:dyDescent="0.3"/>
    <row r="34" spans="1:7" ht="15" customHeight="1" thickBot="1" x14ac:dyDescent="0.3">
      <c r="A34" s="358" t="s">
        <v>238</v>
      </c>
      <c r="B34" s="359"/>
      <c r="C34" s="359"/>
      <c r="D34" s="359"/>
      <c r="E34" s="359"/>
      <c r="F34" s="359"/>
      <c r="G34" s="360"/>
    </row>
    <row r="35" spans="1:7" x14ac:dyDescent="0.25">
      <c r="A35" s="24"/>
      <c r="B35" s="13"/>
      <c r="C35" s="24"/>
      <c r="D35" s="24"/>
      <c r="E35" s="24"/>
      <c r="F35" s="24"/>
    </row>
    <row r="52" ht="15" customHeight="1" x14ac:dyDescent="0.2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topLeftCell="A2" workbookViewId="0">
      <selection activeCell="A2" sqref="A2:Y26"/>
    </sheetView>
  </sheetViews>
  <sheetFormatPr defaultRowHeight="15" x14ac:dyDescent="0.25"/>
  <sheetData>
    <row r="2" spans="1:25" ht="15.75" customHeight="1" x14ac:dyDescent="0.25">
      <c r="A2" s="361" t="s">
        <v>239</v>
      </c>
      <c r="B2" s="361"/>
      <c r="C2" s="361"/>
      <c r="D2" s="361"/>
      <c r="E2" s="361"/>
      <c r="F2" s="361"/>
      <c r="G2" s="361"/>
      <c r="H2" s="361"/>
      <c r="I2" s="361"/>
      <c r="J2" s="361"/>
      <c r="K2" s="361"/>
      <c r="L2" s="361"/>
      <c r="M2" s="361"/>
      <c r="N2" s="361"/>
      <c r="O2" s="361"/>
      <c r="P2" s="361"/>
      <c r="Q2" s="361"/>
      <c r="R2" s="361"/>
      <c r="S2" s="361"/>
      <c r="T2" s="361"/>
      <c r="U2" s="361"/>
      <c r="V2" s="361"/>
      <c r="W2" s="361"/>
      <c r="X2" s="361"/>
      <c r="Y2" s="361"/>
    </row>
    <row r="3" spans="1:25" ht="15" customHeight="1" x14ac:dyDescent="0.25">
      <c r="A3" s="361"/>
      <c r="B3" s="361"/>
      <c r="C3" s="361"/>
      <c r="D3" s="361"/>
      <c r="E3" s="361"/>
      <c r="F3" s="361"/>
      <c r="G3" s="361"/>
      <c r="H3" s="361"/>
      <c r="I3" s="361"/>
      <c r="J3" s="361"/>
      <c r="K3" s="361"/>
      <c r="L3" s="361"/>
      <c r="M3" s="361"/>
      <c r="N3" s="361"/>
      <c r="O3" s="361"/>
      <c r="P3" s="361"/>
      <c r="Q3" s="361"/>
      <c r="R3" s="361"/>
      <c r="S3" s="361"/>
      <c r="T3" s="361"/>
      <c r="U3" s="361"/>
      <c r="V3" s="361"/>
      <c r="W3" s="361"/>
      <c r="X3" s="361"/>
      <c r="Y3" s="361"/>
    </row>
    <row r="4" spans="1:25" ht="15" customHeight="1" x14ac:dyDescent="0.25">
      <c r="A4" s="361"/>
      <c r="B4" s="361"/>
      <c r="C4" s="361"/>
      <c r="D4" s="361"/>
      <c r="E4" s="361"/>
      <c r="F4" s="361"/>
      <c r="G4" s="361"/>
      <c r="H4" s="361"/>
      <c r="I4" s="361"/>
      <c r="J4" s="361"/>
      <c r="K4" s="361"/>
      <c r="L4" s="361"/>
      <c r="M4" s="361"/>
      <c r="N4" s="361"/>
      <c r="O4" s="361"/>
      <c r="P4" s="361"/>
      <c r="Q4" s="361"/>
      <c r="R4" s="361"/>
      <c r="S4" s="361"/>
      <c r="T4" s="361"/>
      <c r="U4" s="361"/>
      <c r="V4" s="361"/>
      <c r="W4" s="361"/>
      <c r="X4" s="361"/>
      <c r="Y4" s="361"/>
    </row>
    <row r="5" spans="1:25" ht="15" customHeight="1" x14ac:dyDescent="0.25">
      <c r="A5" s="361"/>
      <c r="B5" s="361"/>
      <c r="C5" s="361"/>
      <c r="D5" s="361"/>
      <c r="E5" s="361"/>
      <c r="F5" s="361"/>
      <c r="G5" s="361"/>
      <c r="H5" s="361"/>
      <c r="I5" s="361"/>
      <c r="J5" s="361"/>
      <c r="K5" s="361"/>
      <c r="L5" s="361"/>
      <c r="M5" s="361"/>
      <c r="N5" s="361"/>
      <c r="O5" s="361"/>
      <c r="P5" s="361"/>
      <c r="Q5" s="361"/>
      <c r="R5" s="361"/>
      <c r="S5" s="361"/>
      <c r="T5" s="361"/>
      <c r="U5" s="361"/>
      <c r="V5" s="361"/>
      <c r="W5" s="361"/>
      <c r="X5" s="361"/>
      <c r="Y5" s="361"/>
    </row>
    <row r="6" spans="1:25" ht="15" customHeight="1" x14ac:dyDescent="0.25">
      <c r="A6" s="361"/>
      <c r="B6" s="361"/>
      <c r="C6" s="361"/>
      <c r="D6" s="361"/>
      <c r="E6" s="361"/>
      <c r="F6" s="361"/>
      <c r="G6" s="361"/>
      <c r="H6" s="361"/>
      <c r="I6" s="361"/>
      <c r="J6" s="361"/>
      <c r="K6" s="361"/>
      <c r="L6" s="361"/>
      <c r="M6" s="361"/>
      <c r="N6" s="361"/>
      <c r="O6" s="361"/>
      <c r="P6" s="361"/>
      <c r="Q6" s="361"/>
      <c r="R6" s="361"/>
      <c r="S6" s="361"/>
      <c r="T6" s="361"/>
      <c r="U6" s="361"/>
      <c r="V6" s="361"/>
      <c r="W6" s="361"/>
      <c r="X6" s="361"/>
      <c r="Y6" s="361"/>
    </row>
    <row r="7" spans="1:25" ht="15" customHeight="1" x14ac:dyDescent="0.25">
      <c r="A7" s="361"/>
      <c r="B7" s="361"/>
      <c r="C7" s="361"/>
      <c r="D7" s="361"/>
      <c r="E7" s="361"/>
      <c r="F7" s="361"/>
      <c r="G7" s="361"/>
      <c r="H7" s="361"/>
      <c r="I7" s="361"/>
      <c r="J7" s="361"/>
      <c r="K7" s="361"/>
      <c r="L7" s="361"/>
      <c r="M7" s="361"/>
      <c r="N7" s="361"/>
      <c r="O7" s="361"/>
      <c r="P7" s="361"/>
      <c r="Q7" s="361"/>
      <c r="R7" s="361"/>
      <c r="S7" s="361"/>
      <c r="T7" s="361"/>
      <c r="U7" s="361"/>
      <c r="V7" s="361"/>
      <c r="W7" s="361"/>
      <c r="X7" s="361"/>
      <c r="Y7" s="361"/>
    </row>
    <row r="8" spans="1:25" ht="15" customHeight="1" x14ac:dyDescent="0.25">
      <c r="A8" s="361"/>
      <c r="B8" s="361"/>
      <c r="C8" s="361"/>
      <c r="D8" s="361"/>
      <c r="E8" s="361"/>
      <c r="F8" s="361"/>
      <c r="G8" s="361"/>
      <c r="H8" s="361"/>
      <c r="I8" s="361"/>
      <c r="J8" s="361"/>
      <c r="K8" s="361"/>
      <c r="L8" s="361"/>
      <c r="M8" s="361"/>
      <c r="N8" s="361"/>
      <c r="O8" s="361"/>
      <c r="P8" s="361"/>
      <c r="Q8" s="361"/>
      <c r="R8" s="361"/>
      <c r="S8" s="361"/>
      <c r="T8" s="361"/>
      <c r="U8" s="361"/>
      <c r="V8" s="361"/>
      <c r="W8" s="361"/>
      <c r="X8" s="361"/>
      <c r="Y8" s="361"/>
    </row>
    <row r="9" spans="1:25" ht="15" customHeight="1" x14ac:dyDescent="0.25">
      <c r="A9" s="361"/>
      <c r="B9" s="361"/>
      <c r="C9" s="361"/>
      <c r="D9" s="361"/>
      <c r="E9" s="361"/>
      <c r="F9" s="361"/>
      <c r="G9" s="361"/>
      <c r="H9" s="361"/>
      <c r="I9" s="361"/>
      <c r="J9" s="361"/>
      <c r="K9" s="361"/>
      <c r="L9" s="361"/>
      <c r="M9" s="361"/>
      <c r="N9" s="361"/>
      <c r="O9" s="361"/>
      <c r="P9" s="361"/>
      <c r="Q9" s="361"/>
      <c r="R9" s="361"/>
      <c r="S9" s="361"/>
      <c r="T9" s="361"/>
      <c r="U9" s="361"/>
      <c r="V9" s="361"/>
      <c r="W9" s="361"/>
      <c r="X9" s="361"/>
      <c r="Y9" s="361"/>
    </row>
    <row r="10" spans="1:25" ht="15" customHeight="1" x14ac:dyDescent="0.25">
      <c r="A10" s="361"/>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row>
    <row r="11" spans="1:25" ht="15" customHeight="1" x14ac:dyDescent="0.25">
      <c r="A11" s="361"/>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row>
    <row r="12" spans="1:25" ht="15" customHeight="1" x14ac:dyDescent="0.25">
      <c r="A12" s="361"/>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row>
    <row r="13" spans="1:25" ht="15" customHeight="1" x14ac:dyDescent="0.25">
      <c r="A13" s="361"/>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row>
    <row r="14" spans="1:25" ht="15" customHeight="1" x14ac:dyDescent="0.25">
      <c r="A14" s="361"/>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row>
    <row r="15" spans="1:25" ht="15" customHeight="1" x14ac:dyDescent="0.25">
      <c r="A15" s="361"/>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row>
    <row r="16" spans="1:25" ht="15" customHeight="1" x14ac:dyDescent="0.25">
      <c r="A16" s="361"/>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row>
    <row r="17" spans="1:25" ht="15" customHeight="1" x14ac:dyDescent="0.25">
      <c r="A17" s="361"/>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row>
    <row r="18" spans="1:25" ht="15" customHeight="1" x14ac:dyDescent="0.25">
      <c r="A18" s="361"/>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row>
    <row r="19" spans="1:25" ht="15" customHeight="1" x14ac:dyDescent="0.25">
      <c r="A19" s="361"/>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row>
    <row r="20" spans="1:25" ht="15" customHeight="1" x14ac:dyDescent="0.25">
      <c r="A20" s="361"/>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row>
    <row r="21" spans="1:25" ht="15" customHeight="1" x14ac:dyDescent="0.25">
      <c r="A21" s="361"/>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row>
    <row r="22" spans="1:25" ht="15" customHeight="1" x14ac:dyDescent="0.25">
      <c r="A22" s="361"/>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row>
    <row r="23" spans="1:25" ht="15" customHeight="1" x14ac:dyDescent="0.25">
      <c r="A23" s="361"/>
      <c r="B23" s="361"/>
      <c r="C23" s="361"/>
      <c r="D23" s="361"/>
      <c r="E23" s="361"/>
      <c r="F23" s="361"/>
      <c r="G23" s="361"/>
      <c r="H23" s="361"/>
      <c r="I23" s="361"/>
      <c r="J23" s="361"/>
      <c r="K23" s="361"/>
      <c r="L23" s="361"/>
      <c r="M23" s="361"/>
      <c r="N23" s="361"/>
      <c r="O23" s="361"/>
      <c r="P23" s="361"/>
      <c r="Q23" s="361"/>
      <c r="R23" s="361"/>
      <c r="S23" s="361"/>
      <c r="T23" s="361"/>
      <c r="U23" s="361"/>
      <c r="V23" s="361"/>
      <c r="W23" s="361"/>
      <c r="X23" s="361"/>
      <c r="Y23" s="361"/>
    </row>
    <row r="24" spans="1:25" ht="15" customHeight="1" x14ac:dyDescent="0.25">
      <c r="A24" s="361"/>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row>
    <row r="25" spans="1:25" ht="15" customHeight="1" x14ac:dyDescent="0.25">
      <c r="A25" s="361"/>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row>
    <row r="26" spans="1:25" ht="15" customHeight="1" x14ac:dyDescent="0.25">
      <c r="A26" s="361"/>
      <c r="B26" s="361"/>
      <c r="C26" s="361"/>
      <c r="D26" s="361"/>
      <c r="E26" s="361"/>
      <c r="F26" s="361"/>
      <c r="G26" s="361"/>
      <c r="H26" s="361"/>
      <c r="I26" s="361"/>
      <c r="J26" s="361"/>
      <c r="K26" s="361"/>
      <c r="L26" s="361"/>
      <c r="M26" s="361"/>
      <c r="N26" s="361"/>
      <c r="O26" s="361"/>
      <c r="P26" s="361"/>
      <c r="Q26" s="361"/>
      <c r="R26" s="361"/>
      <c r="S26" s="361"/>
      <c r="T26" s="361"/>
      <c r="U26" s="361"/>
      <c r="V26" s="361"/>
      <c r="W26" s="361"/>
      <c r="X26" s="361"/>
      <c r="Y26" s="361"/>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7"/>
  <sheetViews>
    <sheetView showGridLines="0" topLeftCell="A22" zoomScale="85" zoomScaleNormal="85" workbookViewId="0">
      <selection activeCell="AE49" sqref="AE49"/>
    </sheetView>
  </sheetViews>
  <sheetFormatPr defaultColWidth="9.140625" defaultRowHeight="12.75" x14ac:dyDescent="0.2"/>
  <cols>
    <col min="1" max="1" width="3.140625" style="88" customWidth="1"/>
    <col min="2" max="8" width="3.85546875" style="88" customWidth="1"/>
    <col min="9" max="9" width="1.85546875" style="88" customWidth="1"/>
    <col min="10" max="10" width="8.42578125" style="89" bestFit="1" customWidth="1"/>
    <col min="11" max="11" width="32" style="88" bestFit="1" customWidth="1"/>
    <col min="12" max="12" width="4.85546875" style="88" customWidth="1"/>
    <col min="13" max="19" width="3.85546875" style="88" customWidth="1"/>
    <col min="20" max="20" width="1.85546875" style="88" customWidth="1"/>
    <col min="21" max="21" width="4.42578125" style="88" customWidth="1"/>
    <col min="22" max="22" width="30.7109375" style="88" bestFit="1" customWidth="1"/>
    <col min="23" max="23" width="2.85546875" style="88" customWidth="1"/>
    <col min="24" max="24" width="3.140625" style="88" customWidth="1"/>
    <col min="25" max="25" width="7.85546875" style="88" customWidth="1"/>
    <col min="26" max="16384" width="9.140625" style="88"/>
  </cols>
  <sheetData>
    <row r="1" spans="1:28" ht="18" x14ac:dyDescent="0.25">
      <c r="A1" s="362" t="s">
        <v>240</v>
      </c>
      <c r="B1" s="362"/>
      <c r="C1" s="362"/>
      <c r="D1" s="362"/>
      <c r="E1" s="362"/>
      <c r="F1" s="362"/>
      <c r="G1" s="362"/>
      <c r="H1" s="362"/>
      <c r="I1" s="362"/>
      <c r="J1" s="362"/>
      <c r="K1" s="362"/>
      <c r="L1" s="154"/>
      <c r="M1" s="154"/>
      <c r="N1" s="154"/>
      <c r="O1" s="154"/>
      <c r="P1" s="154"/>
      <c r="Q1" s="154"/>
      <c r="R1" s="154"/>
      <c r="S1" s="154"/>
      <c r="T1" s="154"/>
      <c r="U1" s="154"/>
      <c r="V1" s="154"/>
      <c r="W1" s="155"/>
      <c r="X1" s="156"/>
      <c r="Y1" s="157"/>
      <c r="Z1" s="156"/>
      <c r="AA1" s="156"/>
    </row>
    <row r="2" spans="1:28" x14ac:dyDescent="0.2">
      <c r="A2" s="363" t="s">
        <v>241</v>
      </c>
      <c r="B2" s="363"/>
      <c r="C2" s="363"/>
      <c r="D2" s="363"/>
      <c r="E2" s="363"/>
      <c r="F2" s="363"/>
      <c r="G2" s="363"/>
      <c r="H2" s="363"/>
      <c r="I2" s="363"/>
      <c r="J2" s="363"/>
      <c r="K2" s="363"/>
      <c r="L2" s="158"/>
      <c r="M2" s="90"/>
      <c r="N2" s="90"/>
      <c r="O2" s="90"/>
      <c r="P2" s="90"/>
      <c r="Q2" s="90"/>
      <c r="R2" s="90"/>
      <c r="S2" s="90"/>
      <c r="T2" s="90"/>
      <c r="U2" s="158"/>
      <c r="V2" s="159" t="s">
        <v>242</v>
      </c>
      <c r="W2" s="155"/>
      <c r="X2" s="156"/>
      <c r="Y2" s="160"/>
      <c r="Z2" s="156"/>
      <c r="AA2" s="156"/>
    </row>
    <row r="3" spans="1:28" x14ac:dyDescent="0.2">
      <c r="A3" s="158"/>
      <c r="B3" s="158"/>
      <c r="C3" s="158"/>
      <c r="D3" s="161"/>
      <c r="E3" s="161"/>
      <c r="F3" s="158"/>
      <c r="G3" s="158"/>
      <c r="H3" s="158"/>
      <c r="I3" s="162"/>
      <c r="J3" s="163"/>
      <c r="K3" s="158"/>
      <c r="L3" s="158"/>
      <c r="M3" s="158"/>
      <c r="N3" s="158"/>
      <c r="O3" s="161"/>
      <c r="P3" s="161"/>
      <c r="Q3" s="158"/>
      <c r="R3" s="158"/>
      <c r="S3" s="158"/>
      <c r="T3" s="162"/>
      <c r="U3" s="91"/>
      <c r="V3" s="158"/>
      <c r="W3" s="155"/>
      <c r="X3" s="156"/>
      <c r="Y3" s="157"/>
      <c r="Z3" s="156"/>
      <c r="AA3" s="156"/>
    </row>
    <row r="4" spans="1:28" x14ac:dyDescent="0.2">
      <c r="A4" s="158"/>
      <c r="B4" s="158"/>
      <c r="C4" s="158"/>
      <c r="D4" s="364" t="s">
        <v>243</v>
      </c>
      <c r="E4" s="365"/>
      <c r="F4" s="366">
        <v>2018</v>
      </c>
      <c r="G4" s="367"/>
      <c r="H4" s="368"/>
      <c r="I4" s="158"/>
      <c r="J4" s="163"/>
      <c r="K4" s="364" t="s">
        <v>244</v>
      </c>
      <c r="L4" s="365"/>
      <c r="M4" s="366">
        <v>1</v>
      </c>
      <c r="N4" s="368"/>
      <c r="O4" s="375"/>
      <c r="P4" s="376"/>
      <c r="Q4" s="376"/>
      <c r="R4" s="376"/>
      <c r="S4" s="376"/>
      <c r="T4" s="158"/>
      <c r="U4" s="158"/>
      <c r="V4" s="158"/>
      <c r="W4" s="155"/>
      <c r="X4" s="156"/>
      <c r="Y4" s="160"/>
      <c r="Z4" s="156"/>
      <c r="AA4" s="156"/>
    </row>
    <row r="5" spans="1:28" x14ac:dyDescent="0.2">
      <c r="A5" s="158"/>
      <c r="B5" s="158"/>
      <c r="C5" s="158"/>
      <c r="D5" s="158"/>
      <c r="E5" s="158"/>
      <c r="F5" s="158"/>
      <c r="G5" s="158"/>
      <c r="H5" s="158"/>
      <c r="I5" s="158"/>
      <c r="J5" s="163"/>
      <c r="K5" s="158"/>
      <c r="L5" s="158"/>
      <c r="M5" s="158"/>
      <c r="N5" s="158"/>
      <c r="O5" s="158"/>
      <c r="P5" s="158"/>
      <c r="Q5" s="158"/>
      <c r="R5" s="158"/>
      <c r="S5" s="158"/>
      <c r="T5" s="158"/>
      <c r="U5" s="158"/>
      <c r="V5" s="158"/>
      <c r="W5" s="155"/>
      <c r="X5" s="156"/>
      <c r="Y5" s="164"/>
      <c r="Z5" s="156"/>
      <c r="AA5" s="156"/>
    </row>
    <row r="6" spans="1:28" x14ac:dyDescent="0.2">
      <c r="A6" s="156"/>
      <c r="B6" s="156"/>
      <c r="C6" s="156"/>
      <c r="D6" s="156"/>
      <c r="E6" s="156"/>
      <c r="F6" s="156"/>
      <c r="G6" s="156"/>
      <c r="H6" s="156"/>
      <c r="I6" s="156"/>
      <c r="J6" s="157"/>
      <c r="K6" s="156"/>
      <c r="L6" s="156"/>
      <c r="M6" s="156"/>
      <c r="N6" s="156"/>
      <c r="O6" s="156"/>
      <c r="P6" s="156"/>
      <c r="Q6" s="156"/>
      <c r="R6" s="156"/>
      <c r="S6" s="156"/>
      <c r="T6" s="156"/>
      <c r="U6" s="156"/>
      <c r="V6" s="156"/>
      <c r="W6" s="156"/>
      <c r="X6" s="156"/>
      <c r="Y6" s="165"/>
      <c r="Z6" s="156"/>
      <c r="AA6" s="156"/>
    </row>
    <row r="7" spans="1:28" s="92" customFormat="1" ht="18" customHeight="1" x14ac:dyDescent="0.2">
      <c r="A7" s="166"/>
      <c r="B7" s="377" t="s">
        <v>245</v>
      </c>
      <c r="C7" s="377"/>
      <c r="D7" s="377"/>
      <c r="E7" s="377"/>
      <c r="F7" s="377"/>
      <c r="G7" s="377"/>
      <c r="H7" s="377"/>
      <c r="I7" s="377"/>
      <c r="J7" s="377"/>
      <c r="K7" s="377"/>
      <c r="L7" s="377"/>
      <c r="M7" s="377"/>
      <c r="N7" s="377"/>
      <c r="O7" s="377"/>
      <c r="P7" s="377"/>
      <c r="Q7" s="377"/>
      <c r="R7" s="377"/>
      <c r="S7" s="377"/>
      <c r="T7" s="377"/>
      <c r="U7" s="377"/>
      <c r="V7" s="377"/>
      <c r="W7" s="166"/>
      <c r="X7" s="166"/>
      <c r="Y7" s="369"/>
      <c r="Z7" s="166"/>
      <c r="AA7" s="166"/>
    </row>
    <row r="8" spans="1:28" s="93" customFormat="1" ht="6" customHeight="1" x14ac:dyDescent="0.2">
      <c r="A8" s="167"/>
      <c r="B8" s="168"/>
      <c r="C8" s="168"/>
      <c r="D8" s="168"/>
      <c r="E8" s="168"/>
      <c r="F8" s="168"/>
      <c r="G8" s="168"/>
      <c r="H8" s="168"/>
      <c r="I8" s="168"/>
      <c r="J8" s="169"/>
      <c r="K8" s="168"/>
      <c r="L8" s="170"/>
      <c r="M8" s="168"/>
      <c r="N8" s="168"/>
      <c r="O8" s="168"/>
      <c r="P8" s="168"/>
      <c r="Q8" s="168"/>
      <c r="R8" s="168"/>
      <c r="S8" s="168"/>
      <c r="T8" s="168"/>
      <c r="U8" s="168"/>
      <c r="V8" s="168"/>
      <c r="W8" s="167"/>
      <c r="X8" s="167"/>
      <c r="Y8" s="369"/>
      <c r="Z8" s="167"/>
      <c r="AA8" s="167"/>
    </row>
    <row r="9" spans="1:28" s="95" customFormat="1" ht="13.5" x14ac:dyDescent="0.3">
      <c r="A9" s="171"/>
      <c r="B9" s="370">
        <f>DATE(year,7,1)</f>
        <v>43282</v>
      </c>
      <c r="C9" s="371"/>
      <c r="D9" s="371"/>
      <c r="E9" s="371"/>
      <c r="F9" s="371"/>
      <c r="G9" s="371"/>
      <c r="H9" s="371"/>
      <c r="I9" s="172"/>
      <c r="J9" s="372" t="s">
        <v>246</v>
      </c>
      <c r="K9" s="372"/>
      <c r="L9" s="173"/>
      <c r="M9" s="370">
        <f>DATE(year+1,1,1)</f>
        <v>43466</v>
      </c>
      <c r="N9" s="371"/>
      <c r="O9" s="371"/>
      <c r="P9" s="371"/>
      <c r="Q9" s="371"/>
      <c r="R9" s="371"/>
      <c r="S9" s="371"/>
      <c r="T9" s="173"/>
      <c r="U9" s="372" t="s">
        <v>247</v>
      </c>
      <c r="V9" s="372"/>
      <c r="W9" s="171"/>
      <c r="X9" s="171"/>
      <c r="Y9" s="369"/>
      <c r="Z9" s="174"/>
      <c r="AA9" s="174"/>
      <c r="AB9" s="97"/>
    </row>
    <row r="10" spans="1:28" s="94" customFormat="1" x14ac:dyDescent="0.2">
      <c r="A10" s="170"/>
      <c r="B10" s="175" t="str">
        <f>IF(startday=1,INDEX(weekDayNames,1),INDEX(weekDayNames,2))</f>
        <v>Su</v>
      </c>
      <c r="C10" s="176" t="str">
        <f>IF(startday=1,INDEX(weekDayNames,2),INDEX(weekDayNames,3))</f>
        <v>M</v>
      </c>
      <c r="D10" s="176" t="str">
        <f>IF(startday=1,INDEX(weekDayNames,3),INDEX(weekDayNames,4))</f>
        <v>Tu</v>
      </c>
      <c r="E10" s="176" t="str">
        <f>IF(startday=1,INDEX(weekDayNames,4),INDEX(weekDayNames,5))</f>
        <v>W</v>
      </c>
      <c r="F10" s="176" t="str">
        <f>IF(startday=1,INDEX(weekDayNames,5),INDEX(weekDayNames,6))</f>
        <v>Th</v>
      </c>
      <c r="G10" s="176" t="str">
        <f>IF(startday=1,INDEX(weekDayNames,6),INDEX(weekDayNames,7))</f>
        <v>F</v>
      </c>
      <c r="H10" s="175" t="str">
        <f>IF(startday=1,INDEX(weekDayNames,7),INDEX(weekDayNames,1))</f>
        <v>Sa</v>
      </c>
      <c r="I10" s="173"/>
      <c r="J10" s="373" t="s">
        <v>248</v>
      </c>
      <c r="K10" s="373"/>
      <c r="L10" s="173"/>
      <c r="M10" s="175" t="str">
        <f>IF(startday=1,INDEX(weekDayNames,1),INDEX(weekDayNames,2))</f>
        <v>Su</v>
      </c>
      <c r="N10" s="176" t="str">
        <f>IF(startday=1,INDEX(weekDayNames,2),INDEX(weekDayNames,3))</f>
        <v>M</v>
      </c>
      <c r="O10" s="176" t="str">
        <f>IF(startday=1,INDEX(weekDayNames,3),INDEX(weekDayNames,4))</f>
        <v>Tu</v>
      </c>
      <c r="P10" s="176" t="str">
        <f>IF(startday=1,INDEX(weekDayNames,4),INDEX(weekDayNames,5))</f>
        <v>W</v>
      </c>
      <c r="Q10" s="176" t="str">
        <f>IF(startday=1,INDEX(weekDayNames,5),INDEX(weekDayNames,6))</f>
        <v>Th</v>
      </c>
      <c r="R10" s="176" t="str">
        <f>IF(startday=1,INDEX(weekDayNames,6),INDEX(weekDayNames,7))</f>
        <v>F</v>
      </c>
      <c r="S10" s="175" t="str">
        <f>IF(startday=1,INDEX(weekDayNames,7),INDEX(weekDayNames,1))</f>
        <v>Sa</v>
      </c>
      <c r="T10" s="173"/>
      <c r="U10" s="177">
        <v>9</v>
      </c>
      <c r="V10" s="178" t="s">
        <v>249</v>
      </c>
      <c r="W10" s="170"/>
      <c r="X10" s="170"/>
      <c r="Y10" s="369"/>
      <c r="Z10" s="170"/>
      <c r="AA10" s="170"/>
    </row>
    <row r="11" spans="1:28" s="94" customFormat="1" x14ac:dyDescent="0.2">
      <c r="A11" s="170"/>
      <c r="B11" s="179">
        <f t="array" ref="B11:H16">IF(MONTH(B9)&lt;&gt;MONTH(DATE(YEAR(B9),MONTH(B9),1)-WEEKDAY(DATE(YEAR(B9),MONTH(B9),1),startday)+(WeekNo-1)*7+WeekDay),"",DATE(YEAR(B9),MONTH(B9),1)-WEEKDAY(DATE(YEAR(B9),MONTH(B9),1),startday)+(WeekNo-1)*7+WeekDay)</f>
        <v>43282</v>
      </c>
      <c r="C11" s="180">
        <v>43283</v>
      </c>
      <c r="D11" s="181">
        <v>43284</v>
      </c>
      <c r="E11" s="182">
        <v>43285</v>
      </c>
      <c r="F11" s="182">
        <v>43286</v>
      </c>
      <c r="G11" s="182">
        <v>43287</v>
      </c>
      <c r="H11" s="179">
        <v>43288</v>
      </c>
      <c r="I11" s="173"/>
      <c r="J11" s="374" t="s">
        <v>250</v>
      </c>
      <c r="K11" s="374"/>
      <c r="L11" s="173"/>
      <c r="M11" s="179" t="str">
        <f t="array" ref="M11:S16">IF(MONTH(M9)&lt;&gt;MONTH(DATE(YEAR(M9),MONTH(M9),1)-WEEKDAY(DATE(YEAR(M9),MONTH(M9),1),startday)+(WeekNo-1)*7+WeekDay),"",DATE(YEAR(M9),MONTH(M9),1)-WEEKDAY(DATE(YEAR(M9),MONTH(M9),1),startday)+(WeekNo-1)*7+WeekDay)</f>
        <v/>
      </c>
      <c r="N11" s="182" t="str">
        <v/>
      </c>
      <c r="O11" s="182">
        <v>43466</v>
      </c>
      <c r="P11" s="182">
        <v>43467</v>
      </c>
      <c r="Q11" s="182">
        <v>43468</v>
      </c>
      <c r="R11" s="182">
        <v>43469</v>
      </c>
      <c r="S11" s="179">
        <v>43470</v>
      </c>
      <c r="T11" s="173"/>
      <c r="U11" s="183">
        <v>15</v>
      </c>
      <c r="V11" s="184" t="s">
        <v>251</v>
      </c>
      <c r="W11" s="170"/>
      <c r="X11" s="170"/>
      <c r="Y11" s="369"/>
      <c r="Z11" s="170"/>
      <c r="AA11" s="170"/>
    </row>
    <row r="12" spans="1:28" s="94" customFormat="1" x14ac:dyDescent="0.2">
      <c r="A12" s="170"/>
      <c r="B12" s="179">
        <v>43289</v>
      </c>
      <c r="C12" s="182">
        <v>43290</v>
      </c>
      <c r="D12" s="182">
        <v>43291</v>
      </c>
      <c r="E12" s="185">
        <v>43292</v>
      </c>
      <c r="F12" s="182">
        <v>43293</v>
      </c>
      <c r="G12" s="182">
        <v>43294</v>
      </c>
      <c r="H12" s="179">
        <v>43295</v>
      </c>
      <c r="I12" s="173"/>
      <c r="J12" s="378" t="s">
        <v>252</v>
      </c>
      <c r="K12" s="378"/>
      <c r="L12" s="173"/>
      <c r="M12" s="179">
        <v>43471</v>
      </c>
      <c r="N12" s="182">
        <v>43472</v>
      </c>
      <c r="O12" s="182">
        <v>43473</v>
      </c>
      <c r="P12" s="185">
        <v>43474</v>
      </c>
      <c r="Q12" s="182">
        <v>43475</v>
      </c>
      <c r="R12" s="182">
        <v>43476</v>
      </c>
      <c r="S12" s="179">
        <v>43477</v>
      </c>
      <c r="T12" s="173"/>
      <c r="U12" s="177">
        <v>23</v>
      </c>
      <c r="V12" s="178" t="s">
        <v>249</v>
      </c>
      <c r="W12" s="170"/>
      <c r="X12" s="170"/>
      <c r="Y12" s="186"/>
      <c r="Z12" s="187"/>
      <c r="AA12" s="187"/>
      <c r="AB12" s="98"/>
    </row>
    <row r="13" spans="1:28" s="94" customFormat="1" ht="11.25" customHeight="1" x14ac:dyDescent="0.2">
      <c r="A13" s="170"/>
      <c r="B13" s="179">
        <v>43296</v>
      </c>
      <c r="C13" s="182">
        <v>43297</v>
      </c>
      <c r="D13" s="181">
        <v>43298</v>
      </c>
      <c r="E13" s="182">
        <v>43299</v>
      </c>
      <c r="F13" s="182">
        <v>43300</v>
      </c>
      <c r="G13" s="182">
        <v>43301</v>
      </c>
      <c r="H13" s="179">
        <v>43302</v>
      </c>
      <c r="I13" s="173"/>
      <c r="J13" s="188"/>
      <c r="K13" s="189"/>
      <c r="L13" s="173"/>
      <c r="M13" s="179">
        <v>43478</v>
      </c>
      <c r="N13" s="182">
        <v>43479</v>
      </c>
      <c r="O13" s="181">
        <v>43480</v>
      </c>
      <c r="P13" s="182">
        <v>43481</v>
      </c>
      <c r="Q13" s="182">
        <v>43482</v>
      </c>
      <c r="R13" s="181">
        <v>43483</v>
      </c>
      <c r="S13" s="179">
        <v>43484</v>
      </c>
      <c r="T13" s="173"/>
      <c r="U13" s="183">
        <v>29</v>
      </c>
      <c r="V13" s="184" t="s">
        <v>251</v>
      </c>
      <c r="W13" s="170"/>
      <c r="X13" s="170"/>
      <c r="Y13" s="188"/>
      <c r="Z13" s="189"/>
      <c r="AA13" s="187"/>
      <c r="AB13" s="98"/>
    </row>
    <row r="14" spans="1:28" s="94" customFormat="1" ht="11.25" x14ac:dyDescent="0.2">
      <c r="A14" s="170"/>
      <c r="B14" s="179">
        <v>43303</v>
      </c>
      <c r="C14" s="182">
        <v>43304</v>
      </c>
      <c r="D14" s="182">
        <v>43305</v>
      </c>
      <c r="E14" s="185">
        <v>43306</v>
      </c>
      <c r="F14" s="182">
        <v>43307</v>
      </c>
      <c r="G14" s="182">
        <v>43308</v>
      </c>
      <c r="H14" s="179">
        <v>43309</v>
      </c>
      <c r="I14" s="173"/>
      <c r="J14" s="190">
        <v>2</v>
      </c>
      <c r="K14" s="189" t="s">
        <v>253</v>
      </c>
      <c r="L14" s="173"/>
      <c r="M14" s="179">
        <v>43485</v>
      </c>
      <c r="N14" s="182">
        <v>43486</v>
      </c>
      <c r="O14" s="182">
        <v>43487</v>
      </c>
      <c r="P14" s="185">
        <v>43488</v>
      </c>
      <c r="Q14" s="182">
        <v>43489</v>
      </c>
      <c r="R14" s="182">
        <v>43490</v>
      </c>
      <c r="S14" s="179">
        <v>43491</v>
      </c>
      <c r="T14" s="173"/>
      <c r="U14" s="191">
        <v>31</v>
      </c>
      <c r="V14" s="192" t="s">
        <v>254</v>
      </c>
      <c r="W14" s="170"/>
      <c r="X14" s="170"/>
      <c r="Y14" s="188"/>
      <c r="Z14" s="189"/>
      <c r="AA14" s="187"/>
      <c r="AB14" s="98"/>
    </row>
    <row r="15" spans="1:28" s="94" customFormat="1" ht="11.25" x14ac:dyDescent="0.2">
      <c r="A15" s="170"/>
      <c r="B15" s="179">
        <v>43310</v>
      </c>
      <c r="C15" s="182">
        <v>43311</v>
      </c>
      <c r="D15" s="181">
        <v>43312</v>
      </c>
      <c r="E15" s="185" t="str">
        <v/>
      </c>
      <c r="F15" s="193" t="str">
        <v/>
      </c>
      <c r="G15" s="182" t="str">
        <v/>
      </c>
      <c r="H15" s="179" t="str">
        <v/>
      </c>
      <c r="I15" s="173"/>
      <c r="J15" s="194" t="s">
        <v>255</v>
      </c>
      <c r="K15" s="170" t="s">
        <v>256</v>
      </c>
      <c r="L15" s="173"/>
      <c r="M15" s="179">
        <v>43492</v>
      </c>
      <c r="N15" s="182">
        <v>43493</v>
      </c>
      <c r="O15" s="181">
        <v>43494</v>
      </c>
      <c r="P15" s="182">
        <v>43495</v>
      </c>
      <c r="Q15" s="180">
        <v>43496</v>
      </c>
      <c r="R15" s="195" t="str">
        <v/>
      </c>
      <c r="S15" s="179" t="str">
        <v/>
      </c>
      <c r="T15" s="173"/>
      <c r="U15" s="196"/>
      <c r="V15" s="184"/>
      <c r="W15" s="170"/>
      <c r="X15" s="170"/>
      <c r="Y15" s="188"/>
      <c r="Z15" s="189"/>
      <c r="AA15" s="187"/>
      <c r="AB15" s="98"/>
    </row>
    <row r="16" spans="1:28" s="94" customFormat="1" ht="11.25" x14ac:dyDescent="0.2">
      <c r="A16" s="170"/>
      <c r="B16" s="179" t="str">
        <v/>
      </c>
      <c r="C16" s="181" t="str">
        <v/>
      </c>
      <c r="D16" s="182" t="str">
        <v/>
      </c>
      <c r="E16" s="182" t="str">
        <v/>
      </c>
      <c r="F16" s="182" t="str">
        <v/>
      </c>
      <c r="G16" s="182" t="str">
        <v/>
      </c>
      <c r="H16" s="179" t="str">
        <v/>
      </c>
      <c r="I16" s="173"/>
      <c r="J16" s="183" t="s">
        <v>257</v>
      </c>
      <c r="K16" s="189" t="s">
        <v>258</v>
      </c>
      <c r="L16" s="173"/>
      <c r="M16" s="179" t="str">
        <v/>
      </c>
      <c r="N16" s="182" t="str">
        <v/>
      </c>
      <c r="O16" s="182" t="str">
        <v/>
      </c>
      <c r="P16" s="182" t="str">
        <v/>
      </c>
      <c r="Q16" s="182" t="str">
        <v/>
      </c>
      <c r="R16" s="182" t="str">
        <v/>
      </c>
      <c r="S16" s="179" t="str">
        <v/>
      </c>
      <c r="T16" s="173"/>
      <c r="U16" s="170"/>
      <c r="V16" s="170"/>
      <c r="W16" s="170"/>
      <c r="X16" s="170"/>
      <c r="Y16" s="188"/>
      <c r="Z16" s="189"/>
      <c r="AA16" s="187"/>
      <c r="AB16" s="98"/>
    </row>
    <row r="17" spans="1:40" s="94" customFormat="1" ht="11.25" x14ac:dyDescent="0.2">
      <c r="A17" s="170"/>
      <c r="B17" s="197"/>
      <c r="C17" s="198"/>
      <c r="D17" s="199"/>
      <c r="E17" s="199"/>
      <c r="F17" s="199"/>
      <c r="G17" s="199"/>
      <c r="H17" s="197"/>
      <c r="I17" s="173"/>
      <c r="J17" s="170"/>
      <c r="K17" s="189"/>
      <c r="L17" s="173"/>
      <c r="M17" s="197"/>
      <c r="N17" s="199"/>
      <c r="O17" s="199"/>
      <c r="P17" s="199"/>
      <c r="Q17" s="199"/>
      <c r="R17" s="199"/>
      <c r="S17" s="197"/>
      <c r="T17" s="173"/>
      <c r="U17" s="170"/>
      <c r="V17" s="170"/>
      <c r="W17" s="170"/>
      <c r="X17" s="170"/>
      <c r="Y17" s="188"/>
      <c r="Z17" s="189"/>
      <c r="AA17" s="187"/>
      <c r="AB17" s="98"/>
    </row>
    <row r="18" spans="1:40" s="94" customFormat="1" ht="4.5" customHeight="1" x14ac:dyDescent="0.3">
      <c r="A18" s="170"/>
      <c r="B18" s="173"/>
      <c r="C18" s="173"/>
      <c r="D18" s="173"/>
      <c r="E18" s="173"/>
      <c r="F18" s="173"/>
      <c r="G18" s="173"/>
      <c r="H18" s="173"/>
      <c r="I18" s="173"/>
      <c r="J18" s="200"/>
      <c r="K18" s="173"/>
      <c r="L18" s="173"/>
      <c r="M18" s="173"/>
      <c r="N18" s="173"/>
      <c r="O18" s="173"/>
      <c r="P18" s="173"/>
      <c r="Q18" s="173"/>
      <c r="R18" s="173"/>
      <c r="S18" s="173"/>
      <c r="T18" s="173"/>
      <c r="U18" s="171"/>
      <c r="V18" s="171"/>
      <c r="W18" s="170"/>
      <c r="X18" s="170"/>
      <c r="Y18" s="188"/>
      <c r="Z18" s="189"/>
      <c r="AA18" s="187"/>
      <c r="AB18" s="98"/>
      <c r="AF18" s="100"/>
      <c r="AG18" s="96"/>
      <c r="AM18" s="100"/>
      <c r="AN18" s="96"/>
    </row>
    <row r="19" spans="1:40" s="95" customFormat="1" ht="13.5" x14ac:dyDescent="0.3">
      <c r="A19" s="171"/>
      <c r="B19" s="370">
        <f>DATE(year,8,1)</f>
        <v>43313</v>
      </c>
      <c r="C19" s="371"/>
      <c r="D19" s="371"/>
      <c r="E19" s="371"/>
      <c r="F19" s="371"/>
      <c r="G19" s="371"/>
      <c r="H19" s="371"/>
      <c r="I19" s="172"/>
      <c r="J19" s="372" t="s">
        <v>259</v>
      </c>
      <c r="K19" s="372"/>
      <c r="L19" s="173"/>
      <c r="M19" s="370">
        <f>DATE(year+1,2,1)</f>
        <v>43497</v>
      </c>
      <c r="N19" s="371"/>
      <c r="O19" s="371"/>
      <c r="P19" s="371"/>
      <c r="Q19" s="371"/>
      <c r="R19" s="371"/>
      <c r="S19" s="371"/>
      <c r="T19" s="173"/>
      <c r="U19" s="372" t="s">
        <v>260</v>
      </c>
      <c r="V19" s="372"/>
      <c r="W19" s="171"/>
      <c r="X19" s="171"/>
      <c r="Y19" s="188"/>
      <c r="Z19" s="189"/>
      <c r="AA19" s="187"/>
      <c r="AB19" s="101"/>
      <c r="AC19" s="102"/>
    </row>
    <row r="20" spans="1:40" s="94" customFormat="1" ht="11.25" x14ac:dyDescent="0.2">
      <c r="A20" s="170"/>
      <c r="B20" s="175" t="str">
        <f>IF(startday=1,INDEX(weekDayNames,1),INDEX(weekDayNames,2))</f>
        <v>Su</v>
      </c>
      <c r="C20" s="176" t="str">
        <f>IF(startday=1,INDEX(weekDayNames,2),INDEX(weekDayNames,3))</f>
        <v>M</v>
      </c>
      <c r="D20" s="176" t="str">
        <f>IF(startday=1,INDEX(weekDayNames,3),INDEX(weekDayNames,4))</f>
        <v>Tu</v>
      </c>
      <c r="E20" s="176" t="str">
        <f>IF(startday=1,INDEX(weekDayNames,4),INDEX(weekDayNames,5))</f>
        <v>W</v>
      </c>
      <c r="F20" s="176" t="str">
        <f>IF(startday=1,INDEX(weekDayNames,5),INDEX(weekDayNames,6))</f>
        <v>Th</v>
      </c>
      <c r="G20" s="176" t="str">
        <f>IF(startday=1,INDEX(weekDayNames,6),INDEX(weekDayNames,7))</f>
        <v>F</v>
      </c>
      <c r="H20" s="175" t="str">
        <f>IF(startday=1,INDEX(weekDayNames,7),INDEX(weekDayNames,1))</f>
        <v>Sa</v>
      </c>
      <c r="I20" s="173"/>
      <c r="J20" s="201">
        <v>8</v>
      </c>
      <c r="K20" s="178" t="s">
        <v>249</v>
      </c>
      <c r="L20" s="170"/>
      <c r="M20" s="175" t="str">
        <f>IF(startday=1,INDEX(weekDayNames,1),INDEX(weekDayNames,2))</f>
        <v>Su</v>
      </c>
      <c r="N20" s="176" t="str">
        <f>IF(startday=1,INDEX(weekDayNames,2),INDEX(weekDayNames,3))</f>
        <v>M</v>
      </c>
      <c r="O20" s="176" t="str">
        <f>IF(startday=1,INDEX(weekDayNames,3),INDEX(weekDayNames,4))</f>
        <v>Tu</v>
      </c>
      <c r="P20" s="176" t="str">
        <f>IF(startday=1,INDEX(weekDayNames,4),INDEX(weekDayNames,5))</f>
        <v>W</v>
      </c>
      <c r="Q20" s="176" t="str">
        <f>IF(startday=1,INDEX(weekDayNames,5),INDEX(weekDayNames,6))</f>
        <v>Th</v>
      </c>
      <c r="R20" s="176" t="str">
        <f>IF(startday=1,INDEX(weekDayNames,6),INDEX(weekDayNames,7))</f>
        <v>F</v>
      </c>
      <c r="S20" s="175" t="str">
        <f>IF(startday=1,INDEX(weekDayNames,7),INDEX(weekDayNames,1))</f>
        <v>Sa</v>
      </c>
      <c r="T20" s="173"/>
      <c r="U20" s="202">
        <v>6</v>
      </c>
      <c r="V20" s="178" t="s">
        <v>249</v>
      </c>
      <c r="W20" s="170"/>
      <c r="X20" s="170"/>
      <c r="Y20" s="203"/>
      <c r="Z20" s="170"/>
      <c r="AA20" s="187"/>
      <c r="AB20" s="98"/>
    </row>
    <row r="21" spans="1:40" s="94" customFormat="1" ht="11.25" x14ac:dyDescent="0.2">
      <c r="A21" s="170"/>
      <c r="B21" s="179" t="str">
        <f t="array" ref="B21:H26">IF(MONTH(B19)&lt;&gt;MONTH(DATE(YEAR(B19),MONTH(B19),1)-WEEKDAY(DATE(YEAR(B19),MONTH(B19),1),startday)+(WeekNo-1)*7+WeekDay),"",DATE(YEAR(B19),MONTH(B19),1)-WEEKDAY(DATE(YEAR(B19),MONTH(B19),1),startday)+(WeekNo-1)*7+WeekDay)</f>
        <v/>
      </c>
      <c r="C21" s="182" t="str">
        <v/>
      </c>
      <c r="D21" s="182" t="str">
        <v/>
      </c>
      <c r="E21" s="182">
        <v>43313</v>
      </c>
      <c r="F21" s="182">
        <v>43314</v>
      </c>
      <c r="G21" s="182">
        <v>43315</v>
      </c>
      <c r="H21" s="179">
        <v>43316</v>
      </c>
      <c r="I21" s="173"/>
      <c r="J21" s="183">
        <v>14</v>
      </c>
      <c r="K21" s="204" t="s">
        <v>251</v>
      </c>
      <c r="L21" s="170"/>
      <c r="M21" s="179" t="str">
        <f t="array" ref="M21:S26">IF(MONTH(M19)&lt;&gt;MONTH(DATE(YEAR(M19),MONTH(M19),1)-WEEKDAY(DATE(YEAR(M19),MONTH(M19),1),startday)+(WeekNo-1)*7+WeekDay),"",DATE(YEAR(M19),MONTH(M19),1)-WEEKDAY(DATE(YEAR(M19),MONTH(M19),1),startday)+(WeekNo-1)*7+WeekDay)</f>
        <v/>
      </c>
      <c r="N21" s="182" t="str">
        <v/>
      </c>
      <c r="O21" s="182" t="str">
        <v/>
      </c>
      <c r="P21" s="182" t="str">
        <v/>
      </c>
      <c r="Q21" s="182" t="str">
        <v/>
      </c>
      <c r="R21" s="182">
        <v>43497</v>
      </c>
      <c r="S21" s="179">
        <v>43498</v>
      </c>
      <c r="T21" s="173"/>
      <c r="U21" s="183">
        <v>12</v>
      </c>
      <c r="V21" s="184" t="s">
        <v>251</v>
      </c>
      <c r="W21" s="170"/>
      <c r="X21" s="170"/>
      <c r="Y21" s="203"/>
      <c r="Z21" s="170"/>
      <c r="AA21" s="170"/>
    </row>
    <row r="22" spans="1:40" s="94" customFormat="1" ht="13.5" x14ac:dyDescent="0.3">
      <c r="A22" s="170"/>
      <c r="B22" s="179">
        <v>43317</v>
      </c>
      <c r="C22" s="182">
        <v>43318</v>
      </c>
      <c r="D22" s="182">
        <v>43319</v>
      </c>
      <c r="E22" s="185">
        <v>43320</v>
      </c>
      <c r="F22" s="182">
        <v>43321</v>
      </c>
      <c r="G22" s="182">
        <v>43322</v>
      </c>
      <c r="H22" s="179">
        <v>43323</v>
      </c>
      <c r="I22" s="173"/>
      <c r="J22" s="201">
        <v>22</v>
      </c>
      <c r="K22" s="178" t="s">
        <v>249</v>
      </c>
      <c r="L22" s="173"/>
      <c r="M22" s="179">
        <v>43499</v>
      </c>
      <c r="N22" s="182">
        <v>43500</v>
      </c>
      <c r="O22" s="182">
        <v>43501</v>
      </c>
      <c r="P22" s="185">
        <v>43502</v>
      </c>
      <c r="Q22" s="182">
        <v>43503</v>
      </c>
      <c r="R22" s="182">
        <v>43504</v>
      </c>
      <c r="S22" s="179">
        <v>43505</v>
      </c>
      <c r="T22" s="173"/>
      <c r="U22" s="202">
        <v>20</v>
      </c>
      <c r="V22" s="178" t="s">
        <v>249</v>
      </c>
      <c r="W22" s="170"/>
      <c r="X22" s="170"/>
      <c r="Y22" s="203"/>
      <c r="Z22" s="170"/>
      <c r="AA22" s="171"/>
      <c r="AB22" s="95"/>
    </row>
    <row r="23" spans="1:40" s="94" customFormat="1" ht="11.25" customHeight="1" x14ac:dyDescent="0.2">
      <c r="A23" s="170"/>
      <c r="B23" s="179">
        <v>43324</v>
      </c>
      <c r="C23" s="182">
        <v>43325</v>
      </c>
      <c r="D23" s="181">
        <v>43326</v>
      </c>
      <c r="E23" s="182">
        <v>43327</v>
      </c>
      <c r="F23" s="182">
        <v>43328</v>
      </c>
      <c r="G23" s="182">
        <v>43329</v>
      </c>
      <c r="H23" s="179">
        <v>43330</v>
      </c>
      <c r="I23" s="173"/>
      <c r="J23" s="183">
        <v>28</v>
      </c>
      <c r="K23" s="204" t="s">
        <v>251</v>
      </c>
      <c r="L23" s="173"/>
      <c r="M23" s="179">
        <v>43506</v>
      </c>
      <c r="N23" s="182">
        <v>43507</v>
      </c>
      <c r="O23" s="181">
        <v>43508</v>
      </c>
      <c r="P23" s="182">
        <v>43509</v>
      </c>
      <c r="Q23" s="182">
        <v>43510</v>
      </c>
      <c r="R23" s="182">
        <v>43511</v>
      </c>
      <c r="S23" s="179">
        <v>43512</v>
      </c>
      <c r="T23" s="173"/>
      <c r="U23" s="183">
        <v>26</v>
      </c>
      <c r="V23" s="184" t="s">
        <v>251</v>
      </c>
      <c r="W23" s="170"/>
      <c r="X23" s="170"/>
      <c r="Y23" s="203"/>
      <c r="Z23" s="170"/>
      <c r="AA23" s="170"/>
    </row>
    <row r="24" spans="1:40" s="94" customFormat="1" ht="11.25" customHeight="1" x14ac:dyDescent="0.2">
      <c r="A24" s="170"/>
      <c r="B24" s="179">
        <v>43331</v>
      </c>
      <c r="C24" s="182">
        <v>43332</v>
      </c>
      <c r="D24" s="182">
        <v>43333</v>
      </c>
      <c r="E24" s="185">
        <v>43334</v>
      </c>
      <c r="F24" s="182">
        <v>43335</v>
      </c>
      <c r="G24" s="182">
        <v>43336</v>
      </c>
      <c r="H24" s="179">
        <v>43337</v>
      </c>
      <c r="I24" s="173"/>
      <c r="J24" s="190">
        <v>31</v>
      </c>
      <c r="K24" s="205" t="s">
        <v>261</v>
      </c>
      <c r="L24" s="173"/>
      <c r="M24" s="179">
        <v>43513</v>
      </c>
      <c r="N24" s="182">
        <v>43514</v>
      </c>
      <c r="O24" s="182">
        <v>43515</v>
      </c>
      <c r="P24" s="185">
        <v>43516</v>
      </c>
      <c r="Q24" s="182">
        <v>43517</v>
      </c>
      <c r="R24" s="182">
        <v>43518</v>
      </c>
      <c r="S24" s="179">
        <v>43519</v>
      </c>
      <c r="T24" s="173"/>
      <c r="U24" s="170"/>
      <c r="V24" s="170"/>
      <c r="W24" s="170"/>
      <c r="X24" s="170"/>
      <c r="Y24" s="170"/>
      <c r="Z24" s="170"/>
      <c r="AA24" s="188"/>
    </row>
    <row r="25" spans="1:40" s="94" customFormat="1" ht="12.75" customHeight="1" x14ac:dyDescent="0.2">
      <c r="A25" s="170"/>
      <c r="B25" s="179">
        <v>43338</v>
      </c>
      <c r="C25" s="182">
        <v>43339</v>
      </c>
      <c r="D25" s="181">
        <v>43340</v>
      </c>
      <c r="E25" s="182">
        <v>43341</v>
      </c>
      <c r="F25" s="180">
        <v>43342</v>
      </c>
      <c r="G25" s="193">
        <v>43343</v>
      </c>
      <c r="H25" s="179" t="str">
        <v/>
      </c>
      <c r="I25" s="173"/>
      <c r="J25" s="170"/>
      <c r="K25" s="205" t="s">
        <v>262</v>
      </c>
      <c r="L25" s="173"/>
      <c r="M25" s="179">
        <v>43520</v>
      </c>
      <c r="N25" s="182">
        <v>43521</v>
      </c>
      <c r="O25" s="181">
        <v>43522</v>
      </c>
      <c r="P25" s="182">
        <v>43523</v>
      </c>
      <c r="Q25" s="182">
        <v>43524</v>
      </c>
      <c r="R25" s="182" t="str">
        <v/>
      </c>
      <c r="S25" s="179" t="str">
        <v/>
      </c>
      <c r="T25" s="173"/>
      <c r="U25" s="170"/>
      <c r="V25" s="170"/>
      <c r="W25" s="170"/>
      <c r="X25" s="170"/>
      <c r="Y25" s="170"/>
      <c r="Z25" s="170"/>
      <c r="AA25" s="170"/>
    </row>
    <row r="26" spans="1:40" s="94" customFormat="1" ht="10.5" customHeight="1" x14ac:dyDescent="0.2">
      <c r="A26" s="170"/>
      <c r="B26" s="179" t="str">
        <v/>
      </c>
      <c r="C26" s="182" t="str">
        <v/>
      </c>
      <c r="D26" s="182" t="str">
        <v/>
      </c>
      <c r="E26" s="182" t="str">
        <v/>
      </c>
      <c r="F26" s="182" t="str">
        <v/>
      </c>
      <c r="G26" s="182" t="str">
        <v/>
      </c>
      <c r="H26" s="179" t="str">
        <v/>
      </c>
      <c r="I26" s="173"/>
      <c r="J26" s="170"/>
      <c r="K26" s="170"/>
      <c r="L26" s="170"/>
      <c r="M26" s="179" t="str">
        <v/>
      </c>
      <c r="N26" s="182" t="str">
        <v/>
      </c>
      <c r="O26" s="182" t="str">
        <v/>
      </c>
      <c r="P26" s="182" t="str">
        <v/>
      </c>
      <c r="Q26" s="182" t="str">
        <v/>
      </c>
      <c r="R26" s="182" t="str">
        <v/>
      </c>
      <c r="S26" s="179" t="str">
        <v/>
      </c>
      <c r="T26" s="173"/>
      <c r="U26" s="170"/>
      <c r="V26" s="170"/>
      <c r="W26" s="170"/>
      <c r="X26" s="170"/>
      <c r="Y26" s="170"/>
      <c r="Z26" s="170"/>
      <c r="AA26" s="170"/>
    </row>
    <row r="27" spans="1:40" s="94" customFormat="1" ht="4.5" customHeight="1" x14ac:dyDescent="0.2">
      <c r="A27" s="170"/>
      <c r="B27" s="173"/>
      <c r="C27" s="173"/>
      <c r="D27" s="173"/>
      <c r="E27" s="173"/>
      <c r="F27" s="173"/>
      <c r="G27" s="173"/>
      <c r="H27" s="173"/>
      <c r="I27" s="173"/>
      <c r="J27" s="170"/>
      <c r="K27" s="170"/>
      <c r="L27" s="173"/>
      <c r="M27" s="173"/>
      <c r="N27" s="173"/>
      <c r="O27" s="173"/>
      <c r="P27" s="173"/>
      <c r="Q27" s="173"/>
      <c r="R27" s="173"/>
      <c r="S27" s="173"/>
      <c r="T27" s="173"/>
      <c r="U27" s="170"/>
      <c r="V27" s="170"/>
      <c r="W27" s="170"/>
      <c r="X27" s="170"/>
      <c r="Y27" s="246"/>
      <c r="Z27" s="170"/>
      <c r="AA27" s="170"/>
    </row>
    <row r="28" spans="1:40" s="94" customFormat="1" ht="11.25" x14ac:dyDescent="0.2">
      <c r="A28" s="170"/>
      <c r="B28" s="370">
        <f>DATE(year,9,1)</f>
        <v>43344</v>
      </c>
      <c r="C28" s="371"/>
      <c r="D28" s="371"/>
      <c r="E28" s="371"/>
      <c r="F28" s="371"/>
      <c r="G28" s="371"/>
      <c r="H28" s="371"/>
      <c r="I28" s="173"/>
      <c r="J28" s="372" t="s">
        <v>263</v>
      </c>
      <c r="K28" s="372"/>
      <c r="L28" s="173"/>
      <c r="M28" s="370">
        <f>DATE(year+1,3,1)</f>
        <v>43525</v>
      </c>
      <c r="N28" s="371"/>
      <c r="O28" s="371"/>
      <c r="P28" s="371"/>
      <c r="Q28" s="371"/>
      <c r="R28" s="371"/>
      <c r="S28" s="371"/>
      <c r="T28" s="173"/>
      <c r="U28" s="372" t="s">
        <v>264</v>
      </c>
      <c r="V28" s="372"/>
      <c r="W28" s="170"/>
      <c r="X28" s="170"/>
      <c r="Y28" s="203"/>
      <c r="Z28" s="170"/>
      <c r="AA28" s="170"/>
    </row>
    <row r="29" spans="1:40" s="94" customFormat="1" ht="11.25" x14ac:dyDescent="0.2">
      <c r="A29" s="170"/>
      <c r="B29" s="175" t="str">
        <f>IF(startday=1,INDEX(weekDayNames,1),INDEX(weekDayNames,2))</f>
        <v>Su</v>
      </c>
      <c r="C29" s="176" t="str">
        <f>IF(startday=1,INDEX(weekDayNames,2),INDEX(weekDayNames,3))</f>
        <v>M</v>
      </c>
      <c r="D29" s="176" t="str">
        <f>IF(startday=1,INDEX(weekDayNames,3),INDEX(weekDayNames,4))</f>
        <v>Tu</v>
      </c>
      <c r="E29" s="176" t="str">
        <f>IF(startday=1,INDEX(weekDayNames,4),INDEX(weekDayNames,5))</f>
        <v>W</v>
      </c>
      <c r="F29" s="176" t="str">
        <f>IF(startday=1,INDEX(weekDayNames,5),INDEX(weekDayNames,6))</f>
        <v>Th</v>
      </c>
      <c r="G29" s="176" t="str">
        <f>IF(startday=1,INDEX(weekDayNames,6),INDEX(weekDayNames,7))</f>
        <v>F</v>
      </c>
      <c r="H29" s="175" t="str">
        <f>IF(startday=1,INDEX(weekDayNames,7),INDEX(weekDayNames,1))</f>
        <v>Sa</v>
      </c>
      <c r="I29" s="173"/>
      <c r="J29" s="177">
        <v>5</v>
      </c>
      <c r="K29" s="178" t="s">
        <v>249</v>
      </c>
      <c r="L29" s="173"/>
      <c r="M29" s="175" t="str">
        <f>IF(startday=1,INDEX(weekDayNames,1),INDEX(weekDayNames,2))</f>
        <v>Su</v>
      </c>
      <c r="N29" s="176" t="str">
        <f>IF(startday=1,INDEX(weekDayNames,2),INDEX(weekDayNames,3))</f>
        <v>M</v>
      </c>
      <c r="O29" s="176" t="str">
        <f>IF(startday=1,INDEX(weekDayNames,3),INDEX(weekDayNames,4))</f>
        <v>Tu</v>
      </c>
      <c r="P29" s="176" t="str">
        <f>IF(startday=1,INDEX(weekDayNames,4),INDEX(weekDayNames,5))</f>
        <v>W</v>
      </c>
      <c r="Q29" s="176" t="str">
        <f>IF(startday=1,INDEX(weekDayNames,5),INDEX(weekDayNames,6))</f>
        <v>Th</v>
      </c>
      <c r="R29" s="176" t="str">
        <f>IF(startday=1,INDEX(weekDayNames,6),INDEX(weekDayNames,7))</f>
        <v>F</v>
      </c>
      <c r="S29" s="175" t="str">
        <f>IF(startday=1,INDEX(weekDayNames,7),INDEX(weekDayNames,1))</f>
        <v>Sa</v>
      </c>
      <c r="T29" s="173"/>
      <c r="U29" s="206" t="s">
        <v>265</v>
      </c>
      <c r="V29" s="170" t="s">
        <v>266</v>
      </c>
      <c r="W29" s="170"/>
      <c r="X29" s="170"/>
      <c r="Y29" s="170"/>
      <c r="Z29" s="170"/>
      <c r="AA29" s="170"/>
    </row>
    <row r="30" spans="1:40" s="94" customFormat="1" ht="11.25" x14ac:dyDescent="0.2">
      <c r="A30" s="170"/>
      <c r="B30" s="179" t="str">
        <f t="array" ref="B30:H35">IF(MONTH(B28)&lt;&gt;MONTH(DATE(YEAR(B28),MONTH(B28),1)-WEEKDAY(DATE(YEAR(B28),MONTH(B28),1),startday)+(WeekNo-1)*7+WeekDay),"",DATE(YEAR(B28),MONTH(B28),1)-WEEKDAY(DATE(YEAR(B28),MONTH(B28),1),startday)+(WeekNo-1)*7+WeekDay)</f>
        <v/>
      </c>
      <c r="C30" s="193" t="str">
        <v/>
      </c>
      <c r="D30" s="182" t="str">
        <v/>
      </c>
      <c r="E30" s="182" t="str">
        <v/>
      </c>
      <c r="F30" s="182" t="str">
        <v/>
      </c>
      <c r="G30" s="182" t="str">
        <v/>
      </c>
      <c r="H30" s="179">
        <v>43344</v>
      </c>
      <c r="I30" s="173"/>
      <c r="J30" s="183">
        <v>11</v>
      </c>
      <c r="K30" s="184" t="s">
        <v>251</v>
      </c>
      <c r="L30" s="173"/>
      <c r="M30" s="179" t="str">
        <f t="array" ref="M30:S35">IF(MONTH(M28)&lt;&gt;MONTH(DATE(YEAR(M28),MONTH(M28),1)-WEEKDAY(DATE(YEAR(M28),MONTH(M28),1),startday)+(WeekNo-1)*7+WeekDay),"",DATE(YEAR(M28),MONTH(M28),1)-WEEKDAY(DATE(YEAR(M28),MONTH(M28),1),startday)+(WeekNo-1)*7+WeekDay)</f>
        <v/>
      </c>
      <c r="N30" s="182" t="str">
        <v/>
      </c>
      <c r="O30" s="182" t="str">
        <v/>
      </c>
      <c r="P30" s="182" t="str">
        <v/>
      </c>
      <c r="Q30" s="182" t="str">
        <v/>
      </c>
      <c r="R30" s="182">
        <v>43525</v>
      </c>
      <c r="S30" s="179">
        <v>43526</v>
      </c>
      <c r="T30" s="173"/>
      <c r="U30" s="183">
        <v>12</v>
      </c>
      <c r="V30" s="184" t="s">
        <v>251</v>
      </c>
      <c r="W30" s="170"/>
      <c r="X30" s="170"/>
      <c r="Y30" s="203"/>
      <c r="Z30" s="170"/>
      <c r="AA30" s="170"/>
    </row>
    <row r="31" spans="1:40" s="94" customFormat="1" ht="11.25" x14ac:dyDescent="0.2">
      <c r="A31" s="170"/>
      <c r="B31" s="179">
        <v>43345</v>
      </c>
      <c r="C31" s="182">
        <v>43346</v>
      </c>
      <c r="D31" s="182">
        <v>43347</v>
      </c>
      <c r="E31" s="185">
        <v>43348</v>
      </c>
      <c r="F31" s="182">
        <v>43349</v>
      </c>
      <c r="G31" s="182">
        <v>43350</v>
      </c>
      <c r="H31" s="179">
        <v>43351</v>
      </c>
      <c r="I31" s="173"/>
      <c r="J31" s="177">
        <v>19</v>
      </c>
      <c r="K31" s="178" t="s">
        <v>249</v>
      </c>
      <c r="L31" s="173"/>
      <c r="M31" s="179">
        <v>43527</v>
      </c>
      <c r="N31" s="182">
        <v>43528</v>
      </c>
      <c r="O31" s="182">
        <v>43529</v>
      </c>
      <c r="P31" s="182">
        <v>43530</v>
      </c>
      <c r="Q31" s="185">
        <v>43531</v>
      </c>
      <c r="R31" s="185">
        <v>43532</v>
      </c>
      <c r="S31" s="179">
        <v>43533</v>
      </c>
      <c r="T31" s="173"/>
      <c r="U31" s="207">
        <v>20</v>
      </c>
      <c r="V31" s="178" t="s">
        <v>249</v>
      </c>
      <c r="W31" s="170"/>
      <c r="X31" s="170"/>
      <c r="Y31" s="203"/>
      <c r="Z31" s="170"/>
      <c r="AA31" s="170"/>
    </row>
    <row r="32" spans="1:40" s="95" customFormat="1" ht="13.5" customHeight="1" x14ac:dyDescent="0.3">
      <c r="A32" s="171"/>
      <c r="B32" s="179">
        <v>43352</v>
      </c>
      <c r="C32" s="182">
        <v>43353</v>
      </c>
      <c r="D32" s="181">
        <v>43354</v>
      </c>
      <c r="E32" s="182">
        <v>43355</v>
      </c>
      <c r="F32" s="182">
        <v>43356</v>
      </c>
      <c r="G32" s="182">
        <v>43357</v>
      </c>
      <c r="H32" s="179">
        <v>43358</v>
      </c>
      <c r="I32" s="173"/>
      <c r="J32" s="183">
        <v>25</v>
      </c>
      <c r="K32" s="184" t="s">
        <v>251</v>
      </c>
      <c r="L32" s="173"/>
      <c r="M32" s="179">
        <v>43534</v>
      </c>
      <c r="N32" s="182">
        <v>43535</v>
      </c>
      <c r="O32" s="181">
        <v>43536</v>
      </c>
      <c r="P32" s="182">
        <v>43537</v>
      </c>
      <c r="Q32" s="182">
        <v>43538</v>
      </c>
      <c r="R32" s="182">
        <v>43539</v>
      </c>
      <c r="S32" s="179">
        <v>43540</v>
      </c>
      <c r="T32" s="173"/>
      <c r="U32" s="183">
        <v>26</v>
      </c>
      <c r="V32" s="184" t="s">
        <v>251</v>
      </c>
      <c r="W32" s="171"/>
      <c r="X32" s="171"/>
      <c r="Y32" s="171"/>
      <c r="Z32" s="171"/>
      <c r="AA32" s="170"/>
      <c r="AB32" s="94"/>
    </row>
    <row r="33" spans="1:28" s="94" customFormat="1" ht="13.5" x14ac:dyDescent="0.3">
      <c r="A33" s="170"/>
      <c r="B33" s="179">
        <v>43359</v>
      </c>
      <c r="C33" s="182">
        <v>43360</v>
      </c>
      <c r="D33" s="182">
        <v>43361</v>
      </c>
      <c r="E33" s="185">
        <v>43362</v>
      </c>
      <c r="F33" s="182">
        <v>43363</v>
      </c>
      <c r="G33" s="182">
        <v>43364</v>
      </c>
      <c r="H33" s="208">
        <v>43365</v>
      </c>
      <c r="I33" s="173"/>
      <c r="J33" s="190">
        <v>28</v>
      </c>
      <c r="K33" s="209" t="s">
        <v>267</v>
      </c>
      <c r="L33" s="173"/>
      <c r="M33" s="179">
        <v>43541</v>
      </c>
      <c r="N33" s="182">
        <v>43542</v>
      </c>
      <c r="O33" s="182">
        <v>43543</v>
      </c>
      <c r="P33" s="185">
        <v>43544</v>
      </c>
      <c r="Q33" s="182">
        <v>43545</v>
      </c>
      <c r="R33" s="182">
        <v>43546</v>
      </c>
      <c r="S33" s="179">
        <v>43547</v>
      </c>
      <c r="T33" s="189"/>
      <c r="U33" s="190">
        <v>30</v>
      </c>
      <c r="V33" s="209" t="s">
        <v>268</v>
      </c>
      <c r="W33" s="170"/>
      <c r="X33" s="170"/>
      <c r="Y33" s="170"/>
      <c r="Z33" s="170"/>
      <c r="AA33" s="171"/>
    </row>
    <row r="34" spans="1:28" s="94" customFormat="1" ht="11.25" x14ac:dyDescent="0.2">
      <c r="A34" s="170"/>
      <c r="B34" s="179">
        <v>43366</v>
      </c>
      <c r="C34" s="182">
        <v>43367</v>
      </c>
      <c r="D34" s="181">
        <v>43368</v>
      </c>
      <c r="E34" s="182">
        <v>43369</v>
      </c>
      <c r="F34" s="182">
        <v>43370</v>
      </c>
      <c r="G34" s="180">
        <v>43371</v>
      </c>
      <c r="H34" s="179">
        <v>43372</v>
      </c>
      <c r="I34" s="173"/>
      <c r="J34" s="210"/>
      <c r="K34" s="211"/>
      <c r="L34" s="173"/>
      <c r="M34" s="179">
        <v>43548</v>
      </c>
      <c r="N34" s="182">
        <v>43549</v>
      </c>
      <c r="O34" s="181">
        <v>43550</v>
      </c>
      <c r="P34" s="182">
        <v>43551</v>
      </c>
      <c r="Q34" s="182">
        <v>43552</v>
      </c>
      <c r="R34" s="182">
        <v>43553</v>
      </c>
      <c r="S34" s="179">
        <v>43554</v>
      </c>
      <c r="T34" s="173"/>
      <c r="U34" s="212" t="s">
        <v>269</v>
      </c>
      <c r="V34" s="212"/>
      <c r="W34" s="170"/>
      <c r="X34" s="170"/>
      <c r="Y34" s="170"/>
      <c r="Z34" s="170"/>
      <c r="AA34" s="170"/>
    </row>
    <row r="35" spans="1:28" s="94" customFormat="1" ht="2.25" customHeight="1" x14ac:dyDescent="0.3">
      <c r="A35" s="170"/>
      <c r="B35" s="179">
        <v>43373</v>
      </c>
      <c r="C35" s="182" t="str">
        <v/>
      </c>
      <c r="D35" s="182" t="str">
        <v/>
      </c>
      <c r="E35" s="182" t="str">
        <v/>
      </c>
      <c r="F35" s="182" t="str">
        <v/>
      </c>
      <c r="G35" s="182" t="str">
        <v/>
      </c>
      <c r="H35" s="179" t="str">
        <v/>
      </c>
      <c r="I35" s="173"/>
      <c r="J35" s="200"/>
      <c r="K35" s="189"/>
      <c r="L35" s="173"/>
      <c r="M35" s="179">
        <v>43555</v>
      </c>
      <c r="N35" s="182" t="str">
        <v/>
      </c>
      <c r="O35" s="182" t="str">
        <v/>
      </c>
      <c r="P35" s="182" t="str">
        <v/>
      </c>
      <c r="Q35" s="182" t="str">
        <v/>
      </c>
      <c r="R35" s="182" t="str">
        <v/>
      </c>
      <c r="S35" s="179" t="str">
        <v/>
      </c>
      <c r="T35" s="173"/>
      <c r="U35" s="170"/>
      <c r="V35" s="170"/>
      <c r="W35" s="170"/>
      <c r="X35" s="170"/>
      <c r="Y35" s="369"/>
      <c r="Z35" s="171"/>
      <c r="AA35" s="170"/>
      <c r="AB35" s="95"/>
    </row>
    <row r="36" spans="1:28" s="94" customFormat="1" ht="5.25" customHeight="1" x14ac:dyDescent="0.2">
      <c r="A36" s="170"/>
      <c r="B36" s="173"/>
      <c r="C36" s="173"/>
      <c r="D36" s="173"/>
      <c r="E36" s="173"/>
      <c r="F36" s="173"/>
      <c r="G36" s="173"/>
      <c r="H36" s="173"/>
      <c r="I36" s="173"/>
      <c r="J36" s="170"/>
      <c r="K36" s="170"/>
      <c r="L36" s="173"/>
      <c r="M36" s="173"/>
      <c r="N36" s="173"/>
      <c r="O36" s="173"/>
      <c r="P36" s="173"/>
      <c r="Q36" s="173"/>
      <c r="R36" s="173"/>
      <c r="S36" s="173"/>
      <c r="T36" s="173"/>
      <c r="U36" s="173"/>
      <c r="V36" s="173"/>
      <c r="W36" s="170"/>
      <c r="X36" s="170"/>
      <c r="Y36" s="369"/>
      <c r="Z36" s="170"/>
      <c r="AA36" s="170"/>
    </row>
    <row r="37" spans="1:28" s="94" customFormat="1" ht="11.25" x14ac:dyDescent="0.2">
      <c r="A37" s="170"/>
      <c r="B37" s="370">
        <f>DATE(year,10,1)</f>
        <v>43374</v>
      </c>
      <c r="C37" s="371"/>
      <c r="D37" s="371"/>
      <c r="E37" s="371"/>
      <c r="F37" s="371"/>
      <c r="G37" s="371"/>
      <c r="H37" s="371"/>
      <c r="I37" s="173"/>
      <c r="J37" s="372" t="s">
        <v>270</v>
      </c>
      <c r="K37" s="372"/>
      <c r="L37" s="173"/>
      <c r="M37" s="370">
        <f>DATE(year+1,4,1)</f>
        <v>43556</v>
      </c>
      <c r="N37" s="371"/>
      <c r="O37" s="371"/>
      <c r="P37" s="371"/>
      <c r="Q37" s="371"/>
      <c r="R37" s="371"/>
      <c r="S37" s="371"/>
      <c r="T37" s="173"/>
      <c r="U37" s="372" t="s">
        <v>271</v>
      </c>
      <c r="V37" s="372"/>
      <c r="W37" s="170"/>
      <c r="X37" s="170"/>
      <c r="Y37" s="369"/>
      <c r="Z37" s="170"/>
      <c r="AA37" s="170"/>
    </row>
    <row r="38" spans="1:28" s="94" customFormat="1" ht="11.25" x14ac:dyDescent="0.2">
      <c r="A38" s="170"/>
      <c r="B38" s="175" t="str">
        <f>IF(startday=1,INDEX(weekDayNames,1),INDEX(weekDayNames,2))</f>
        <v>Su</v>
      </c>
      <c r="C38" s="176" t="str">
        <f>IF(startday=1,INDEX(weekDayNames,2),INDEX(weekDayNames,3))</f>
        <v>M</v>
      </c>
      <c r="D38" s="176" t="str">
        <f>IF(startday=1,INDEX(weekDayNames,3),INDEX(weekDayNames,4))</f>
        <v>Tu</v>
      </c>
      <c r="E38" s="176" t="str">
        <f>IF(startday=1,INDEX(weekDayNames,4),INDEX(weekDayNames,5))</f>
        <v>W</v>
      </c>
      <c r="F38" s="176" t="str">
        <f>IF(startday=1,INDEX(weekDayNames,5),INDEX(weekDayNames,6))</f>
        <v>Th</v>
      </c>
      <c r="G38" s="176" t="str">
        <f>IF(startday=1,INDEX(weekDayNames,6),INDEX(weekDayNames,7))</f>
        <v>F</v>
      </c>
      <c r="H38" s="175" t="str">
        <f>IF(startday=1,INDEX(weekDayNames,7),INDEX(weekDayNames,1))</f>
        <v>Sa</v>
      </c>
      <c r="I38" s="173"/>
      <c r="J38" s="177">
        <v>3</v>
      </c>
      <c r="K38" s="178" t="s">
        <v>249</v>
      </c>
      <c r="L38" s="170"/>
      <c r="M38" s="175" t="str">
        <f>IF(startday=1,INDEX(weekDayNames,1),INDEX(weekDayNames,2))</f>
        <v>Su</v>
      </c>
      <c r="N38" s="176" t="str">
        <f>IF(startday=1,INDEX(weekDayNames,2),INDEX(weekDayNames,3))</f>
        <v>M</v>
      </c>
      <c r="O38" s="176" t="str">
        <f>IF(startday=1,INDEX(weekDayNames,3),INDEX(weekDayNames,4))</f>
        <v>Tu</v>
      </c>
      <c r="P38" s="176" t="str">
        <f>IF(startday=1,INDEX(weekDayNames,4),INDEX(weekDayNames,5))</f>
        <v>W</v>
      </c>
      <c r="Q38" s="176" t="str">
        <f>IF(startday=1,INDEX(weekDayNames,5),INDEX(weekDayNames,6))</f>
        <v>Th</v>
      </c>
      <c r="R38" s="176" t="str">
        <f>IF(startday=1,INDEX(weekDayNames,6),INDEX(weekDayNames,7))</f>
        <v>F</v>
      </c>
      <c r="S38" s="175" t="str">
        <f>IF(startday=1,INDEX(weekDayNames,7),INDEX(weekDayNames,1))</f>
        <v>Sa</v>
      </c>
      <c r="T38" s="173"/>
      <c r="U38" s="177">
        <v>3</v>
      </c>
      <c r="V38" s="178" t="s">
        <v>249</v>
      </c>
      <c r="W38" s="170"/>
      <c r="X38" s="170"/>
      <c r="Y38" s="369"/>
      <c r="Z38" s="170"/>
      <c r="AA38" s="170"/>
    </row>
    <row r="39" spans="1:28" s="94" customFormat="1" ht="13.5" x14ac:dyDescent="0.3">
      <c r="A39" s="170"/>
      <c r="B39" s="179" t="str">
        <f t="array" ref="B39:H44">IF(MONTH(B37)&lt;&gt;MONTH(DATE(YEAR(B37),MONTH(B37),1)-WEEKDAY(DATE(YEAR(B37),MONTH(B37),1),startday)+(WeekNo-1)*7+WeekDay),"",DATE(YEAR(B37),MONTH(B37),1)-WEEKDAY(DATE(YEAR(B37),MONTH(B37),1),startday)+(WeekNo-1)*7+WeekDay)</f>
        <v/>
      </c>
      <c r="C39" s="182">
        <v>43374</v>
      </c>
      <c r="D39" s="182">
        <v>43375</v>
      </c>
      <c r="E39" s="185">
        <v>43376</v>
      </c>
      <c r="F39" s="193">
        <v>43377</v>
      </c>
      <c r="G39" s="182">
        <v>43378</v>
      </c>
      <c r="H39" s="179">
        <v>43379</v>
      </c>
      <c r="I39" s="189"/>
      <c r="J39" s="183">
        <v>9</v>
      </c>
      <c r="K39" s="184" t="s">
        <v>251</v>
      </c>
      <c r="L39" s="170"/>
      <c r="M39" s="179" t="str">
        <f t="array" ref="M39:S44">IF(MONTH(M37)&lt;&gt;MONTH(DATE(YEAR(M37),MONTH(M37),1)-WEEKDAY(DATE(YEAR(M37),MONTH(M37),1),startday)+(WeekNo-1)*7+WeekDay),"",DATE(YEAR(M37),MONTH(M37),1)-WEEKDAY(DATE(YEAR(M37),MONTH(M37),1),startday)+(WeekNo-1)*7+WeekDay)</f>
        <v/>
      </c>
      <c r="N39" s="182">
        <v>43556</v>
      </c>
      <c r="O39" s="182">
        <v>43557</v>
      </c>
      <c r="P39" s="185">
        <v>43558</v>
      </c>
      <c r="Q39" s="182">
        <v>43559</v>
      </c>
      <c r="R39" s="182">
        <v>43560</v>
      </c>
      <c r="S39" s="179">
        <v>43561</v>
      </c>
      <c r="T39" s="173"/>
      <c r="U39" s="183">
        <v>9</v>
      </c>
      <c r="V39" s="184" t="s">
        <v>251</v>
      </c>
      <c r="W39" s="170"/>
      <c r="X39" s="170"/>
      <c r="Y39" s="369"/>
      <c r="Z39" s="170"/>
      <c r="AA39" s="171"/>
    </row>
    <row r="40" spans="1:28" s="94" customFormat="1" ht="11.25" x14ac:dyDescent="0.2">
      <c r="A40" s="170"/>
      <c r="B40" s="179">
        <v>43380</v>
      </c>
      <c r="C40" s="182">
        <v>43381</v>
      </c>
      <c r="D40" s="181">
        <v>43382</v>
      </c>
      <c r="E40" s="182">
        <v>43383</v>
      </c>
      <c r="F40" s="182">
        <v>43384</v>
      </c>
      <c r="G40" s="182">
        <v>43385</v>
      </c>
      <c r="H40" s="179">
        <v>43386</v>
      </c>
      <c r="I40" s="189"/>
      <c r="J40" s="177">
        <v>17</v>
      </c>
      <c r="K40" s="178" t="s">
        <v>249</v>
      </c>
      <c r="L40" s="173"/>
      <c r="M40" s="179">
        <v>43562</v>
      </c>
      <c r="N40" s="182">
        <v>43563</v>
      </c>
      <c r="O40" s="181">
        <v>43564</v>
      </c>
      <c r="P40" s="182">
        <v>43565</v>
      </c>
      <c r="Q40" s="182">
        <v>43566</v>
      </c>
      <c r="R40" s="182">
        <v>43567</v>
      </c>
      <c r="S40" s="179">
        <v>43568</v>
      </c>
      <c r="T40" s="173"/>
      <c r="U40" s="207">
        <v>17</v>
      </c>
      <c r="V40" s="178" t="s">
        <v>249</v>
      </c>
      <c r="W40" s="170"/>
      <c r="X40" s="170"/>
      <c r="Y40" s="203"/>
      <c r="Z40" s="170"/>
      <c r="AA40" s="170"/>
    </row>
    <row r="41" spans="1:28" s="95" customFormat="1" ht="13.5" customHeight="1" x14ac:dyDescent="0.3">
      <c r="A41" s="171"/>
      <c r="B41" s="213">
        <v>43387</v>
      </c>
      <c r="C41" s="193">
        <v>43388</v>
      </c>
      <c r="D41" s="193">
        <v>43389</v>
      </c>
      <c r="E41" s="185">
        <v>43390</v>
      </c>
      <c r="F41" s="181">
        <v>43391</v>
      </c>
      <c r="G41" s="181">
        <v>43392</v>
      </c>
      <c r="H41" s="214">
        <v>43393</v>
      </c>
      <c r="I41" s="173"/>
      <c r="J41" s="183" t="s">
        <v>272</v>
      </c>
      <c r="K41" s="170" t="s">
        <v>273</v>
      </c>
      <c r="L41" s="170"/>
      <c r="M41" s="179">
        <v>43569</v>
      </c>
      <c r="N41" s="182">
        <v>43570</v>
      </c>
      <c r="O41" s="182">
        <v>43571</v>
      </c>
      <c r="P41" s="185">
        <v>43572</v>
      </c>
      <c r="Q41" s="182">
        <v>43573</v>
      </c>
      <c r="R41" s="182">
        <v>43574</v>
      </c>
      <c r="S41" s="179">
        <v>43575</v>
      </c>
      <c r="T41" s="173"/>
      <c r="U41" s="183">
        <v>23</v>
      </c>
      <c r="V41" s="184" t="s">
        <v>251</v>
      </c>
      <c r="W41" s="171"/>
      <c r="X41" s="171"/>
      <c r="Y41" s="171"/>
      <c r="Z41" s="171"/>
      <c r="AA41" s="170"/>
      <c r="AB41" s="94"/>
    </row>
    <row r="42" spans="1:28" s="94" customFormat="1" ht="11.25" x14ac:dyDescent="0.2">
      <c r="A42" s="170"/>
      <c r="B42" s="179">
        <v>43394</v>
      </c>
      <c r="C42" s="182">
        <v>43395</v>
      </c>
      <c r="D42" s="182">
        <v>43396</v>
      </c>
      <c r="E42" s="182">
        <v>43397</v>
      </c>
      <c r="F42" s="182">
        <v>43398</v>
      </c>
      <c r="G42" s="182">
        <v>43399</v>
      </c>
      <c r="H42" s="179">
        <v>43400</v>
      </c>
      <c r="I42" s="173"/>
      <c r="J42" s="177">
        <v>31</v>
      </c>
      <c r="K42" s="178" t="s">
        <v>249</v>
      </c>
      <c r="L42" s="173"/>
      <c r="M42" s="179">
        <v>43576</v>
      </c>
      <c r="N42" s="182">
        <v>43577</v>
      </c>
      <c r="O42" s="181">
        <v>43578</v>
      </c>
      <c r="P42" s="182">
        <v>43579</v>
      </c>
      <c r="Q42" s="182">
        <v>43580</v>
      </c>
      <c r="R42" s="182">
        <v>43581</v>
      </c>
      <c r="S42" s="179">
        <v>43582</v>
      </c>
      <c r="T42" s="173"/>
      <c r="U42" s="215">
        <v>30</v>
      </c>
      <c r="V42" s="192" t="s">
        <v>274</v>
      </c>
      <c r="W42" s="170"/>
      <c r="X42" s="170"/>
      <c r="Y42" s="170"/>
      <c r="Z42" s="170"/>
      <c r="AA42" s="170"/>
    </row>
    <row r="43" spans="1:28" s="94" customFormat="1" ht="11.25" x14ac:dyDescent="0.2">
      <c r="A43" s="170"/>
      <c r="B43" s="179">
        <v>43401</v>
      </c>
      <c r="C43" s="182">
        <v>43402</v>
      </c>
      <c r="D43" s="182">
        <v>43403</v>
      </c>
      <c r="E43" s="180">
        <v>43404</v>
      </c>
      <c r="F43" s="182" t="str">
        <v/>
      </c>
      <c r="G43" s="195" t="str">
        <v/>
      </c>
      <c r="H43" s="179" t="str">
        <v/>
      </c>
      <c r="I43" s="173"/>
      <c r="J43" s="190">
        <v>31</v>
      </c>
      <c r="K43" s="192" t="s">
        <v>275</v>
      </c>
      <c r="L43" s="173"/>
      <c r="M43" s="179">
        <v>43583</v>
      </c>
      <c r="N43" s="182">
        <v>43584</v>
      </c>
      <c r="O43" s="215">
        <v>43585</v>
      </c>
      <c r="P43" s="182" t="str">
        <v/>
      </c>
      <c r="Q43" s="182" t="str">
        <v/>
      </c>
      <c r="R43" s="195" t="str">
        <v/>
      </c>
      <c r="S43" s="179" t="str">
        <v/>
      </c>
      <c r="T43" s="173"/>
      <c r="U43" s="216"/>
      <c r="V43" s="217"/>
      <c r="W43" s="170"/>
      <c r="X43" s="170"/>
      <c r="Y43" s="170"/>
      <c r="Z43" s="170"/>
      <c r="AA43" s="170"/>
    </row>
    <row r="44" spans="1:28" s="94" customFormat="1" ht="1.5" customHeight="1" x14ac:dyDescent="0.3">
      <c r="A44" s="170"/>
      <c r="B44" s="213" t="str">
        <v/>
      </c>
      <c r="C44" s="182" t="str">
        <v/>
      </c>
      <c r="D44" s="182" t="str">
        <v/>
      </c>
      <c r="E44" s="182" t="str">
        <v/>
      </c>
      <c r="F44" s="182" t="str">
        <v/>
      </c>
      <c r="G44" s="182" t="str">
        <v/>
      </c>
      <c r="H44" s="179" t="str">
        <v/>
      </c>
      <c r="I44" s="173"/>
      <c r="J44" s="192"/>
      <c r="K44" s="192"/>
      <c r="L44" s="173"/>
      <c r="M44" s="179" t="str">
        <v/>
      </c>
      <c r="N44" s="182" t="str">
        <v/>
      </c>
      <c r="O44" s="182" t="str">
        <v/>
      </c>
      <c r="P44" s="182" t="str">
        <v/>
      </c>
      <c r="Q44" s="182" t="str">
        <v/>
      </c>
      <c r="R44" s="182" t="str">
        <v/>
      </c>
      <c r="S44" s="179" t="str">
        <v/>
      </c>
      <c r="T44" s="173"/>
      <c r="U44" s="170"/>
      <c r="V44" s="170"/>
      <c r="W44" s="170"/>
      <c r="X44" s="170"/>
      <c r="Y44" s="170"/>
      <c r="Z44" s="170"/>
      <c r="AA44" s="170"/>
      <c r="AB44" s="95"/>
    </row>
    <row r="45" spans="1:28" s="94" customFormat="1" ht="5.25" customHeight="1" x14ac:dyDescent="0.2">
      <c r="A45" s="170"/>
      <c r="B45" s="173"/>
      <c r="C45" s="173"/>
      <c r="D45" s="173"/>
      <c r="E45" s="173"/>
      <c r="F45" s="173"/>
      <c r="G45" s="173"/>
      <c r="H45" s="173"/>
      <c r="I45" s="173"/>
      <c r="J45" s="170"/>
      <c r="K45" s="170"/>
      <c r="L45" s="173"/>
      <c r="M45" s="173"/>
      <c r="N45" s="173"/>
      <c r="O45" s="173"/>
      <c r="P45" s="173"/>
      <c r="Q45" s="173"/>
      <c r="R45" s="173"/>
      <c r="S45" s="173"/>
      <c r="T45" s="173"/>
      <c r="U45" s="170"/>
      <c r="V45" s="170"/>
      <c r="W45" s="170"/>
      <c r="X45" s="170"/>
      <c r="Y45" s="170"/>
      <c r="Z45" s="170"/>
      <c r="AA45" s="170"/>
    </row>
    <row r="46" spans="1:28" s="94" customFormat="1" ht="11.25" x14ac:dyDescent="0.2">
      <c r="A46" s="170"/>
      <c r="B46" s="370">
        <f>DATE(year,11,1)</f>
        <v>43405</v>
      </c>
      <c r="C46" s="371"/>
      <c r="D46" s="371"/>
      <c r="E46" s="371"/>
      <c r="F46" s="371"/>
      <c r="G46" s="371"/>
      <c r="H46" s="371"/>
      <c r="I46" s="173"/>
      <c r="J46" s="372" t="s">
        <v>276</v>
      </c>
      <c r="K46" s="372"/>
      <c r="L46" s="173"/>
      <c r="M46" s="370">
        <f>DATE(year+1,5,1)</f>
        <v>43586</v>
      </c>
      <c r="N46" s="371"/>
      <c r="O46" s="371"/>
      <c r="P46" s="371"/>
      <c r="Q46" s="371"/>
      <c r="R46" s="371"/>
      <c r="S46" s="371"/>
      <c r="T46" s="173"/>
      <c r="U46" s="372" t="s">
        <v>277</v>
      </c>
      <c r="V46" s="372"/>
      <c r="W46" s="170"/>
      <c r="X46" s="170"/>
      <c r="Y46" s="170"/>
      <c r="Z46" s="170"/>
      <c r="AA46" s="170"/>
    </row>
    <row r="47" spans="1:28" s="94" customFormat="1" ht="11.25" x14ac:dyDescent="0.2">
      <c r="A47" s="170"/>
      <c r="B47" s="175" t="str">
        <f>IF(startday=1,INDEX(weekDayNames,1),INDEX(weekDayNames,2))</f>
        <v>Su</v>
      </c>
      <c r="C47" s="176" t="str">
        <f>IF(startday=1,INDEX(weekDayNames,2),INDEX(weekDayNames,3))</f>
        <v>M</v>
      </c>
      <c r="D47" s="176" t="str">
        <f>IF(startday=1,INDEX(weekDayNames,3),INDEX(weekDayNames,4))</f>
        <v>Tu</v>
      </c>
      <c r="E47" s="176" t="str">
        <f>IF(startday=1,INDEX(weekDayNames,4),INDEX(weekDayNames,5))</f>
        <v>W</v>
      </c>
      <c r="F47" s="176" t="str">
        <f>IF(startday=1,INDEX(weekDayNames,5),INDEX(weekDayNames,6))</f>
        <v>Th</v>
      </c>
      <c r="G47" s="176" t="str">
        <f>IF(startday=1,INDEX(weekDayNames,6),INDEX(weekDayNames,7))</f>
        <v>F</v>
      </c>
      <c r="H47" s="175" t="str">
        <f>IF(startday=1,INDEX(weekDayNames,7),INDEX(weekDayNames,1))</f>
        <v>Sa</v>
      </c>
      <c r="I47" s="173"/>
      <c r="J47" s="218">
        <v>1</v>
      </c>
      <c r="K47" s="219" t="s">
        <v>278</v>
      </c>
      <c r="L47" s="173"/>
      <c r="M47" s="175" t="str">
        <f>IF(startday=1,INDEX(weekDayNames,1),INDEX(weekDayNames,2))</f>
        <v>Su</v>
      </c>
      <c r="N47" s="176" t="str">
        <f>IF(startday=1,INDEX(weekDayNames,2),INDEX(weekDayNames,3))</f>
        <v>M</v>
      </c>
      <c r="O47" s="176" t="str">
        <f>IF(startday=1,INDEX(weekDayNames,3),INDEX(weekDayNames,4))</f>
        <v>Tu</v>
      </c>
      <c r="P47" s="176" t="str">
        <f>IF(startday=1,INDEX(weekDayNames,4),INDEX(weekDayNames,5))</f>
        <v>W</v>
      </c>
      <c r="Q47" s="176" t="str">
        <f>IF(startday=1,INDEX(weekDayNames,5),INDEX(weekDayNames,6))</f>
        <v>Th</v>
      </c>
      <c r="R47" s="176" t="str">
        <f>IF(startday=1,INDEX(weekDayNames,6),INDEX(weekDayNames,7))</f>
        <v>F</v>
      </c>
      <c r="S47" s="175" t="str">
        <f>IF(startday=1,INDEX(weekDayNames,7),INDEX(weekDayNames,1))</f>
        <v>Sa</v>
      </c>
      <c r="T47" s="173"/>
      <c r="U47" s="220">
        <v>1</v>
      </c>
      <c r="V47" s="221" t="s">
        <v>279</v>
      </c>
      <c r="W47" s="170"/>
      <c r="X47" s="170"/>
      <c r="Y47" s="170"/>
      <c r="Z47" s="170"/>
      <c r="AA47" s="170"/>
    </row>
    <row r="48" spans="1:28" s="94" customFormat="1" ht="12" customHeight="1" x14ac:dyDescent="0.2">
      <c r="A48" s="170"/>
      <c r="B48" s="179" t="str">
        <f t="array" ref="B48:H53">IF(MONTH(B46)&lt;&gt;MONTH(DATE(YEAR(B46),MONTH(B46),1)-WEEKDAY(DATE(YEAR(B46),MONTH(B46),1),startday)+(WeekNo-1)*7+WeekDay),"",DATE(YEAR(B46),MONTH(B46),1)-WEEKDAY(DATE(YEAR(B46),MONTH(B46),1),startday)+(WeekNo-1)*7+WeekDay)</f>
        <v/>
      </c>
      <c r="C48" s="182" t="str">
        <v/>
      </c>
      <c r="D48" s="222" t="str">
        <v/>
      </c>
      <c r="E48" s="181" t="str">
        <v/>
      </c>
      <c r="F48" s="181">
        <v>43405</v>
      </c>
      <c r="G48" s="182">
        <v>43406</v>
      </c>
      <c r="H48" s="179">
        <v>43407</v>
      </c>
      <c r="I48" s="173"/>
      <c r="J48" s="218">
        <v>1</v>
      </c>
      <c r="K48" s="219" t="s">
        <v>280</v>
      </c>
      <c r="L48" s="173"/>
      <c r="M48" s="179" t="str">
        <f t="array" ref="M48:S53">IF(MONTH(M46)&lt;&gt;MONTH(DATE(YEAR(M46),MONTH(M46),1)-WEEKDAY(DATE(YEAR(M46),MONTH(M46),1),startday)+(WeekNo-1)*7+WeekDay),"",DATE(YEAR(M46),MONTH(M46),1)-WEEKDAY(DATE(YEAR(M46),MONTH(M46),1),startday)+(WeekNo-1)*7+WeekDay)</f>
        <v/>
      </c>
      <c r="N48" s="223" t="str">
        <v/>
      </c>
      <c r="O48" s="181" t="str">
        <v/>
      </c>
      <c r="P48" s="181">
        <v>43586</v>
      </c>
      <c r="Q48" s="182">
        <v>43587</v>
      </c>
      <c r="R48" s="182">
        <v>43588</v>
      </c>
      <c r="S48" s="179">
        <v>43589</v>
      </c>
      <c r="T48" s="173"/>
      <c r="U48" s="202">
        <v>1</v>
      </c>
      <c r="V48" s="178" t="s">
        <v>249</v>
      </c>
      <c r="W48" s="170"/>
      <c r="X48" s="170"/>
      <c r="Y48" s="170"/>
      <c r="Z48" s="170"/>
      <c r="AA48" s="170"/>
    </row>
    <row r="49" spans="1:28" s="94" customFormat="1" ht="13.5" customHeight="1" x14ac:dyDescent="0.2">
      <c r="A49" s="170"/>
      <c r="B49" s="179">
        <v>43408</v>
      </c>
      <c r="C49" s="182">
        <v>43409</v>
      </c>
      <c r="D49" s="181">
        <v>43410</v>
      </c>
      <c r="E49" s="182">
        <v>43411</v>
      </c>
      <c r="F49" s="182">
        <v>43412</v>
      </c>
      <c r="G49" s="182">
        <v>43413</v>
      </c>
      <c r="H49" s="179">
        <v>43414</v>
      </c>
      <c r="I49" s="173"/>
      <c r="J49" s="183">
        <v>6</v>
      </c>
      <c r="K49" s="184" t="s">
        <v>251</v>
      </c>
      <c r="L49" s="173"/>
      <c r="M49" s="179">
        <v>43590</v>
      </c>
      <c r="N49" s="182">
        <v>43591</v>
      </c>
      <c r="O49" s="181">
        <v>43592</v>
      </c>
      <c r="P49" s="182">
        <v>43593</v>
      </c>
      <c r="Q49" s="182">
        <v>43594</v>
      </c>
      <c r="R49" s="182">
        <v>43595</v>
      </c>
      <c r="S49" s="179">
        <v>43596</v>
      </c>
      <c r="T49" s="173"/>
      <c r="U49" s="183">
        <v>7</v>
      </c>
      <c r="V49" s="184" t="s">
        <v>251</v>
      </c>
      <c r="W49" s="170"/>
      <c r="X49" s="170"/>
      <c r="Y49" s="246"/>
      <c r="Z49" s="170"/>
      <c r="AA49" s="170"/>
    </row>
    <row r="50" spans="1:28" s="95" customFormat="1" ht="13.5" x14ac:dyDescent="0.3">
      <c r="A50" s="171"/>
      <c r="B50" s="179">
        <v>43415</v>
      </c>
      <c r="C50" s="182">
        <v>43416</v>
      </c>
      <c r="D50" s="182">
        <v>43417</v>
      </c>
      <c r="E50" s="185">
        <v>43418</v>
      </c>
      <c r="F50" s="182">
        <v>43419</v>
      </c>
      <c r="G50" s="182">
        <v>43420</v>
      </c>
      <c r="H50" s="179">
        <v>43421</v>
      </c>
      <c r="I50" s="173"/>
      <c r="J50" s="201">
        <v>14</v>
      </c>
      <c r="K50" s="178" t="s">
        <v>249</v>
      </c>
      <c r="L50" s="173"/>
      <c r="M50" s="179">
        <v>43597</v>
      </c>
      <c r="N50" s="182">
        <v>43598</v>
      </c>
      <c r="O50" s="182">
        <v>43599</v>
      </c>
      <c r="P50" s="185">
        <v>43600</v>
      </c>
      <c r="Q50" s="182">
        <v>43601</v>
      </c>
      <c r="R50" s="182">
        <v>43602</v>
      </c>
      <c r="S50" s="179">
        <v>43603</v>
      </c>
      <c r="T50" s="173"/>
      <c r="U50" s="202">
        <v>15</v>
      </c>
      <c r="V50" s="178" t="s">
        <v>249</v>
      </c>
      <c r="W50" s="171"/>
      <c r="X50" s="171"/>
      <c r="Y50" s="203"/>
      <c r="Z50" s="170"/>
      <c r="AA50" s="170"/>
      <c r="AB50" s="94"/>
    </row>
    <row r="51" spans="1:28" s="94" customFormat="1" ht="13.5" x14ac:dyDescent="0.3">
      <c r="A51" s="170"/>
      <c r="B51" s="179">
        <v>43422</v>
      </c>
      <c r="C51" s="182">
        <v>43423</v>
      </c>
      <c r="D51" s="181">
        <v>43424</v>
      </c>
      <c r="E51" s="182">
        <v>43425</v>
      </c>
      <c r="F51" s="182">
        <v>43426</v>
      </c>
      <c r="G51" s="182">
        <v>43427</v>
      </c>
      <c r="H51" s="179">
        <v>43428</v>
      </c>
      <c r="I51" s="173"/>
      <c r="J51" s="183">
        <v>20</v>
      </c>
      <c r="K51" s="184" t="s">
        <v>251</v>
      </c>
      <c r="L51" s="173"/>
      <c r="M51" s="179">
        <v>43604</v>
      </c>
      <c r="N51" s="182">
        <v>43605</v>
      </c>
      <c r="O51" s="181">
        <v>43606</v>
      </c>
      <c r="P51" s="182">
        <v>43607</v>
      </c>
      <c r="Q51" s="182">
        <v>43608</v>
      </c>
      <c r="R51" s="182">
        <v>43609</v>
      </c>
      <c r="S51" s="179">
        <v>43610</v>
      </c>
      <c r="T51" s="173"/>
      <c r="U51" s="183">
        <v>21</v>
      </c>
      <c r="V51" s="184" t="s">
        <v>251</v>
      </c>
      <c r="W51" s="170"/>
      <c r="X51" s="170"/>
      <c r="Y51" s="203"/>
      <c r="Z51" s="170"/>
      <c r="AA51" s="171"/>
    </row>
    <row r="52" spans="1:28" s="94" customFormat="1" ht="11.25" x14ac:dyDescent="0.2">
      <c r="A52" s="170"/>
      <c r="B52" s="179">
        <v>43429</v>
      </c>
      <c r="C52" s="182">
        <v>43430</v>
      </c>
      <c r="D52" s="182">
        <v>43431</v>
      </c>
      <c r="E52" s="185">
        <v>43432</v>
      </c>
      <c r="F52" s="182">
        <v>43433</v>
      </c>
      <c r="G52" s="182">
        <v>43434</v>
      </c>
      <c r="H52" s="179" t="str">
        <v/>
      </c>
      <c r="I52" s="173"/>
      <c r="J52" s="177">
        <v>28</v>
      </c>
      <c r="K52" s="178" t="s">
        <v>249</v>
      </c>
      <c r="L52" s="173"/>
      <c r="M52" s="179">
        <v>43611</v>
      </c>
      <c r="N52" s="182">
        <v>43612</v>
      </c>
      <c r="O52" s="182">
        <v>43613</v>
      </c>
      <c r="P52" s="185">
        <v>43614</v>
      </c>
      <c r="Q52" s="182">
        <v>43615</v>
      </c>
      <c r="R52" s="182">
        <v>43616</v>
      </c>
      <c r="S52" s="179" t="str">
        <v/>
      </c>
      <c r="T52" s="173"/>
      <c r="U52" s="202">
        <v>29</v>
      </c>
      <c r="V52" s="178" t="s">
        <v>249</v>
      </c>
      <c r="W52" s="170"/>
      <c r="X52" s="170"/>
      <c r="Y52" s="203"/>
      <c r="Z52" s="170"/>
      <c r="AA52" s="170"/>
    </row>
    <row r="53" spans="1:28" s="94" customFormat="1" ht="3.75" customHeight="1" x14ac:dyDescent="0.3">
      <c r="A53" s="170"/>
      <c r="B53" s="179" t="str">
        <v/>
      </c>
      <c r="C53" s="182" t="str">
        <v/>
      </c>
      <c r="D53" s="182" t="str">
        <v/>
      </c>
      <c r="E53" s="182" t="str">
        <v/>
      </c>
      <c r="F53" s="182" t="str">
        <v/>
      </c>
      <c r="G53" s="182" t="str">
        <v/>
      </c>
      <c r="H53" s="179" t="str">
        <v/>
      </c>
      <c r="I53" s="173"/>
      <c r="J53" s="224"/>
      <c r="K53" s="187"/>
      <c r="L53" s="173"/>
      <c r="M53" s="179" t="str">
        <v/>
      </c>
      <c r="N53" s="182" t="str">
        <v/>
      </c>
      <c r="O53" s="182" t="str">
        <v/>
      </c>
      <c r="P53" s="182" t="str">
        <v/>
      </c>
      <c r="Q53" s="182" t="str">
        <v/>
      </c>
      <c r="R53" s="182" t="str">
        <v/>
      </c>
      <c r="S53" s="179" t="str">
        <v/>
      </c>
      <c r="T53" s="173"/>
      <c r="U53" s="225"/>
      <c r="V53" s="173"/>
      <c r="W53" s="170"/>
      <c r="X53" s="170"/>
      <c r="Y53" s="226"/>
      <c r="Z53" s="171"/>
      <c r="AA53" s="170"/>
      <c r="AB53" s="95"/>
    </row>
    <row r="54" spans="1:28" s="94" customFormat="1" ht="5.25" customHeight="1" x14ac:dyDescent="0.3">
      <c r="A54" s="170"/>
      <c r="B54" s="173"/>
      <c r="C54" s="173"/>
      <c r="D54" s="173"/>
      <c r="E54" s="173"/>
      <c r="F54" s="173"/>
      <c r="G54" s="173"/>
      <c r="H54" s="173"/>
      <c r="I54" s="173"/>
      <c r="J54" s="170"/>
      <c r="K54" s="170"/>
      <c r="L54" s="173"/>
      <c r="M54" s="171"/>
      <c r="N54" s="171"/>
      <c r="O54" s="171"/>
      <c r="P54" s="171"/>
      <c r="Q54" s="171"/>
      <c r="R54" s="171"/>
      <c r="S54" s="171"/>
      <c r="T54" s="173"/>
      <c r="U54" s="171"/>
      <c r="V54" s="171"/>
      <c r="W54" s="170"/>
      <c r="X54" s="170"/>
      <c r="Y54" s="203"/>
      <c r="Z54" s="170"/>
      <c r="AA54" s="170"/>
    </row>
    <row r="55" spans="1:28" s="94" customFormat="1" ht="11.25" x14ac:dyDescent="0.2">
      <c r="A55" s="170"/>
      <c r="B55" s="370">
        <f>DATE(year,12,1)</f>
        <v>43435</v>
      </c>
      <c r="C55" s="371"/>
      <c r="D55" s="371"/>
      <c r="E55" s="371"/>
      <c r="F55" s="371"/>
      <c r="G55" s="371"/>
      <c r="H55" s="371"/>
      <c r="I55" s="173"/>
      <c r="J55" s="372" t="s">
        <v>281</v>
      </c>
      <c r="K55" s="372"/>
      <c r="L55" s="173"/>
      <c r="M55" s="370">
        <f>DATE(year+1,6,1)</f>
        <v>43617</v>
      </c>
      <c r="N55" s="371"/>
      <c r="O55" s="371"/>
      <c r="P55" s="371"/>
      <c r="Q55" s="371"/>
      <c r="R55" s="371"/>
      <c r="S55" s="371"/>
      <c r="T55" s="173"/>
      <c r="U55" s="372" t="s">
        <v>282</v>
      </c>
      <c r="V55" s="372"/>
      <c r="W55" s="170"/>
      <c r="X55" s="170"/>
      <c r="Y55" s="170"/>
      <c r="Z55" s="170"/>
      <c r="AA55" s="170"/>
    </row>
    <row r="56" spans="1:28" s="94" customFormat="1" ht="11.25" x14ac:dyDescent="0.2">
      <c r="A56" s="170"/>
      <c r="B56" s="175" t="str">
        <f>IF(startday=1,INDEX(weekDayNames,1),INDEX(weekDayNames,2))</f>
        <v>Su</v>
      </c>
      <c r="C56" s="176" t="str">
        <f>IF(startday=1,INDEX(weekDayNames,2),INDEX(weekDayNames,3))</f>
        <v>M</v>
      </c>
      <c r="D56" s="176" t="str">
        <f>IF(startday=1,INDEX(weekDayNames,3),INDEX(weekDayNames,4))</f>
        <v>Tu</v>
      </c>
      <c r="E56" s="176" t="str">
        <f>IF(startday=1,INDEX(weekDayNames,4),INDEX(weekDayNames,5))</f>
        <v>W</v>
      </c>
      <c r="F56" s="176" t="str">
        <f>IF(startday=1,INDEX(weekDayNames,5),INDEX(weekDayNames,6))</f>
        <v>Th</v>
      </c>
      <c r="G56" s="176" t="str">
        <f>IF(startday=1,INDEX(weekDayNames,6),INDEX(weekDayNames,7))</f>
        <v>F</v>
      </c>
      <c r="H56" s="175" t="str">
        <f>IF(startday=1,INDEX(weekDayNames,7),INDEX(weekDayNames,1))</f>
        <v>Sa</v>
      </c>
      <c r="I56" s="173"/>
      <c r="J56" s="183">
        <v>4</v>
      </c>
      <c r="K56" s="184" t="s">
        <v>251</v>
      </c>
      <c r="L56" s="173"/>
      <c r="M56" s="175" t="str">
        <f>IF(startday=1,INDEX(weekDayNames,1),INDEX(weekDayNames,2))</f>
        <v>Su</v>
      </c>
      <c r="N56" s="176" t="str">
        <f>IF(startday=1,INDEX(weekDayNames,2),INDEX(weekDayNames,3))</f>
        <v>M</v>
      </c>
      <c r="O56" s="176" t="str">
        <f>IF(startday=1,INDEX(weekDayNames,3),INDEX(weekDayNames,4))</f>
        <v>Tu</v>
      </c>
      <c r="P56" s="176" t="str">
        <f>IF(startday=1,INDEX(weekDayNames,4),INDEX(weekDayNames,5))</f>
        <v>W</v>
      </c>
      <c r="Q56" s="176" t="str">
        <f>IF(startday=1,INDEX(weekDayNames,5),INDEX(weekDayNames,6))</f>
        <v>Th</v>
      </c>
      <c r="R56" s="176" t="str">
        <f>IF(startday=1,INDEX(weekDayNames,6),INDEX(weekDayNames,7))</f>
        <v>F</v>
      </c>
      <c r="S56" s="175" t="str">
        <f>IF(startday=1,INDEX(weekDayNames,7),INDEX(weekDayNames,1))</f>
        <v>Sa</v>
      </c>
      <c r="T56" s="173"/>
      <c r="U56" s="183">
        <v>4</v>
      </c>
      <c r="V56" s="184" t="s">
        <v>251</v>
      </c>
      <c r="W56" s="170"/>
      <c r="X56" s="170"/>
      <c r="Y56" s="170"/>
      <c r="Z56" s="170"/>
      <c r="AA56" s="170"/>
    </row>
    <row r="57" spans="1:28" s="94" customFormat="1" ht="11.25" x14ac:dyDescent="0.2">
      <c r="A57" s="170"/>
      <c r="B57" s="179" t="str">
        <f t="array" ref="B57:H62">IF(MONTH(B55)&lt;&gt;MONTH(DATE(YEAR(B55),MONTH(B55),1)-WEEKDAY(DATE(YEAR(B55),MONTH(B55),1),startday)+(WeekNo-1)*7+WeekDay),"",DATE(YEAR(B55),MONTH(B55),1)-WEEKDAY(DATE(YEAR(B55),MONTH(B55),1),startday)+(WeekNo-1)*7+WeekDay)</f>
        <v/>
      </c>
      <c r="C57" s="182" t="str">
        <v/>
      </c>
      <c r="D57" s="182" t="str">
        <v/>
      </c>
      <c r="E57" s="182" t="str">
        <v/>
      </c>
      <c r="F57" s="195" t="str">
        <v/>
      </c>
      <c r="G57" s="182" t="str">
        <v/>
      </c>
      <c r="H57" s="179">
        <v>43435</v>
      </c>
      <c r="I57" s="173"/>
      <c r="J57" s="177">
        <v>12</v>
      </c>
      <c r="K57" s="178" t="s">
        <v>249</v>
      </c>
      <c r="L57" s="173"/>
      <c r="M57" s="179" t="str">
        <f t="array" ref="M57:S62">IF(MONTH(M55)&lt;&gt;MONTH(DATE(YEAR(M55),MONTH(M55),1)-WEEKDAY(DATE(YEAR(M55),MONTH(M55),1),startday)+(WeekNo-1)*7+WeekDay),"",DATE(YEAR(M55),MONTH(M55),1)-WEEKDAY(DATE(YEAR(M55),MONTH(M55),1),startday)+(WeekNo-1)*7+WeekDay)</f>
        <v/>
      </c>
      <c r="N57" s="182" t="str">
        <v/>
      </c>
      <c r="O57" s="182" t="str">
        <v/>
      </c>
      <c r="P57" s="182" t="str">
        <v/>
      </c>
      <c r="Q57" s="182" t="str">
        <v/>
      </c>
      <c r="R57" s="182" t="str">
        <v/>
      </c>
      <c r="S57" s="179">
        <v>43617</v>
      </c>
      <c r="T57" s="173"/>
      <c r="U57" s="202">
        <v>12</v>
      </c>
      <c r="V57" s="178" t="s">
        <v>249</v>
      </c>
      <c r="W57" s="170"/>
      <c r="X57" s="170"/>
      <c r="Y57" s="170"/>
      <c r="Z57" s="170"/>
      <c r="AA57" s="170"/>
    </row>
    <row r="58" spans="1:28" s="94" customFormat="1" ht="11.25" x14ac:dyDescent="0.2">
      <c r="A58" s="170"/>
      <c r="B58" s="179">
        <v>43436</v>
      </c>
      <c r="C58" s="182">
        <v>43437</v>
      </c>
      <c r="D58" s="181">
        <v>43438</v>
      </c>
      <c r="E58" s="182">
        <v>43439</v>
      </c>
      <c r="F58" s="182">
        <v>43440</v>
      </c>
      <c r="G58" s="182">
        <v>43441</v>
      </c>
      <c r="H58" s="179">
        <v>43442</v>
      </c>
      <c r="I58" s="173"/>
      <c r="J58" s="183">
        <v>18</v>
      </c>
      <c r="K58" s="184" t="s">
        <v>251</v>
      </c>
      <c r="L58" s="173"/>
      <c r="M58" s="179">
        <v>43618</v>
      </c>
      <c r="N58" s="182">
        <v>43619</v>
      </c>
      <c r="O58" s="181">
        <v>43620</v>
      </c>
      <c r="P58" s="182">
        <v>43621</v>
      </c>
      <c r="Q58" s="182">
        <v>43622</v>
      </c>
      <c r="R58" s="182">
        <v>43623</v>
      </c>
      <c r="S58" s="179">
        <v>43624</v>
      </c>
      <c r="T58" s="173"/>
      <c r="U58" s="183">
        <v>18</v>
      </c>
      <c r="V58" s="184" t="s">
        <v>251</v>
      </c>
      <c r="W58" s="170"/>
      <c r="X58" s="170"/>
      <c r="Y58" s="170"/>
      <c r="Z58" s="170"/>
      <c r="AA58" s="170"/>
    </row>
    <row r="59" spans="1:28" s="94" customFormat="1" ht="12" customHeight="1" x14ac:dyDescent="0.2">
      <c r="A59" s="170"/>
      <c r="B59" s="179">
        <v>43443</v>
      </c>
      <c r="C59" s="182">
        <v>43444</v>
      </c>
      <c r="D59" s="182">
        <v>43445</v>
      </c>
      <c r="E59" s="185">
        <v>43446</v>
      </c>
      <c r="F59" s="182">
        <v>43447</v>
      </c>
      <c r="G59" s="182">
        <v>43448</v>
      </c>
      <c r="H59" s="179">
        <v>43449</v>
      </c>
      <c r="I59" s="173"/>
      <c r="J59" s="201">
        <v>26</v>
      </c>
      <c r="K59" s="178" t="s">
        <v>249</v>
      </c>
      <c r="L59" s="173"/>
      <c r="M59" s="179">
        <v>43625</v>
      </c>
      <c r="N59" s="182">
        <v>43626</v>
      </c>
      <c r="O59" s="182">
        <v>43627</v>
      </c>
      <c r="P59" s="185">
        <v>43628</v>
      </c>
      <c r="Q59" s="182">
        <v>43629</v>
      </c>
      <c r="R59" s="182">
        <v>43630</v>
      </c>
      <c r="S59" s="179">
        <v>43631</v>
      </c>
      <c r="T59" s="173"/>
      <c r="U59" s="202">
        <v>26</v>
      </c>
      <c r="V59" s="178" t="s">
        <v>249</v>
      </c>
      <c r="W59" s="170"/>
      <c r="X59" s="170"/>
      <c r="Y59" s="170"/>
      <c r="Z59" s="170"/>
      <c r="AA59" s="170"/>
    </row>
    <row r="60" spans="1:28" s="95" customFormat="1" ht="12" customHeight="1" x14ac:dyDescent="0.3">
      <c r="A60" s="171"/>
      <c r="B60" s="179">
        <v>43450</v>
      </c>
      <c r="C60" s="182">
        <v>43451</v>
      </c>
      <c r="D60" s="181">
        <v>43452</v>
      </c>
      <c r="E60" s="182">
        <v>43453</v>
      </c>
      <c r="F60" s="182">
        <v>43454</v>
      </c>
      <c r="G60" s="182">
        <v>43455</v>
      </c>
      <c r="H60" s="179">
        <v>43456</v>
      </c>
      <c r="I60" s="173"/>
      <c r="J60" s="190">
        <v>31</v>
      </c>
      <c r="K60" s="209" t="s">
        <v>283</v>
      </c>
      <c r="L60" s="173"/>
      <c r="M60" s="179">
        <v>43632</v>
      </c>
      <c r="N60" s="182">
        <v>43633</v>
      </c>
      <c r="O60" s="181">
        <v>43634</v>
      </c>
      <c r="P60" s="182">
        <v>43635</v>
      </c>
      <c r="Q60" s="182">
        <v>43636</v>
      </c>
      <c r="R60" s="182">
        <v>43637</v>
      </c>
      <c r="S60" s="179">
        <v>43638</v>
      </c>
      <c r="T60" s="173"/>
      <c r="U60" s="227">
        <v>28</v>
      </c>
      <c r="V60" s="228" t="s">
        <v>284</v>
      </c>
      <c r="W60" s="171"/>
      <c r="X60" s="171"/>
      <c r="Y60" s="170"/>
      <c r="Z60" s="170"/>
      <c r="AA60" s="170"/>
      <c r="AB60" s="94"/>
    </row>
    <row r="61" spans="1:28" s="94" customFormat="1" ht="11.25" customHeight="1" x14ac:dyDescent="0.3">
      <c r="A61" s="170"/>
      <c r="B61" s="179">
        <v>43457</v>
      </c>
      <c r="C61" s="182">
        <v>43458</v>
      </c>
      <c r="D61" s="182">
        <v>43459</v>
      </c>
      <c r="E61" s="185">
        <v>43460</v>
      </c>
      <c r="F61" s="182">
        <v>43461</v>
      </c>
      <c r="G61" s="182">
        <v>43462</v>
      </c>
      <c r="H61" s="179">
        <v>43463</v>
      </c>
      <c r="I61" s="173"/>
      <c r="J61" s="229">
        <v>31</v>
      </c>
      <c r="K61" s="230" t="s">
        <v>285</v>
      </c>
      <c r="L61" s="173"/>
      <c r="M61" s="179">
        <v>43639</v>
      </c>
      <c r="N61" s="182">
        <v>43640</v>
      </c>
      <c r="O61" s="182">
        <v>43641</v>
      </c>
      <c r="P61" s="185">
        <v>43642</v>
      </c>
      <c r="Q61" s="182">
        <v>43643</v>
      </c>
      <c r="R61" s="180">
        <v>43644</v>
      </c>
      <c r="S61" s="179">
        <v>43645</v>
      </c>
      <c r="T61" s="173"/>
      <c r="U61" s="231"/>
      <c r="V61" s="173"/>
      <c r="W61" s="170"/>
      <c r="X61" s="170"/>
      <c r="Y61" s="170"/>
      <c r="Z61" s="170"/>
      <c r="AA61" s="171"/>
    </row>
    <row r="62" spans="1:28" s="94" customFormat="1" ht="11.25" x14ac:dyDescent="0.2">
      <c r="A62" s="170"/>
      <c r="B62" s="179">
        <v>43464</v>
      </c>
      <c r="C62" s="181">
        <v>43465</v>
      </c>
      <c r="D62" s="182" t="str">
        <v/>
      </c>
      <c r="E62" s="182" t="str">
        <v/>
      </c>
      <c r="F62" s="182" t="str">
        <v/>
      </c>
      <c r="G62" s="182" t="str">
        <v/>
      </c>
      <c r="H62" s="179" t="str">
        <v/>
      </c>
      <c r="I62" s="173"/>
      <c r="J62" s="170"/>
      <c r="K62" s="170"/>
      <c r="L62" s="173"/>
      <c r="M62" s="179">
        <v>43646</v>
      </c>
      <c r="N62" s="182" t="str">
        <v/>
      </c>
      <c r="O62" s="182" t="str">
        <v/>
      </c>
      <c r="P62" s="185" t="str">
        <v/>
      </c>
      <c r="Q62" s="182" t="str">
        <v/>
      </c>
      <c r="R62" s="182" t="str">
        <v/>
      </c>
      <c r="S62" s="179" t="str">
        <v/>
      </c>
      <c r="T62" s="173"/>
      <c r="U62" s="231"/>
      <c r="V62" s="173"/>
      <c r="W62" s="170"/>
      <c r="X62" s="170"/>
      <c r="Y62" s="170"/>
      <c r="Z62" s="170"/>
      <c r="AA62" s="170"/>
    </row>
    <row r="63" spans="1:28" s="94" customFormat="1" ht="14.25" x14ac:dyDescent="0.3">
      <c r="B63" s="96"/>
      <c r="C63" s="96"/>
      <c r="D63" s="96"/>
      <c r="E63" s="96"/>
      <c r="F63" s="96"/>
      <c r="G63" s="96"/>
      <c r="H63" s="96"/>
      <c r="I63" s="96"/>
      <c r="J63" s="99"/>
      <c r="K63" s="96"/>
      <c r="L63" s="96"/>
      <c r="M63" s="88"/>
      <c r="N63" s="88"/>
      <c r="O63" s="88"/>
      <c r="P63" s="88"/>
      <c r="Q63" s="88"/>
      <c r="R63" s="88"/>
      <c r="S63" s="88"/>
      <c r="T63" s="96"/>
      <c r="U63" s="100"/>
      <c r="V63" s="96"/>
      <c r="Y63" s="95"/>
      <c r="Z63" s="95"/>
      <c r="AB63" s="95"/>
    </row>
    <row r="64" spans="1:28" s="94" customFormat="1" x14ac:dyDescent="0.2">
      <c r="B64" s="88"/>
      <c r="C64" s="88"/>
      <c r="D64" s="88"/>
      <c r="E64" s="88"/>
      <c r="F64" s="88"/>
      <c r="G64" s="88"/>
      <c r="H64" s="88"/>
      <c r="I64" s="96"/>
      <c r="J64" s="99"/>
      <c r="K64" s="96"/>
      <c r="L64" s="96"/>
      <c r="M64" s="88"/>
      <c r="N64" s="88"/>
      <c r="O64" s="88"/>
      <c r="P64" s="88"/>
      <c r="Q64" s="88"/>
      <c r="R64" s="88"/>
      <c r="S64" s="88"/>
      <c r="T64" s="96"/>
      <c r="U64" s="96"/>
      <c r="V64" s="96"/>
    </row>
    <row r="65" spans="2:28" s="94" customFormat="1" x14ac:dyDescent="0.2">
      <c r="B65" s="88"/>
      <c r="C65" s="88"/>
      <c r="D65" s="88"/>
      <c r="E65" s="88"/>
      <c r="F65" s="88"/>
      <c r="G65" s="88"/>
      <c r="H65" s="88"/>
      <c r="I65" s="88"/>
      <c r="J65" s="89"/>
      <c r="K65" s="88"/>
      <c r="L65" s="88"/>
      <c r="M65" s="88"/>
      <c r="N65" s="88"/>
      <c r="O65" s="88"/>
      <c r="P65" s="88"/>
      <c r="Q65" s="88"/>
      <c r="R65" s="88"/>
      <c r="S65" s="88"/>
      <c r="T65" s="88"/>
      <c r="U65" s="88"/>
      <c r="V65" s="88"/>
    </row>
    <row r="66" spans="2:28" s="94" customFormat="1" x14ac:dyDescent="0.2">
      <c r="B66" s="88"/>
      <c r="C66" s="88"/>
      <c r="D66" s="88"/>
      <c r="E66" s="88"/>
      <c r="F66" s="88"/>
      <c r="G66" s="88"/>
      <c r="H66" s="88"/>
      <c r="I66" s="88"/>
      <c r="J66" s="89"/>
      <c r="K66" s="88"/>
      <c r="L66" s="88"/>
      <c r="M66" s="88"/>
      <c r="N66" s="88"/>
      <c r="O66" s="88"/>
      <c r="P66" s="88"/>
      <c r="Q66" s="88"/>
      <c r="R66" s="88"/>
      <c r="S66" s="88"/>
      <c r="T66" s="88"/>
      <c r="U66" s="88"/>
      <c r="V66" s="88"/>
    </row>
    <row r="67" spans="2:28" s="94" customFormat="1" ht="11.25" customHeight="1" x14ac:dyDescent="0.2">
      <c r="B67" s="88"/>
      <c r="C67" s="88"/>
      <c r="D67" s="88"/>
      <c r="E67" s="88"/>
      <c r="F67" s="88"/>
      <c r="G67" s="88"/>
      <c r="H67" s="88"/>
      <c r="I67" s="88"/>
      <c r="J67" s="89"/>
      <c r="K67" s="88"/>
      <c r="L67" s="88"/>
      <c r="M67" s="88"/>
      <c r="N67" s="88"/>
      <c r="O67" s="88"/>
      <c r="P67" s="88"/>
      <c r="Q67" s="88"/>
      <c r="R67" s="88"/>
      <c r="S67" s="88"/>
      <c r="T67" s="88"/>
      <c r="U67" s="88"/>
      <c r="V67" s="88"/>
    </row>
    <row r="68" spans="2:28" s="94" customFormat="1" ht="4.5" customHeight="1" x14ac:dyDescent="0.2">
      <c r="B68" s="88"/>
      <c r="C68" s="88"/>
      <c r="D68" s="88"/>
      <c r="E68" s="88"/>
      <c r="F68" s="88"/>
      <c r="G68" s="88"/>
      <c r="H68" s="88"/>
      <c r="I68" s="88"/>
      <c r="J68" s="89"/>
      <c r="K68" s="88"/>
      <c r="L68" s="88"/>
      <c r="M68" s="88"/>
      <c r="N68" s="88"/>
      <c r="O68" s="88"/>
      <c r="P68" s="88"/>
      <c r="Q68" s="88"/>
      <c r="R68" s="88"/>
      <c r="S68" s="88"/>
      <c r="T68" s="88"/>
      <c r="U68" s="88"/>
      <c r="V68" s="88"/>
    </row>
    <row r="69" spans="2:28" x14ac:dyDescent="0.2">
      <c r="Y69" s="94"/>
      <c r="Z69" s="94"/>
      <c r="AA69" s="94"/>
      <c r="AB69" s="94"/>
    </row>
    <row r="70" spans="2:28" x14ac:dyDescent="0.2">
      <c r="M70" s="94"/>
      <c r="Y70" s="94"/>
      <c r="Z70" s="94"/>
      <c r="AB70" s="94"/>
    </row>
    <row r="71" spans="2:28" x14ac:dyDescent="0.2">
      <c r="M71" s="94"/>
      <c r="Y71" s="94"/>
      <c r="Z71" s="94"/>
      <c r="AB71" s="94"/>
    </row>
    <row r="72" spans="2:28" x14ac:dyDescent="0.2">
      <c r="L72" s="94"/>
      <c r="M72" s="94"/>
    </row>
    <row r="73" spans="2:28" ht="14.25" x14ac:dyDescent="0.3">
      <c r="L73" s="94"/>
      <c r="M73" s="95"/>
      <c r="R73" s="103"/>
      <c r="S73" s="92"/>
    </row>
    <row r="74" spans="2:28" x14ac:dyDescent="0.2">
      <c r="M74" s="94"/>
    </row>
    <row r="75" spans="2:28" x14ac:dyDescent="0.2">
      <c r="K75" s="145"/>
      <c r="M75" s="94"/>
    </row>
    <row r="76" spans="2:28" x14ac:dyDescent="0.2">
      <c r="K76" s="145"/>
      <c r="M76" s="94"/>
    </row>
    <row r="77" spans="2:28" x14ac:dyDescent="0.2">
      <c r="K77" s="92"/>
      <c r="M77" s="94"/>
    </row>
  </sheetData>
  <sheetProtection algorithmName="SHA-512" hashValue="9iDbXnCQWOrw72st364TmrS8U03msCbJh0N9KZkwGQXNVd8rUVp3Q31AWu2CKtTj99xp7T7AHn8T6Dm35WIJlA==" saltValue="Fi8uD/ecNmNa+XPsMtT8aQ==" spinCount="100000" sheet="1" objects="1" scenarios="1"/>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129</v>
      </c>
      <c r="B1" t="s">
        <v>64</v>
      </c>
      <c r="C1" t="s">
        <v>146</v>
      </c>
      <c r="D1" t="s">
        <v>168</v>
      </c>
      <c r="E1" t="s">
        <v>229</v>
      </c>
      <c r="F1" t="s">
        <v>193</v>
      </c>
      <c r="G1" t="s">
        <v>64</v>
      </c>
    </row>
    <row r="2" spans="1:7" x14ac:dyDescent="0.25">
      <c r="A2" t="s">
        <v>286</v>
      </c>
      <c r="B2" t="s">
        <v>65</v>
      </c>
      <c r="C2" t="s">
        <v>149</v>
      </c>
      <c r="D2" t="s">
        <v>176</v>
      </c>
      <c r="E2" t="s">
        <v>188</v>
      </c>
      <c r="G2" t="s">
        <v>65</v>
      </c>
    </row>
    <row r="3" spans="1:7" x14ac:dyDescent="0.25">
      <c r="B3" t="s">
        <v>76</v>
      </c>
      <c r="G3" t="s">
        <v>76</v>
      </c>
    </row>
    <row r="4" spans="1:7" x14ac:dyDescent="0.25">
      <c r="B4" t="s">
        <v>92</v>
      </c>
      <c r="G4" t="s">
        <v>92</v>
      </c>
    </row>
    <row r="5" spans="1:7" x14ac:dyDescent="0.25">
      <c r="G5" t="s">
        <v>287</v>
      </c>
    </row>
    <row r="10" spans="1:7" x14ac:dyDescent="0.25">
      <c r="A10" t="s">
        <v>183</v>
      </c>
      <c r="D10" t="s">
        <v>209</v>
      </c>
    </row>
    <row r="11" spans="1:7" x14ac:dyDescent="0.25">
      <c r="A11" t="s">
        <v>228</v>
      </c>
      <c r="D11" t="s">
        <v>211</v>
      </c>
    </row>
    <row r="12" spans="1:7" x14ac:dyDescent="0.25">
      <c r="D12" t="s">
        <v>233</v>
      </c>
    </row>
  </sheetData>
  <customSheetViews>
    <customSheetView guid="{08C97B7F-67EE-4463-AA3D-5024C5CFCC42}" state="hidden">
      <selection activeCell="F1" sqref="F1:F2"/>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Contact Information</vt:lpstr>
      <vt:lpstr>Narrative</vt:lpstr>
      <vt:lpstr>Budget Detail &amp; Amendments</vt:lpstr>
      <vt:lpstr>Budget Roll-Up</vt:lpstr>
      <vt:lpstr>Program Assurances</vt:lpstr>
      <vt:lpstr>18-19 Calendar</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Treaster, Jacque</dc:creator>
  <cp:keywords/>
  <dc:description/>
  <cp:lastModifiedBy>Clinard, Jan</cp:lastModifiedBy>
  <cp:revision/>
  <dcterms:created xsi:type="dcterms:W3CDTF">2017-02-07T21:45:49Z</dcterms:created>
  <dcterms:modified xsi:type="dcterms:W3CDTF">2019-05-01T19:26:08Z</dcterms:modified>
  <cp:category/>
  <cp:contentStatus/>
</cp:coreProperties>
</file>