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stella.msu.montana.edu\Workforce\Perkins\Local Applications &amp; Docs\19-20\Applications and RFPs\UM Western\"/>
    </mc:Choice>
  </mc:AlternateContent>
  <xr:revisionPtr revIDLastSave="0" documentId="8_{5CCA7001-7039-41B7-ACDE-7AED5C08DE51}" xr6:coauthVersionLast="45" xr6:coauthVersionMax="45" xr10:uidLastSave="{00000000-0000-0000-0000-000000000000}"/>
  <bookViews>
    <workbookView xWindow="-110" yWindow="-110" windowWidth="19420" windowHeight="1042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P98" i="6"/>
  <c r="O98" i="6"/>
  <c r="P66" i="6"/>
  <c r="O66" i="6"/>
  <c r="P34" i="6"/>
  <c r="P54" i="6" s="1"/>
  <c r="O34" i="6"/>
  <c r="O54" i="6" s="1"/>
  <c r="O133" i="6" l="1"/>
  <c r="O17" i="18"/>
  <c r="O24" i="18" s="1"/>
  <c r="O30" i="18" s="1"/>
  <c r="T131" i="6"/>
  <c r="G17" i="18"/>
  <c r="G24" i="18" s="1"/>
  <c r="G30" i="18" s="1"/>
  <c r="P131" i="6"/>
  <c r="K17" i="18"/>
  <c r="K24" i="18" s="1"/>
  <c r="K30" i="18" s="1"/>
  <c r="R131" i="6"/>
  <c r="C17" i="18"/>
  <c r="C24" i="18" s="1"/>
  <c r="C30" i="18" s="1"/>
  <c r="O131" i="6"/>
  <c r="P133" i="6"/>
  <c r="P156" i="6" s="1"/>
  <c r="R133" i="6"/>
  <c r="R156" i="6" s="1"/>
  <c r="T133" i="6"/>
  <c r="T156" i="6" s="1"/>
  <c r="O156" i="6" l="1"/>
</calcChain>
</file>

<file path=xl/sharedStrings.xml><?xml version="1.0" encoding="utf-8"?>
<sst xmlns="http://schemas.openxmlformats.org/spreadsheetml/2006/main" count="873" uniqueCount="290">
  <si>
    <t>Perkins Postsecondary 2019-2020</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</si>
  <si>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</si>
  <si>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</si>
  <si>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Phone:</t>
    </r>
    <r>
      <rPr>
        <sz val="11"/>
        <color theme="1"/>
        <rFont val="Calibri"/>
        <family val="2"/>
        <scheme val="minor"/>
      </rPr>
      <t xml:space="preserve"> 406-449-9135</t>
    </r>
  </si>
  <si>
    <r>
      <rPr>
        <b/>
        <sz val="11"/>
        <color theme="1"/>
        <rFont val="Calibri"/>
        <family val="2"/>
        <scheme val="minor"/>
      </rPr>
      <t>Email:</t>
    </r>
    <r>
      <rPr>
        <sz val="11"/>
        <color theme="1"/>
        <rFont val="Calibri"/>
        <family val="2"/>
        <scheme val="minor"/>
      </rPr>
      <t xml:space="preserve"> jtreaster@montana.edu</t>
    </r>
  </si>
  <si>
    <r>
      <rPr>
        <b/>
        <sz val="11"/>
        <color theme="1"/>
        <rFont val="Calibri"/>
        <family val="2"/>
        <scheme val="minor"/>
      </rPr>
      <t>Application Due Date:</t>
    </r>
    <r>
      <rPr>
        <sz val="11"/>
        <color theme="1"/>
        <rFont val="Calibri"/>
        <family val="2"/>
        <scheme val="minor"/>
      </rPr>
      <t xml:space="preserve"> May 24, 2019</t>
    </r>
  </si>
  <si>
    <t>Campus:</t>
  </si>
  <si>
    <t>University of Montana Western</t>
  </si>
  <si>
    <t>Grant Year:</t>
  </si>
  <si>
    <t>Perkins Program Coordinator/Grant Manager:</t>
  </si>
  <si>
    <t>Last Name:</t>
  </si>
  <si>
    <t>Ripley</t>
  </si>
  <si>
    <t>First Name:</t>
  </si>
  <si>
    <t>Anneliese</t>
  </si>
  <si>
    <t>Address:</t>
  </si>
  <si>
    <t>710 S Atlantic St.</t>
  </si>
  <si>
    <t>City:</t>
  </si>
  <si>
    <t>Dillon</t>
  </si>
  <si>
    <t>State:</t>
  </si>
  <si>
    <t>MT</t>
  </si>
  <si>
    <t>Zip Code:</t>
  </si>
  <si>
    <t>Phone:</t>
  </si>
  <si>
    <t>406-683-7309</t>
  </si>
  <si>
    <t>Extension:</t>
  </si>
  <si>
    <t>Fax:</t>
  </si>
  <si>
    <t>406-683-7809</t>
  </si>
  <si>
    <t>Email:</t>
  </si>
  <si>
    <t>anneliese.ripley@umwestern.edu</t>
  </si>
  <si>
    <t>Fiscal Manager:</t>
  </si>
  <si>
    <t>Throckmorton</t>
  </si>
  <si>
    <t>Karen</t>
  </si>
  <si>
    <t>406-683-7347</t>
  </si>
  <si>
    <t>406-683-7493</t>
  </si>
  <si>
    <t>karen.throckmorton@umwestern.edu</t>
  </si>
  <si>
    <t>Additional Perkins Contact (if applicable - this please include the Montana Career Pathways Coordinator here if your campus receives that grant):</t>
  </si>
  <si>
    <t>Gibson</t>
  </si>
  <si>
    <t>Ryann</t>
  </si>
  <si>
    <t>406-683-7537</t>
  </si>
  <si>
    <t>ryann.gibson@umwestern.edu</t>
  </si>
  <si>
    <t>Other Staff to be notified of grant issues:</t>
  </si>
  <si>
    <t>Please provide the email addresses, names and titles of people on your campus to be notified of grant issues</t>
  </si>
  <si>
    <t>Name:</t>
  </si>
  <si>
    <t>Title:</t>
  </si>
  <si>
    <t>Email Address:</t>
  </si>
  <si>
    <t>Project/Program/Purchase Summary Number 1</t>
  </si>
  <si>
    <t>Pathways Coordination</t>
  </si>
  <si>
    <t xml:space="preserve">Montana Western proposes to continue work promoting career pathways in business management, human services, education, and agriculture, food and natural resources.  This work requires close coordination with high schools and Montana Western's academic programs to sequece  appropriate CTE course offerings between secondary and postsecondary providers, educate students on CTE career pathways, and scale efforts to be most effective.    Development and promotion of career pathways requires a dedicated staff member whose job it is to understand secondary systems, CTE career pathways, dual enrollment guidelines, distance delivery models, and the needs of underserved place-based and non-traditional populations.   The goal of this project  is to increase and retain more students in career paths using alternative and accelerated programming strategies (e.g., dual credit, online &amp; hybrid delivery, articulation agreements, and work-based training). These efforts build on the curriculum development and programming efforts that have been funded by past Perkins grants.  These efforts are also consistent with Montana Western's 2016-2019 Perkin's Local Three-Year Plan. </t>
  </si>
  <si>
    <t>Expected Measurable Outcome:</t>
  </si>
  <si>
    <t xml:space="preserve">Increased enrollment in CTE coursework and programs using traditional and non-traditional delivery strategies.  Increased enrollment, retention, persistence and completion of non-traditional populations in CTE programs.        </t>
  </si>
  <si>
    <t>Which required and/or permissive uses of funds will this project support?</t>
  </si>
  <si>
    <t>R1, R2, R3, R8 and R9</t>
  </si>
  <si>
    <t>Begin Quarter: (Please select):</t>
  </si>
  <si>
    <t>End Quarter: (Please select):</t>
  </si>
  <si>
    <t>Quarter 1</t>
  </si>
  <si>
    <t>Quarter 4</t>
  </si>
  <si>
    <t>Project/Program/Purchase Summary Number 2</t>
  </si>
  <si>
    <t>Secondary to Postsecondary Transitions - Professional Development</t>
  </si>
  <si>
    <t xml:space="preserve">Montana Western proposes to provide professional training opportunities to secondary CTE teachers and postsecondary faculty and staff.  Two activities are planned--(1) a one-day, on-campus dual credit training and (2) attendance at the National Alliance of Concurrent Enrollment Partners' (NACEP) conference in Salt Lake City (October 2019).  The dual credit training will be held on the Montana Western campus and will include up to ten concurrent credit teachers, mentor faculty, administrators and counselors.  The goal of the training will be to align Montana Western and Beaverhead County High School teaching strategies, improve parental involvement, improve instruction, and develop consistent evaluation and assessment strategies.  The one-day training is planned for summer 2019.  Montana Western additionally proposes to have a team four individuals attend the NACEP.  Depending on availability, the team might include two to three university faculty/staff members and one to two high school administrators/staff members.  Potential attendees include the Career Pathways coordinator, School of Outreach dean, Education Department chair, Business Department chair, high school counselor, and principal.  The goal in sending a team is to promote better dual credit collaborations between Montana Western and Beaverhead County High School.  </t>
  </si>
  <si>
    <t xml:space="preserve">Increased enrollment in CTE coursework and programs at Beaverhead County High School.  Enrollment would result from better shared understanding and alignment of dual enrollment opportunities resulting from increased collaboration.  </t>
  </si>
  <si>
    <t>Quarter 2</t>
  </si>
  <si>
    <t>Project/Program/Purchase Summary Number 3</t>
  </si>
  <si>
    <t>ECE Instructor Training and Program Improvement</t>
  </si>
  <si>
    <t>Montana Western's largest CTE enrollments are in early childhood education (ECE) coursework.  Within the past three years the courses have migrated from mostly face-to-face to mostly online.  Twelve adjunct instructors teach classes in the certificate and associate degree programs.   Montana Western proposes to offer two half-day professional trainings to update the adjunct instructors' online skills and use of online educational resources.  These trainings will be added to the biannual intructors meeting.  Participants will $200 to participate in the online-course training.  Particpating online instructors will also be issued a laptop computer to ensure availability to current technology.  Adjunct instructors who receive the training will also be compensated to redesign existing coursework.  Course redesign compensation will be paid from university funds, not from the Perkins' grant.  The proposed activity results in activities of sufficient scope to improve course quality for the entire ECE online program.</t>
  </si>
  <si>
    <t xml:space="preserve">Training of 10-12 ECE instructors to improve use of technology.  Redesign of ten to twelve ECE courses to integrate current best practices and online technology.  Universal access to up-to-date computing technology--all instructors will have improved technology capabilities and standardized software.  </t>
  </si>
  <si>
    <t>R4, R5, R7, R8</t>
  </si>
  <si>
    <t>Project/Program/Purchase Summary Number 4</t>
  </si>
  <si>
    <t>CTE Program Supplies</t>
  </si>
  <si>
    <t>Montana Western proposes a small pool of supply funds to expand and modernize existing CTE and dual enrollment offerings.  These funds will be made available to certificate and associate programs that need additional handtools or software (e.g., glassblowing, natural horsemanship, business).  Funds will be awarded to departments through a competitive mini-proposal process.</t>
  </si>
  <si>
    <t>Increased student access to current tools, software and technology.  Increased enrollment and retention of students enrolled in CTE coursework.</t>
  </si>
  <si>
    <t>R7</t>
  </si>
  <si>
    <t>Quarter 3</t>
  </si>
  <si>
    <t>Project/Program/Purchase Summary Number 5</t>
  </si>
  <si>
    <t>(Optional: Project Title)</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</si>
  <si>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</si>
  <si>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</si>
  <si>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</si>
  <si>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</si>
  <si>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</si>
  <si>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</si>
  <si>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</si>
  <si>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</si>
  <si>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</si>
  <si>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</si>
  <si>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</si>
  <si>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</si>
  <si>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</si>
  <si>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</si>
  <si>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</si>
  <si>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</si>
  <si>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</si>
  <si>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</si>
  <si>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</si>
  <si>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</si>
  <si>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</si>
  <si>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</si>
  <si>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</si>
  <si>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</si>
  <si>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</si>
  <si>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</si>
  <si>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</si>
  <si>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</si>
  <si>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</si>
  <si>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</si>
  <si>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Grant Allocation:</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</si>
  <si>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</si>
  <si>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</si>
  <si>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</si>
  <si>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</si>
  <si>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No</t>
  </si>
  <si>
    <t>(This amount will be taken out of your current budget)</t>
  </si>
  <si>
    <t>Describe proposed administrative costs here, including the person performing the tasks and what they will be doing:</t>
  </si>
  <si>
    <t xml:space="preserve">Personal Services: </t>
  </si>
  <si>
    <t>Salary and Hourly Wages:</t>
  </si>
  <si>
    <t>Approved Funding</t>
  </si>
  <si>
    <t>Amendment #1</t>
  </si>
  <si>
    <t>Comments/Description of Changes:</t>
  </si>
  <si>
    <t>Amendment #2</t>
  </si>
  <si>
    <t>Amendment #3</t>
  </si>
  <si>
    <t>Project #:</t>
  </si>
  <si>
    <t>Begin Quarter</t>
  </si>
  <si>
    <t>End Quarter</t>
  </si>
  <si>
    <t>Expenditure Code:</t>
  </si>
  <si>
    <t>Line Item Detail Description:</t>
  </si>
  <si>
    <t>Amount:</t>
  </si>
  <si>
    <t>Hourly Wages</t>
  </si>
  <si>
    <t>UMW requests funds for 20% of a position in the School of Outreach to support HS transition programming.  The employee, Ryann Gibson, currrently coordinates CTE transitions and dual enrollment within UMW's service regions.  This is not a Strengthening Montana Career Pathways position, but it supports pathway's efforts.  20% of an FTE equates to 8 hours per week.  Ms. Gibson's hourly rate is $17.60.</t>
  </si>
  <si>
    <t>UMW requests funds for ten $200 stipends for secondary CTE teachers and postsecondary instructors to attend a concurrent credit training meeting.  This will be an all day meeting scheduled prior to the AY20 school year.</t>
  </si>
  <si>
    <t>Total Salary and Hourly Wages:</t>
  </si>
  <si>
    <t>Employee Benefits (FICA, Retirement, WC, SUE) &amp; Health Insurance (Annual Premium times % of FTE)</t>
  </si>
  <si>
    <t>Employee Benefits</t>
  </si>
  <si>
    <t xml:space="preserve">UMW - fringe benefits for a full-time employee are based on 29% of salaries.  These benefits are requested for 20% of Ryann Gibson's salary.  Ryann Gibson works in UMW's School of Outreach as the Pathways and Dual Enrollment Coordinator.  Fringe benefits include retirement, social security, unemployment, workmen's compensation insurance, sick leave and annual leave.        </t>
  </si>
  <si>
    <t xml:space="preserve">UMW -  20% of health benefits for Ryann Gibson's  ($1,054/mp x 12 mo. x 20% = $2,536).  Ryann Gibson works in UMW's School of Outreach as the Pathways and Dual Enrollment Coordinator.  </t>
  </si>
  <si>
    <t xml:space="preserve">UMW - fringe benefits for a temporary contract are 20%.  This benefits request is for the CTE secondary teachers and postsecondary faculty who attend the concurrent credit meeting.  Fringe benefits include retirement, social security, unemployment, workmen's compensation insurance.        </t>
  </si>
  <si>
    <t>Total Employee Benefits:</t>
  </si>
  <si>
    <t>Total Personnel Services:</t>
  </si>
  <si>
    <t>Operating Expenditures:</t>
  </si>
  <si>
    <t>Other Services: (Contracted Services/Printing)</t>
  </si>
  <si>
    <t>Total Other Services:</t>
  </si>
  <si>
    <t>Supplies and Materials (Books and Reference Material/Office Supplies/CTE Classroom Supplies/Software/Minor Equipment)</t>
  </si>
  <si>
    <t>Consumable Supplies</t>
  </si>
  <si>
    <t xml:space="preserve">Miscellaneous supplies (folders, copies for dual enrollment brochure printing, dual enrollment application packets, etc.).  This request is specific to dual enrollment students. </t>
  </si>
  <si>
    <t xml:space="preserve">Books and resources for concurrent credit teachers and training supplies (paper, pens, copies, etc.).  The training is focused on aligning concurrent course outcomes with UMW course outcomes.  </t>
  </si>
  <si>
    <t>Minor Equipment</t>
  </si>
  <si>
    <t>Montana Western requests funds for minor equipment purchases for the glass blowing and natural horsemanship AAS programs and farrier science certificate.  These purchases may include items such as rods, anvils, hammers, tack, annealing ovens, sanders, and safety equipment.</t>
  </si>
  <si>
    <t>Total Supplies and Materials:</t>
  </si>
  <si>
    <t>Communications: (Telephone/Postage and Mailing)</t>
  </si>
  <si>
    <t>Total Communications:</t>
  </si>
  <si>
    <t xml:space="preserve">Travel: </t>
  </si>
  <si>
    <t>All travel will follow the state of Montana rates and policies</t>
  </si>
  <si>
    <t>Travel</t>
  </si>
  <si>
    <t xml:space="preserve">UMW requests travel funds to attend mandatory Perkins' meetings and to visit dual enrollment partner sites.  All travel expenses - lodging, mileage, and per diem - will be charged at allowable state rates.  The requested amount assumes 4 nights of lodging ($408), 8 per diem ($184), and around 1000 miles of ground transportation ($580).  </t>
  </si>
  <si>
    <t xml:space="preserve">UMW requests travel funds to send four individuals to the NACEP conference in Salt Lake City.  The group will likely include Ryann Gibson (UMW Pathways Coordinator), Anneliese Ripley (UMW dean), Mike English (BCHS principal)  and Megan Conway (BCHS business instructor) All travel expenses - lodging, mileage, and per diem - will be charged at allowable state rates.  The requested amount assumes 3 nights of lodging (4 people x 3 nights x $220/per/night = $2,640), 16 per diem (4 people x 4 days x $46/per/day = $736), and around 708 miles of ground transportation ($411).  Conference registration is (4 people x $545 per person = $2,180). </t>
  </si>
  <si>
    <t>Total Travel:</t>
  </si>
  <si>
    <t>Other Expenditures (Dues &amp; Subscriptions/Conference &amp; Training Registration/Meeting Rooms):</t>
  </si>
  <si>
    <t>Total Other Expenditures:</t>
  </si>
  <si>
    <t>Total Operating Costs:</t>
  </si>
  <si>
    <t>Total Direct Costs (Personnel Services plus Operating Costs):</t>
  </si>
  <si>
    <t>Major Equipment:</t>
  </si>
  <si>
    <t>Major Equipment</t>
  </si>
  <si>
    <t>Total Major Equipment:</t>
  </si>
  <si>
    <t>Total Indirect Costs: Cannot exceed the 5% cap</t>
  </si>
  <si>
    <t>Total Grant Award (Direct Costs+ Major Equipment + Indirect Costs):</t>
  </si>
  <si>
    <t>Original Budget (Do not edit)</t>
  </si>
  <si>
    <t>Expenditure Items:</t>
  </si>
  <si>
    <t>Amount</t>
  </si>
  <si>
    <t>Personnel Services</t>
  </si>
  <si>
    <t>Salaries</t>
  </si>
  <si>
    <t>Total Personnel Services</t>
  </si>
  <si>
    <t>Operating Expenses</t>
  </si>
  <si>
    <t>Contracted Services</t>
  </si>
  <si>
    <t>Audit Costs</t>
  </si>
  <si>
    <t>Printing</t>
  </si>
  <si>
    <t>Postage and Mailing</t>
  </si>
  <si>
    <t>Telephone</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</si>
  <si>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</si>
  <si>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</si>
  <si>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</si>
  <si>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</si>
  <si>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</si>
  <si>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</si>
  <si>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</si>
  <si>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</si>
  <si>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</si>
  <si>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</si>
  <si>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r>
      <t xml:space="preserve">The budget roll ups are populated by the entries on your Budget &amp; Amendment tabs - </t>
    </r>
    <r>
      <rPr>
        <b/>
        <sz val="11"/>
        <color rgb="FFC00000"/>
        <rFont val="Calibri"/>
        <family val="2"/>
        <scheme val="minor"/>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</si>
  <si>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</si>
  <si>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</si>
  <si>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</si>
  <si>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</si>
  <si>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</si>
  <si>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</si>
  <si>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</si>
  <si>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</si>
  <si>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</si>
  <si>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</si>
  <si>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</si>
  <si>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</si>
  <si>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</si>
  <si>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</si>
  <si>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</si>
  <si>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</si>
  <si>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</si>
  <si>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</si>
  <si>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</si>
  <si>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</si>
  <si>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</si>
  <si>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</si>
  <si>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</si>
  <si>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</si>
  <si>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</si>
  <si>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</si>
  <si>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</si>
  <si>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</si>
  <si>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</si>
  <si>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</si>
  <si>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</si>
  <si>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</si>
  <si>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</si>
  <si>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</si>
  <si>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</si>
  <si>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</si>
  <si>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Program Advisory Committees</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</si>
  <si>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</si>
  <si>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</si>
  <si>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Program of Study:</t>
  </si>
  <si>
    <t>ECE Program</t>
  </si>
  <si>
    <t>Current Program Advisory Committee Members:</t>
  </si>
  <si>
    <t>The ECE Adisory Committee includes all on-campus and off-campus instructors.  The off-campus instructors are unique because they all have jobs in early childhood either with Department of Health and Human Services, Headstart, or the Early Childhood Project.  They are an industry-based group of instructors who bring their professional experience to the program.  ECE instructors/advisory members include Jen Gilliard, Nanci Red Bird, Estee Aiken, Terri Barclay, Janet Bush, Renee Funk, Bonnie Graham, Michelle Manning, Lucy Marose, Jamie Palagi, Sharon Rhodes, Tori Sproles and Elizabeth Tuss.</t>
  </si>
  <si>
    <t>Planned Meetings/Events for this grant cycle (dates don't have to be final):</t>
  </si>
  <si>
    <t>This group meets twice a year to review program goals, outcomes, policies, etc.  Meetings typically occur in May and September</t>
  </si>
  <si>
    <t>Which quarter(s) will these meetings take place?:</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</si>
  <si>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</si>
  <si>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</si>
  <si>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</si>
  <si>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</si>
  <si>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</si>
  <si>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</si>
  <si>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</si>
  <si>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</si>
  <si>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http://www.vertex42.com/calendars/school-calendar.html</t>
  </si>
  <si>
    <t>© 2013 Vertex42 LLC</t>
  </si>
  <si>
    <t>Fall</t>
  </si>
  <si>
    <t>Start Day:</t>
  </si>
  <si>
    <t>"Perkins/BSP Calendar"</t>
  </si>
  <si>
    <t>July</t>
  </si>
  <si>
    <t>January</t>
  </si>
  <si>
    <t>PERKINS DATES</t>
  </si>
  <si>
    <t>Pathways &amp; DE Coordinators Call 1:30 pm</t>
  </si>
  <si>
    <t>PATHWAYS DATES</t>
  </si>
  <si>
    <t>Perkins Coordinators Call 9:00 am</t>
  </si>
  <si>
    <t>PERKINS &amp; PATHWAYS DATES</t>
  </si>
  <si>
    <t>Perkins Fiscal Year 18-19 Begins</t>
  </si>
  <si>
    <t>Perkins &amp; Pathways Quarter 2 Reports Due</t>
  </si>
  <si>
    <t>10 &amp; 24</t>
  </si>
  <si>
    <t>Pathways and DE Coordinators Calls 1:30pm</t>
  </si>
  <si>
    <t>2, 16, 30</t>
  </si>
  <si>
    <t>Perkins Coordinator Calls 9:00am</t>
  </si>
  <si>
    <t>August</t>
  </si>
  <si>
    <t>February</t>
  </si>
  <si>
    <t xml:space="preserve">Final Fiscal report and Final Narrative due </t>
  </si>
  <si>
    <t>September</t>
  </si>
  <si>
    <t>March</t>
  </si>
  <si>
    <t>4</t>
  </si>
  <si>
    <t>End of 1st Quarter</t>
  </si>
  <si>
    <t>End of 3rd Quarter</t>
  </si>
  <si>
    <t>PERKINS and MCP RFP Released</t>
  </si>
  <si>
    <t>October</t>
  </si>
  <si>
    <t>April</t>
  </si>
  <si>
    <t>Perkins &amp; Pathways Quarter 1 Reports Due</t>
  </si>
  <si>
    <t>Perkins &amp; Pathways Quarter 3 Reports Due</t>
  </si>
  <si>
    <t>November</t>
  </si>
  <si>
    <t>May</t>
  </si>
  <si>
    <t>5</t>
  </si>
  <si>
    <t>December</t>
  </si>
  <si>
    <t>June</t>
  </si>
  <si>
    <t>End of 2nd Quarter</t>
  </si>
  <si>
    <t>Deadline for major equipment orders</t>
  </si>
  <si>
    <t>Perkins Fiscal Year 18-19 Ends</t>
  </si>
  <si>
    <t>Yes</t>
  </si>
  <si>
    <t>Ongoing</t>
  </si>
  <si>
    <t xml:space="preserve">Project cancelled </t>
  </si>
  <si>
    <t>UMW requests funds for 4 $200 stipends for adjunct ECE instructors to attend technology training meetings. These trainings are outside the adjunct instructors contracted obligations.  Participation in the training meetings will result in improved course and program quality.</t>
  </si>
  <si>
    <t>Actual cost</t>
  </si>
  <si>
    <t xml:space="preserve">UMW - fringe benefits for a temporary contract are 20%.  This benefits request is for the ECE adjuncts who attend the technology training meetings (project 3).  Fringe benefits include retirement, social security, unemployment, workmen's compensation insurance.        </t>
  </si>
  <si>
    <t>Traning cost reduced due to COVID</t>
  </si>
  <si>
    <t>Project costs reduced due to COVID</t>
  </si>
  <si>
    <t xml:space="preserve">Due to COVID, CTE instructors were required to transition to online teaching without access to adequate computers to use at home. This will allowing the continuaion of high quality CTE instructions remotely. </t>
  </si>
  <si>
    <t>Training cancelled due to COVID</t>
  </si>
  <si>
    <r>
      <t xml:space="preserve">Montana Western requests funds to supply ECE online instructors with up-to-date computers.  A total of 16 computers (10 x $1200 purchased in Q2, </t>
    </r>
    <r>
      <rPr>
        <sz val="11"/>
        <color rgb="FFFF0000"/>
        <rFont val="Calibri"/>
        <family val="2"/>
        <scheme val="minor"/>
      </rPr>
      <t xml:space="preserve">6 x $1800 for Q4 = $22,800) plus accessories (keyboard, mouse, etc.) and software updates ($1,221) </t>
    </r>
  </si>
  <si>
    <t>Travel reduced due to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</si>
</sst>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5"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sz val="11"/>
      <color theme="1"/>
      <name val="Calibri"/>
      <family val="2"/>
      <scheme val="minor"/>
    </font>
    <font>
      <sz val="11"/>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6">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4" fontId="33" fillId="0" borderId="0" applyFont="0" applyFill="0" applyBorder="0" applyAlignment="0" applyProtection="0"/>
  </cellStyleXfs>
  <cellXfs count="352">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xf numFmtId="0" fontId="4" fillId="3" borderId="13" xfId="0" applyFont="1" applyFill="1" applyBorder="1" applyAlignment="1"/>
    <xf numFmtId="4" fontId="0" fillId="0" borderId="6" xfId="0" applyNumberFormat="1" applyBorder="1" applyAlignment="1" applyProtection="1">
      <alignment wrapText="1"/>
      <protection locked="0"/>
    </xf>
    <xf numFmtId="0" fontId="0" fillId="0" borderId="0" xfId="0" applyAlignment="1">
      <alignment horizontal="left"/>
    </xf>
    <xf numFmtId="0" fontId="2" fillId="0" borderId="0" xfId="0" applyFont="1" applyAlignment="1">
      <alignment horizontal="left"/>
    </xf>
    <xf numFmtId="1" fontId="19" fillId="0" borderId="0" xfId="2" applyNumberFormat="1" applyFont="1" applyAlignment="1" applyProtection="1">
      <alignment horizontal="left" vertical="top" wrapText="1"/>
    </xf>
    <xf numFmtId="164" fontId="34" fillId="0" borderId="1" xfId="0" applyNumberFormat="1" applyFont="1" applyBorder="1" applyAlignment="1" applyProtection="1">
      <alignment horizontal="center" wrapText="1"/>
      <protection locked="0"/>
    </xf>
    <xf numFmtId="0" fontId="0" fillId="11" borderId="2" xfId="0" applyFill="1" applyBorder="1" applyAlignment="1" applyProtection="1">
      <protection locked="0"/>
    </xf>
    <xf numFmtId="164" fontId="0" fillId="11" borderId="1" xfId="0" applyNumberFormat="1" applyFill="1" applyBorder="1" applyAlignment="1" applyProtection="1">
      <alignment horizontal="right"/>
      <protection locked="0"/>
    </xf>
    <xf numFmtId="164" fontId="34" fillId="11" borderId="1" xfId="0" applyNumberFormat="1" applyFont="1" applyFill="1" applyBorder="1" applyAlignment="1" applyProtection="1">
      <alignment horizontal="right"/>
      <protection locked="0"/>
    </xf>
    <xf numFmtId="0" fontId="0" fillId="11" borderId="2" xfId="0" applyFill="1" applyBorder="1" applyAlignment="1" applyProtection="1">
      <alignment horizontal="center"/>
      <protection locked="0"/>
    </xf>
    <xf numFmtId="0" fontId="0" fillId="11" borderId="3" xfId="0" applyFill="1" applyBorder="1" applyAlignment="1" applyProtection="1">
      <alignment horizontal="center"/>
      <protection locked="0"/>
    </xf>
    <xf numFmtId="0" fontId="0" fillId="11" borderId="1" xfId="0" applyFill="1" applyBorder="1" applyAlignment="1" applyProtection="1">
      <alignment horizontal="center"/>
      <protection locked="0"/>
    </xf>
    <xf numFmtId="164" fontId="34" fillId="11" borderId="1" xfId="0" applyNumberFormat="1" applyFont="1" applyFill="1" applyBorder="1" applyAlignment="1" applyProtection="1">
      <alignment horizontal="center" wrapText="1"/>
      <protection locked="0"/>
    </xf>
    <xf numFmtId="0" fontId="0" fillId="11" borderId="1" xfId="0" applyFill="1" applyBorder="1" applyAlignment="1" applyProtection="1">
      <alignment horizontal="center" wrapText="1"/>
      <protection locked="0"/>
    </xf>
    <xf numFmtId="0" fontId="0" fillId="11" borderId="0" xfId="0" applyFill="1" applyProtection="1">
      <protection locked="0"/>
    </xf>
    <xf numFmtId="164" fontId="34" fillId="0" borderId="1" xfId="0" applyNumberFormat="1" applyFont="1" applyBorder="1" applyAlignment="1" applyProtection="1">
      <alignment horizontal="right"/>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Alignment="1">
      <alignment horizontal="left"/>
    </xf>
    <xf numFmtId="0" fontId="15" fillId="0" borderId="15" xfId="3" applyBorder="1" applyAlignment="1" applyProtection="1">
      <alignment horizontal="left"/>
    </xf>
    <xf numFmtId="0" fontId="3" fillId="0" borderId="0" xfId="0" applyFont="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4" fillId="3" borderId="13" xfId="0" applyFont="1" applyFill="1" applyBorder="1" applyAlignment="1">
      <alignment horizontal="center"/>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44" fontId="0" fillId="0" borderId="15" xfId="5" applyFont="1" applyBorder="1" applyAlignment="1" applyProtection="1">
      <alignment horizontal="left" vertical="top"/>
      <protection locked="0"/>
    </xf>
    <xf numFmtId="44" fontId="0" fillId="0" borderId="17" xfId="5" applyFont="1" applyBorder="1" applyAlignment="1" applyProtection="1">
      <alignment horizontal="left" vertical="top"/>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0" fillId="5" borderId="22" xfId="0" applyFont="1" applyFill="1" applyBorder="1" applyAlignment="1">
      <alignment horizontal="center"/>
    </xf>
    <xf numFmtId="0" fontId="0" fillId="0" borderId="2"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0" fillId="11" borderId="2" xfId="0" applyFill="1" applyBorder="1" applyAlignment="1" applyProtection="1">
      <alignment horizontal="center" wrapText="1"/>
      <protection locked="0"/>
    </xf>
    <xf numFmtId="0" fontId="0" fillId="11" borderId="18" xfId="0" applyFill="1" applyBorder="1" applyAlignment="1" applyProtection="1">
      <alignment horizontal="center" wrapText="1"/>
      <protection locked="0"/>
    </xf>
    <xf numFmtId="0" fontId="0" fillId="11" borderId="3" xfId="0" applyFill="1" applyBorder="1" applyAlignment="1" applyProtection="1">
      <alignment horizontal="center" wrapText="1"/>
      <protection locked="0"/>
    </xf>
    <xf numFmtId="0" fontId="2" fillId="0" borderId="4" xfId="0" applyFont="1" applyBorder="1" applyAlignment="1">
      <alignment horizontal="left"/>
    </xf>
    <xf numFmtId="0" fontId="2" fillId="0" borderId="5" xfId="0" applyFont="1" applyBorder="1" applyAlignment="1">
      <alignment horizontal="left"/>
    </xf>
    <xf numFmtId="0" fontId="4" fillId="4" borderId="0" xfId="0" applyFont="1" applyFill="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5" fillId="0" borderId="0" xfId="0" applyFont="1" applyAlignment="1">
      <alignment horizontal="left"/>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2" fillId="0" borderId="11" xfId="0" applyFont="1" applyBorder="1" applyAlignment="1">
      <alignment horizontal="left"/>
    </xf>
    <xf numFmtId="0" fontId="8" fillId="0" borderId="0" xfId="0" applyFont="1" applyAlignment="1">
      <alignment horizontal="center"/>
    </xf>
    <xf numFmtId="0" fontId="3" fillId="0" borderId="13" xfId="0" applyFont="1" applyBorder="1" applyAlignment="1">
      <alignment horizontal="left"/>
    </xf>
    <xf numFmtId="0" fontId="9" fillId="0" borderId="0" xfId="0" applyFont="1" applyAlignment="1">
      <alignment horizontal="center" vertical="center"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1" fontId="19" fillId="0" borderId="0" xfId="2" applyNumberFormat="1" applyFont="1" applyAlignment="1" applyProtection="1">
      <alignment horizontal="left" vertical="top" wrapText="1"/>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3" xfId="2" applyFont="1" applyFill="1" applyBorder="1" applyAlignment="1" applyProtection="1">
      <alignment horizontal="center"/>
    </xf>
    <xf numFmtId="0" fontId="28" fillId="18" borderId="0" xfId="2" applyFont="1" applyFill="1" applyBorder="1" applyAlignment="1" applyProtection="1">
      <alignment horizontal="center" vertical="center" shrinkToFit="1"/>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13" fillId="13" borderId="0" xfId="2" applyFont="1" applyFill="1" applyAlignment="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18" xfId="2" applyFont="1" applyFill="1" applyBorder="1" applyAlignment="1" applyProtection="1">
      <alignment horizontal="center"/>
    </xf>
  </cellXfs>
  <cellStyles count="6">
    <cellStyle name="Comma 2" xfId="4" xr:uid="{00000000-0005-0000-0000-000000000000}"/>
    <cellStyle name="Currency" xfId="5" builtinId="4"/>
    <cellStyle name="Good" xfId="1" builtinId="26"/>
    <cellStyle name="Hyperlink" xfId="3" builtinId="8"/>
    <cellStyle name="Normal" xfId="0" builtinId="0"/>
    <cellStyle name="Normal 2" xfId="2" xr:uid="{00000000-0005-0000-0000-000005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karen.throckmorton@umwestern.edu" TargetMode="External"/><Relationship Id="rId2" Type="http://schemas.openxmlformats.org/officeDocument/2006/relationships/hyperlink" Target="mailto:anneliese.ripley@umwestern.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ryann.gibson@umwester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opLeftCell="A26" workbookViewId="0">
      <selection activeCell="B49" sqref="B49:D49"/>
    </sheetView>
  </sheetViews>
  <sheetFormatPr defaultRowHeight="14.5" x14ac:dyDescent="0.35"/>
  <cols>
    <col min="1" max="1" width="10.7265625" customWidth="1"/>
    <col min="3" max="3" width="9.54296875" customWidth="1"/>
    <col min="4" max="4" width="10.26953125" bestFit="1" customWidth="1"/>
    <col min="5" max="5" width="10.7265625" customWidth="1"/>
    <col min="7" max="7" width="11.1796875" customWidth="1"/>
    <col min="8" max="8" width="11.1796875" bestFit="1" customWidth="1"/>
    <col min="11" max="11" width="11.1796875" bestFit="1" customWidth="1"/>
  </cols>
  <sheetData>
    <row r="1" spans="1:8" ht="21" x14ac:dyDescent="0.5">
      <c r="A1" s="47" t="s">
        <v>0</v>
      </c>
      <c r="B1" s="47"/>
      <c r="C1" s="47"/>
      <c r="D1" s="230"/>
      <c r="E1" s="230"/>
      <c r="F1" s="230"/>
      <c r="G1" s="230"/>
      <c r="H1" s="230"/>
    </row>
    <row r="3" spans="1:8" x14ac:dyDescent="0.35">
      <c r="A3" s="256" t="s">
        <v>1</v>
      </c>
      <c r="B3" s="256"/>
      <c r="C3" s="256"/>
      <c r="D3" s="256"/>
      <c r="E3" s="256"/>
      <c r="F3" s="256"/>
      <c r="G3" s="256"/>
      <c r="H3" s="256"/>
    </row>
    <row r="5" spans="1:8" x14ac:dyDescent="0.35">
      <c r="A5" s="256" t="s">
        <v>2</v>
      </c>
      <c r="B5" s="256"/>
      <c r="C5" s="256"/>
      <c r="D5" s="256"/>
      <c r="E5" s="230"/>
      <c r="F5" s="230"/>
      <c r="G5" s="230"/>
      <c r="H5" s="230"/>
    </row>
    <row r="6" spans="1:8" x14ac:dyDescent="0.35">
      <c r="A6" s="256" t="s">
        <v>3</v>
      </c>
      <c r="B6" s="256"/>
      <c r="C6" s="256"/>
      <c r="D6" s="230"/>
      <c r="E6" s="230"/>
      <c r="F6" s="230"/>
      <c r="G6" s="230"/>
      <c r="H6" s="230"/>
    </row>
    <row r="7" spans="1:8" x14ac:dyDescent="0.35">
      <c r="A7" s="256" t="s">
        <v>4</v>
      </c>
      <c r="B7" s="256"/>
      <c r="C7" s="256"/>
      <c r="D7" s="230"/>
      <c r="E7" s="230"/>
      <c r="F7" s="230"/>
      <c r="G7" s="230"/>
      <c r="H7" s="230"/>
    </row>
    <row r="9" spans="1:8" x14ac:dyDescent="0.35">
      <c r="A9" s="256" t="s">
        <v>5</v>
      </c>
      <c r="B9" s="256"/>
      <c r="C9" s="256"/>
      <c r="D9" s="256"/>
      <c r="E9" s="230"/>
      <c r="F9" s="230"/>
      <c r="G9" s="230"/>
      <c r="H9" s="230"/>
    </row>
    <row r="11" spans="1:8" ht="15" thickBot="1" x14ac:dyDescent="0.4">
      <c r="A11" s="230"/>
      <c r="B11" s="230"/>
      <c r="C11" s="230"/>
      <c r="D11" s="230"/>
      <c r="E11" s="230"/>
      <c r="F11" s="230"/>
      <c r="G11" s="230"/>
      <c r="H11" s="230"/>
    </row>
    <row r="12" spans="1:8" ht="15" thickBot="1" x14ac:dyDescent="0.4">
      <c r="A12" s="16" t="s">
        <v>6</v>
      </c>
      <c r="B12" s="259" t="s">
        <v>7</v>
      </c>
      <c r="C12" s="260"/>
      <c r="D12" s="260"/>
      <c r="E12" s="261"/>
      <c r="F12" s="230"/>
      <c r="G12" s="1" t="s">
        <v>8</v>
      </c>
      <c r="H12" s="20">
        <v>2020</v>
      </c>
    </row>
    <row r="15" spans="1:8" ht="15.5" x14ac:dyDescent="0.35">
      <c r="A15" s="258" t="s">
        <v>9</v>
      </c>
      <c r="B15" s="258"/>
      <c r="C15" s="258"/>
      <c r="D15" s="258"/>
      <c r="E15" s="258"/>
      <c r="F15" s="230"/>
      <c r="G15" s="230"/>
      <c r="H15" s="230"/>
    </row>
    <row r="16" spans="1:8" ht="15" thickBot="1" x14ac:dyDescent="0.4">
      <c r="A16" s="230"/>
      <c r="B16" s="230"/>
      <c r="C16" s="230"/>
      <c r="D16" s="230"/>
      <c r="E16" s="230"/>
      <c r="F16" s="230"/>
      <c r="G16" s="230"/>
      <c r="H16" s="230"/>
    </row>
    <row r="17" spans="1:17" ht="15" thickBot="1" x14ac:dyDescent="0.4">
      <c r="A17" s="1" t="s">
        <v>10</v>
      </c>
      <c r="B17" s="247" t="s">
        <v>11</v>
      </c>
      <c r="C17" s="248"/>
      <c r="D17" s="248"/>
      <c r="E17" s="248"/>
      <c r="F17" s="248"/>
      <c r="G17" s="248"/>
      <c r="H17" s="248"/>
      <c r="I17" s="249"/>
      <c r="J17" s="230"/>
      <c r="K17" s="1" t="s">
        <v>12</v>
      </c>
      <c r="L17" s="247" t="s">
        <v>13</v>
      </c>
      <c r="M17" s="248"/>
      <c r="N17" s="248"/>
      <c r="O17" s="248"/>
      <c r="P17" s="248"/>
      <c r="Q17" s="249"/>
    </row>
    <row r="18" spans="1:17" ht="15" thickBot="1" x14ac:dyDescent="0.4">
      <c r="A18" s="230"/>
      <c r="B18" s="230"/>
      <c r="C18" s="230"/>
      <c r="D18" s="230"/>
      <c r="E18" s="230"/>
      <c r="F18" s="230"/>
      <c r="G18" s="230"/>
      <c r="H18" s="230"/>
      <c r="I18" s="230"/>
      <c r="J18" s="230"/>
      <c r="K18" s="230"/>
      <c r="L18" s="230"/>
      <c r="M18" s="230"/>
      <c r="N18" s="230"/>
      <c r="O18" s="230"/>
      <c r="P18" s="230"/>
      <c r="Q18" s="230"/>
    </row>
    <row r="19" spans="1:17" x14ac:dyDescent="0.35">
      <c r="A19" s="1" t="s">
        <v>14</v>
      </c>
      <c r="B19" s="250" t="s">
        <v>15</v>
      </c>
      <c r="C19" s="251"/>
      <c r="D19" s="251"/>
      <c r="E19" s="251"/>
      <c r="F19" s="251"/>
      <c r="G19" s="251"/>
      <c r="H19" s="251"/>
      <c r="I19" s="252"/>
      <c r="J19" s="230"/>
      <c r="K19" s="230"/>
      <c r="L19" s="230"/>
      <c r="M19" s="230"/>
      <c r="N19" s="230"/>
      <c r="O19" s="230"/>
      <c r="P19" s="230"/>
      <c r="Q19" s="230"/>
    </row>
    <row r="20" spans="1:17" ht="15" thickBot="1" x14ac:dyDescent="0.4">
      <c r="A20" s="230"/>
      <c r="B20" s="253"/>
      <c r="C20" s="254"/>
      <c r="D20" s="254"/>
      <c r="E20" s="254"/>
      <c r="F20" s="254"/>
      <c r="G20" s="254"/>
      <c r="H20" s="254"/>
      <c r="I20" s="255"/>
      <c r="J20" s="230"/>
      <c r="K20" s="230"/>
      <c r="L20" s="230"/>
      <c r="M20" s="230"/>
      <c r="N20" s="230"/>
      <c r="O20" s="230"/>
      <c r="P20" s="230"/>
      <c r="Q20" s="230"/>
    </row>
    <row r="21" spans="1:17" ht="15" thickBot="1" x14ac:dyDescent="0.4">
      <c r="A21" s="230"/>
      <c r="B21" s="230"/>
      <c r="C21" s="230"/>
      <c r="D21" s="230"/>
      <c r="E21" s="230"/>
      <c r="F21" s="230"/>
      <c r="G21" s="230"/>
      <c r="H21" s="230"/>
      <c r="I21" s="230"/>
      <c r="J21" s="230"/>
      <c r="K21" s="230"/>
      <c r="L21" s="230"/>
      <c r="M21" s="230"/>
      <c r="N21" s="230"/>
      <c r="O21" s="230"/>
      <c r="P21" s="230"/>
      <c r="Q21" s="230"/>
    </row>
    <row r="22" spans="1:17" ht="15" thickBot="1" x14ac:dyDescent="0.4">
      <c r="A22" s="1" t="s">
        <v>16</v>
      </c>
      <c r="B22" s="247" t="s">
        <v>17</v>
      </c>
      <c r="C22" s="248"/>
      <c r="D22" s="248"/>
      <c r="E22" s="248"/>
      <c r="F22" s="248"/>
      <c r="G22" s="248"/>
      <c r="H22" s="248"/>
      <c r="I22" s="249"/>
      <c r="J22" s="230"/>
      <c r="K22" s="1" t="s">
        <v>18</v>
      </c>
      <c r="L22" s="247" t="s">
        <v>19</v>
      </c>
      <c r="M22" s="249"/>
      <c r="N22" s="18"/>
      <c r="O22" s="19" t="s">
        <v>20</v>
      </c>
      <c r="P22" s="247">
        <v>59725</v>
      </c>
      <c r="Q22" s="249"/>
    </row>
    <row r="23" spans="1:17" ht="15" thickBot="1" x14ac:dyDescent="0.4">
      <c r="A23" s="230"/>
      <c r="B23" s="230"/>
      <c r="C23" s="230"/>
      <c r="D23" s="230"/>
      <c r="E23" s="230"/>
      <c r="F23" s="230"/>
      <c r="G23" s="230"/>
      <c r="H23" s="230"/>
      <c r="I23" s="230"/>
      <c r="J23" s="230"/>
      <c r="K23" s="230"/>
      <c r="L23" s="230"/>
      <c r="M23" s="230"/>
      <c r="N23" s="230"/>
      <c r="O23" s="230"/>
      <c r="P23" s="230"/>
      <c r="Q23" s="230"/>
    </row>
    <row r="24" spans="1:17" ht="15" thickBot="1" x14ac:dyDescent="0.4">
      <c r="A24" s="1" t="s">
        <v>21</v>
      </c>
      <c r="B24" s="247" t="s">
        <v>22</v>
      </c>
      <c r="C24" s="249"/>
      <c r="D24" s="21" t="s">
        <v>23</v>
      </c>
      <c r="E24" s="20"/>
      <c r="F24" s="230"/>
      <c r="G24" s="1" t="s">
        <v>24</v>
      </c>
      <c r="H24" s="247" t="s">
        <v>25</v>
      </c>
      <c r="I24" s="249"/>
      <c r="J24" s="230"/>
      <c r="K24" s="1" t="s">
        <v>26</v>
      </c>
      <c r="L24" s="257" t="s">
        <v>27</v>
      </c>
      <c r="M24" s="248"/>
      <c r="N24" s="249"/>
      <c r="O24" s="230"/>
      <c r="P24" s="230"/>
      <c r="Q24" s="230"/>
    </row>
    <row r="28" spans="1:17" ht="15.5" x14ac:dyDescent="0.35">
      <c r="A28" s="258" t="s">
        <v>28</v>
      </c>
      <c r="B28" s="258"/>
      <c r="C28" s="230"/>
      <c r="D28" s="230"/>
      <c r="E28" s="230"/>
      <c r="F28" s="230"/>
      <c r="G28" s="230"/>
      <c r="H28" s="230"/>
      <c r="I28" s="230"/>
      <c r="J28" s="230"/>
      <c r="K28" s="230"/>
      <c r="L28" s="230"/>
      <c r="M28" s="230"/>
      <c r="N28" s="230"/>
      <c r="O28" s="230"/>
      <c r="P28" s="230"/>
      <c r="Q28" s="230"/>
    </row>
    <row r="29" spans="1:17" ht="15" thickBot="1" x14ac:dyDescent="0.4">
      <c r="A29" s="230"/>
      <c r="B29" s="230"/>
      <c r="C29" s="230"/>
      <c r="D29" s="230"/>
      <c r="E29" s="230"/>
      <c r="F29" s="230"/>
      <c r="G29" s="230"/>
      <c r="H29" s="230"/>
      <c r="I29" s="230"/>
      <c r="J29" s="230"/>
      <c r="K29" s="230"/>
      <c r="L29" s="230"/>
      <c r="M29" s="230"/>
      <c r="N29" s="230"/>
      <c r="O29" s="230"/>
      <c r="P29" s="230"/>
      <c r="Q29" s="230"/>
    </row>
    <row r="30" spans="1:17" ht="15" thickBot="1" x14ac:dyDescent="0.4">
      <c r="A30" s="1" t="s">
        <v>10</v>
      </c>
      <c r="B30" s="247" t="s">
        <v>29</v>
      </c>
      <c r="C30" s="248"/>
      <c r="D30" s="248"/>
      <c r="E30" s="248"/>
      <c r="F30" s="248"/>
      <c r="G30" s="248"/>
      <c r="H30" s="248"/>
      <c r="I30" s="249"/>
      <c r="J30" s="230"/>
      <c r="K30" s="1" t="s">
        <v>12</v>
      </c>
      <c r="L30" s="247" t="s">
        <v>30</v>
      </c>
      <c r="M30" s="248"/>
      <c r="N30" s="248"/>
      <c r="O30" s="248"/>
      <c r="P30" s="248"/>
      <c r="Q30" s="249"/>
    </row>
    <row r="31" spans="1:17" ht="15" thickBot="1" x14ac:dyDescent="0.4">
      <c r="A31" s="230"/>
      <c r="B31" s="230"/>
      <c r="C31" s="230"/>
      <c r="D31" s="230"/>
      <c r="E31" s="230"/>
      <c r="F31" s="230"/>
      <c r="G31" s="230"/>
      <c r="H31" s="230"/>
      <c r="I31" s="230"/>
      <c r="J31" s="230"/>
      <c r="K31" s="230"/>
      <c r="L31" s="230"/>
      <c r="M31" s="230"/>
      <c r="N31" s="230"/>
      <c r="O31" s="230"/>
      <c r="P31" s="230"/>
      <c r="Q31" s="230"/>
    </row>
    <row r="32" spans="1:17" ht="15" thickBot="1" x14ac:dyDescent="0.4">
      <c r="A32" s="1" t="s">
        <v>21</v>
      </c>
      <c r="B32" s="247" t="s">
        <v>31</v>
      </c>
      <c r="C32" s="249"/>
      <c r="D32" s="21" t="s">
        <v>23</v>
      </c>
      <c r="E32" s="20"/>
      <c r="F32" s="230"/>
      <c r="G32" s="1" t="s">
        <v>24</v>
      </c>
      <c r="H32" s="247" t="s">
        <v>32</v>
      </c>
      <c r="I32" s="249"/>
      <c r="J32" s="230"/>
      <c r="K32" s="1" t="s">
        <v>26</v>
      </c>
      <c r="L32" s="257" t="s">
        <v>33</v>
      </c>
      <c r="M32" s="248"/>
      <c r="N32" s="249"/>
      <c r="O32" s="230"/>
      <c r="P32" s="230"/>
      <c r="Q32" s="230"/>
    </row>
    <row r="36" spans="1:17" ht="15.5" x14ac:dyDescent="0.35">
      <c r="A36" s="28" t="s">
        <v>34</v>
      </c>
      <c r="B36" s="28"/>
      <c r="C36" s="28"/>
      <c r="D36" s="28"/>
      <c r="E36" s="230"/>
      <c r="F36" s="230"/>
      <c r="G36" s="230"/>
      <c r="H36" s="230"/>
      <c r="I36" s="230"/>
      <c r="J36" s="230"/>
      <c r="K36" s="230"/>
      <c r="L36" s="230"/>
      <c r="M36" s="230"/>
      <c r="N36" s="230"/>
      <c r="O36" s="230"/>
      <c r="P36" s="230"/>
      <c r="Q36" s="230"/>
    </row>
    <row r="37" spans="1:17" ht="15" thickBot="1" x14ac:dyDescent="0.4">
      <c r="A37" s="230"/>
      <c r="B37" s="230"/>
      <c r="C37" s="230"/>
      <c r="D37" s="230"/>
      <c r="E37" s="230"/>
      <c r="F37" s="230"/>
      <c r="G37" s="230"/>
      <c r="H37" s="230"/>
      <c r="I37" s="230"/>
      <c r="J37" s="230"/>
      <c r="K37" s="230"/>
      <c r="L37" s="230"/>
      <c r="M37" s="230"/>
      <c r="N37" s="230"/>
      <c r="O37" s="230"/>
      <c r="P37" s="230"/>
      <c r="Q37" s="230"/>
    </row>
    <row r="38" spans="1:17" ht="15" thickBot="1" x14ac:dyDescent="0.4">
      <c r="A38" s="1" t="s">
        <v>10</v>
      </c>
      <c r="B38" s="247" t="s">
        <v>35</v>
      </c>
      <c r="C38" s="248"/>
      <c r="D38" s="248"/>
      <c r="E38" s="248"/>
      <c r="F38" s="248"/>
      <c r="G38" s="248"/>
      <c r="H38" s="248"/>
      <c r="I38" s="249"/>
      <c r="J38" s="230"/>
      <c r="K38" s="1" t="s">
        <v>12</v>
      </c>
      <c r="L38" s="247" t="s">
        <v>36</v>
      </c>
      <c r="M38" s="248"/>
      <c r="N38" s="248"/>
      <c r="O38" s="248"/>
      <c r="P38" s="248"/>
      <c r="Q38" s="249"/>
    </row>
    <row r="39" spans="1:17" ht="15" thickBot="1" x14ac:dyDescent="0.4">
      <c r="A39" s="230"/>
      <c r="B39" s="230"/>
      <c r="C39" s="230"/>
      <c r="D39" s="230"/>
      <c r="E39" s="230"/>
      <c r="F39" s="230"/>
      <c r="G39" s="230"/>
      <c r="H39" s="230"/>
      <c r="I39" s="230"/>
      <c r="J39" s="230"/>
      <c r="K39" s="230"/>
      <c r="L39" s="230"/>
      <c r="M39" s="230"/>
      <c r="N39" s="230"/>
      <c r="O39" s="230"/>
      <c r="P39" s="230"/>
      <c r="Q39" s="230"/>
    </row>
    <row r="40" spans="1:17" ht="15" thickBot="1" x14ac:dyDescent="0.4">
      <c r="A40" s="1" t="s">
        <v>21</v>
      </c>
      <c r="B40" s="247" t="s">
        <v>37</v>
      </c>
      <c r="C40" s="249"/>
      <c r="D40" s="21" t="s">
        <v>23</v>
      </c>
      <c r="E40" s="20"/>
      <c r="F40" s="230"/>
      <c r="G40" s="1" t="s">
        <v>24</v>
      </c>
      <c r="H40" s="247" t="s">
        <v>25</v>
      </c>
      <c r="I40" s="249"/>
      <c r="J40" s="230"/>
      <c r="K40" s="1" t="s">
        <v>26</v>
      </c>
      <c r="L40" s="257" t="s">
        <v>38</v>
      </c>
      <c r="M40" s="248"/>
      <c r="N40" s="249"/>
      <c r="O40" s="230"/>
      <c r="P40" s="230"/>
      <c r="Q40" s="230"/>
    </row>
    <row r="44" spans="1:17" ht="15.5" x14ac:dyDescent="0.35">
      <c r="A44" s="258" t="s">
        <v>39</v>
      </c>
      <c r="B44" s="258"/>
      <c r="C44" s="258"/>
      <c r="D44" s="258"/>
      <c r="E44" s="258"/>
      <c r="F44" s="258"/>
      <c r="G44" s="230"/>
      <c r="H44" s="230"/>
      <c r="I44" s="230"/>
      <c r="J44" s="230"/>
      <c r="K44" s="230"/>
      <c r="L44" s="230"/>
      <c r="M44" s="230"/>
      <c r="N44" s="230"/>
      <c r="O44" s="230"/>
      <c r="P44" s="230"/>
      <c r="Q44" s="230"/>
    </row>
    <row r="46" spans="1:17" x14ac:dyDescent="0.35">
      <c r="A46" s="256" t="s">
        <v>40</v>
      </c>
      <c r="B46" s="256"/>
      <c r="C46" s="256"/>
      <c r="D46" s="256"/>
      <c r="E46" s="256"/>
      <c r="F46" s="256"/>
      <c r="G46" s="256"/>
      <c r="H46" s="256"/>
      <c r="I46" s="256"/>
      <c r="J46" s="256"/>
      <c r="K46" s="256"/>
      <c r="L46" s="256"/>
      <c r="M46" s="230"/>
      <c r="N46" s="230"/>
      <c r="O46" s="230"/>
      <c r="P46" s="230"/>
      <c r="Q46" s="230"/>
    </row>
    <row r="47" spans="1:17" x14ac:dyDescent="0.35">
      <c r="A47" s="233"/>
      <c r="B47" s="230"/>
      <c r="C47" s="233"/>
      <c r="D47" s="233"/>
      <c r="E47" s="233"/>
      <c r="F47" s="233"/>
      <c r="G47" s="233"/>
      <c r="H47" s="233"/>
      <c r="I47" s="230"/>
      <c r="J47" s="230"/>
      <c r="K47" s="230"/>
      <c r="L47" s="230"/>
      <c r="M47" s="230"/>
      <c r="N47" s="230"/>
      <c r="O47" s="230"/>
      <c r="P47" s="230"/>
      <c r="Q47" s="230"/>
    </row>
    <row r="48" spans="1:17" ht="15" thickBot="1" x14ac:dyDescent="0.4">
      <c r="A48" s="230"/>
      <c r="B48" s="1" t="s">
        <v>41</v>
      </c>
      <c r="C48" s="17"/>
      <c r="D48" s="17"/>
      <c r="E48" s="230"/>
      <c r="F48" s="1" t="s">
        <v>42</v>
      </c>
      <c r="G48" s="230"/>
      <c r="H48" s="230"/>
      <c r="I48" s="230"/>
      <c r="J48" s="1" t="s">
        <v>43</v>
      </c>
      <c r="K48" s="230"/>
      <c r="L48" s="230"/>
      <c r="M48" s="230"/>
      <c r="N48" s="230"/>
      <c r="O48" s="230"/>
      <c r="P48" s="230"/>
      <c r="Q48" s="230"/>
    </row>
    <row r="49" spans="1:13" ht="15" thickBot="1" x14ac:dyDescent="0.4">
      <c r="A49" s="3">
        <v>1</v>
      </c>
      <c r="B49" s="247"/>
      <c r="C49" s="248"/>
      <c r="D49" s="249"/>
      <c r="E49" s="230"/>
      <c r="F49" s="247"/>
      <c r="G49" s="248"/>
      <c r="H49" s="249"/>
      <c r="I49" s="230"/>
      <c r="J49" s="247"/>
      <c r="K49" s="248"/>
      <c r="L49" s="248"/>
      <c r="M49" s="249"/>
    </row>
    <row r="50" spans="1:13" ht="15" thickBot="1" x14ac:dyDescent="0.4">
      <c r="A50" s="3">
        <v>2</v>
      </c>
      <c r="B50" s="247"/>
      <c r="C50" s="248"/>
      <c r="D50" s="249"/>
      <c r="E50" s="230"/>
      <c r="F50" s="247"/>
      <c r="G50" s="248"/>
      <c r="H50" s="249"/>
      <c r="I50" s="230"/>
      <c r="J50" s="247"/>
      <c r="K50" s="248"/>
      <c r="L50" s="248"/>
      <c r="M50" s="249"/>
    </row>
    <row r="51" spans="1:13" ht="15" thickBot="1" x14ac:dyDescent="0.4">
      <c r="A51" s="3">
        <v>3</v>
      </c>
      <c r="B51" s="247"/>
      <c r="C51" s="248"/>
      <c r="D51" s="249"/>
      <c r="E51" s="230"/>
      <c r="F51" s="247"/>
      <c r="G51" s="248"/>
      <c r="H51" s="249"/>
      <c r="I51" s="230"/>
      <c r="J51" s="247"/>
      <c r="K51" s="248"/>
      <c r="L51" s="248"/>
      <c r="M51" s="249"/>
    </row>
    <row r="52" spans="1:13" ht="15" thickBot="1" x14ac:dyDescent="0.4">
      <c r="A52" s="3">
        <v>4</v>
      </c>
      <c r="B52" s="247"/>
      <c r="C52" s="248"/>
      <c r="D52" s="249"/>
      <c r="E52" s="230"/>
      <c r="F52" s="247"/>
      <c r="G52" s="248"/>
      <c r="H52" s="249"/>
      <c r="I52" s="230"/>
      <c r="J52" s="247"/>
      <c r="K52" s="248"/>
      <c r="L52" s="248"/>
      <c r="M52" s="249"/>
    </row>
    <row r="53" spans="1:13" ht="15" thickBot="1" x14ac:dyDescent="0.4">
      <c r="A53" s="3">
        <v>5</v>
      </c>
      <c r="B53" s="247"/>
      <c r="C53" s="248"/>
      <c r="D53" s="249"/>
      <c r="E53" s="230"/>
      <c r="F53" s="247"/>
      <c r="G53" s="248"/>
      <c r="H53" s="249"/>
      <c r="I53" s="230"/>
      <c r="J53" s="247"/>
      <c r="K53" s="248"/>
      <c r="L53" s="248"/>
      <c r="M53" s="249"/>
    </row>
    <row r="54" spans="1:13" ht="15" thickBot="1" x14ac:dyDescent="0.4">
      <c r="A54" s="3">
        <v>6</v>
      </c>
      <c r="B54" s="247"/>
      <c r="C54" s="248"/>
      <c r="D54" s="249"/>
      <c r="E54" s="230"/>
      <c r="F54" s="247"/>
      <c r="G54" s="248"/>
      <c r="H54" s="249"/>
      <c r="I54" s="230"/>
      <c r="J54" s="247"/>
      <c r="K54" s="248"/>
      <c r="L54" s="248"/>
      <c r="M54" s="249"/>
    </row>
    <row r="55" spans="1:13" ht="15" thickBot="1" x14ac:dyDescent="0.4">
      <c r="A55" s="3">
        <v>7</v>
      </c>
      <c r="B55" s="247"/>
      <c r="C55" s="248"/>
      <c r="D55" s="249"/>
      <c r="E55" s="230"/>
      <c r="F55" s="247"/>
      <c r="G55" s="248"/>
      <c r="H55" s="249"/>
      <c r="I55" s="230"/>
      <c r="J55" s="247"/>
      <c r="K55" s="248"/>
      <c r="L55" s="248"/>
      <c r="M55" s="249"/>
    </row>
    <row r="56" spans="1:13" ht="15" thickBot="1" x14ac:dyDescent="0.4">
      <c r="A56" s="3">
        <v>8</v>
      </c>
      <c r="B56" s="247"/>
      <c r="C56" s="248"/>
      <c r="D56" s="249"/>
      <c r="E56" s="230"/>
      <c r="F56" s="247"/>
      <c r="G56" s="248"/>
      <c r="H56" s="249"/>
      <c r="I56" s="230"/>
      <c r="J56" s="247"/>
      <c r="K56" s="248"/>
      <c r="L56" s="248"/>
      <c r="M56" s="249"/>
    </row>
  </sheetData>
  <customSheetViews>
    <customSheetView guid="{08C97B7F-67EE-4463-AA3D-5024C5CFCC42}" topLeftCell="A28">
      <selection activeCell="J12" sqref="J12"/>
      <pageMargins left="0" right="0" top="0" bottom="0" header="0" footer="0"/>
      <pageSetup orientation="portrait" verticalDpi="0" r:id="rId1"/>
    </customSheetView>
  </customSheetViews>
  <mergeCells count="53">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 ref="B40:C40"/>
    <mergeCell ref="H40:I40"/>
    <mergeCell ref="L40:N40"/>
    <mergeCell ref="A28:B28"/>
    <mergeCell ref="B30:I30"/>
    <mergeCell ref="L30:Q30"/>
    <mergeCell ref="B32:C32"/>
    <mergeCell ref="H32:I32"/>
    <mergeCell ref="L32:N32"/>
    <mergeCell ref="L22:M22"/>
    <mergeCell ref="P22:Q22"/>
    <mergeCell ref="B24:C24"/>
    <mergeCell ref="H24:I24"/>
    <mergeCell ref="L24:N24"/>
    <mergeCell ref="L17:Q17"/>
    <mergeCell ref="B17:I17"/>
    <mergeCell ref="B19:I20"/>
    <mergeCell ref="A3:H3"/>
    <mergeCell ref="A5:D5"/>
    <mergeCell ref="A6:C6"/>
    <mergeCell ref="A7:C7"/>
    <mergeCell ref="A9:D9"/>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s>
  <hyperlinks>
    <hyperlink ref="L24" r:id="rId2" xr:uid="{00000000-0004-0000-0000-000000000000}"/>
    <hyperlink ref="L32" r:id="rId3" xr:uid="{00000000-0004-0000-0000-000001000000}"/>
    <hyperlink ref="L40" r:id="rId4" xr:uid="{00000000-0004-0000-0000-000002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topLeftCell="G25" zoomScaleNormal="100" workbookViewId="0">
      <selection activeCell="A69" sqref="A69:Y82"/>
    </sheetView>
  </sheetViews>
  <sheetFormatPr defaultRowHeight="14.5" x14ac:dyDescent="0.35"/>
  <cols>
    <col min="9" max="9" width="11.453125" customWidth="1"/>
  </cols>
  <sheetData>
    <row r="2" spans="1:25" ht="19" thickBot="1" x14ac:dyDescent="0.5">
      <c r="A2" s="277" t="s">
        <v>44</v>
      </c>
      <c r="B2" s="277"/>
      <c r="C2" s="277"/>
      <c r="D2" s="277"/>
      <c r="E2" s="277"/>
      <c r="F2" s="277"/>
      <c r="G2" s="230"/>
      <c r="H2" s="277" t="s">
        <v>45</v>
      </c>
      <c r="I2" s="277"/>
      <c r="J2" s="277"/>
      <c r="K2" s="230"/>
      <c r="L2" s="230"/>
      <c r="M2" s="230"/>
      <c r="N2" s="230"/>
      <c r="O2" s="230"/>
      <c r="P2" s="230"/>
      <c r="Q2" s="230"/>
      <c r="R2" s="230"/>
      <c r="S2" s="230"/>
      <c r="T2" s="230"/>
      <c r="U2" s="230"/>
      <c r="V2" s="230"/>
      <c r="W2" s="230"/>
      <c r="X2" s="230"/>
      <c r="Y2" s="230"/>
    </row>
    <row r="3" spans="1:25" x14ac:dyDescent="0.35">
      <c r="A3" s="262" t="s">
        <v>46</v>
      </c>
      <c r="B3" s="263"/>
      <c r="C3" s="263"/>
      <c r="D3" s="263"/>
      <c r="E3" s="263"/>
      <c r="F3" s="263"/>
      <c r="G3" s="263"/>
      <c r="H3" s="263"/>
      <c r="I3" s="263"/>
      <c r="J3" s="263"/>
      <c r="K3" s="263"/>
      <c r="L3" s="263"/>
      <c r="M3" s="263"/>
      <c r="N3" s="263"/>
      <c r="O3" s="263"/>
      <c r="P3" s="263"/>
      <c r="Q3" s="263"/>
      <c r="R3" s="263"/>
      <c r="S3" s="263"/>
      <c r="T3" s="263"/>
      <c r="U3" s="263"/>
      <c r="V3" s="263"/>
      <c r="W3" s="263"/>
      <c r="X3" s="263"/>
      <c r="Y3" s="264"/>
    </row>
    <row r="4" spans="1:25" x14ac:dyDescent="0.35">
      <c r="A4" s="265"/>
      <c r="B4" s="266"/>
      <c r="C4" s="266"/>
      <c r="D4" s="266"/>
      <c r="E4" s="266"/>
      <c r="F4" s="266"/>
      <c r="G4" s="266"/>
      <c r="H4" s="266"/>
      <c r="I4" s="266"/>
      <c r="J4" s="266"/>
      <c r="K4" s="266"/>
      <c r="L4" s="266"/>
      <c r="M4" s="266"/>
      <c r="N4" s="266"/>
      <c r="O4" s="266"/>
      <c r="P4" s="266"/>
      <c r="Q4" s="266"/>
      <c r="R4" s="266"/>
      <c r="S4" s="266"/>
      <c r="T4" s="266"/>
      <c r="U4" s="266"/>
      <c r="V4" s="266"/>
      <c r="W4" s="266"/>
      <c r="X4" s="266"/>
      <c r="Y4" s="267"/>
    </row>
    <row r="5" spans="1:25" x14ac:dyDescent="0.35">
      <c r="A5" s="265"/>
      <c r="B5" s="266"/>
      <c r="C5" s="266"/>
      <c r="D5" s="266"/>
      <c r="E5" s="266"/>
      <c r="F5" s="266"/>
      <c r="G5" s="266"/>
      <c r="H5" s="266"/>
      <c r="I5" s="266"/>
      <c r="J5" s="266"/>
      <c r="K5" s="266"/>
      <c r="L5" s="266"/>
      <c r="M5" s="266"/>
      <c r="N5" s="266"/>
      <c r="O5" s="266"/>
      <c r="P5" s="266"/>
      <c r="Q5" s="266"/>
      <c r="R5" s="266"/>
      <c r="S5" s="266"/>
      <c r="T5" s="266"/>
      <c r="U5" s="266"/>
      <c r="V5" s="266"/>
      <c r="W5" s="266"/>
      <c r="X5" s="266"/>
      <c r="Y5" s="267"/>
    </row>
    <row r="6" spans="1:25" x14ac:dyDescent="0.35">
      <c r="A6" s="265"/>
      <c r="B6" s="266"/>
      <c r="C6" s="266"/>
      <c r="D6" s="266"/>
      <c r="E6" s="266"/>
      <c r="F6" s="266"/>
      <c r="G6" s="266"/>
      <c r="H6" s="266"/>
      <c r="I6" s="266"/>
      <c r="J6" s="266"/>
      <c r="K6" s="266"/>
      <c r="L6" s="266"/>
      <c r="M6" s="266"/>
      <c r="N6" s="266"/>
      <c r="O6" s="266"/>
      <c r="P6" s="266"/>
      <c r="Q6" s="266"/>
      <c r="R6" s="266"/>
      <c r="S6" s="266"/>
      <c r="T6" s="266"/>
      <c r="U6" s="266"/>
      <c r="V6" s="266"/>
      <c r="W6" s="266"/>
      <c r="X6" s="266"/>
      <c r="Y6" s="267"/>
    </row>
    <row r="7" spans="1:25" x14ac:dyDescent="0.35">
      <c r="A7" s="265"/>
      <c r="B7" s="266"/>
      <c r="C7" s="266"/>
      <c r="D7" s="266"/>
      <c r="E7" s="266"/>
      <c r="F7" s="266"/>
      <c r="G7" s="266"/>
      <c r="H7" s="266"/>
      <c r="I7" s="266"/>
      <c r="J7" s="266"/>
      <c r="K7" s="266"/>
      <c r="L7" s="266"/>
      <c r="M7" s="266"/>
      <c r="N7" s="266"/>
      <c r="O7" s="266"/>
      <c r="P7" s="266"/>
      <c r="Q7" s="266"/>
      <c r="R7" s="266"/>
      <c r="S7" s="266"/>
      <c r="T7" s="266"/>
      <c r="U7" s="266"/>
      <c r="V7" s="266"/>
      <c r="W7" s="266"/>
      <c r="X7" s="266"/>
      <c r="Y7" s="267"/>
    </row>
    <row r="8" spans="1:25" x14ac:dyDescent="0.35">
      <c r="A8" s="265"/>
      <c r="B8" s="266"/>
      <c r="C8" s="266"/>
      <c r="D8" s="266"/>
      <c r="E8" s="266"/>
      <c r="F8" s="266"/>
      <c r="G8" s="266"/>
      <c r="H8" s="266"/>
      <c r="I8" s="266"/>
      <c r="J8" s="266"/>
      <c r="K8" s="266"/>
      <c r="L8" s="266"/>
      <c r="M8" s="266"/>
      <c r="N8" s="266"/>
      <c r="O8" s="266"/>
      <c r="P8" s="266"/>
      <c r="Q8" s="266"/>
      <c r="R8" s="266"/>
      <c r="S8" s="266"/>
      <c r="T8" s="266"/>
      <c r="U8" s="266"/>
      <c r="V8" s="266"/>
      <c r="W8" s="266"/>
      <c r="X8" s="266"/>
      <c r="Y8" s="267"/>
    </row>
    <row r="9" spans="1:25" x14ac:dyDescent="0.35">
      <c r="A9" s="265"/>
      <c r="B9" s="266"/>
      <c r="C9" s="266"/>
      <c r="D9" s="266"/>
      <c r="E9" s="266"/>
      <c r="F9" s="266"/>
      <c r="G9" s="266"/>
      <c r="H9" s="266"/>
      <c r="I9" s="266"/>
      <c r="J9" s="266"/>
      <c r="K9" s="266"/>
      <c r="L9" s="266"/>
      <c r="M9" s="266"/>
      <c r="N9" s="266"/>
      <c r="O9" s="266"/>
      <c r="P9" s="266"/>
      <c r="Q9" s="266"/>
      <c r="R9" s="266"/>
      <c r="S9" s="266"/>
      <c r="T9" s="266"/>
      <c r="U9" s="266"/>
      <c r="V9" s="266"/>
      <c r="W9" s="266"/>
      <c r="X9" s="266"/>
      <c r="Y9" s="267"/>
    </row>
    <row r="10" spans="1:25" x14ac:dyDescent="0.35">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7"/>
    </row>
    <row r="11" spans="1:25" x14ac:dyDescent="0.3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7"/>
    </row>
    <row r="12" spans="1:25" x14ac:dyDescent="0.35">
      <c r="A12" s="265"/>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7"/>
    </row>
    <row r="13" spans="1:25" x14ac:dyDescent="0.35">
      <c r="A13" s="265"/>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7"/>
    </row>
    <row r="14" spans="1:25" x14ac:dyDescent="0.35">
      <c r="A14" s="26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7"/>
    </row>
    <row r="15" spans="1:25" x14ac:dyDescent="0.35">
      <c r="A15" s="265"/>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7"/>
    </row>
    <row r="16" spans="1:25" ht="15" thickBot="1" x14ac:dyDescent="0.4">
      <c r="A16" s="268"/>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70"/>
    </row>
    <row r="18" spans="1:25" ht="15" thickBot="1" x14ac:dyDescent="0.4">
      <c r="A18" s="271" t="s">
        <v>47</v>
      </c>
      <c r="B18" s="271"/>
      <c r="C18" s="271"/>
      <c r="D18" s="271"/>
      <c r="E18" s="230"/>
      <c r="F18" s="230"/>
      <c r="G18" s="230"/>
      <c r="H18" s="230"/>
      <c r="I18" s="230"/>
      <c r="J18" s="230"/>
      <c r="K18" s="230"/>
      <c r="L18" s="230"/>
      <c r="M18" s="230"/>
      <c r="N18" s="230"/>
      <c r="O18" s="230"/>
      <c r="P18" s="230"/>
      <c r="Q18" s="230"/>
      <c r="R18" s="230"/>
      <c r="S18" s="230"/>
      <c r="T18" s="230"/>
      <c r="U18" s="230"/>
      <c r="V18" s="230"/>
      <c r="W18" s="230"/>
      <c r="X18" s="230"/>
      <c r="Y18" s="230"/>
    </row>
    <row r="19" spans="1:25" x14ac:dyDescent="0.35">
      <c r="A19" s="262" t="s">
        <v>48</v>
      </c>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4"/>
    </row>
    <row r="20" spans="1:25" x14ac:dyDescent="0.35">
      <c r="A20" s="265"/>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7"/>
    </row>
    <row r="21" spans="1:25" x14ac:dyDescent="0.35">
      <c r="A21" s="26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7"/>
    </row>
    <row r="22" spans="1:25" x14ac:dyDescent="0.35">
      <c r="A22" s="26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7"/>
    </row>
    <row r="23" spans="1:25" x14ac:dyDescent="0.35">
      <c r="A23" s="26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7"/>
    </row>
    <row r="24" spans="1:25" x14ac:dyDescent="0.35">
      <c r="A24" s="26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7"/>
    </row>
    <row r="25" spans="1:25" ht="18" customHeight="1" thickBot="1" x14ac:dyDescent="0.4">
      <c r="A25" s="268"/>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70"/>
    </row>
    <row r="27" spans="1:25" ht="15" thickBot="1" x14ac:dyDescent="0.4">
      <c r="A27" s="271" t="s">
        <v>49</v>
      </c>
      <c r="B27" s="271"/>
      <c r="C27" s="271"/>
      <c r="D27" s="271"/>
      <c r="E27" s="271"/>
      <c r="F27" s="271"/>
      <c r="G27" s="271"/>
      <c r="H27" s="271"/>
      <c r="I27" s="230"/>
      <c r="J27" s="230"/>
      <c r="K27" s="230"/>
      <c r="L27" s="230"/>
      <c r="M27" s="230"/>
      <c r="N27" s="230"/>
      <c r="O27" s="230"/>
      <c r="P27" s="230"/>
      <c r="Q27" s="230"/>
      <c r="R27" s="230"/>
      <c r="S27" s="230"/>
      <c r="T27" s="230"/>
      <c r="U27" s="230"/>
      <c r="V27" s="230"/>
      <c r="W27" s="230"/>
      <c r="X27" s="230"/>
      <c r="Y27" s="230"/>
    </row>
    <row r="28" spans="1:25" ht="15" thickBot="1" x14ac:dyDescent="0.4">
      <c r="A28" s="272" t="s">
        <v>50</v>
      </c>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4"/>
    </row>
    <row r="30" spans="1:25" ht="15" thickBot="1" x14ac:dyDescent="0.4">
      <c r="A30" s="271" t="s">
        <v>51</v>
      </c>
      <c r="B30" s="271"/>
      <c r="C30" s="271"/>
      <c r="D30" s="230"/>
      <c r="E30" s="271" t="s">
        <v>52</v>
      </c>
      <c r="F30" s="271"/>
      <c r="G30" s="271"/>
      <c r="H30" s="230"/>
      <c r="I30" s="230"/>
      <c r="J30" s="230"/>
      <c r="K30" s="230"/>
      <c r="L30" s="230"/>
      <c r="M30" s="230"/>
      <c r="N30" s="230"/>
      <c r="O30" s="230"/>
      <c r="P30" s="230"/>
      <c r="Q30" s="230"/>
      <c r="R30" s="230"/>
      <c r="S30" s="230"/>
      <c r="T30" s="230"/>
      <c r="U30" s="230"/>
      <c r="V30" s="230"/>
      <c r="W30" s="230"/>
      <c r="X30" s="230"/>
      <c r="Y30" s="230"/>
    </row>
    <row r="31" spans="1:25" ht="15" thickBot="1" x14ac:dyDescent="0.4">
      <c r="A31" s="275" t="s">
        <v>53</v>
      </c>
      <c r="B31" s="276"/>
      <c r="C31" s="230"/>
      <c r="D31" s="230"/>
      <c r="E31" s="275" t="s">
        <v>54</v>
      </c>
      <c r="F31" s="276"/>
      <c r="G31" s="230"/>
      <c r="H31" s="230"/>
      <c r="I31" s="230"/>
      <c r="J31" s="230"/>
      <c r="K31" s="230"/>
      <c r="L31" s="230"/>
      <c r="M31" s="230"/>
      <c r="N31" s="230"/>
      <c r="O31" s="230"/>
      <c r="P31" s="230"/>
      <c r="Q31" s="230"/>
      <c r="R31" s="230"/>
      <c r="S31" s="230"/>
      <c r="T31" s="230"/>
      <c r="U31" s="230"/>
      <c r="V31" s="230"/>
      <c r="W31" s="230"/>
      <c r="X31" s="230"/>
      <c r="Y31" s="230"/>
    </row>
    <row r="33" spans="1:25" x14ac:dyDescent="0.35">
      <c r="A33" s="11"/>
      <c r="B33" s="11"/>
      <c r="C33" s="11"/>
      <c r="D33" s="11"/>
      <c r="E33" s="11"/>
      <c r="F33" s="11"/>
      <c r="G33" s="11"/>
      <c r="H33" s="11"/>
      <c r="I33" s="11"/>
      <c r="J33" s="11"/>
      <c r="K33" s="11"/>
      <c r="L33" s="11"/>
      <c r="M33" s="11"/>
      <c r="N33" s="11"/>
      <c r="O33" s="11"/>
      <c r="P33" s="11"/>
      <c r="Q33" s="11"/>
      <c r="R33" s="11"/>
      <c r="S33" s="11"/>
      <c r="T33" s="11"/>
      <c r="U33" s="11"/>
      <c r="V33" s="11"/>
      <c r="W33" s="11"/>
      <c r="X33" s="11"/>
      <c r="Y33" s="11"/>
    </row>
    <row r="35" spans="1:25" ht="19" thickBot="1" x14ac:dyDescent="0.5">
      <c r="A35" s="277" t="s">
        <v>55</v>
      </c>
      <c r="B35" s="277"/>
      <c r="C35" s="277"/>
      <c r="D35" s="277"/>
      <c r="E35" s="277"/>
      <c r="F35" s="277"/>
      <c r="G35" s="230"/>
      <c r="H35" s="231" t="s">
        <v>56</v>
      </c>
      <c r="I35" s="231"/>
      <c r="J35" s="231"/>
      <c r="K35" s="230"/>
      <c r="L35" s="230"/>
      <c r="M35" s="230"/>
      <c r="N35" s="230"/>
      <c r="O35" s="230"/>
      <c r="P35" s="230"/>
      <c r="Q35" s="230"/>
      <c r="R35" s="230"/>
      <c r="S35" s="230"/>
      <c r="T35" s="230"/>
      <c r="U35" s="230"/>
      <c r="V35" s="230"/>
      <c r="W35" s="230"/>
      <c r="X35" s="230"/>
      <c r="Y35" s="230"/>
    </row>
    <row r="36" spans="1:25" x14ac:dyDescent="0.35">
      <c r="A36" s="262" t="s">
        <v>57</v>
      </c>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4"/>
    </row>
    <row r="37" spans="1:25" x14ac:dyDescent="0.35">
      <c r="A37" s="26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7"/>
    </row>
    <row r="38" spans="1:25" x14ac:dyDescent="0.35">
      <c r="A38" s="26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7"/>
    </row>
    <row r="39" spans="1:25" x14ac:dyDescent="0.35">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7"/>
    </row>
    <row r="40" spans="1:25" x14ac:dyDescent="0.35">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7"/>
    </row>
    <row r="41" spans="1:25" x14ac:dyDescent="0.35">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7"/>
    </row>
    <row r="42" spans="1:25" x14ac:dyDescent="0.35">
      <c r="A42" s="265"/>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7"/>
    </row>
    <row r="43" spans="1:25" x14ac:dyDescent="0.35">
      <c r="A43" s="265"/>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7"/>
    </row>
    <row r="44" spans="1:25" x14ac:dyDescent="0.35">
      <c r="A44" s="265"/>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7"/>
    </row>
    <row r="45" spans="1:25" x14ac:dyDescent="0.35">
      <c r="A45" s="265"/>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7"/>
    </row>
    <row r="46" spans="1:25" x14ac:dyDescent="0.35">
      <c r="A46" s="265"/>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7"/>
    </row>
    <row r="47" spans="1:25" x14ac:dyDescent="0.35">
      <c r="A47" s="265"/>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7"/>
    </row>
    <row r="48" spans="1:25" x14ac:dyDescent="0.35">
      <c r="A48" s="265"/>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7"/>
    </row>
    <row r="49" spans="1:25" ht="15" thickBot="1" x14ac:dyDescent="0.4">
      <c r="A49" s="268"/>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70"/>
    </row>
    <row r="51" spans="1:25" ht="15" thickBot="1" x14ac:dyDescent="0.4">
      <c r="A51" s="271" t="s">
        <v>47</v>
      </c>
      <c r="B51" s="271"/>
      <c r="C51" s="271"/>
      <c r="D51" s="271"/>
      <c r="E51" s="230"/>
      <c r="F51" s="230"/>
      <c r="G51" s="230"/>
      <c r="H51" s="230"/>
      <c r="I51" s="230"/>
      <c r="J51" s="230"/>
      <c r="K51" s="230"/>
      <c r="L51" s="230"/>
      <c r="M51" s="230"/>
      <c r="N51" s="230"/>
      <c r="O51" s="230"/>
      <c r="P51" s="230"/>
      <c r="Q51" s="230"/>
      <c r="R51" s="230"/>
      <c r="S51" s="230"/>
      <c r="T51" s="230"/>
      <c r="U51" s="230"/>
      <c r="V51" s="230"/>
      <c r="W51" s="230"/>
      <c r="X51" s="230"/>
      <c r="Y51" s="230"/>
    </row>
    <row r="52" spans="1:25" x14ac:dyDescent="0.35">
      <c r="A52" s="262" t="s">
        <v>58</v>
      </c>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4"/>
    </row>
    <row r="53" spans="1:25" x14ac:dyDescent="0.35">
      <c r="A53" s="265"/>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7"/>
    </row>
    <row r="54" spans="1:25" x14ac:dyDescent="0.35">
      <c r="A54" s="265"/>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7"/>
    </row>
    <row r="55" spans="1:25" x14ac:dyDescent="0.35">
      <c r="A55" s="265"/>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7"/>
    </row>
    <row r="56" spans="1:25" x14ac:dyDescent="0.35">
      <c r="A56" s="265"/>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7"/>
    </row>
    <row r="57" spans="1:25" x14ac:dyDescent="0.35">
      <c r="A57" s="265"/>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7"/>
    </row>
    <row r="58" spans="1:25" ht="15" thickBot="1" x14ac:dyDescent="0.4">
      <c r="A58" s="268"/>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70"/>
    </row>
    <row r="60" spans="1:25" ht="15" thickBot="1" x14ac:dyDescent="0.4">
      <c r="A60" s="271" t="s">
        <v>49</v>
      </c>
      <c r="B60" s="271"/>
      <c r="C60" s="271"/>
      <c r="D60" s="271"/>
      <c r="E60" s="271"/>
      <c r="F60" s="271"/>
      <c r="G60" s="271"/>
      <c r="H60" s="271"/>
      <c r="I60" s="230"/>
      <c r="J60" s="230"/>
      <c r="K60" s="230"/>
      <c r="L60" s="230"/>
      <c r="M60" s="230"/>
      <c r="N60" s="230"/>
      <c r="O60" s="230"/>
      <c r="P60" s="230"/>
      <c r="Q60" s="230"/>
      <c r="R60" s="230"/>
      <c r="S60" s="230"/>
      <c r="T60" s="230"/>
      <c r="U60" s="230"/>
      <c r="V60" s="230"/>
      <c r="W60" s="230"/>
      <c r="X60" s="230"/>
      <c r="Y60" s="230"/>
    </row>
    <row r="61" spans="1:25" ht="15" thickBot="1" x14ac:dyDescent="0.4">
      <c r="A61" s="272"/>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4"/>
    </row>
    <row r="63" spans="1:25" ht="15" thickBot="1" x14ac:dyDescent="0.4">
      <c r="A63" s="271" t="s">
        <v>51</v>
      </c>
      <c r="B63" s="271"/>
      <c r="C63" s="271"/>
      <c r="D63" s="230"/>
      <c r="E63" s="271" t="s">
        <v>52</v>
      </c>
      <c r="F63" s="271"/>
      <c r="G63" s="271"/>
      <c r="H63" s="230"/>
      <c r="I63" s="230"/>
      <c r="J63" s="230"/>
      <c r="K63" s="230"/>
      <c r="L63" s="230"/>
      <c r="M63" s="230"/>
      <c r="N63" s="230"/>
      <c r="O63" s="230"/>
      <c r="P63" s="230"/>
      <c r="Q63" s="230"/>
      <c r="R63" s="230"/>
      <c r="S63" s="230"/>
      <c r="T63" s="230"/>
      <c r="U63" s="230"/>
      <c r="V63" s="230"/>
      <c r="W63" s="230"/>
      <c r="X63" s="230"/>
      <c r="Y63" s="230"/>
    </row>
    <row r="64" spans="1:25" ht="15" thickBot="1" x14ac:dyDescent="0.4">
      <c r="A64" s="275" t="s">
        <v>53</v>
      </c>
      <c r="B64" s="276"/>
      <c r="C64" s="230"/>
      <c r="D64" s="230"/>
      <c r="E64" s="275" t="s">
        <v>59</v>
      </c>
      <c r="F64" s="276"/>
      <c r="G64" s="230"/>
      <c r="H64" s="230"/>
      <c r="I64" s="230"/>
      <c r="J64" s="230"/>
      <c r="K64" s="230"/>
      <c r="L64" s="230"/>
      <c r="M64" s="230"/>
      <c r="N64" s="230"/>
      <c r="O64" s="230"/>
      <c r="P64" s="230"/>
      <c r="Q64" s="230"/>
      <c r="R64" s="230"/>
      <c r="S64" s="230"/>
      <c r="T64" s="230"/>
      <c r="U64" s="230"/>
      <c r="V64" s="230"/>
      <c r="W64" s="230"/>
      <c r="X64" s="230"/>
      <c r="Y64" s="230"/>
    </row>
    <row r="66" spans="1:25" x14ac:dyDescent="0.3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8" spans="1:25" ht="19" thickBot="1" x14ac:dyDescent="0.5">
      <c r="A68" s="277" t="s">
        <v>60</v>
      </c>
      <c r="B68" s="277"/>
      <c r="C68" s="277"/>
      <c r="D68" s="277"/>
      <c r="E68" s="277"/>
      <c r="F68" s="277"/>
      <c r="G68" s="230"/>
      <c r="H68" s="231" t="s">
        <v>61</v>
      </c>
      <c r="I68" s="231"/>
      <c r="J68" s="231"/>
      <c r="K68" s="230"/>
      <c r="L68" s="230"/>
      <c r="M68" s="230"/>
      <c r="N68" s="230"/>
      <c r="O68" s="230"/>
      <c r="P68" s="230"/>
      <c r="Q68" s="230"/>
      <c r="R68" s="230"/>
      <c r="S68" s="230"/>
      <c r="T68" s="230"/>
      <c r="U68" s="230"/>
      <c r="V68" s="230"/>
      <c r="W68" s="230"/>
      <c r="X68" s="230"/>
      <c r="Y68" s="230"/>
    </row>
    <row r="69" spans="1:25" x14ac:dyDescent="0.35">
      <c r="A69" s="262" t="s">
        <v>62</v>
      </c>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4"/>
    </row>
    <row r="70" spans="1:25" x14ac:dyDescent="0.35">
      <c r="A70" s="265"/>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7"/>
    </row>
    <row r="71" spans="1:25" x14ac:dyDescent="0.35">
      <c r="A71" s="265"/>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7"/>
    </row>
    <row r="72" spans="1:25" x14ac:dyDescent="0.35">
      <c r="A72" s="265"/>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7"/>
    </row>
    <row r="73" spans="1:25" x14ac:dyDescent="0.35">
      <c r="A73" s="265"/>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7"/>
    </row>
    <row r="74" spans="1:25" x14ac:dyDescent="0.35">
      <c r="A74" s="265"/>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7"/>
    </row>
    <row r="75" spans="1:25" x14ac:dyDescent="0.35">
      <c r="A75" s="265"/>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7"/>
    </row>
    <row r="76" spans="1:25" x14ac:dyDescent="0.35">
      <c r="A76" s="265"/>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7"/>
    </row>
    <row r="77" spans="1:25" x14ac:dyDescent="0.35">
      <c r="A77" s="265"/>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7"/>
    </row>
    <row r="78" spans="1:25" x14ac:dyDescent="0.35">
      <c r="A78" s="265"/>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7"/>
    </row>
    <row r="79" spans="1:25" x14ac:dyDescent="0.35">
      <c r="A79" s="265"/>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7"/>
    </row>
    <row r="80" spans="1:25" x14ac:dyDescent="0.35">
      <c r="A80" s="265"/>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7"/>
    </row>
    <row r="81" spans="1:25" x14ac:dyDescent="0.35">
      <c r="A81" s="265"/>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7"/>
    </row>
    <row r="82" spans="1:25" ht="15" thickBot="1" x14ac:dyDescent="0.4">
      <c r="A82" s="268"/>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70"/>
    </row>
    <row r="84" spans="1:25" ht="15" thickBot="1" x14ac:dyDescent="0.4">
      <c r="A84" s="271" t="s">
        <v>47</v>
      </c>
      <c r="B84" s="271"/>
      <c r="C84" s="271"/>
      <c r="D84" s="271"/>
      <c r="E84" s="230"/>
      <c r="F84" s="230"/>
      <c r="G84" s="230"/>
      <c r="H84" s="230"/>
      <c r="I84" s="230"/>
      <c r="J84" s="230"/>
      <c r="K84" s="230"/>
      <c r="L84" s="230"/>
      <c r="M84" s="230"/>
      <c r="N84" s="230"/>
      <c r="O84" s="230"/>
      <c r="P84" s="230"/>
      <c r="Q84" s="230"/>
      <c r="R84" s="230"/>
      <c r="S84" s="230"/>
      <c r="T84" s="230"/>
      <c r="U84" s="230"/>
      <c r="V84" s="230"/>
      <c r="W84" s="230"/>
      <c r="X84" s="230"/>
      <c r="Y84" s="230"/>
    </row>
    <row r="85" spans="1:25" x14ac:dyDescent="0.35">
      <c r="A85" s="262" t="s">
        <v>63</v>
      </c>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4"/>
    </row>
    <row r="86" spans="1:25" x14ac:dyDescent="0.35">
      <c r="A86" s="265"/>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7"/>
    </row>
    <row r="87" spans="1:25" x14ac:dyDescent="0.35">
      <c r="A87" s="265"/>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7"/>
    </row>
    <row r="88" spans="1:25" x14ac:dyDescent="0.35">
      <c r="A88" s="26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7"/>
    </row>
    <row r="89" spans="1:25" x14ac:dyDescent="0.35">
      <c r="A89" s="265"/>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7"/>
    </row>
    <row r="90" spans="1:25" x14ac:dyDescent="0.35">
      <c r="A90" s="265"/>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7"/>
    </row>
    <row r="91" spans="1:25" ht="15" thickBot="1" x14ac:dyDescent="0.4">
      <c r="A91" s="268"/>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70"/>
    </row>
    <row r="93" spans="1:25" ht="15" thickBot="1" x14ac:dyDescent="0.4">
      <c r="A93" s="271" t="s">
        <v>49</v>
      </c>
      <c r="B93" s="271"/>
      <c r="C93" s="271"/>
      <c r="D93" s="271"/>
      <c r="E93" s="271"/>
      <c r="F93" s="271"/>
      <c r="G93" s="271"/>
      <c r="H93" s="271"/>
      <c r="I93" s="230"/>
      <c r="J93" s="230"/>
      <c r="K93" s="230"/>
      <c r="L93" s="230"/>
      <c r="M93" s="230"/>
      <c r="N93" s="230"/>
      <c r="O93" s="230"/>
      <c r="P93" s="230"/>
      <c r="Q93" s="230"/>
      <c r="R93" s="230"/>
      <c r="S93" s="230"/>
      <c r="T93" s="230"/>
      <c r="U93" s="230"/>
      <c r="V93" s="230"/>
      <c r="W93" s="230"/>
      <c r="X93" s="230"/>
      <c r="Y93" s="230"/>
    </row>
    <row r="94" spans="1:25" ht="15" thickBot="1" x14ac:dyDescent="0.4">
      <c r="A94" s="272" t="s">
        <v>64</v>
      </c>
      <c r="B94" s="273"/>
      <c r="C94" s="273"/>
      <c r="D94" s="273"/>
      <c r="E94" s="273"/>
      <c r="F94" s="273"/>
      <c r="G94" s="273"/>
      <c r="H94" s="273"/>
      <c r="I94" s="273"/>
      <c r="J94" s="273"/>
      <c r="K94" s="273"/>
      <c r="L94" s="273"/>
      <c r="M94" s="273"/>
      <c r="N94" s="273"/>
      <c r="O94" s="273"/>
      <c r="P94" s="273"/>
      <c r="Q94" s="273"/>
      <c r="R94" s="273"/>
      <c r="S94" s="273"/>
      <c r="T94" s="273"/>
      <c r="U94" s="273"/>
      <c r="V94" s="273"/>
      <c r="W94" s="273"/>
      <c r="X94" s="273"/>
      <c r="Y94" s="274"/>
    </row>
    <row r="96" spans="1:25" ht="15" thickBot="1" x14ac:dyDescent="0.4">
      <c r="A96" s="271" t="s">
        <v>51</v>
      </c>
      <c r="B96" s="271"/>
      <c r="C96" s="271"/>
      <c r="D96" s="230"/>
      <c r="E96" s="271" t="s">
        <v>52</v>
      </c>
      <c r="F96" s="271"/>
      <c r="G96" s="271"/>
      <c r="H96" s="230"/>
      <c r="I96" s="230"/>
      <c r="J96" s="230"/>
      <c r="K96" s="230"/>
      <c r="L96" s="230"/>
      <c r="M96" s="230"/>
      <c r="N96" s="230"/>
      <c r="O96" s="230"/>
      <c r="P96" s="230"/>
      <c r="Q96" s="230"/>
      <c r="R96" s="230"/>
      <c r="S96" s="230"/>
      <c r="T96" s="230"/>
      <c r="U96" s="230"/>
      <c r="V96" s="230"/>
      <c r="W96" s="230"/>
      <c r="X96" s="230"/>
      <c r="Y96" s="230"/>
    </row>
    <row r="97" spans="1:25" ht="15" thickBot="1" x14ac:dyDescent="0.4">
      <c r="A97" s="275" t="s">
        <v>53</v>
      </c>
      <c r="B97" s="276"/>
      <c r="C97" s="230"/>
      <c r="D97" s="230"/>
      <c r="E97" s="275" t="s">
        <v>54</v>
      </c>
      <c r="F97" s="276"/>
      <c r="G97" s="230"/>
      <c r="H97" s="230"/>
      <c r="I97" s="230"/>
      <c r="J97" s="230"/>
      <c r="K97" s="230"/>
      <c r="L97" s="230"/>
      <c r="M97" s="230"/>
      <c r="N97" s="230"/>
      <c r="O97" s="230"/>
      <c r="P97" s="230"/>
      <c r="Q97" s="230"/>
      <c r="R97" s="230"/>
      <c r="S97" s="230"/>
      <c r="T97" s="230"/>
      <c r="U97" s="230"/>
      <c r="V97" s="230"/>
      <c r="W97" s="230"/>
      <c r="X97" s="230"/>
      <c r="Y97" s="230"/>
    </row>
    <row r="99" spans="1:25" x14ac:dyDescent="0.35">
      <c r="A99" s="11"/>
      <c r="B99" s="11"/>
      <c r="C99" s="11"/>
      <c r="D99" s="11"/>
      <c r="E99" s="11"/>
      <c r="F99" s="11"/>
      <c r="G99" s="11"/>
      <c r="H99" s="11"/>
      <c r="I99" s="11"/>
      <c r="J99" s="11"/>
      <c r="K99" s="11"/>
      <c r="L99" s="11"/>
      <c r="M99" s="11"/>
      <c r="N99" s="11"/>
      <c r="O99" s="11"/>
      <c r="P99" s="11"/>
      <c r="Q99" s="11"/>
      <c r="R99" s="11"/>
      <c r="S99" s="11"/>
      <c r="T99" s="11"/>
      <c r="U99" s="11"/>
      <c r="V99" s="11"/>
      <c r="W99" s="11"/>
      <c r="X99" s="11"/>
      <c r="Y99" s="11"/>
    </row>
    <row r="101" spans="1:25" ht="19" thickBot="1" x14ac:dyDescent="0.5">
      <c r="A101" s="277" t="s">
        <v>65</v>
      </c>
      <c r="B101" s="277"/>
      <c r="C101" s="277"/>
      <c r="D101" s="277"/>
      <c r="E101" s="277"/>
      <c r="F101" s="277"/>
      <c r="G101" s="230"/>
      <c r="H101" s="277" t="s">
        <v>66</v>
      </c>
      <c r="I101" s="277"/>
      <c r="J101" s="277"/>
      <c r="K101" s="230"/>
      <c r="L101" s="230"/>
      <c r="M101" s="230"/>
      <c r="N101" s="230"/>
      <c r="O101" s="230"/>
      <c r="P101" s="230"/>
      <c r="Q101" s="230"/>
      <c r="R101" s="230"/>
      <c r="S101" s="230"/>
      <c r="T101" s="230"/>
      <c r="U101" s="230"/>
      <c r="V101" s="230"/>
      <c r="W101" s="230"/>
      <c r="X101" s="230"/>
      <c r="Y101" s="230"/>
    </row>
    <row r="102" spans="1:25" x14ac:dyDescent="0.35">
      <c r="A102" s="262" t="s">
        <v>67</v>
      </c>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4"/>
    </row>
    <row r="103" spans="1:25" x14ac:dyDescent="0.35">
      <c r="A103" s="265"/>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7"/>
    </row>
    <row r="104" spans="1:25" x14ac:dyDescent="0.35">
      <c r="A104" s="265"/>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7"/>
    </row>
    <row r="105" spans="1:25" x14ac:dyDescent="0.35">
      <c r="A105" s="265"/>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7"/>
    </row>
    <row r="106" spans="1:25" x14ac:dyDescent="0.35">
      <c r="A106" s="265"/>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7"/>
    </row>
    <row r="107" spans="1:25" x14ac:dyDescent="0.35">
      <c r="A107" s="265"/>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7"/>
    </row>
    <row r="108" spans="1:25" x14ac:dyDescent="0.35">
      <c r="A108" s="265"/>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7"/>
    </row>
    <row r="109" spans="1:25" x14ac:dyDescent="0.35">
      <c r="A109" s="265"/>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7"/>
    </row>
    <row r="110" spans="1:25" x14ac:dyDescent="0.35">
      <c r="A110" s="265"/>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7"/>
    </row>
    <row r="111" spans="1:25" x14ac:dyDescent="0.35">
      <c r="A111" s="265"/>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7"/>
    </row>
    <row r="112" spans="1:25" x14ac:dyDescent="0.35">
      <c r="A112" s="265"/>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7"/>
    </row>
    <row r="113" spans="1:25" x14ac:dyDescent="0.35">
      <c r="A113" s="265"/>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7"/>
    </row>
    <row r="114" spans="1:25" x14ac:dyDescent="0.35">
      <c r="A114" s="265"/>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7"/>
    </row>
    <row r="115" spans="1:25" ht="15" thickBot="1" x14ac:dyDescent="0.4">
      <c r="A115" s="268"/>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70"/>
    </row>
    <row r="117" spans="1:25" ht="15" thickBot="1" x14ac:dyDescent="0.4">
      <c r="A117" s="271" t="s">
        <v>47</v>
      </c>
      <c r="B117" s="271"/>
      <c r="C117" s="271"/>
      <c r="D117" s="271"/>
      <c r="E117" s="230"/>
      <c r="F117" s="230"/>
      <c r="G117" s="230"/>
      <c r="H117" s="230"/>
      <c r="I117" s="230"/>
      <c r="J117" s="230"/>
      <c r="K117" s="230"/>
      <c r="L117" s="230"/>
      <c r="M117" s="230"/>
      <c r="N117" s="230"/>
      <c r="O117" s="230"/>
      <c r="P117" s="230"/>
      <c r="Q117" s="230"/>
      <c r="R117" s="230"/>
      <c r="S117" s="230"/>
      <c r="T117" s="230"/>
      <c r="U117" s="230"/>
      <c r="V117" s="230"/>
      <c r="W117" s="230"/>
      <c r="X117" s="230"/>
      <c r="Y117" s="230"/>
    </row>
    <row r="118" spans="1:25" x14ac:dyDescent="0.35">
      <c r="A118" s="262" t="s">
        <v>68</v>
      </c>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4"/>
    </row>
    <row r="119" spans="1:25" x14ac:dyDescent="0.35">
      <c r="A119" s="265"/>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7"/>
    </row>
    <row r="120" spans="1:25" x14ac:dyDescent="0.35">
      <c r="A120" s="265"/>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7"/>
    </row>
    <row r="121" spans="1:25" x14ac:dyDescent="0.35">
      <c r="A121" s="265"/>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7"/>
    </row>
    <row r="122" spans="1:25" x14ac:dyDescent="0.35">
      <c r="A122" s="265"/>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7"/>
    </row>
    <row r="123" spans="1:25" x14ac:dyDescent="0.35">
      <c r="A123" s="265"/>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7"/>
    </row>
    <row r="124" spans="1:25" ht="15" thickBot="1" x14ac:dyDescent="0.4">
      <c r="A124" s="268"/>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70"/>
    </row>
    <row r="126" spans="1:25" ht="15" thickBot="1" x14ac:dyDescent="0.4">
      <c r="A126" s="271" t="s">
        <v>49</v>
      </c>
      <c r="B126" s="271"/>
      <c r="C126" s="271"/>
      <c r="D126" s="271"/>
      <c r="E126" s="271"/>
      <c r="F126" s="271"/>
      <c r="G126" s="271"/>
      <c r="H126" s="271"/>
      <c r="I126" s="230"/>
      <c r="J126" s="230"/>
      <c r="K126" s="230"/>
      <c r="L126" s="230"/>
      <c r="M126" s="230"/>
      <c r="N126" s="230"/>
      <c r="O126" s="230"/>
      <c r="P126" s="230"/>
      <c r="Q126" s="230"/>
      <c r="R126" s="230"/>
      <c r="S126" s="230"/>
      <c r="T126" s="230"/>
      <c r="U126" s="230"/>
      <c r="V126" s="230"/>
      <c r="W126" s="230"/>
      <c r="X126" s="230"/>
      <c r="Y126" s="230"/>
    </row>
    <row r="127" spans="1:25" ht="15" thickBot="1" x14ac:dyDescent="0.4">
      <c r="A127" s="272" t="s">
        <v>69</v>
      </c>
      <c r="B127" s="273"/>
      <c r="C127" s="2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4"/>
    </row>
    <row r="129" spans="1:25" ht="15" thickBot="1" x14ac:dyDescent="0.4">
      <c r="A129" s="271" t="s">
        <v>51</v>
      </c>
      <c r="B129" s="271"/>
      <c r="C129" s="271"/>
      <c r="D129" s="230"/>
      <c r="E129" s="271" t="s">
        <v>52</v>
      </c>
      <c r="F129" s="271"/>
      <c r="G129" s="271"/>
      <c r="H129" s="230"/>
      <c r="I129" s="230"/>
      <c r="J129" s="230"/>
      <c r="K129" s="230"/>
      <c r="L129" s="230"/>
      <c r="M129" s="230"/>
      <c r="N129" s="230"/>
      <c r="O129" s="230"/>
      <c r="P129" s="230"/>
      <c r="Q129" s="230"/>
      <c r="R129" s="230"/>
      <c r="S129" s="230"/>
      <c r="T129" s="230"/>
      <c r="U129" s="230"/>
      <c r="V129" s="230"/>
      <c r="W129" s="230"/>
      <c r="X129" s="230"/>
      <c r="Y129" s="230"/>
    </row>
    <row r="130" spans="1:25" ht="15" thickBot="1" x14ac:dyDescent="0.4">
      <c r="A130" s="275" t="s">
        <v>53</v>
      </c>
      <c r="B130" s="276"/>
      <c r="C130" s="230"/>
      <c r="D130" s="230"/>
      <c r="E130" s="275" t="s">
        <v>70</v>
      </c>
      <c r="F130" s="276"/>
      <c r="G130" s="230"/>
      <c r="H130" s="230"/>
      <c r="I130" s="230"/>
      <c r="J130" s="230"/>
      <c r="K130" s="230"/>
      <c r="L130" s="230"/>
      <c r="M130" s="230"/>
      <c r="N130" s="230"/>
      <c r="O130" s="230"/>
      <c r="P130" s="230"/>
      <c r="Q130" s="230"/>
      <c r="R130" s="230"/>
      <c r="S130" s="230"/>
      <c r="T130" s="230"/>
      <c r="U130" s="230"/>
      <c r="V130" s="230"/>
      <c r="W130" s="230"/>
      <c r="X130" s="230"/>
      <c r="Y130" s="230"/>
    </row>
    <row r="132" spans="1:25" x14ac:dyDescent="0.3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4" spans="1:25" ht="19" thickBot="1" x14ac:dyDescent="0.5">
      <c r="A134" s="277" t="s">
        <v>71</v>
      </c>
      <c r="B134" s="277"/>
      <c r="C134" s="277"/>
      <c r="D134" s="277"/>
      <c r="E134" s="277"/>
      <c r="F134" s="277"/>
      <c r="G134" s="230"/>
      <c r="H134" s="277" t="s">
        <v>72</v>
      </c>
      <c r="I134" s="277"/>
      <c r="J134" s="277"/>
      <c r="K134" s="230"/>
      <c r="L134" s="230"/>
      <c r="M134" s="230"/>
      <c r="N134" s="24"/>
      <c r="O134" s="230"/>
      <c r="P134" s="230"/>
      <c r="Q134" s="230"/>
      <c r="R134" s="230"/>
      <c r="S134" s="230"/>
      <c r="T134" s="230"/>
      <c r="U134" s="230"/>
      <c r="V134" s="230"/>
      <c r="W134" s="230"/>
      <c r="X134" s="230"/>
      <c r="Y134" s="230"/>
    </row>
    <row r="135" spans="1:25" x14ac:dyDescent="0.35">
      <c r="A135" s="262"/>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4"/>
    </row>
    <row r="136" spans="1:25" x14ac:dyDescent="0.35">
      <c r="A136" s="265"/>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7"/>
    </row>
    <row r="137" spans="1:25" x14ac:dyDescent="0.35">
      <c r="A137" s="265"/>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7"/>
    </row>
    <row r="138" spans="1:25" x14ac:dyDescent="0.35">
      <c r="A138" s="265"/>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7"/>
    </row>
    <row r="139" spans="1:25" x14ac:dyDescent="0.35">
      <c r="A139" s="265"/>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7"/>
    </row>
    <row r="140" spans="1:25" x14ac:dyDescent="0.35">
      <c r="A140" s="265"/>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7"/>
    </row>
    <row r="141" spans="1:25" x14ac:dyDescent="0.35">
      <c r="A141" s="265"/>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7"/>
    </row>
    <row r="142" spans="1:25" x14ac:dyDescent="0.35">
      <c r="A142" s="265"/>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7"/>
    </row>
    <row r="143" spans="1:25" x14ac:dyDescent="0.35">
      <c r="A143" s="265"/>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7"/>
    </row>
    <row r="144" spans="1:25" x14ac:dyDescent="0.35">
      <c r="A144" s="265"/>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7"/>
    </row>
    <row r="145" spans="1:25" x14ac:dyDescent="0.35">
      <c r="A145" s="265"/>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7"/>
    </row>
    <row r="146" spans="1:25" x14ac:dyDescent="0.35">
      <c r="A146" s="265"/>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7"/>
    </row>
    <row r="147" spans="1:25" x14ac:dyDescent="0.35">
      <c r="A147" s="265"/>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7"/>
    </row>
    <row r="148" spans="1:25" ht="15" thickBot="1" x14ac:dyDescent="0.4">
      <c r="A148" s="268"/>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70"/>
    </row>
    <row r="150" spans="1:25" ht="15" thickBot="1" x14ac:dyDescent="0.4">
      <c r="A150" s="271" t="s">
        <v>47</v>
      </c>
      <c r="B150" s="271"/>
      <c r="C150" s="271"/>
      <c r="D150" s="271"/>
      <c r="E150" s="230"/>
      <c r="F150" s="230"/>
      <c r="G150" s="230"/>
      <c r="H150" s="230"/>
      <c r="I150" s="230"/>
      <c r="J150" s="230"/>
      <c r="K150" s="230"/>
      <c r="L150" s="230"/>
      <c r="M150" s="230"/>
      <c r="N150" s="230"/>
      <c r="O150" s="230"/>
      <c r="P150" s="230"/>
      <c r="Q150" s="230"/>
      <c r="R150" s="230"/>
      <c r="S150" s="230"/>
      <c r="T150" s="230"/>
      <c r="U150" s="230"/>
      <c r="V150" s="230"/>
      <c r="W150" s="230"/>
      <c r="X150" s="230"/>
      <c r="Y150" s="230"/>
    </row>
    <row r="151" spans="1:25" x14ac:dyDescent="0.35">
      <c r="A151" s="262"/>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4"/>
    </row>
    <row r="152" spans="1:25" x14ac:dyDescent="0.35">
      <c r="A152" s="265"/>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7"/>
    </row>
    <row r="153" spans="1:25" x14ac:dyDescent="0.35">
      <c r="A153" s="265"/>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7"/>
    </row>
    <row r="154" spans="1:25" x14ac:dyDescent="0.35">
      <c r="A154" s="265"/>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7"/>
    </row>
    <row r="155" spans="1:25" x14ac:dyDescent="0.35">
      <c r="A155" s="265"/>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7"/>
    </row>
    <row r="156" spans="1:25" x14ac:dyDescent="0.35">
      <c r="A156" s="265"/>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7"/>
    </row>
    <row r="157" spans="1:25" ht="15" thickBot="1" x14ac:dyDescent="0.4">
      <c r="A157" s="268"/>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70"/>
    </row>
    <row r="159" spans="1:25" ht="15" thickBot="1" x14ac:dyDescent="0.4">
      <c r="A159" s="271" t="s">
        <v>49</v>
      </c>
      <c r="B159" s="271"/>
      <c r="C159" s="271"/>
      <c r="D159" s="271"/>
      <c r="E159" s="271"/>
      <c r="F159" s="271"/>
      <c r="G159" s="271"/>
      <c r="H159" s="271"/>
      <c r="I159" s="230"/>
      <c r="J159" s="230"/>
      <c r="K159" s="230"/>
      <c r="L159" s="230"/>
      <c r="M159" s="230"/>
      <c r="N159" s="230"/>
      <c r="O159" s="230"/>
      <c r="P159" s="230"/>
      <c r="Q159" s="230"/>
      <c r="R159" s="230"/>
      <c r="S159" s="230"/>
      <c r="T159" s="230"/>
      <c r="U159" s="230"/>
      <c r="V159" s="230"/>
      <c r="W159" s="230"/>
      <c r="X159" s="230"/>
      <c r="Y159" s="230"/>
    </row>
    <row r="160" spans="1:25" ht="15" thickBot="1" x14ac:dyDescent="0.4">
      <c r="A160" s="272"/>
      <c r="B160" s="273"/>
      <c r="C160" s="273"/>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4"/>
    </row>
    <row r="162" spans="1:25" ht="15" thickBot="1" x14ac:dyDescent="0.4">
      <c r="A162" s="271" t="s">
        <v>51</v>
      </c>
      <c r="B162" s="271"/>
      <c r="C162" s="271"/>
      <c r="D162" s="230"/>
      <c r="E162" s="271" t="s">
        <v>52</v>
      </c>
      <c r="F162" s="271"/>
      <c r="G162" s="271"/>
      <c r="H162" s="230"/>
      <c r="I162" s="230"/>
      <c r="J162" s="230"/>
      <c r="K162" s="230"/>
      <c r="L162" s="230"/>
      <c r="M162" s="230"/>
      <c r="N162" s="230"/>
      <c r="O162" s="230"/>
      <c r="P162" s="230"/>
      <c r="Q162" s="230"/>
      <c r="R162" s="230"/>
      <c r="S162" s="230"/>
      <c r="T162" s="230"/>
      <c r="U162" s="230"/>
      <c r="V162" s="230"/>
      <c r="W162" s="230"/>
      <c r="X162" s="230"/>
      <c r="Y162" s="230"/>
    </row>
    <row r="163" spans="1:25" ht="15" thickBot="1" x14ac:dyDescent="0.4">
      <c r="A163" s="275"/>
      <c r="B163" s="276"/>
      <c r="C163" s="230"/>
      <c r="D163" s="230"/>
      <c r="E163" s="275"/>
      <c r="F163" s="276"/>
      <c r="G163" s="230"/>
      <c r="H163" s="230"/>
      <c r="I163" s="230"/>
      <c r="J163" s="230"/>
      <c r="K163" s="230"/>
      <c r="L163" s="230"/>
      <c r="M163" s="230"/>
      <c r="N163" s="230"/>
      <c r="O163" s="230"/>
      <c r="P163" s="230"/>
      <c r="Q163" s="230"/>
      <c r="R163" s="230"/>
      <c r="S163" s="230"/>
      <c r="T163" s="230"/>
      <c r="U163" s="230"/>
      <c r="V163" s="230"/>
      <c r="W163" s="230"/>
      <c r="X163" s="230"/>
      <c r="Y163" s="230"/>
    </row>
    <row r="165" spans="1:25" x14ac:dyDescent="0.3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row>
    <row r="167" spans="1:25" ht="19" thickBot="1" x14ac:dyDescent="0.5">
      <c r="A167" s="277" t="s">
        <v>73</v>
      </c>
      <c r="B167" s="277"/>
      <c r="C167" s="277"/>
      <c r="D167" s="277"/>
      <c r="E167" s="277"/>
      <c r="F167" s="277"/>
      <c r="G167" s="230"/>
      <c r="H167" s="277" t="s">
        <v>72</v>
      </c>
      <c r="I167" s="277"/>
      <c r="J167" s="277"/>
      <c r="K167" s="230"/>
      <c r="L167" s="230"/>
      <c r="M167" s="230"/>
      <c r="N167" s="230"/>
      <c r="O167" s="230"/>
      <c r="P167" s="230"/>
      <c r="Q167" s="230"/>
      <c r="R167" s="230"/>
      <c r="S167" s="230"/>
      <c r="T167" s="230"/>
      <c r="U167" s="230"/>
      <c r="V167" s="230"/>
      <c r="W167" s="230"/>
      <c r="X167" s="230"/>
      <c r="Y167" s="230"/>
    </row>
    <row r="168" spans="1:25" x14ac:dyDescent="0.35">
      <c r="A168" s="262"/>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4"/>
    </row>
    <row r="169" spans="1:25" x14ac:dyDescent="0.35">
      <c r="A169" s="265"/>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7"/>
    </row>
    <row r="170" spans="1:25" x14ac:dyDescent="0.35">
      <c r="A170" s="265"/>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7"/>
    </row>
    <row r="171" spans="1:25" x14ac:dyDescent="0.35">
      <c r="A171" s="265"/>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7"/>
    </row>
    <row r="172" spans="1:25" x14ac:dyDescent="0.35">
      <c r="A172" s="265"/>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7"/>
    </row>
    <row r="173" spans="1:25" x14ac:dyDescent="0.35">
      <c r="A173" s="265"/>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7"/>
    </row>
    <row r="174" spans="1:25" x14ac:dyDescent="0.35">
      <c r="A174" s="265"/>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7"/>
    </row>
    <row r="175" spans="1:25" x14ac:dyDescent="0.35">
      <c r="A175" s="265"/>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7"/>
    </row>
    <row r="176" spans="1:25" x14ac:dyDescent="0.35">
      <c r="A176" s="265"/>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7"/>
    </row>
    <row r="177" spans="1:25" x14ac:dyDescent="0.35">
      <c r="A177" s="265"/>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7"/>
    </row>
    <row r="178" spans="1:25" x14ac:dyDescent="0.35">
      <c r="A178" s="265"/>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7"/>
    </row>
    <row r="179" spans="1:25" x14ac:dyDescent="0.35">
      <c r="A179" s="265"/>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7"/>
    </row>
    <row r="180" spans="1:25" x14ac:dyDescent="0.35">
      <c r="A180" s="265"/>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7"/>
    </row>
    <row r="181" spans="1:25" ht="15" thickBot="1" x14ac:dyDescent="0.4">
      <c r="A181" s="268"/>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70"/>
    </row>
    <row r="183" spans="1:25" ht="15" thickBot="1" x14ac:dyDescent="0.4">
      <c r="A183" s="271" t="s">
        <v>47</v>
      </c>
      <c r="B183" s="271"/>
      <c r="C183" s="271"/>
      <c r="D183" s="271"/>
      <c r="E183" s="230"/>
      <c r="F183" s="230"/>
      <c r="G183" s="230"/>
      <c r="H183" s="230"/>
      <c r="I183" s="230"/>
      <c r="J183" s="230"/>
      <c r="K183" s="230"/>
      <c r="L183" s="230"/>
      <c r="M183" s="230"/>
      <c r="N183" s="230"/>
      <c r="O183" s="230"/>
      <c r="P183" s="230"/>
      <c r="Q183" s="230"/>
      <c r="R183" s="230"/>
      <c r="S183" s="230"/>
      <c r="T183" s="230"/>
      <c r="U183" s="230"/>
      <c r="V183" s="230"/>
      <c r="W183" s="230"/>
      <c r="X183" s="230"/>
      <c r="Y183" s="230"/>
    </row>
    <row r="184" spans="1:25" x14ac:dyDescent="0.35">
      <c r="A184" s="262"/>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4"/>
    </row>
    <row r="185" spans="1:25" x14ac:dyDescent="0.35">
      <c r="A185" s="265"/>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7"/>
    </row>
    <row r="186" spans="1:25" x14ac:dyDescent="0.35">
      <c r="A186" s="265"/>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7"/>
    </row>
    <row r="187" spans="1:25" x14ac:dyDescent="0.35">
      <c r="A187" s="265"/>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7"/>
    </row>
    <row r="188" spans="1:25" x14ac:dyDescent="0.35">
      <c r="A188" s="265"/>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7"/>
    </row>
    <row r="189" spans="1:25" x14ac:dyDescent="0.35">
      <c r="A189" s="265"/>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7"/>
    </row>
    <row r="190" spans="1:25" ht="15" thickBot="1" x14ac:dyDescent="0.4">
      <c r="A190" s="268"/>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70"/>
    </row>
    <row r="192" spans="1:25" ht="15" thickBot="1" x14ac:dyDescent="0.4">
      <c r="A192" s="271" t="s">
        <v>49</v>
      </c>
      <c r="B192" s="271"/>
      <c r="C192" s="271"/>
      <c r="D192" s="271"/>
      <c r="E192" s="271"/>
      <c r="F192" s="271"/>
      <c r="G192" s="271"/>
      <c r="H192" s="271"/>
      <c r="I192" s="230"/>
      <c r="J192" s="230"/>
      <c r="K192" s="230"/>
      <c r="L192" s="230"/>
      <c r="M192" s="230"/>
      <c r="N192" s="230"/>
      <c r="O192" s="230"/>
      <c r="P192" s="230"/>
      <c r="Q192" s="230"/>
      <c r="R192" s="230"/>
      <c r="S192" s="230"/>
      <c r="T192" s="230"/>
      <c r="U192" s="230"/>
      <c r="V192" s="230"/>
      <c r="W192" s="230"/>
      <c r="X192" s="230"/>
      <c r="Y192" s="230"/>
    </row>
    <row r="193" spans="1:25" ht="15" thickBot="1" x14ac:dyDescent="0.4">
      <c r="A193" s="272"/>
      <c r="B193" s="273"/>
      <c r="C193" s="273"/>
      <c r="D193" s="273"/>
      <c r="E193" s="273"/>
      <c r="F193" s="273"/>
      <c r="G193" s="273"/>
      <c r="H193" s="273"/>
      <c r="I193" s="273"/>
      <c r="J193" s="273"/>
      <c r="K193" s="273"/>
      <c r="L193" s="273"/>
      <c r="M193" s="273"/>
      <c r="N193" s="273"/>
      <c r="O193" s="273"/>
      <c r="P193" s="273"/>
      <c r="Q193" s="273"/>
      <c r="R193" s="273"/>
      <c r="S193" s="273"/>
      <c r="T193" s="273"/>
      <c r="U193" s="273"/>
      <c r="V193" s="273"/>
      <c r="W193" s="273"/>
      <c r="X193" s="273"/>
      <c r="Y193" s="274"/>
    </row>
    <row r="195" spans="1:25" ht="15" thickBot="1" x14ac:dyDescent="0.4">
      <c r="A195" s="271" t="s">
        <v>51</v>
      </c>
      <c r="B195" s="271"/>
      <c r="C195" s="271"/>
      <c r="D195" s="230"/>
      <c r="E195" s="271" t="s">
        <v>52</v>
      </c>
      <c r="F195" s="271"/>
      <c r="G195" s="271"/>
      <c r="H195" s="230"/>
      <c r="I195" s="230"/>
      <c r="J195" s="230"/>
      <c r="K195" s="230"/>
      <c r="L195" s="230"/>
      <c r="M195" s="230"/>
      <c r="N195" s="230"/>
      <c r="O195" s="230"/>
      <c r="P195" s="230"/>
      <c r="Q195" s="230"/>
      <c r="R195" s="230"/>
      <c r="S195" s="230"/>
      <c r="T195" s="230"/>
      <c r="U195" s="230"/>
      <c r="V195" s="230"/>
      <c r="W195" s="230"/>
      <c r="X195" s="230"/>
      <c r="Y195" s="230"/>
    </row>
    <row r="196" spans="1:25" ht="15" thickBot="1" x14ac:dyDescent="0.4">
      <c r="A196" s="275"/>
      <c r="B196" s="276"/>
      <c r="C196" s="230"/>
      <c r="D196" s="230"/>
      <c r="E196" s="275"/>
      <c r="F196" s="276"/>
      <c r="G196" s="230"/>
      <c r="H196" s="230"/>
      <c r="I196" s="230"/>
      <c r="J196" s="230"/>
      <c r="K196" s="230"/>
      <c r="L196" s="230"/>
      <c r="M196" s="230"/>
      <c r="N196" s="230"/>
      <c r="O196" s="230"/>
      <c r="P196" s="230"/>
      <c r="Q196" s="230"/>
      <c r="R196" s="230"/>
      <c r="S196" s="230"/>
      <c r="T196" s="230"/>
      <c r="U196" s="230"/>
      <c r="V196" s="230"/>
      <c r="W196" s="230"/>
      <c r="X196" s="230"/>
      <c r="Y196" s="230"/>
    </row>
    <row r="198" spans="1:25" x14ac:dyDescent="0.3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row>
    <row r="200" spans="1:25" ht="19" thickBot="1" x14ac:dyDescent="0.5">
      <c r="A200" s="277" t="s">
        <v>74</v>
      </c>
      <c r="B200" s="277"/>
      <c r="C200" s="277"/>
      <c r="D200" s="277"/>
      <c r="E200" s="277"/>
      <c r="F200" s="277"/>
      <c r="G200" s="230"/>
      <c r="H200" s="277" t="s">
        <v>72</v>
      </c>
      <c r="I200" s="277"/>
      <c r="J200" s="277"/>
      <c r="K200" s="230"/>
      <c r="L200" s="230"/>
      <c r="M200" s="230"/>
      <c r="N200" s="230"/>
      <c r="O200" s="230"/>
      <c r="P200" s="230"/>
      <c r="Q200" s="230"/>
      <c r="R200" s="230"/>
      <c r="S200" s="230"/>
      <c r="T200" s="230"/>
      <c r="U200" s="230"/>
      <c r="V200" s="230"/>
      <c r="W200" s="230"/>
      <c r="X200" s="230"/>
      <c r="Y200" s="230"/>
    </row>
    <row r="201" spans="1:25" x14ac:dyDescent="0.35">
      <c r="A201" s="262"/>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4"/>
    </row>
    <row r="202" spans="1:25" x14ac:dyDescent="0.35">
      <c r="A202" s="265"/>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7"/>
    </row>
    <row r="203" spans="1:25" x14ac:dyDescent="0.35">
      <c r="A203" s="265"/>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7"/>
    </row>
    <row r="204" spans="1:25" x14ac:dyDescent="0.35">
      <c r="A204" s="265"/>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7"/>
    </row>
    <row r="205" spans="1:25" x14ac:dyDescent="0.35">
      <c r="A205" s="265"/>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7"/>
    </row>
    <row r="206" spans="1:25" x14ac:dyDescent="0.35">
      <c r="A206" s="265"/>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7"/>
    </row>
    <row r="207" spans="1:25" x14ac:dyDescent="0.35">
      <c r="A207" s="265"/>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7"/>
    </row>
    <row r="208" spans="1:25" x14ac:dyDescent="0.35">
      <c r="A208" s="265"/>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7"/>
    </row>
    <row r="209" spans="1:25" x14ac:dyDescent="0.35">
      <c r="A209" s="265"/>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7"/>
    </row>
    <row r="210" spans="1:25" x14ac:dyDescent="0.35">
      <c r="A210" s="265"/>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7"/>
    </row>
    <row r="211" spans="1:25" x14ac:dyDescent="0.35">
      <c r="A211" s="265"/>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7"/>
    </row>
    <row r="212" spans="1:25" x14ac:dyDescent="0.35">
      <c r="A212" s="265"/>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7"/>
    </row>
    <row r="213" spans="1:25" x14ac:dyDescent="0.35">
      <c r="A213" s="265"/>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7"/>
    </row>
    <row r="214" spans="1:25" ht="15" thickBot="1" x14ac:dyDescent="0.4">
      <c r="A214" s="268"/>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70"/>
    </row>
    <row r="215" spans="1:25" x14ac:dyDescent="0.35">
      <c r="A215" s="230"/>
      <c r="B215" s="230"/>
      <c r="C215" s="230"/>
      <c r="D215" s="230"/>
      <c r="E215" s="230"/>
      <c r="F215" s="230"/>
      <c r="G215" s="230"/>
      <c r="H215" s="230"/>
      <c r="I215" s="230"/>
      <c r="J215" s="230"/>
      <c r="K215" s="230"/>
      <c r="L215" s="230"/>
      <c r="M215" s="24"/>
      <c r="N215" s="230"/>
      <c r="O215" s="230"/>
      <c r="P215" s="230"/>
      <c r="Q215" s="230"/>
      <c r="R215" s="230"/>
      <c r="S215" s="230"/>
      <c r="T215" s="230"/>
      <c r="U215" s="230"/>
      <c r="V215" s="230"/>
      <c r="W215" s="230"/>
      <c r="X215" s="230"/>
      <c r="Y215" s="230"/>
    </row>
    <row r="216" spans="1:25" ht="15" thickBot="1" x14ac:dyDescent="0.4">
      <c r="A216" s="271" t="s">
        <v>47</v>
      </c>
      <c r="B216" s="271"/>
      <c r="C216" s="271"/>
      <c r="D216" s="271"/>
      <c r="E216" s="230"/>
      <c r="F216" s="230"/>
      <c r="G216" s="230"/>
      <c r="H216" s="230"/>
      <c r="I216" s="230"/>
      <c r="J216" s="230"/>
      <c r="K216" s="230"/>
      <c r="L216" s="230"/>
      <c r="M216" s="230"/>
      <c r="N216" s="230"/>
      <c r="O216" s="230"/>
      <c r="P216" s="230"/>
      <c r="Q216" s="230"/>
      <c r="R216" s="230"/>
      <c r="S216" s="230"/>
      <c r="T216" s="230"/>
      <c r="U216" s="230"/>
      <c r="V216" s="230"/>
      <c r="W216" s="230"/>
      <c r="X216" s="230"/>
      <c r="Y216" s="230"/>
    </row>
    <row r="217" spans="1:25" x14ac:dyDescent="0.35">
      <c r="A217" s="262"/>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4"/>
    </row>
    <row r="218" spans="1:25" x14ac:dyDescent="0.35">
      <c r="A218" s="265"/>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7"/>
    </row>
    <row r="219" spans="1:25" x14ac:dyDescent="0.35">
      <c r="A219" s="265"/>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7"/>
    </row>
    <row r="220" spans="1:25" x14ac:dyDescent="0.35">
      <c r="A220" s="265"/>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7"/>
    </row>
    <row r="221" spans="1:25" x14ac:dyDescent="0.35">
      <c r="A221" s="265"/>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7"/>
    </row>
    <row r="222" spans="1:25" x14ac:dyDescent="0.35">
      <c r="A222" s="265"/>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7"/>
    </row>
    <row r="223" spans="1:25" ht="15" thickBot="1" x14ac:dyDescent="0.4">
      <c r="A223" s="268"/>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70"/>
    </row>
    <row r="225" spans="1:25" ht="15" thickBot="1" x14ac:dyDescent="0.4">
      <c r="A225" s="271" t="s">
        <v>49</v>
      </c>
      <c r="B225" s="271"/>
      <c r="C225" s="271"/>
      <c r="D225" s="271"/>
      <c r="E225" s="271"/>
      <c r="F225" s="271"/>
      <c r="G225" s="271"/>
      <c r="H225" s="271"/>
      <c r="I225" s="230"/>
      <c r="J225" s="230"/>
      <c r="K225" s="230"/>
      <c r="L225" s="230"/>
      <c r="M225" s="230"/>
      <c r="N225" s="230"/>
      <c r="O225" s="230"/>
      <c r="P225" s="230"/>
      <c r="Q225" s="230"/>
      <c r="R225" s="230"/>
      <c r="S225" s="230"/>
      <c r="T225" s="230"/>
      <c r="U225" s="230"/>
      <c r="V225" s="230"/>
      <c r="W225" s="230"/>
      <c r="X225" s="230"/>
      <c r="Y225" s="230"/>
    </row>
    <row r="226" spans="1:25" ht="15" thickBot="1" x14ac:dyDescent="0.4">
      <c r="A226" s="272"/>
      <c r="B226" s="273"/>
      <c r="C226" s="273"/>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4"/>
    </row>
    <row r="228" spans="1:25" ht="15" thickBot="1" x14ac:dyDescent="0.4">
      <c r="A228" s="271" t="s">
        <v>51</v>
      </c>
      <c r="B228" s="271"/>
      <c r="C228" s="271"/>
      <c r="D228" s="230"/>
      <c r="E228" s="271" t="s">
        <v>52</v>
      </c>
      <c r="F228" s="271"/>
      <c r="G228" s="271"/>
      <c r="H228" s="230"/>
      <c r="I228" s="230"/>
      <c r="J228" s="230"/>
      <c r="K228" s="230"/>
      <c r="L228" s="230"/>
      <c r="M228" s="230"/>
      <c r="N228" s="230"/>
      <c r="O228" s="230"/>
      <c r="P228" s="230"/>
      <c r="Q228" s="230"/>
      <c r="R228" s="230"/>
      <c r="S228" s="230"/>
      <c r="T228" s="230"/>
      <c r="U228" s="230"/>
      <c r="V228" s="230"/>
      <c r="W228" s="230"/>
      <c r="X228" s="230"/>
      <c r="Y228" s="230"/>
    </row>
    <row r="229" spans="1:25" ht="15" thickBot="1" x14ac:dyDescent="0.4">
      <c r="A229" s="275"/>
      <c r="B229" s="276"/>
      <c r="C229" s="230"/>
      <c r="D229" s="230"/>
      <c r="E229" s="275"/>
      <c r="F229" s="276"/>
      <c r="G229" s="230"/>
      <c r="H229" s="230"/>
      <c r="I229" s="230"/>
      <c r="J229" s="230"/>
      <c r="K229" s="230"/>
      <c r="L229" s="230"/>
      <c r="M229" s="230"/>
      <c r="N229" s="230"/>
      <c r="O229" s="230"/>
      <c r="P229" s="230"/>
      <c r="Q229" s="230"/>
      <c r="R229" s="230"/>
      <c r="S229" s="230"/>
      <c r="T229" s="230"/>
      <c r="U229" s="230"/>
      <c r="V229" s="230"/>
      <c r="W229" s="230"/>
      <c r="X229" s="230"/>
      <c r="Y229" s="230"/>
    </row>
    <row r="231" spans="1:25" x14ac:dyDescent="0.3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row>
    <row r="233" spans="1:25" ht="19" thickBot="1" x14ac:dyDescent="0.5">
      <c r="A233" s="277" t="s">
        <v>75</v>
      </c>
      <c r="B233" s="277"/>
      <c r="C233" s="277"/>
      <c r="D233" s="277"/>
      <c r="E233" s="277"/>
      <c r="F233" s="277"/>
      <c r="G233" s="230"/>
      <c r="H233" s="277" t="s">
        <v>72</v>
      </c>
      <c r="I233" s="277"/>
      <c r="J233" s="277"/>
      <c r="K233" s="230"/>
      <c r="L233" s="230"/>
      <c r="M233" s="230"/>
      <c r="N233" s="230"/>
      <c r="O233" s="230"/>
      <c r="P233" s="230"/>
      <c r="Q233" s="230"/>
      <c r="R233" s="230"/>
      <c r="S233" s="230"/>
      <c r="T233" s="230"/>
      <c r="U233" s="230"/>
      <c r="V233" s="230"/>
      <c r="W233" s="230"/>
      <c r="X233" s="230"/>
      <c r="Y233" s="230"/>
    </row>
    <row r="234" spans="1:25" x14ac:dyDescent="0.35">
      <c r="A234" s="262"/>
      <c r="B234" s="263"/>
      <c r="C234" s="263"/>
      <c r="D234" s="263"/>
      <c r="E234" s="263"/>
      <c r="F234" s="263"/>
      <c r="G234" s="263"/>
      <c r="H234" s="263"/>
      <c r="I234" s="263"/>
      <c r="J234" s="263"/>
      <c r="K234" s="263"/>
      <c r="L234" s="263"/>
      <c r="M234" s="263"/>
      <c r="N234" s="263"/>
      <c r="O234" s="263"/>
      <c r="P234" s="263"/>
      <c r="Q234" s="263"/>
      <c r="R234" s="263"/>
      <c r="S234" s="263"/>
      <c r="T234" s="263"/>
      <c r="U234" s="263"/>
      <c r="V234" s="263"/>
      <c r="W234" s="263"/>
      <c r="X234" s="263"/>
      <c r="Y234" s="264"/>
    </row>
    <row r="235" spans="1:25" x14ac:dyDescent="0.35">
      <c r="A235" s="265"/>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7"/>
    </row>
    <row r="236" spans="1:25" x14ac:dyDescent="0.35">
      <c r="A236" s="265"/>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7"/>
    </row>
    <row r="237" spans="1:25" x14ac:dyDescent="0.35">
      <c r="A237" s="265"/>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7"/>
    </row>
    <row r="238" spans="1:25" x14ac:dyDescent="0.35">
      <c r="A238" s="265"/>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7"/>
    </row>
    <row r="239" spans="1:25" x14ac:dyDescent="0.35">
      <c r="A239" s="265"/>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7"/>
    </row>
    <row r="240" spans="1:25" x14ac:dyDescent="0.35">
      <c r="A240" s="265"/>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7"/>
    </row>
    <row r="241" spans="1:25" x14ac:dyDescent="0.35">
      <c r="A241" s="265"/>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7"/>
    </row>
    <row r="242" spans="1:25" x14ac:dyDescent="0.35">
      <c r="A242" s="265"/>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7"/>
    </row>
    <row r="243" spans="1:25" x14ac:dyDescent="0.35">
      <c r="A243" s="265"/>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7"/>
    </row>
    <row r="244" spans="1:25" x14ac:dyDescent="0.35">
      <c r="A244" s="265"/>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7"/>
    </row>
    <row r="245" spans="1:25" x14ac:dyDescent="0.35">
      <c r="A245" s="265"/>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7"/>
    </row>
    <row r="246" spans="1:25" x14ac:dyDescent="0.35">
      <c r="A246" s="265"/>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7"/>
    </row>
    <row r="247" spans="1:25" ht="15" thickBot="1" x14ac:dyDescent="0.4">
      <c r="A247" s="268"/>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70"/>
    </row>
    <row r="249" spans="1:25" ht="15" thickBot="1" x14ac:dyDescent="0.4">
      <c r="A249" s="271" t="s">
        <v>47</v>
      </c>
      <c r="B249" s="271"/>
      <c r="C249" s="271"/>
      <c r="D249" s="271"/>
      <c r="E249" s="230"/>
      <c r="F249" s="230"/>
      <c r="G249" s="230"/>
      <c r="H249" s="230"/>
      <c r="I249" s="230"/>
      <c r="J249" s="230"/>
      <c r="K249" s="230"/>
      <c r="L249" s="230"/>
      <c r="M249" s="230"/>
      <c r="N249" s="230"/>
      <c r="O249" s="230"/>
      <c r="P249" s="230"/>
      <c r="Q249" s="230"/>
      <c r="R249" s="230"/>
      <c r="S249" s="230"/>
      <c r="T249" s="230"/>
      <c r="U249" s="230"/>
      <c r="V249" s="230"/>
      <c r="W249" s="230"/>
      <c r="X249" s="230"/>
      <c r="Y249" s="230"/>
    </row>
    <row r="250" spans="1:25" x14ac:dyDescent="0.35">
      <c r="A250" s="262"/>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4"/>
    </row>
    <row r="251" spans="1:25" x14ac:dyDescent="0.35">
      <c r="A251" s="265"/>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7"/>
    </row>
    <row r="252" spans="1:25" x14ac:dyDescent="0.35">
      <c r="A252" s="265"/>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7"/>
    </row>
    <row r="253" spans="1:25" x14ac:dyDescent="0.35">
      <c r="A253" s="265"/>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7"/>
    </row>
    <row r="254" spans="1:25" x14ac:dyDescent="0.35">
      <c r="A254" s="265"/>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7"/>
    </row>
    <row r="255" spans="1:25" x14ac:dyDescent="0.35">
      <c r="A255" s="265"/>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7"/>
    </row>
    <row r="256" spans="1:25" ht="15" thickBot="1" x14ac:dyDescent="0.4">
      <c r="A256" s="268"/>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70"/>
    </row>
    <row r="258" spans="1:25" ht="15" thickBot="1" x14ac:dyDescent="0.4">
      <c r="A258" s="271" t="s">
        <v>49</v>
      </c>
      <c r="B258" s="271"/>
      <c r="C258" s="271"/>
      <c r="D258" s="271"/>
      <c r="E258" s="271"/>
      <c r="F258" s="271"/>
      <c r="G258" s="271"/>
      <c r="H258" s="271"/>
      <c r="I258" s="230"/>
      <c r="J258" s="230"/>
      <c r="K258" s="230"/>
      <c r="L258" s="230"/>
      <c r="M258" s="230"/>
      <c r="N258" s="230"/>
      <c r="O258" s="230"/>
      <c r="P258" s="230"/>
      <c r="Q258" s="230"/>
      <c r="R258" s="230"/>
      <c r="S258" s="230"/>
      <c r="T258" s="230"/>
      <c r="U258" s="230"/>
      <c r="V258" s="230"/>
      <c r="W258" s="230"/>
      <c r="X258" s="230"/>
      <c r="Y258" s="230"/>
    </row>
    <row r="259" spans="1:25" ht="15" thickBot="1" x14ac:dyDescent="0.4">
      <c r="A259" s="272"/>
      <c r="B259" s="273"/>
      <c r="C259" s="273"/>
      <c r="D259" s="273"/>
      <c r="E259" s="273"/>
      <c r="F259" s="273"/>
      <c r="G259" s="273"/>
      <c r="H259" s="273"/>
      <c r="I259" s="273"/>
      <c r="J259" s="273"/>
      <c r="K259" s="273"/>
      <c r="L259" s="273"/>
      <c r="M259" s="273"/>
      <c r="N259" s="273"/>
      <c r="O259" s="273"/>
      <c r="P259" s="273"/>
      <c r="Q259" s="273"/>
      <c r="R259" s="273"/>
      <c r="S259" s="273"/>
      <c r="T259" s="273"/>
      <c r="U259" s="273"/>
      <c r="V259" s="273"/>
      <c r="W259" s="273"/>
      <c r="X259" s="273"/>
      <c r="Y259" s="274"/>
    </row>
    <row r="261" spans="1:25" ht="15" thickBot="1" x14ac:dyDescent="0.4">
      <c r="A261" s="271" t="s">
        <v>51</v>
      </c>
      <c r="B261" s="271"/>
      <c r="C261" s="271"/>
      <c r="D261" s="230"/>
      <c r="E261" s="271" t="s">
        <v>52</v>
      </c>
      <c r="F261" s="271"/>
      <c r="G261" s="271"/>
      <c r="H261" s="230"/>
      <c r="I261" s="230"/>
      <c r="J261" s="230"/>
      <c r="K261" s="230"/>
      <c r="L261" s="230"/>
      <c r="M261" s="230"/>
      <c r="N261" s="230"/>
      <c r="O261" s="230"/>
      <c r="P261" s="230"/>
      <c r="Q261" s="230"/>
      <c r="R261" s="230"/>
      <c r="S261" s="230"/>
      <c r="T261" s="230"/>
      <c r="U261" s="230"/>
      <c r="V261" s="230"/>
      <c r="W261" s="230"/>
      <c r="X261" s="230"/>
      <c r="Y261" s="230"/>
    </row>
    <row r="262" spans="1:25" ht="15" thickBot="1" x14ac:dyDescent="0.4">
      <c r="A262" s="275"/>
      <c r="B262" s="276"/>
      <c r="C262" s="230"/>
      <c r="D262" s="230"/>
      <c r="E262" s="275"/>
      <c r="F262" s="276"/>
      <c r="G262" s="230"/>
      <c r="H262" s="230"/>
      <c r="I262" s="230"/>
      <c r="J262" s="230"/>
      <c r="K262" s="230"/>
      <c r="L262" s="230"/>
      <c r="M262" s="230"/>
      <c r="N262" s="230"/>
      <c r="O262" s="230"/>
      <c r="P262" s="230"/>
      <c r="Q262" s="230"/>
      <c r="R262" s="230"/>
      <c r="S262" s="230"/>
      <c r="T262" s="230"/>
      <c r="U262" s="230"/>
      <c r="V262" s="230"/>
      <c r="W262" s="230"/>
      <c r="X262" s="230"/>
      <c r="Y262" s="230"/>
    </row>
    <row r="264" spans="1:25" x14ac:dyDescent="0.3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row>
    <row r="266" spans="1:25" ht="19" thickBot="1" x14ac:dyDescent="0.5">
      <c r="A266" s="277" t="s">
        <v>76</v>
      </c>
      <c r="B266" s="277"/>
      <c r="C266" s="277"/>
      <c r="D266" s="277"/>
      <c r="E266" s="277"/>
      <c r="F266" s="277"/>
      <c r="G266" s="230"/>
      <c r="H266" s="277" t="s">
        <v>72</v>
      </c>
      <c r="I266" s="277"/>
      <c r="J266" s="277"/>
      <c r="K266" s="230"/>
      <c r="L266" s="230"/>
      <c r="M266" s="230"/>
      <c r="N266" s="230"/>
      <c r="O266" s="230"/>
      <c r="P266" s="230"/>
      <c r="Q266" s="230"/>
      <c r="R266" s="230"/>
      <c r="S266" s="230"/>
      <c r="T266" s="230"/>
      <c r="U266" s="230"/>
      <c r="V266" s="230"/>
      <c r="W266" s="230"/>
      <c r="X266" s="230"/>
      <c r="Y266" s="230"/>
    </row>
    <row r="267" spans="1:25" x14ac:dyDescent="0.35">
      <c r="A267" s="262"/>
      <c r="B267" s="263"/>
      <c r="C267" s="263"/>
      <c r="D267" s="263"/>
      <c r="E267" s="263"/>
      <c r="F267" s="263"/>
      <c r="G267" s="263"/>
      <c r="H267" s="263"/>
      <c r="I267" s="263"/>
      <c r="J267" s="263"/>
      <c r="K267" s="263"/>
      <c r="L267" s="263"/>
      <c r="M267" s="263"/>
      <c r="N267" s="263"/>
      <c r="O267" s="263"/>
      <c r="P267" s="263"/>
      <c r="Q267" s="263"/>
      <c r="R267" s="263"/>
      <c r="S267" s="263"/>
      <c r="T267" s="263"/>
      <c r="U267" s="263"/>
      <c r="V267" s="263"/>
      <c r="W267" s="263"/>
      <c r="X267" s="263"/>
      <c r="Y267" s="264"/>
    </row>
    <row r="268" spans="1:25" x14ac:dyDescent="0.35">
      <c r="A268" s="265"/>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7"/>
    </row>
    <row r="269" spans="1:25" x14ac:dyDescent="0.35">
      <c r="A269" s="265"/>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7"/>
    </row>
    <row r="270" spans="1:25" x14ac:dyDescent="0.35">
      <c r="A270" s="265"/>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7"/>
    </row>
    <row r="271" spans="1:25" x14ac:dyDescent="0.35">
      <c r="A271" s="265"/>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7"/>
    </row>
    <row r="272" spans="1:25" x14ac:dyDescent="0.35">
      <c r="A272" s="265"/>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7"/>
    </row>
    <row r="273" spans="1:25" x14ac:dyDescent="0.35">
      <c r="A273" s="265"/>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7"/>
    </row>
    <row r="274" spans="1:25" x14ac:dyDescent="0.35">
      <c r="A274" s="265"/>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7"/>
    </row>
    <row r="275" spans="1:25" x14ac:dyDescent="0.35">
      <c r="A275" s="265"/>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7"/>
    </row>
    <row r="276" spans="1:25" x14ac:dyDescent="0.35">
      <c r="A276" s="265"/>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7"/>
    </row>
    <row r="277" spans="1:25" x14ac:dyDescent="0.35">
      <c r="A277" s="265"/>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7"/>
    </row>
    <row r="278" spans="1:25" x14ac:dyDescent="0.35">
      <c r="A278" s="265"/>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7"/>
    </row>
    <row r="279" spans="1:25" x14ac:dyDescent="0.35">
      <c r="A279" s="265"/>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7"/>
    </row>
    <row r="280" spans="1:25" ht="15" thickBot="1" x14ac:dyDescent="0.4">
      <c r="A280" s="268"/>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70"/>
    </row>
    <row r="282" spans="1:25" ht="15" thickBot="1" x14ac:dyDescent="0.4">
      <c r="A282" s="271" t="s">
        <v>47</v>
      </c>
      <c r="B282" s="271"/>
      <c r="C282" s="271"/>
      <c r="D282" s="271"/>
      <c r="E282" s="230"/>
      <c r="F282" s="230"/>
      <c r="G282" s="230"/>
      <c r="H282" s="230"/>
      <c r="I282" s="230"/>
      <c r="J282" s="230"/>
      <c r="K282" s="230"/>
      <c r="L282" s="230"/>
      <c r="M282" s="230"/>
      <c r="N282" s="230"/>
      <c r="O282" s="230"/>
      <c r="P282" s="230"/>
      <c r="Q282" s="230"/>
      <c r="R282" s="230"/>
      <c r="S282" s="230"/>
      <c r="T282" s="230"/>
      <c r="U282" s="230"/>
      <c r="V282" s="230"/>
      <c r="W282" s="230"/>
      <c r="X282" s="230"/>
      <c r="Y282" s="230"/>
    </row>
    <row r="283" spans="1:25" x14ac:dyDescent="0.35">
      <c r="A283" s="262"/>
      <c r="B283" s="263"/>
      <c r="C283" s="263"/>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4"/>
    </row>
    <row r="284" spans="1:25" x14ac:dyDescent="0.35">
      <c r="A284" s="265"/>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7"/>
    </row>
    <row r="285" spans="1:25" x14ac:dyDescent="0.35">
      <c r="A285" s="265"/>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7"/>
    </row>
    <row r="286" spans="1:25" x14ac:dyDescent="0.35">
      <c r="A286" s="265"/>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7"/>
    </row>
    <row r="287" spans="1:25" x14ac:dyDescent="0.35">
      <c r="A287" s="265"/>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7"/>
    </row>
    <row r="288" spans="1:25" x14ac:dyDescent="0.35">
      <c r="A288" s="265"/>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7"/>
    </row>
    <row r="289" spans="1:25" ht="15" thickBot="1" x14ac:dyDescent="0.4">
      <c r="A289" s="268"/>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70"/>
    </row>
    <row r="291" spans="1:25" ht="15" thickBot="1" x14ac:dyDescent="0.4">
      <c r="A291" s="271" t="s">
        <v>49</v>
      </c>
      <c r="B291" s="271"/>
      <c r="C291" s="271"/>
      <c r="D291" s="271"/>
      <c r="E291" s="271"/>
      <c r="F291" s="271"/>
      <c r="G291" s="271"/>
      <c r="H291" s="271"/>
      <c r="I291" s="230"/>
      <c r="J291" s="230"/>
      <c r="K291" s="230"/>
      <c r="L291" s="230"/>
      <c r="M291" s="230"/>
      <c r="N291" s="230"/>
      <c r="O291" s="230"/>
      <c r="P291" s="230"/>
      <c r="Q291" s="230"/>
      <c r="R291" s="230"/>
      <c r="S291" s="230"/>
      <c r="T291" s="230"/>
      <c r="U291" s="230"/>
      <c r="V291" s="230"/>
      <c r="W291" s="230"/>
      <c r="X291" s="230"/>
      <c r="Y291" s="230"/>
    </row>
    <row r="292" spans="1:25" ht="15" thickBot="1" x14ac:dyDescent="0.4">
      <c r="A292" s="272"/>
      <c r="B292" s="273"/>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4"/>
    </row>
    <row r="294" spans="1:25" ht="15" thickBot="1" x14ac:dyDescent="0.4">
      <c r="A294" s="271" t="s">
        <v>51</v>
      </c>
      <c r="B294" s="271"/>
      <c r="C294" s="271"/>
      <c r="D294" s="230"/>
      <c r="E294" s="271" t="s">
        <v>52</v>
      </c>
      <c r="F294" s="271"/>
      <c r="G294" s="271"/>
      <c r="H294" s="230"/>
      <c r="I294" s="230"/>
      <c r="J294" s="230"/>
      <c r="K294" s="230"/>
      <c r="L294" s="230"/>
      <c r="M294" s="230"/>
      <c r="N294" s="230"/>
      <c r="O294" s="230"/>
      <c r="P294" s="230"/>
      <c r="Q294" s="230"/>
      <c r="R294" s="230"/>
      <c r="S294" s="230"/>
      <c r="T294" s="230"/>
      <c r="U294" s="230"/>
      <c r="V294" s="230"/>
      <c r="W294" s="230"/>
      <c r="X294" s="230"/>
      <c r="Y294" s="230"/>
    </row>
    <row r="295" spans="1:25" ht="15" thickBot="1" x14ac:dyDescent="0.4">
      <c r="A295" s="275"/>
      <c r="B295" s="276"/>
      <c r="C295" s="230"/>
      <c r="D295" s="230"/>
      <c r="E295" s="275"/>
      <c r="F295" s="276"/>
      <c r="G295" s="230"/>
      <c r="H295" s="230"/>
      <c r="I295" s="230"/>
      <c r="J295" s="230"/>
      <c r="K295" s="230"/>
      <c r="L295" s="230"/>
      <c r="M295" s="230"/>
      <c r="N295" s="230"/>
      <c r="O295" s="230"/>
      <c r="P295" s="230"/>
      <c r="Q295" s="230"/>
      <c r="R295" s="230"/>
      <c r="S295" s="230"/>
      <c r="T295" s="230"/>
      <c r="U295" s="230"/>
      <c r="V295" s="230"/>
      <c r="W295" s="230"/>
      <c r="X295" s="230"/>
      <c r="Y295" s="230"/>
    </row>
    <row r="297" spans="1:25" x14ac:dyDescent="0.3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row>
    <row r="299" spans="1:25" ht="19" thickBot="1" x14ac:dyDescent="0.5">
      <c r="A299" s="277" t="s">
        <v>77</v>
      </c>
      <c r="B299" s="277"/>
      <c r="C299" s="277"/>
      <c r="D299" s="277"/>
      <c r="E299" s="277"/>
      <c r="F299" s="277"/>
      <c r="G299" s="230"/>
      <c r="H299" s="277" t="s">
        <v>72</v>
      </c>
      <c r="I299" s="277"/>
      <c r="J299" s="277"/>
      <c r="K299" s="230"/>
      <c r="L299" s="230"/>
      <c r="M299" s="230"/>
      <c r="N299" s="230"/>
      <c r="O299" s="230"/>
      <c r="P299" s="230"/>
      <c r="Q299" s="230"/>
      <c r="R299" s="230"/>
      <c r="S299" s="230"/>
      <c r="T299" s="230"/>
      <c r="U299" s="230"/>
      <c r="V299" s="230"/>
      <c r="W299" s="230"/>
      <c r="X299" s="230"/>
      <c r="Y299" s="230"/>
    </row>
    <row r="300" spans="1:25" x14ac:dyDescent="0.35">
      <c r="A300" s="262"/>
      <c r="B300" s="263"/>
      <c r="C300" s="263"/>
      <c r="D300" s="263"/>
      <c r="E300" s="263"/>
      <c r="F300" s="263"/>
      <c r="G300" s="263"/>
      <c r="H300" s="263"/>
      <c r="I300" s="263"/>
      <c r="J300" s="263"/>
      <c r="K300" s="263"/>
      <c r="L300" s="263"/>
      <c r="M300" s="263"/>
      <c r="N300" s="263"/>
      <c r="O300" s="263"/>
      <c r="P300" s="263"/>
      <c r="Q300" s="263"/>
      <c r="R300" s="263"/>
      <c r="S300" s="263"/>
      <c r="T300" s="263"/>
      <c r="U300" s="263"/>
      <c r="V300" s="263"/>
      <c r="W300" s="263"/>
      <c r="X300" s="263"/>
      <c r="Y300" s="264"/>
    </row>
    <row r="301" spans="1:25" x14ac:dyDescent="0.35">
      <c r="A301" s="265"/>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7"/>
    </row>
    <row r="302" spans="1:25" x14ac:dyDescent="0.35">
      <c r="A302" s="265"/>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7"/>
    </row>
    <row r="303" spans="1:25" x14ac:dyDescent="0.35">
      <c r="A303" s="265"/>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7"/>
    </row>
    <row r="304" spans="1:25" x14ac:dyDescent="0.35">
      <c r="A304" s="265"/>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7"/>
    </row>
    <row r="305" spans="1:25" x14ac:dyDescent="0.35">
      <c r="A305" s="265"/>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7"/>
    </row>
    <row r="306" spans="1:25" x14ac:dyDescent="0.35">
      <c r="A306" s="265"/>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7"/>
    </row>
    <row r="307" spans="1:25" x14ac:dyDescent="0.35">
      <c r="A307" s="265"/>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7"/>
    </row>
    <row r="308" spans="1:25" x14ac:dyDescent="0.35">
      <c r="A308" s="265"/>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7"/>
    </row>
    <row r="309" spans="1:25" x14ac:dyDescent="0.35">
      <c r="A309" s="265"/>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7"/>
    </row>
    <row r="310" spans="1:25" x14ac:dyDescent="0.35">
      <c r="A310" s="265"/>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7"/>
    </row>
    <row r="311" spans="1:25" x14ac:dyDescent="0.35">
      <c r="A311" s="265"/>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7"/>
    </row>
    <row r="312" spans="1:25" x14ac:dyDescent="0.35">
      <c r="A312" s="265"/>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7"/>
    </row>
    <row r="313" spans="1:25" ht="15" thickBot="1" x14ac:dyDescent="0.4">
      <c r="A313" s="268"/>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70"/>
    </row>
    <row r="315" spans="1:25" ht="15" thickBot="1" x14ac:dyDescent="0.4">
      <c r="A315" s="271" t="s">
        <v>47</v>
      </c>
      <c r="B315" s="271"/>
      <c r="C315" s="271"/>
      <c r="D315" s="271"/>
      <c r="E315" s="230"/>
      <c r="F315" s="230"/>
      <c r="G315" s="230"/>
      <c r="H315" s="230"/>
      <c r="I315" s="230"/>
      <c r="J315" s="230"/>
      <c r="K315" s="230"/>
      <c r="L315" s="230"/>
      <c r="M315" s="230"/>
      <c r="N315" s="230"/>
      <c r="O315" s="230"/>
      <c r="P315" s="230"/>
      <c r="Q315" s="230"/>
      <c r="R315" s="230"/>
      <c r="S315" s="230"/>
      <c r="T315" s="230"/>
      <c r="U315" s="230"/>
      <c r="V315" s="230"/>
      <c r="W315" s="230"/>
      <c r="X315" s="230"/>
      <c r="Y315" s="230"/>
    </row>
    <row r="316" spans="1:25" x14ac:dyDescent="0.35">
      <c r="A316" s="262"/>
      <c r="B316" s="263"/>
      <c r="C316" s="263"/>
      <c r="D316" s="263"/>
      <c r="E316" s="263"/>
      <c r="F316" s="263"/>
      <c r="G316" s="263"/>
      <c r="H316" s="263"/>
      <c r="I316" s="263"/>
      <c r="J316" s="263"/>
      <c r="K316" s="263"/>
      <c r="L316" s="263"/>
      <c r="M316" s="263"/>
      <c r="N316" s="263"/>
      <c r="O316" s="263"/>
      <c r="P316" s="263"/>
      <c r="Q316" s="263"/>
      <c r="R316" s="263"/>
      <c r="S316" s="263"/>
      <c r="T316" s="263"/>
      <c r="U316" s="263"/>
      <c r="V316" s="263"/>
      <c r="W316" s="263"/>
      <c r="X316" s="263"/>
      <c r="Y316" s="264"/>
    </row>
    <row r="317" spans="1:25" x14ac:dyDescent="0.35">
      <c r="A317" s="265"/>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7"/>
    </row>
    <row r="318" spans="1:25" x14ac:dyDescent="0.35">
      <c r="A318" s="265"/>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7"/>
    </row>
    <row r="319" spans="1:25" x14ac:dyDescent="0.35">
      <c r="A319" s="265"/>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7"/>
    </row>
    <row r="320" spans="1:25" x14ac:dyDescent="0.35">
      <c r="A320" s="265"/>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7"/>
    </row>
    <row r="321" spans="1:25" x14ac:dyDescent="0.35">
      <c r="A321" s="265"/>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7"/>
    </row>
    <row r="322" spans="1:25" ht="15" thickBot="1" x14ac:dyDescent="0.4">
      <c r="A322" s="268"/>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70"/>
    </row>
    <row r="324" spans="1:25" ht="15" thickBot="1" x14ac:dyDescent="0.4">
      <c r="A324" s="271" t="s">
        <v>49</v>
      </c>
      <c r="B324" s="271"/>
      <c r="C324" s="271"/>
      <c r="D324" s="271"/>
      <c r="E324" s="271"/>
      <c r="F324" s="271"/>
      <c r="G324" s="271"/>
      <c r="H324" s="271"/>
      <c r="I324" s="230"/>
      <c r="J324" s="230"/>
      <c r="K324" s="230"/>
      <c r="L324" s="230"/>
      <c r="M324" s="230"/>
      <c r="N324" s="230"/>
      <c r="O324" s="230"/>
      <c r="P324" s="230"/>
      <c r="Q324" s="230"/>
      <c r="R324" s="230"/>
      <c r="S324" s="230"/>
      <c r="T324" s="230"/>
      <c r="U324" s="230"/>
      <c r="V324" s="230"/>
      <c r="W324" s="230"/>
      <c r="X324" s="230"/>
      <c r="Y324" s="230"/>
    </row>
    <row r="325" spans="1:25" ht="15" thickBot="1" x14ac:dyDescent="0.4">
      <c r="A325" s="272"/>
      <c r="B325" s="273"/>
      <c r="C325" s="273"/>
      <c r="D325" s="273"/>
      <c r="E325" s="273"/>
      <c r="F325" s="273"/>
      <c r="G325" s="273"/>
      <c r="H325" s="273"/>
      <c r="I325" s="273"/>
      <c r="J325" s="273"/>
      <c r="K325" s="273"/>
      <c r="L325" s="273"/>
      <c r="M325" s="273"/>
      <c r="N325" s="273"/>
      <c r="O325" s="273"/>
      <c r="P325" s="273"/>
      <c r="Q325" s="273"/>
      <c r="R325" s="273"/>
      <c r="S325" s="273"/>
      <c r="T325" s="273"/>
      <c r="U325" s="273"/>
      <c r="V325" s="273"/>
      <c r="W325" s="273"/>
      <c r="X325" s="273"/>
      <c r="Y325" s="274"/>
    </row>
    <row r="327" spans="1:25" ht="15" thickBot="1" x14ac:dyDescent="0.4">
      <c r="A327" s="271" t="s">
        <v>51</v>
      </c>
      <c r="B327" s="271"/>
      <c r="C327" s="271"/>
      <c r="D327" s="230"/>
      <c r="E327" s="271" t="s">
        <v>52</v>
      </c>
      <c r="F327" s="271"/>
      <c r="G327" s="271"/>
      <c r="H327" s="230"/>
      <c r="I327" s="230"/>
      <c r="J327" s="230"/>
      <c r="K327" s="230"/>
      <c r="L327" s="230"/>
      <c r="M327" s="230"/>
      <c r="N327" s="230"/>
      <c r="O327" s="230"/>
      <c r="P327" s="230"/>
      <c r="Q327" s="230"/>
      <c r="R327" s="230"/>
      <c r="S327" s="230"/>
      <c r="T327" s="230"/>
      <c r="U327" s="230"/>
      <c r="V327" s="230"/>
      <c r="W327" s="230"/>
      <c r="X327" s="230"/>
      <c r="Y327" s="230"/>
    </row>
    <row r="328" spans="1:25" ht="15" thickBot="1" x14ac:dyDescent="0.4">
      <c r="A328" s="275"/>
      <c r="B328" s="276"/>
      <c r="C328" s="230"/>
      <c r="D328" s="230"/>
      <c r="E328" s="275"/>
      <c r="F328" s="276"/>
      <c r="G328" s="230"/>
      <c r="H328" s="230"/>
      <c r="I328" s="230"/>
      <c r="J328" s="230"/>
      <c r="K328" s="230"/>
      <c r="L328" s="230"/>
      <c r="M328" s="230"/>
      <c r="N328" s="230"/>
      <c r="O328" s="230"/>
      <c r="P328" s="230"/>
      <c r="Q328" s="230"/>
      <c r="R328" s="230"/>
      <c r="S328" s="230"/>
      <c r="T328" s="230"/>
      <c r="U328" s="230"/>
      <c r="V328" s="230"/>
      <c r="W328" s="230"/>
      <c r="X328" s="230"/>
      <c r="Y328" s="230"/>
    </row>
    <row r="330" spans="1:25" s="11" customFormat="1" x14ac:dyDescent="0.35"/>
    <row r="332" spans="1:25" ht="19" thickBot="1" x14ac:dyDescent="0.5">
      <c r="A332" s="277" t="s">
        <v>78</v>
      </c>
      <c r="B332" s="277"/>
      <c r="C332" s="277"/>
      <c r="D332" s="277"/>
      <c r="E332" s="277"/>
      <c r="F332" s="277"/>
      <c r="G332" s="230"/>
      <c r="H332" s="277" t="s">
        <v>72</v>
      </c>
      <c r="I332" s="277"/>
      <c r="J332" s="277"/>
      <c r="K332" s="230"/>
      <c r="L332" s="230"/>
      <c r="M332" s="230"/>
      <c r="N332" s="230"/>
      <c r="O332" s="230"/>
      <c r="P332" s="230"/>
      <c r="Q332" s="230"/>
      <c r="R332" s="230"/>
      <c r="S332" s="230"/>
      <c r="T332" s="230"/>
      <c r="U332" s="230"/>
      <c r="V332" s="230"/>
      <c r="W332" s="230"/>
      <c r="X332" s="230"/>
      <c r="Y332" s="230"/>
    </row>
    <row r="333" spans="1:25" x14ac:dyDescent="0.35">
      <c r="A333" s="262"/>
      <c r="B333" s="263"/>
      <c r="C333" s="263"/>
      <c r="D333" s="263"/>
      <c r="E333" s="263"/>
      <c r="F333" s="263"/>
      <c r="G333" s="263"/>
      <c r="H333" s="263"/>
      <c r="I333" s="263"/>
      <c r="J333" s="263"/>
      <c r="K333" s="263"/>
      <c r="L333" s="263"/>
      <c r="M333" s="263"/>
      <c r="N333" s="263"/>
      <c r="O333" s="263"/>
      <c r="P333" s="263"/>
      <c r="Q333" s="263"/>
      <c r="R333" s="263"/>
      <c r="S333" s="263"/>
      <c r="T333" s="263"/>
      <c r="U333" s="263"/>
      <c r="V333" s="263"/>
      <c r="W333" s="263"/>
      <c r="X333" s="263"/>
      <c r="Y333" s="264"/>
    </row>
    <row r="334" spans="1:25" x14ac:dyDescent="0.35">
      <c r="A334" s="265"/>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7"/>
    </row>
    <row r="335" spans="1:25" x14ac:dyDescent="0.35">
      <c r="A335" s="265"/>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7"/>
    </row>
    <row r="336" spans="1:25" x14ac:dyDescent="0.35">
      <c r="A336" s="265"/>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7"/>
    </row>
    <row r="337" spans="1:25" x14ac:dyDescent="0.35">
      <c r="A337" s="265"/>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7"/>
    </row>
    <row r="338" spans="1:25" x14ac:dyDescent="0.35">
      <c r="A338" s="265"/>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7"/>
    </row>
    <row r="339" spans="1:25" x14ac:dyDescent="0.35">
      <c r="A339" s="265"/>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7"/>
    </row>
    <row r="340" spans="1:25" x14ac:dyDescent="0.35">
      <c r="A340" s="265"/>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7"/>
    </row>
    <row r="341" spans="1:25" x14ac:dyDescent="0.35">
      <c r="A341" s="265"/>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7"/>
    </row>
    <row r="342" spans="1:25" x14ac:dyDescent="0.35">
      <c r="A342" s="265"/>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7"/>
    </row>
    <row r="343" spans="1:25" x14ac:dyDescent="0.35">
      <c r="A343" s="265"/>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7"/>
    </row>
    <row r="344" spans="1:25" x14ac:dyDescent="0.35">
      <c r="A344" s="265"/>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7"/>
    </row>
    <row r="345" spans="1:25" x14ac:dyDescent="0.35">
      <c r="A345" s="265"/>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7"/>
    </row>
    <row r="346" spans="1:25" ht="15" thickBot="1" x14ac:dyDescent="0.4">
      <c r="A346" s="268"/>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70"/>
    </row>
    <row r="348" spans="1:25" ht="15" thickBot="1" x14ac:dyDescent="0.4">
      <c r="A348" s="271" t="s">
        <v>47</v>
      </c>
      <c r="B348" s="271"/>
      <c r="C348" s="271"/>
      <c r="D348" s="271"/>
      <c r="E348" s="230"/>
      <c r="F348" s="230"/>
      <c r="G348" s="230"/>
      <c r="H348" s="230"/>
      <c r="I348" s="230"/>
      <c r="J348" s="230"/>
      <c r="K348" s="230"/>
      <c r="L348" s="230"/>
      <c r="M348" s="230"/>
      <c r="N348" s="230"/>
      <c r="O348" s="230"/>
      <c r="P348" s="230"/>
      <c r="Q348" s="230"/>
      <c r="R348" s="230"/>
      <c r="S348" s="230"/>
      <c r="T348" s="230"/>
      <c r="U348" s="230"/>
      <c r="V348" s="230"/>
      <c r="W348" s="230"/>
      <c r="X348" s="230"/>
      <c r="Y348" s="230"/>
    </row>
    <row r="349" spans="1:25" x14ac:dyDescent="0.35">
      <c r="A349" s="262"/>
      <c r="B349" s="263"/>
      <c r="C349" s="263"/>
      <c r="D349" s="263"/>
      <c r="E349" s="263"/>
      <c r="F349" s="263"/>
      <c r="G349" s="263"/>
      <c r="H349" s="263"/>
      <c r="I349" s="263"/>
      <c r="J349" s="263"/>
      <c r="K349" s="263"/>
      <c r="L349" s="263"/>
      <c r="M349" s="263"/>
      <c r="N349" s="263"/>
      <c r="O349" s="263"/>
      <c r="P349" s="263"/>
      <c r="Q349" s="263"/>
      <c r="R349" s="263"/>
      <c r="S349" s="263"/>
      <c r="T349" s="263"/>
      <c r="U349" s="263"/>
      <c r="V349" s="263"/>
      <c r="W349" s="263"/>
      <c r="X349" s="263"/>
      <c r="Y349" s="264"/>
    </row>
    <row r="350" spans="1:25" x14ac:dyDescent="0.35">
      <c r="A350" s="265"/>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7"/>
    </row>
    <row r="351" spans="1:25" x14ac:dyDescent="0.35">
      <c r="A351" s="265"/>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7"/>
    </row>
    <row r="352" spans="1:25" x14ac:dyDescent="0.35">
      <c r="A352" s="265"/>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7"/>
    </row>
    <row r="353" spans="1:25" x14ac:dyDescent="0.35">
      <c r="A353" s="265"/>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7"/>
    </row>
    <row r="354" spans="1:25" x14ac:dyDescent="0.35">
      <c r="A354" s="265"/>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7"/>
    </row>
    <row r="355" spans="1:25" ht="15" thickBot="1" x14ac:dyDescent="0.4">
      <c r="A355" s="268"/>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70"/>
    </row>
    <row r="357" spans="1:25" ht="15" thickBot="1" x14ac:dyDescent="0.4">
      <c r="A357" s="271" t="s">
        <v>49</v>
      </c>
      <c r="B357" s="271"/>
      <c r="C357" s="271"/>
      <c r="D357" s="271"/>
      <c r="E357" s="271"/>
      <c r="F357" s="271"/>
      <c r="G357" s="271"/>
      <c r="H357" s="271"/>
      <c r="I357" s="230"/>
      <c r="J357" s="230"/>
      <c r="K357" s="230"/>
      <c r="L357" s="230"/>
      <c r="M357" s="230"/>
      <c r="N357" s="230"/>
      <c r="O357" s="230"/>
      <c r="P357" s="230"/>
      <c r="Q357" s="230"/>
      <c r="R357" s="230"/>
      <c r="S357" s="230"/>
      <c r="T357" s="230"/>
      <c r="U357" s="230"/>
      <c r="V357" s="230"/>
      <c r="W357" s="230"/>
      <c r="X357" s="230"/>
      <c r="Y357" s="230"/>
    </row>
    <row r="358" spans="1:25" ht="15" thickBot="1" x14ac:dyDescent="0.4">
      <c r="A358" s="272"/>
      <c r="B358" s="273"/>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4"/>
    </row>
    <row r="360" spans="1:25" ht="15" thickBot="1" x14ac:dyDescent="0.4">
      <c r="A360" s="271" t="s">
        <v>51</v>
      </c>
      <c r="B360" s="271"/>
      <c r="C360" s="271"/>
      <c r="D360" s="230"/>
      <c r="E360" s="271" t="s">
        <v>52</v>
      </c>
      <c r="F360" s="271"/>
      <c r="G360" s="271"/>
      <c r="H360" s="230"/>
      <c r="I360" s="230"/>
      <c r="J360" s="230"/>
      <c r="K360" s="230"/>
      <c r="L360" s="230"/>
      <c r="M360" s="230"/>
      <c r="N360" s="230"/>
      <c r="O360" s="230"/>
      <c r="P360" s="230"/>
      <c r="Q360" s="230"/>
      <c r="R360" s="230"/>
      <c r="S360" s="230"/>
      <c r="T360" s="230"/>
      <c r="U360" s="230"/>
      <c r="V360" s="230"/>
      <c r="W360" s="230"/>
      <c r="X360" s="230"/>
      <c r="Y360" s="230"/>
    </row>
    <row r="361" spans="1:25" ht="15" thickBot="1" x14ac:dyDescent="0.4">
      <c r="A361" s="275"/>
      <c r="B361" s="276"/>
      <c r="C361" s="230"/>
      <c r="D361" s="230"/>
      <c r="E361" s="275"/>
      <c r="F361" s="276"/>
      <c r="G361" s="230"/>
      <c r="H361" s="230"/>
      <c r="I361" s="230"/>
      <c r="J361" s="230"/>
      <c r="K361" s="230"/>
      <c r="L361" s="230"/>
      <c r="M361" s="230"/>
      <c r="N361" s="230"/>
      <c r="O361" s="230"/>
      <c r="P361" s="230"/>
      <c r="Q361" s="230"/>
      <c r="R361" s="230"/>
      <c r="S361" s="230"/>
      <c r="T361" s="230"/>
      <c r="U361" s="230"/>
      <c r="V361" s="230"/>
      <c r="W361" s="230"/>
      <c r="X361" s="230"/>
      <c r="Y361" s="230"/>
    </row>
    <row r="363" spans="1:25" s="11" customFormat="1" x14ac:dyDescent="0.35"/>
    <row r="365" spans="1:25" ht="19" thickBot="1" x14ac:dyDescent="0.5">
      <c r="A365" s="277" t="s">
        <v>79</v>
      </c>
      <c r="B365" s="277"/>
      <c r="C365" s="277"/>
      <c r="D365" s="277"/>
      <c r="E365" s="277"/>
      <c r="F365" s="277"/>
      <c r="G365" s="230"/>
      <c r="H365" s="277" t="s">
        <v>72</v>
      </c>
      <c r="I365" s="277"/>
      <c r="J365" s="277"/>
      <c r="K365" s="230"/>
      <c r="L365" s="230"/>
      <c r="M365" s="230"/>
      <c r="N365" s="230"/>
      <c r="O365" s="230"/>
      <c r="P365" s="230"/>
      <c r="Q365" s="230"/>
      <c r="R365" s="230"/>
      <c r="S365" s="230"/>
      <c r="T365" s="230"/>
      <c r="U365" s="230"/>
      <c r="V365" s="230"/>
      <c r="W365" s="230"/>
      <c r="X365" s="230"/>
      <c r="Y365" s="230"/>
    </row>
    <row r="366" spans="1:25" x14ac:dyDescent="0.35">
      <c r="A366" s="262"/>
      <c r="B366" s="263"/>
      <c r="C366" s="263"/>
      <c r="D366" s="263"/>
      <c r="E366" s="263"/>
      <c r="F366" s="263"/>
      <c r="G366" s="263"/>
      <c r="H366" s="263"/>
      <c r="I366" s="263"/>
      <c r="J366" s="263"/>
      <c r="K366" s="263"/>
      <c r="L366" s="263"/>
      <c r="M366" s="263"/>
      <c r="N366" s="263"/>
      <c r="O366" s="263"/>
      <c r="P366" s="263"/>
      <c r="Q366" s="263"/>
      <c r="R366" s="263"/>
      <c r="S366" s="263"/>
      <c r="T366" s="263"/>
      <c r="U366" s="263"/>
      <c r="V366" s="263"/>
      <c r="W366" s="263"/>
      <c r="X366" s="263"/>
      <c r="Y366" s="264"/>
    </row>
    <row r="367" spans="1:25" x14ac:dyDescent="0.35">
      <c r="A367" s="265"/>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7"/>
    </row>
    <row r="368" spans="1:25" x14ac:dyDescent="0.35">
      <c r="A368" s="265"/>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7"/>
    </row>
    <row r="369" spans="1:25" x14ac:dyDescent="0.35">
      <c r="A369" s="265"/>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7"/>
    </row>
    <row r="370" spans="1:25" x14ac:dyDescent="0.35">
      <c r="A370" s="265"/>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7"/>
    </row>
    <row r="371" spans="1:25" x14ac:dyDescent="0.35">
      <c r="A371" s="265"/>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7"/>
    </row>
    <row r="372" spans="1:25" x14ac:dyDescent="0.35">
      <c r="A372" s="265"/>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7"/>
    </row>
    <row r="373" spans="1:25" x14ac:dyDescent="0.35">
      <c r="A373" s="265"/>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7"/>
    </row>
    <row r="374" spans="1:25" x14ac:dyDescent="0.35">
      <c r="A374" s="265"/>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7"/>
    </row>
    <row r="375" spans="1:25" x14ac:dyDescent="0.35">
      <c r="A375" s="265"/>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7"/>
    </row>
    <row r="376" spans="1:25" x14ac:dyDescent="0.35">
      <c r="A376" s="265"/>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7"/>
    </row>
    <row r="377" spans="1:25" x14ac:dyDescent="0.35">
      <c r="A377" s="265"/>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7"/>
    </row>
    <row r="378" spans="1:25" x14ac:dyDescent="0.35">
      <c r="A378" s="265"/>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7"/>
    </row>
    <row r="379" spans="1:25" ht="15" thickBot="1" x14ac:dyDescent="0.4">
      <c r="A379" s="268"/>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70"/>
    </row>
    <row r="381" spans="1:25" ht="15" thickBot="1" x14ac:dyDescent="0.4">
      <c r="A381" s="271" t="s">
        <v>47</v>
      </c>
      <c r="B381" s="271"/>
      <c r="C381" s="271"/>
      <c r="D381" s="271"/>
      <c r="E381" s="230"/>
      <c r="F381" s="230"/>
      <c r="G381" s="230"/>
      <c r="H381" s="230"/>
      <c r="I381" s="230"/>
      <c r="J381" s="230"/>
      <c r="K381" s="230"/>
      <c r="L381" s="230"/>
      <c r="M381" s="230"/>
      <c r="N381" s="230"/>
      <c r="O381" s="230"/>
      <c r="P381" s="230"/>
      <c r="Q381" s="230"/>
      <c r="R381" s="230"/>
      <c r="S381" s="230"/>
      <c r="T381" s="230"/>
      <c r="U381" s="230"/>
      <c r="V381" s="230"/>
      <c r="W381" s="230"/>
      <c r="X381" s="230"/>
      <c r="Y381" s="230"/>
    </row>
    <row r="382" spans="1:25" x14ac:dyDescent="0.35">
      <c r="A382" s="262"/>
      <c r="B382" s="263"/>
      <c r="C382" s="263"/>
      <c r="D382" s="263"/>
      <c r="E382" s="263"/>
      <c r="F382" s="263"/>
      <c r="G382" s="263"/>
      <c r="H382" s="263"/>
      <c r="I382" s="263"/>
      <c r="J382" s="263"/>
      <c r="K382" s="263"/>
      <c r="L382" s="263"/>
      <c r="M382" s="263"/>
      <c r="N382" s="263"/>
      <c r="O382" s="263"/>
      <c r="P382" s="263"/>
      <c r="Q382" s="263"/>
      <c r="R382" s="263"/>
      <c r="S382" s="263"/>
      <c r="T382" s="263"/>
      <c r="U382" s="263"/>
      <c r="V382" s="263"/>
      <c r="W382" s="263"/>
      <c r="X382" s="263"/>
      <c r="Y382" s="264"/>
    </row>
    <row r="383" spans="1:25" x14ac:dyDescent="0.35">
      <c r="A383" s="265"/>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7"/>
    </row>
    <row r="384" spans="1:25" x14ac:dyDescent="0.35">
      <c r="A384" s="265"/>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7"/>
    </row>
    <row r="385" spans="1:25" x14ac:dyDescent="0.35">
      <c r="A385" s="265"/>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7"/>
    </row>
    <row r="386" spans="1:25" x14ac:dyDescent="0.35">
      <c r="A386" s="265"/>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7"/>
    </row>
    <row r="387" spans="1:25" x14ac:dyDescent="0.35">
      <c r="A387" s="265"/>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7"/>
    </row>
    <row r="388" spans="1:25" ht="15" thickBot="1" x14ac:dyDescent="0.4">
      <c r="A388" s="268"/>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70"/>
    </row>
    <row r="390" spans="1:25" ht="15" thickBot="1" x14ac:dyDescent="0.4">
      <c r="A390" s="271" t="s">
        <v>49</v>
      </c>
      <c r="B390" s="271"/>
      <c r="C390" s="271"/>
      <c r="D390" s="271"/>
      <c r="E390" s="271"/>
      <c r="F390" s="271"/>
      <c r="G390" s="271"/>
      <c r="H390" s="271"/>
      <c r="I390" s="230"/>
      <c r="J390" s="230"/>
      <c r="K390" s="230"/>
      <c r="L390" s="230"/>
      <c r="M390" s="230"/>
      <c r="N390" s="230"/>
      <c r="O390" s="230"/>
      <c r="P390" s="230"/>
      <c r="Q390" s="230"/>
      <c r="R390" s="230"/>
      <c r="S390" s="230"/>
      <c r="T390" s="230"/>
      <c r="U390" s="230"/>
      <c r="V390" s="230"/>
      <c r="W390" s="230"/>
      <c r="X390" s="230"/>
      <c r="Y390" s="230"/>
    </row>
    <row r="391" spans="1:25" ht="15" thickBot="1" x14ac:dyDescent="0.4">
      <c r="A391" s="272"/>
      <c r="B391" s="273"/>
      <c r="C391" s="273"/>
      <c r="D391" s="273"/>
      <c r="E391" s="273"/>
      <c r="F391" s="273"/>
      <c r="G391" s="273"/>
      <c r="H391" s="273"/>
      <c r="I391" s="273"/>
      <c r="J391" s="273"/>
      <c r="K391" s="273"/>
      <c r="L391" s="273"/>
      <c r="M391" s="273"/>
      <c r="N391" s="273"/>
      <c r="O391" s="273"/>
      <c r="P391" s="273"/>
      <c r="Q391" s="273"/>
      <c r="R391" s="273"/>
      <c r="S391" s="273"/>
      <c r="T391" s="273"/>
      <c r="U391" s="273"/>
      <c r="V391" s="273"/>
      <c r="W391" s="273"/>
      <c r="X391" s="273"/>
      <c r="Y391" s="274"/>
    </row>
    <row r="393" spans="1:25" ht="15" thickBot="1" x14ac:dyDescent="0.4">
      <c r="A393" s="271" t="s">
        <v>51</v>
      </c>
      <c r="B393" s="271"/>
      <c r="C393" s="271"/>
      <c r="D393" s="230"/>
      <c r="E393" s="271" t="s">
        <v>52</v>
      </c>
      <c r="F393" s="271"/>
      <c r="G393" s="271"/>
      <c r="H393" s="230"/>
      <c r="I393" s="230"/>
      <c r="J393" s="230"/>
      <c r="K393" s="230"/>
      <c r="L393" s="230"/>
      <c r="M393" s="230"/>
      <c r="N393" s="230"/>
      <c r="O393" s="230"/>
      <c r="P393" s="230"/>
      <c r="Q393" s="230"/>
      <c r="R393" s="230"/>
      <c r="S393" s="230"/>
      <c r="T393" s="230"/>
      <c r="U393" s="230"/>
      <c r="V393" s="230"/>
      <c r="W393" s="230"/>
      <c r="X393" s="230"/>
      <c r="Y393" s="230"/>
    </row>
    <row r="394" spans="1:25" ht="15" thickBot="1" x14ac:dyDescent="0.4">
      <c r="A394" s="275"/>
      <c r="B394" s="276"/>
      <c r="C394" s="230"/>
      <c r="D394" s="230"/>
      <c r="E394" s="275"/>
      <c r="F394" s="276"/>
      <c r="G394" s="230"/>
      <c r="H394" s="230"/>
      <c r="I394" s="230"/>
      <c r="J394" s="230"/>
      <c r="K394" s="230"/>
      <c r="L394" s="230"/>
      <c r="M394" s="230"/>
      <c r="N394" s="230"/>
      <c r="O394" s="230"/>
      <c r="P394" s="230"/>
      <c r="Q394" s="230"/>
      <c r="R394" s="230"/>
      <c r="S394" s="230"/>
      <c r="T394" s="230"/>
      <c r="U394" s="230"/>
      <c r="V394" s="230"/>
      <c r="W394" s="230"/>
      <c r="X394" s="230"/>
      <c r="Y394" s="230"/>
    </row>
    <row r="396" spans="1:25" s="11" customFormat="1" x14ac:dyDescent="0.35"/>
    <row r="398" spans="1:25" ht="19" thickBot="1" x14ac:dyDescent="0.5">
      <c r="A398" s="277" t="s">
        <v>80</v>
      </c>
      <c r="B398" s="277"/>
      <c r="C398" s="277"/>
      <c r="D398" s="277"/>
      <c r="E398" s="277"/>
      <c r="F398" s="277"/>
      <c r="G398" s="230"/>
      <c r="H398" s="277" t="s">
        <v>72</v>
      </c>
      <c r="I398" s="277"/>
      <c r="J398" s="277"/>
      <c r="K398" s="230"/>
      <c r="L398" s="230"/>
      <c r="M398" s="230"/>
      <c r="N398" s="230"/>
      <c r="O398" s="230"/>
      <c r="P398" s="230"/>
      <c r="Q398" s="230"/>
      <c r="R398" s="230"/>
      <c r="S398" s="230"/>
      <c r="T398" s="230"/>
      <c r="U398" s="230"/>
      <c r="V398" s="230"/>
      <c r="W398" s="230"/>
      <c r="X398" s="230"/>
      <c r="Y398" s="230"/>
    </row>
    <row r="399" spans="1:25" x14ac:dyDescent="0.35">
      <c r="A399" s="262"/>
      <c r="B399" s="263"/>
      <c r="C399" s="263"/>
      <c r="D399" s="263"/>
      <c r="E399" s="263"/>
      <c r="F399" s="263"/>
      <c r="G399" s="263"/>
      <c r="H399" s="263"/>
      <c r="I399" s="263"/>
      <c r="J399" s="263"/>
      <c r="K399" s="263"/>
      <c r="L399" s="263"/>
      <c r="M399" s="263"/>
      <c r="N399" s="263"/>
      <c r="O399" s="263"/>
      <c r="P399" s="263"/>
      <c r="Q399" s="263"/>
      <c r="R399" s="263"/>
      <c r="S399" s="263"/>
      <c r="T399" s="263"/>
      <c r="U399" s="263"/>
      <c r="V399" s="263"/>
      <c r="W399" s="263"/>
      <c r="X399" s="263"/>
      <c r="Y399" s="264"/>
    </row>
    <row r="400" spans="1:25" x14ac:dyDescent="0.35">
      <c r="A400" s="265"/>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7"/>
    </row>
    <row r="401" spans="1:25" x14ac:dyDescent="0.35">
      <c r="A401" s="265"/>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7"/>
    </row>
    <row r="402" spans="1:25" x14ac:dyDescent="0.35">
      <c r="A402" s="265"/>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7"/>
    </row>
    <row r="403" spans="1:25" x14ac:dyDescent="0.35">
      <c r="A403" s="265"/>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7"/>
    </row>
    <row r="404" spans="1:25" x14ac:dyDescent="0.35">
      <c r="A404" s="265"/>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7"/>
    </row>
    <row r="405" spans="1:25" x14ac:dyDescent="0.35">
      <c r="A405" s="265"/>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7"/>
    </row>
    <row r="406" spans="1:25" x14ac:dyDescent="0.35">
      <c r="A406" s="265"/>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7"/>
    </row>
    <row r="407" spans="1:25" x14ac:dyDescent="0.35">
      <c r="A407" s="265"/>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7"/>
    </row>
    <row r="408" spans="1:25" x14ac:dyDescent="0.35">
      <c r="A408" s="265"/>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7"/>
    </row>
    <row r="409" spans="1:25" x14ac:dyDescent="0.35">
      <c r="A409" s="265"/>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7"/>
    </row>
    <row r="410" spans="1:25" x14ac:dyDescent="0.35">
      <c r="A410" s="265"/>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7"/>
    </row>
    <row r="411" spans="1:25" x14ac:dyDescent="0.35">
      <c r="A411" s="265"/>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7"/>
    </row>
    <row r="412" spans="1:25" ht="15" thickBot="1" x14ac:dyDescent="0.4">
      <c r="A412" s="268"/>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70"/>
    </row>
    <row r="414" spans="1:25" ht="15" thickBot="1" x14ac:dyDescent="0.4">
      <c r="A414" s="271" t="s">
        <v>47</v>
      </c>
      <c r="B414" s="271"/>
      <c r="C414" s="271"/>
      <c r="D414" s="271"/>
      <c r="E414" s="230"/>
      <c r="F414" s="230"/>
      <c r="G414" s="230"/>
      <c r="H414" s="230"/>
      <c r="I414" s="230"/>
      <c r="J414" s="230"/>
      <c r="K414" s="230"/>
      <c r="L414" s="230"/>
      <c r="M414" s="230"/>
      <c r="N414" s="230"/>
      <c r="O414" s="230"/>
      <c r="P414" s="230"/>
      <c r="Q414" s="230"/>
      <c r="R414" s="230"/>
      <c r="S414" s="230"/>
      <c r="T414" s="230"/>
      <c r="U414" s="230"/>
      <c r="V414" s="230"/>
      <c r="W414" s="230"/>
      <c r="X414" s="230"/>
      <c r="Y414" s="230"/>
    </row>
    <row r="415" spans="1:25" x14ac:dyDescent="0.35">
      <c r="A415" s="262"/>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4"/>
    </row>
    <row r="416" spans="1:25" x14ac:dyDescent="0.35">
      <c r="A416" s="265"/>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7"/>
    </row>
    <row r="417" spans="1:32" x14ac:dyDescent="0.35">
      <c r="A417" s="265"/>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7"/>
      <c r="Z417" s="230"/>
      <c r="AA417" s="230"/>
      <c r="AB417" s="230"/>
      <c r="AC417" s="230"/>
      <c r="AD417" s="230"/>
      <c r="AE417" s="230"/>
      <c r="AF417" s="230"/>
    </row>
    <row r="418" spans="1:32" x14ac:dyDescent="0.35">
      <c r="A418" s="265"/>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7"/>
      <c r="Z418" s="230"/>
      <c r="AA418" s="230"/>
      <c r="AB418" s="230"/>
      <c r="AC418" s="230"/>
      <c r="AD418" s="230"/>
      <c r="AE418" s="230"/>
      <c r="AF418" s="230"/>
    </row>
    <row r="419" spans="1:32" x14ac:dyDescent="0.35">
      <c r="A419" s="265"/>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7"/>
      <c r="Z419" s="230"/>
      <c r="AA419" s="230"/>
      <c r="AB419" s="230"/>
      <c r="AC419" s="230"/>
      <c r="AD419" s="230"/>
      <c r="AE419" s="230"/>
      <c r="AF419" s="12"/>
    </row>
    <row r="420" spans="1:32" x14ac:dyDescent="0.35">
      <c r="A420" s="265"/>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7"/>
      <c r="Z420" s="230"/>
      <c r="AA420" s="230"/>
      <c r="AB420" s="230"/>
      <c r="AC420" s="230"/>
      <c r="AD420" s="230"/>
      <c r="AE420" s="230"/>
      <c r="AF420" s="230"/>
    </row>
    <row r="421" spans="1:32" ht="15" thickBot="1" x14ac:dyDescent="0.4">
      <c r="A421" s="268"/>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70"/>
      <c r="Z421" s="230"/>
      <c r="AA421" s="230"/>
      <c r="AB421" s="230"/>
      <c r="AC421" s="230"/>
      <c r="AD421" s="230"/>
      <c r="AE421" s="230"/>
      <c r="AF421" s="230"/>
    </row>
    <row r="423" spans="1:32" ht="15" thickBot="1" x14ac:dyDescent="0.4">
      <c r="A423" s="271" t="s">
        <v>49</v>
      </c>
      <c r="B423" s="271"/>
      <c r="C423" s="271"/>
      <c r="D423" s="271"/>
      <c r="E423" s="271"/>
      <c r="F423" s="271"/>
      <c r="G423" s="271"/>
      <c r="H423" s="271"/>
      <c r="I423" s="230"/>
      <c r="J423" s="230"/>
      <c r="K423" s="230"/>
      <c r="L423" s="230"/>
      <c r="M423" s="230"/>
      <c r="N423" s="230"/>
      <c r="O423" s="230"/>
      <c r="P423" s="230"/>
      <c r="Q423" s="230"/>
      <c r="R423" s="230"/>
      <c r="S423" s="230"/>
      <c r="T423" s="230"/>
      <c r="U423" s="230"/>
      <c r="V423" s="230"/>
      <c r="W423" s="230"/>
      <c r="X423" s="230"/>
      <c r="Y423" s="230"/>
      <c r="Z423" s="230"/>
      <c r="AA423" s="230"/>
      <c r="AB423" s="230"/>
      <c r="AC423" s="230"/>
      <c r="AD423" s="230"/>
      <c r="AE423" s="230"/>
      <c r="AF423" s="230"/>
    </row>
    <row r="424" spans="1:32" ht="15" thickBot="1" x14ac:dyDescent="0.4">
      <c r="A424" s="272"/>
      <c r="B424" s="273"/>
      <c r="C424" s="273"/>
      <c r="D424" s="273"/>
      <c r="E424" s="273"/>
      <c r="F424" s="273"/>
      <c r="G424" s="273"/>
      <c r="H424" s="273"/>
      <c r="I424" s="273"/>
      <c r="J424" s="273"/>
      <c r="K424" s="273"/>
      <c r="L424" s="273"/>
      <c r="M424" s="273"/>
      <c r="N424" s="273"/>
      <c r="O424" s="273"/>
      <c r="P424" s="273"/>
      <c r="Q424" s="273"/>
      <c r="R424" s="273"/>
      <c r="S424" s="273"/>
      <c r="T424" s="273"/>
      <c r="U424" s="273"/>
      <c r="V424" s="273"/>
      <c r="W424" s="273"/>
      <c r="X424" s="273"/>
      <c r="Y424" s="274"/>
      <c r="Z424" s="230"/>
      <c r="AA424" s="230"/>
      <c r="AB424" s="230"/>
      <c r="AC424" s="230"/>
      <c r="AD424" s="230"/>
      <c r="AE424" s="230"/>
      <c r="AF424" s="230"/>
    </row>
    <row r="426" spans="1:32" ht="15" thickBot="1" x14ac:dyDescent="0.4">
      <c r="A426" s="271" t="s">
        <v>51</v>
      </c>
      <c r="B426" s="271"/>
      <c r="C426" s="271"/>
      <c r="D426" s="230"/>
      <c r="E426" s="271" t="s">
        <v>52</v>
      </c>
      <c r="F426" s="271"/>
      <c r="G426" s="271"/>
      <c r="H426" s="230"/>
      <c r="I426" s="230"/>
      <c r="J426" s="230"/>
      <c r="K426" s="230"/>
      <c r="L426" s="230"/>
      <c r="M426" s="230"/>
      <c r="N426" s="230"/>
      <c r="O426" s="230"/>
      <c r="P426" s="230"/>
      <c r="Q426" s="230"/>
      <c r="R426" s="230"/>
      <c r="S426" s="230"/>
      <c r="T426" s="230"/>
      <c r="U426" s="230"/>
      <c r="V426" s="230"/>
      <c r="W426" s="230"/>
      <c r="X426" s="230"/>
      <c r="Y426" s="230"/>
      <c r="Z426" s="230"/>
      <c r="AA426" s="230"/>
      <c r="AB426" s="230"/>
      <c r="AC426" s="230"/>
      <c r="AD426" s="230"/>
      <c r="AE426" s="230"/>
      <c r="AF426" s="230"/>
    </row>
    <row r="427" spans="1:32" ht="15" thickBot="1" x14ac:dyDescent="0.4">
      <c r="A427" s="275"/>
      <c r="B427" s="276"/>
      <c r="C427" s="230"/>
      <c r="D427" s="230"/>
      <c r="E427" s="275"/>
      <c r="F427" s="276"/>
      <c r="G427" s="230"/>
      <c r="H427" s="230"/>
      <c r="I427" s="230"/>
      <c r="J427" s="230"/>
      <c r="K427" s="230"/>
      <c r="L427" s="230"/>
      <c r="M427" s="230"/>
      <c r="N427" s="230"/>
      <c r="O427" s="230"/>
      <c r="P427" s="230"/>
      <c r="Q427" s="230"/>
      <c r="R427" s="230"/>
      <c r="S427" s="230"/>
      <c r="T427" s="230"/>
      <c r="U427" s="230"/>
      <c r="V427" s="230"/>
      <c r="W427" s="230"/>
      <c r="X427" s="230"/>
      <c r="Y427" s="230"/>
      <c r="Z427" s="230"/>
      <c r="AA427" s="230"/>
      <c r="AB427" s="230"/>
      <c r="AC427" s="230"/>
      <c r="AD427" s="230"/>
      <c r="AE427" s="230"/>
      <c r="AF427" s="230"/>
    </row>
    <row r="429" spans="1:32" s="11" customFormat="1" x14ac:dyDescent="0.35"/>
    <row r="431" spans="1:32" ht="19" thickBot="1" x14ac:dyDescent="0.5">
      <c r="A431" s="277" t="s">
        <v>81</v>
      </c>
      <c r="B431" s="277"/>
      <c r="C431" s="277"/>
      <c r="D431" s="277"/>
      <c r="E431" s="277"/>
      <c r="F431" s="277"/>
      <c r="G431" s="230"/>
      <c r="H431" s="277" t="s">
        <v>72</v>
      </c>
      <c r="I431" s="277"/>
      <c r="J431" s="277"/>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row>
    <row r="432" spans="1:32" x14ac:dyDescent="0.35">
      <c r="A432" s="262"/>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4"/>
      <c r="Z432" s="230"/>
      <c r="AA432" s="230"/>
      <c r="AB432" s="230"/>
      <c r="AC432" s="230"/>
      <c r="AD432" s="230"/>
      <c r="AE432" s="230"/>
      <c r="AF432" s="230"/>
    </row>
    <row r="433" spans="1:25" x14ac:dyDescent="0.35">
      <c r="A433" s="265"/>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7"/>
    </row>
    <row r="434" spans="1:25" x14ac:dyDescent="0.35">
      <c r="A434" s="265"/>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7"/>
    </row>
    <row r="435" spans="1:25" x14ac:dyDescent="0.35">
      <c r="A435" s="265"/>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7"/>
    </row>
    <row r="436" spans="1:25" x14ac:dyDescent="0.35">
      <c r="A436" s="265"/>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7"/>
    </row>
    <row r="437" spans="1:25" x14ac:dyDescent="0.35">
      <c r="A437" s="265"/>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7"/>
    </row>
    <row r="438" spans="1:25" x14ac:dyDescent="0.35">
      <c r="A438" s="265"/>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7"/>
    </row>
    <row r="439" spans="1:25" x14ac:dyDescent="0.35">
      <c r="A439" s="265"/>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7"/>
    </row>
    <row r="440" spans="1:25" x14ac:dyDescent="0.35">
      <c r="A440" s="265"/>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7"/>
    </row>
    <row r="441" spans="1:25" x14ac:dyDescent="0.35">
      <c r="A441" s="265"/>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7"/>
    </row>
    <row r="442" spans="1:25" x14ac:dyDescent="0.35">
      <c r="A442" s="265"/>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7"/>
    </row>
    <row r="443" spans="1:25" x14ac:dyDescent="0.35">
      <c r="A443" s="265"/>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7"/>
    </row>
    <row r="444" spans="1:25" x14ac:dyDescent="0.35">
      <c r="A444" s="265"/>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7"/>
    </row>
    <row r="445" spans="1:25" ht="15" thickBot="1" x14ac:dyDescent="0.4">
      <c r="A445" s="268"/>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70"/>
    </row>
    <row r="447" spans="1:25" ht="15" thickBot="1" x14ac:dyDescent="0.4">
      <c r="A447" s="271" t="s">
        <v>47</v>
      </c>
      <c r="B447" s="271"/>
      <c r="C447" s="271"/>
      <c r="D447" s="271"/>
      <c r="E447" s="230"/>
      <c r="F447" s="230"/>
      <c r="G447" s="230"/>
      <c r="H447" s="230"/>
      <c r="I447" s="230"/>
      <c r="J447" s="230"/>
      <c r="K447" s="230"/>
      <c r="L447" s="230"/>
      <c r="M447" s="230"/>
      <c r="N447" s="230"/>
      <c r="O447" s="230"/>
      <c r="P447" s="230"/>
      <c r="Q447" s="230"/>
      <c r="R447" s="230"/>
      <c r="S447" s="230"/>
      <c r="T447" s="230"/>
      <c r="U447" s="230"/>
      <c r="V447" s="230"/>
      <c r="W447" s="230"/>
      <c r="X447" s="230"/>
      <c r="Y447" s="230"/>
    </row>
    <row r="448" spans="1:25" x14ac:dyDescent="0.35">
      <c r="A448" s="262"/>
      <c r="B448" s="263"/>
      <c r="C448" s="263"/>
      <c r="D448" s="263"/>
      <c r="E448" s="263"/>
      <c r="F448" s="263"/>
      <c r="G448" s="263"/>
      <c r="H448" s="263"/>
      <c r="I448" s="263"/>
      <c r="J448" s="263"/>
      <c r="K448" s="263"/>
      <c r="L448" s="263"/>
      <c r="M448" s="263"/>
      <c r="N448" s="263"/>
      <c r="O448" s="263"/>
      <c r="P448" s="263"/>
      <c r="Q448" s="263"/>
      <c r="R448" s="263"/>
      <c r="S448" s="263"/>
      <c r="T448" s="263"/>
      <c r="U448" s="263"/>
      <c r="V448" s="263"/>
      <c r="W448" s="263"/>
      <c r="X448" s="263"/>
      <c r="Y448" s="264"/>
    </row>
    <row r="449" spans="1:25" x14ac:dyDescent="0.35">
      <c r="A449" s="265"/>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7"/>
    </row>
    <row r="450" spans="1:25" x14ac:dyDescent="0.35">
      <c r="A450" s="265"/>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7"/>
    </row>
    <row r="451" spans="1:25" x14ac:dyDescent="0.35">
      <c r="A451" s="265"/>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7"/>
    </row>
    <row r="452" spans="1:25" x14ac:dyDescent="0.35">
      <c r="A452" s="265"/>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7"/>
    </row>
    <row r="453" spans="1:25" x14ac:dyDescent="0.35">
      <c r="A453" s="265"/>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7"/>
    </row>
    <row r="454" spans="1:25" ht="15" thickBot="1" x14ac:dyDescent="0.4">
      <c r="A454" s="268"/>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70"/>
    </row>
    <row r="456" spans="1:25" ht="15" thickBot="1" x14ac:dyDescent="0.4">
      <c r="A456" s="271" t="s">
        <v>49</v>
      </c>
      <c r="B456" s="271"/>
      <c r="C456" s="271"/>
      <c r="D456" s="271"/>
      <c r="E456" s="271"/>
      <c r="F456" s="271"/>
      <c r="G456" s="271"/>
      <c r="H456" s="271"/>
      <c r="I456" s="230"/>
      <c r="J456" s="230"/>
      <c r="K456" s="230"/>
      <c r="L456" s="230"/>
      <c r="M456" s="230"/>
      <c r="N456" s="230"/>
      <c r="O456" s="230"/>
      <c r="P456" s="230"/>
      <c r="Q456" s="230"/>
      <c r="R456" s="230"/>
      <c r="S456" s="230"/>
      <c r="T456" s="230"/>
      <c r="U456" s="230"/>
      <c r="V456" s="230"/>
      <c r="W456" s="230"/>
      <c r="X456" s="230"/>
      <c r="Y456" s="230"/>
    </row>
    <row r="457" spans="1:25" ht="15" thickBot="1" x14ac:dyDescent="0.4">
      <c r="A457" s="272"/>
      <c r="B457" s="273"/>
      <c r="C457" s="273"/>
      <c r="D457" s="273"/>
      <c r="E457" s="273"/>
      <c r="F457" s="273"/>
      <c r="G457" s="273"/>
      <c r="H457" s="273"/>
      <c r="I457" s="273"/>
      <c r="J457" s="273"/>
      <c r="K457" s="273"/>
      <c r="L457" s="273"/>
      <c r="M457" s="273"/>
      <c r="N457" s="273"/>
      <c r="O457" s="273"/>
      <c r="P457" s="273"/>
      <c r="Q457" s="273"/>
      <c r="R457" s="273"/>
      <c r="S457" s="273"/>
      <c r="T457" s="273"/>
      <c r="U457" s="273"/>
      <c r="V457" s="273"/>
      <c r="W457" s="273"/>
      <c r="X457" s="273"/>
      <c r="Y457" s="274"/>
    </row>
    <row r="459" spans="1:25" ht="15" thickBot="1" x14ac:dyDescent="0.4">
      <c r="A459" s="271" t="s">
        <v>51</v>
      </c>
      <c r="B459" s="271"/>
      <c r="C459" s="271"/>
      <c r="D459" s="230"/>
      <c r="E459" s="271" t="s">
        <v>52</v>
      </c>
      <c r="F459" s="271"/>
      <c r="G459" s="271"/>
      <c r="H459" s="230"/>
      <c r="I459" s="230"/>
      <c r="J459" s="230"/>
      <c r="K459" s="230"/>
      <c r="L459" s="230"/>
      <c r="M459" s="230"/>
      <c r="N459" s="230"/>
      <c r="O459" s="230"/>
      <c r="P459" s="230"/>
      <c r="Q459" s="230"/>
      <c r="R459" s="230"/>
      <c r="S459" s="230"/>
      <c r="T459" s="230"/>
      <c r="U459" s="230"/>
      <c r="V459" s="230"/>
      <c r="W459" s="230"/>
      <c r="X459" s="230"/>
      <c r="Y459" s="230"/>
    </row>
    <row r="460" spans="1:25" ht="15" thickBot="1" x14ac:dyDescent="0.4">
      <c r="A460" s="275"/>
      <c r="B460" s="276"/>
      <c r="C460" s="230"/>
      <c r="D460" s="230"/>
      <c r="E460" s="275"/>
      <c r="F460" s="276"/>
      <c r="G460" s="230"/>
      <c r="H460" s="230"/>
      <c r="I460" s="230"/>
      <c r="J460" s="230"/>
      <c r="K460" s="230"/>
      <c r="L460" s="230"/>
      <c r="M460" s="230"/>
      <c r="N460" s="230"/>
      <c r="O460" s="230"/>
      <c r="P460" s="230"/>
      <c r="Q460" s="230"/>
      <c r="R460" s="230"/>
      <c r="S460" s="230"/>
      <c r="T460" s="230"/>
      <c r="U460" s="230"/>
      <c r="V460" s="230"/>
      <c r="W460" s="230"/>
      <c r="X460" s="230"/>
      <c r="Y460" s="230"/>
    </row>
    <row r="462" spans="1:25" s="11" customFormat="1" x14ac:dyDescent="0.35"/>
    <row r="464" spans="1:25" ht="19" thickBot="1" x14ac:dyDescent="0.5">
      <c r="A464" s="277" t="s">
        <v>82</v>
      </c>
      <c r="B464" s="277"/>
      <c r="C464" s="277"/>
      <c r="D464" s="277"/>
      <c r="E464" s="277"/>
      <c r="F464" s="277"/>
      <c r="G464" s="230"/>
      <c r="H464" s="277" t="s">
        <v>72</v>
      </c>
      <c r="I464" s="277"/>
      <c r="J464" s="277"/>
      <c r="K464" s="230"/>
      <c r="L464" s="230"/>
      <c r="M464" s="230"/>
      <c r="N464" s="230"/>
      <c r="O464" s="230"/>
      <c r="P464" s="230"/>
      <c r="Q464" s="230"/>
      <c r="R464" s="230"/>
      <c r="S464" s="230"/>
      <c r="T464" s="230"/>
      <c r="U464" s="230"/>
      <c r="V464" s="230"/>
      <c r="W464" s="230"/>
      <c r="X464" s="230"/>
      <c r="Y464" s="230"/>
    </row>
    <row r="465" spans="1:25" x14ac:dyDescent="0.35">
      <c r="A465" s="262"/>
      <c r="B465" s="263"/>
      <c r="C465" s="263"/>
      <c r="D465" s="263"/>
      <c r="E465" s="263"/>
      <c r="F465" s="263"/>
      <c r="G465" s="263"/>
      <c r="H465" s="263"/>
      <c r="I465" s="263"/>
      <c r="J465" s="263"/>
      <c r="K465" s="263"/>
      <c r="L465" s="263"/>
      <c r="M465" s="263"/>
      <c r="N465" s="263"/>
      <c r="O465" s="263"/>
      <c r="P465" s="263"/>
      <c r="Q465" s="263"/>
      <c r="R465" s="263"/>
      <c r="S465" s="263"/>
      <c r="T465" s="263"/>
      <c r="U465" s="263"/>
      <c r="V465" s="263"/>
      <c r="W465" s="263"/>
      <c r="X465" s="263"/>
      <c r="Y465" s="264"/>
    </row>
    <row r="466" spans="1:25" x14ac:dyDescent="0.35">
      <c r="A466" s="265"/>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7"/>
    </row>
    <row r="467" spans="1:25" x14ac:dyDescent="0.35">
      <c r="A467" s="265"/>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7"/>
    </row>
    <row r="468" spans="1:25" x14ac:dyDescent="0.35">
      <c r="A468" s="265"/>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7"/>
    </row>
    <row r="469" spans="1:25" x14ac:dyDescent="0.35">
      <c r="A469" s="265"/>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7"/>
    </row>
    <row r="470" spans="1:25" x14ac:dyDescent="0.35">
      <c r="A470" s="265"/>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7"/>
    </row>
    <row r="471" spans="1:25" x14ac:dyDescent="0.35">
      <c r="A471" s="265"/>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7"/>
    </row>
    <row r="472" spans="1:25" x14ac:dyDescent="0.35">
      <c r="A472" s="265"/>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7"/>
    </row>
    <row r="473" spans="1:25" x14ac:dyDescent="0.35">
      <c r="A473" s="265"/>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7"/>
    </row>
    <row r="474" spans="1:25" x14ac:dyDescent="0.35">
      <c r="A474" s="265"/>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7"/>
    </row>
    <row r="475" spans="1:25" x14ac:dyDescent="0.35">
      <c r="A475" s="265"/>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7"/>
    </row>
    <row r="476" spans="1:25" x14ac:dyDescent="0.35">
      <c r="A476" s="265"/>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7"/>
    </row>
    <row r="477" spans="1:25" x14ac:dyDescent="0.35">
      <c r="A477" s="265"/>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7"/>
    </row>
    <row r="478" spans="1:25" ht="15" thickBot="1" x14ac:dyDescent="0.4">
      <c r="A478" s="268"/>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70"/>
    </row>
    <row r="480" spans="1:25" ht="15" thickBot="1" x14ac:dyDescent="0.4">
      <c r="A480" s="271" t="s">
        <v>47</v>
      </c>
      <c r="B480" s="271"/>
      <c r="C480" s="271"/>
      <c r="D480" s="271"/>
      <c r="E480" s="230"/>
      <c r="F480" s="230"/>
      <c r="G480" s="230"/>
      <c r="H480" s="230"/>
      <c r="I480" s="230"/>
      <c r="J480" s="230"/>
      <c r="K480" s="230"/>
      <c r="L480" s="230"/>
      <c r="M480" s="230"/>
      <c r="N480" s="230"/>
      <c r="O480" s="230"/>
      <c r="P480" s="230"/>
      <c r="Q480" s="230"/>
      <c r="R480" s="230"/>
      <c r="S480" s="230"/>
      <c r="T480" s="230"/>
      <c r="U480" s="230"/>
      <c r="V480" s="230"/>
      <c r="W480" s="230"/>
      <c r="X480" s="230"/>
      <c r="Y480" s="230"/>
    </row>
    <row r="481" spans="1:25" x14ac:dyDescent="0.35">
      <c r="A481" s="262"/>
      <c r="B481" s="263"/>
      <c r="C481" s="263"/>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4"/>
    </row>
    <row r="482" spans="1:25" x14ac:dyDescent="0.35">
      <c r="A482" s="265"/>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7"/>
    </row>
    <row r="483" spans="1:25" x14ac:dyDescent="0.35">
      <c r="A483" s="265"/>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7"/>
    </row>
    <row r="484" spans="1:25" x14ac:dyDescent="0.35">
      <c r="A484" s="265"/>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7"/>
    </row>
    <row r="485" spans="1:25" x14ac:dyDescent="0.35">
      <c r="A485" s="265"/>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7"/>
    </row>
    <row r="486" spans="1:25" x14ac:dyDescent="0.35">
      <c r="A486" s="265"/>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7"/>
    </row>
    <row r="487" spans="1:25" ht="15" thickBot="1" x14ac:dyDescent="0.4">
      <c r="A487" s="268"/>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70"/>
    </row>
    <row r="489" spans="1:25" ht="15" thickBot="1" x14ac:dyDescent="0.4">
      <c r="A489" s="271" t="s">
        <v>49</v>
      </c>
      <c r="B489" s="271"/>
      <c r="C489" s="271"/>
      <c r="D489" s="271"/>
      <c r="E489" s="271"/>
      <c r="F489" s="271"/>
      <c r="G489" s="271"/>
      <c r="H489" s="271"/>
      <c r="I489" s="230"/>
      <c r="J489" s="230"/>
      <c r="K489" s="230"/>
      <c r="L489" s="230"/>
      <c r="M489" s="230"/>
      <c r="N489" s="230"/>
      <c r="O489" s="230"/>
      <c r="P489" s="230"/>
      <c r="Q489" s="230"/>
      <c r="R489" s="230"/>
      <c r="S489" s="230"/>
      <c r="T489" s="230"/>
      <c r="U489" s="230"/>
      <c r="V489" s="230"/>
      <c r="W489" s="230"/>
      <c r="X489" s="230"/>
      <c r="Y489" s="230"/>
    </row>
    <row r="490" spans="1:25" ht="15" thickBot="1" x14ac:dyDescent="0.4">
      <c r="A490" s="272"/>
      <c r="B490" s="273"/>
      <c r="C490" s="273"/>
      <c r="D490" s="273"/>
      <c r="E490" s="273"/>
      <c r="F490" s="273"/>
      <c r="G490" s="273"/>
      <c r="H490" s="273"/>
      <c r="I490" s="273"/>
      <c r="J490" s="273"/>
      <c r="K490" s="273"/>
      <c r="L490" s="273"/>
      <c r="M490" s="273"/>
      <c r="N490" s="273"/>
      <c r="O490" s="273"/>
      <c r="P490" s="273"/>
      <c r="Q490" s="273"/>
      <c r="R490" s="273"/>
      <c r="S490" s="273"/>
      <c r="T490" s="273"/>
      <c r="U490" s="273"/>
      <c r="V490" s="273"/>
      <c r="W490" s="273"/>
      <c r="X490" s="273"/>
      <c r="Y490" s="274"/>
    </row>
    <row r="492" spans="1:25" ht="15" thickBot="1" x14ac:dyDescent="0.4">
      <c r="A492" s="271" t="s">
        <v>51</v>
      </c>
      <c r="B492" s="271"/>
      <c r="C492" s="271"/>
      <c r="D492" s="230"/>
      <c r="E492" s="271" t="s">
        <v>52</v>
      </c>
      <c r="F492" s="271"/>
      <c r="G492" s="271"/>
      <c r="H492" s="230"/>
      <c r="I492" s="230"/>
      <c r="J492" s="230"/>
      <c r="K492" s="230"/>
      <c r="L492" s="230"/>
      <c r="M492" s="230"/>
      <c r="N492" s="230"/>
      <c r="O492" s="230"/>
      <c r="P492" s="230"/>
      <c r="Q492" s="230"/>
      <c r="R492" s="230"/>
      <c r="S492" s="230"/>
      <c r="T492" s="230"/>
      <c r="U492" s="230"/>
      <c r="V492" s="230"/>
      <c r="W492" s="230"/>
      <c r="X492" s="230"/>
      <c r="Y492" s="230"/>
    </row>
    <row r="493" spans="1:25" ht="15" thickBot="1" x14ac:dyDescent="0.4">
      <c r="A493" s="275"/>
      <c r="B493" s="276"/>
      <c r="C493" s="230"/>
      <c r="D493" s="230"/>
      <c r="E493" s="275"/>
      <c r="F493" s="276"/>
      <c r="G493" s="230"/>
      <c r="H493" s="230"/>
      <c r="I493" s="230"/>
      <c r="J493" s="230"/>
      <c r="K493" s="230"/>
      <c r="L493" s="230"/>
      <c r="M493" s="230"/>
      <c r="N493" s="230"/>
      <c r="O493" s="230"/>
      <c r="P493" s="230"/>
      <c r="Q493" s="230"/>
      <c r="R493" s="230"/>
      <c r="S493" s="230"/>
      <c r="T493" s="230"/>
      <c r="U493" s="230"/>
      <c r="V493" s="230"/>
      <c r="W493" s="230"/>
      <c r="X493" s="230"/>
      <c r="Y493" s="230"/>
    </row>
    <row r="495" spans="1:25" s="11" customFormat="1" x14ac:dyDescent="0.35"/>
    <row r="497" spans="1:25" ht="19" thickBot="1" x14ac:dyDescent="0.5">
      <c r="A497" s="277" t="s">
        <v>83</v>
      </c>
      <c r="B497" s="277"/>
      <c r="C497" s="277"/>
      <c r="D497" s="277"/>
      <c r="E497" s="277"/>
      <c r="F497" s="277"/>
      <c r="G497" s="230"/>
      <c r="H497" s="277" t="s">
        <v>72</v>
      </c>
      <c r="I497" s="277"/>
      <c r="J497" s="277"/>
      <c r="K497" s="230"/>
      <c r="L497" s="230"/>
      <c r="M497" s="230"/>
      <c r="N497" s="230"/>
      <c r="O497" s="230"/>
      <c r="P497" s="230"/>
      <c r="Q497" s="230"/>
      <c r="R497" s="230"/>
      <c r="S497" s="230"/>
      <c r="T497" s="230"/>
      <c r="U497" s="230"/>
      <c r="V497" s="230"/>
      <c r="W497" s="230"/>
      <c r="X497" s="230"/>
      <c r="Y497" s="230"/>
    </row>
    <row r="498" spans="1:25" x14ac:dyDescent="0.35">
      <c r="A498" s="262"/>
      <c r="B498" s="263"/>
      <c r="C498" s="263"/>
      <c r="D498" s="263"/>
      <c r="E498" s="263"/>
      <c r="F498" s="263"/>
      <c r="G498" s="263"/>
      <c r="H498" s="263"/>
      <c r="I498" s="263"/>
      <c r="J498" s="263"/>
      <c r="K498" s="263"/>
      <c r="L498" s="263"/>
      <c r="M498" s="263"/>
      <c r="N498" s="263"/>
      <c r="O498" s="263"/>
      <c r="P498" s="263"/>
      <c r="Q498" s="263"/>
      <c r="R498" s="263"/>
      <c r="S498" s="263"/>
      <c r="T498" s="263"/>
      <c r="U498" s="263"/>
      <c r="V498" s="263"/>
      <c r="W498" s="263"/>
      <c r="X498" s="263"/>
      <c r="Y498" s="264"/>
    </row>
    <row r="499" spans="1:25" x14ac:dyDescent="0.35">
      <c r="A499" s="265"/>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7"/>
    </row>
    <row r="500" spans="1:25" x14ac:dyDescent="0.35">
      <c r="A500" s="265"/>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7"/>
    </row>
    <row r="501" spans="1:25" x14ac:dyDescent="0.35">
      <c r="A501" s="265"/>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7"/>
    </row>
    <row r="502" spans="1:25" x14ac:dyDescent="0.35">
      <c r="A502" s="265"/>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7"/>
    </row>
    <row r="503" spans="1:25" x14ac:dyDescent="0.35">
      <c r="A503" s="265"/>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7"/>
    </row>
    <row r="504" spans="1:25" x14ac:dyDescent="0.35">
      <c r="A504" s="265"/>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7"/>
    </row>
    <row r="505" spans="1:25" x14ac:dyDescent="0.35">
      <c r="A505" s="265"/>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7"/>
    </row>
    <row r="506" spans="1:25" x14ac:dyDescent="0.35">
      <c r="A506" s="265"/>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7"/>
    </row>
    <row r="507" spans="1:25" x14ac:dyDescent="0.35">
      <c r="A507" s="265"/>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7"/>
    </row>
    <row r="508" spans="1:25" x14ac:dyDescent="0.35">
      <c r="A508" s="265"/>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7"/>
    </row>
    <row r="509" spans="1:25" x14ac:dyDescent="0.35">
      <c r="A509" s="265"/>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7"/>
    </row>
    <row r="510" spans="1:25" x14ac:dyDescent="0.35">
      <c r="A510" s="265"/>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7"/>
    </row>
    <row r="511" spans="1:25" ht="15" thickBot="1" x14ac:dyDescent="0.4">
      <c r="A511" s="268"/>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70"/>
    </row>
    <row r="513" spans="1:25" ht="15" thickBot="1" x14ac:dyDescent="0.4">
      <c r="A513" s="271" t="s">
        <v>47</v>
      </c>
      <c r="B513" s="271"/>
      <c r="C513" s="271"/>
      <c r="D513" s="271"/>
      <c r="E513" s="230"/>
      <c r="F513" s="230"/>
      <c r="G513" s="230"/>
      <c r="H513" s="230"/>
      <c r="I513" s="230"/>
      <c r="J513" s="230"/>
      <c r="K513" s="230"/>
      <c r="L513" s="230"/>
      <c r="M513" s="230"/>
      <c r="N513" s="230"/>
      <c r="O513" s="230"/>
      <c r="P513" s="230"/>
      <c r="Q513" s="230"/>
      <c r="R513" s="230"/>
      <c r="S513" s="230"/>
      <c r="T513" s="230"/>
      <c r="U513" s="230"/>
      <c r="V513" s="230"/>
      <c r="W513" s="230"/>
      <c r="X513" s="230"/>
      <c r="Y513" s="230"/>
    </row>
    <row r="514" spans="1:25" x14ac:dyDescent="0.35">
      <c r="A514" s="262"/>
      <c r="B514" s="263"/>
      <c r="C514" s="263"/>
      <c r="D514" s="263"/>
      <c r="E514" s="263"/>
      <c r="F514" s="263"/>
      <c r="G514" s="263"/>
      <c r="H514" s="263"/>
      <c r="I514" s="263"/>
      <c r="J514" s="263"/>
      <c r="K514" s="263"/>
      <c r="L514" s="263"/>
      <c r="M514" s="263"/>
      <c r="N514" s="263"/>
      <c r="O514" s="263"/>
      <c r="P514" s="263"/>
      <c r="Q514" s="263"/>
      <c r="R514" s="263"/>
      <c r="S514" s="263"/>
      <c r="T514" s="263"/>
      <c r="U514" s="263"/>
      <c r="V514" s="263"/>
      <c r="W514" s="263"/>
      <c r="X514" s="263"/>
      <c r="Y514" s="264"/>
    </row>
    <row r="515" spans="1:25" x14ac:dyDescent="0.35">
      <c r="A515" s="265"/>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7"/>
    </row>
    <row r="516" spans="1:25" x14ac:dyDescent="0.35">
      <c r="A516" s="265"/>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7"/>
    </row>
    <row r="517" spans="1:25" x14ac:dyDescent="0.35">
      <c r="A517" s="265"/>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7"/>
    </row>
    <row r="518" spans="1:25" x14ac:dyDescent="0.35">
      <c r="A518" s="265"/>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7"/>
    </row>
    <row r="519" spans="1:25" x14ac:dyDescent="0.35">
      <c r="A519" s="265"/>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7"/>
    </row>
    <row r="520" spans="1:25" ht="15" thickBot="1" x14ac:dyDescent="0.4">
      <c r="A520" s="268"/>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70"/>
    </row>
    <row r="522" spans="1:25" ht="15" thickBot="1" x14ac:dyDescent="0.4">
      <c r="A522" s="271" t="s">
        <v>49</v>
      </c>
      <c r="B522" s="271"/>
      <c r="C522" s="271"/>
      <c r="D522" s="271"/>
      <c r="E522" s="271"/>
      <c r="F522" s="271"/>
      <c r="G522" s="271"/>
      <c r="H522" s="271"/>
      <c r="I522" s="230"/>
      <c r="J522" s="230"/>
      <c r="K522" s="230"/>
      <c r="L522" s="230"/>
      <c r="M522" s="230"/>
      <c r="N522" s="230"/>
      <c r="O522" s="230"/>
      <c r="P522" s="230"/>
      <c r="Q522" s="230"/>
      <c r="R522" s="230"/>
      <c r="S522" s="230"/>
      <c r="T522" s="230"/>
      <c r="U522" s="230"/>
      <c r="V522" s="230"/>
      <c r="W522" s="230"/>
      <c r="X522" s="230"/>
      <c r="Y522" s="230"/>
    </row>
    <row r="523" spans="1:25" ht="15" thickBot="1" x14ac:dyDescent="0.4">
      <c r="A523" s="272"/>
      <c r="B523" s="273"/>
      <c r="C523" s="273"/>
      <c r="D523" s="273"/>
      <c r="E523" s="273"/>
      <c r="F523" s="273"/>
      <c r="G523" s="273"/>
      <c r="H523" s="273"/>
      <c r="I523" s="273"/>
      <c r="J523" s="273"/>
      <c r="K523" s="273"/>
      <c r="L523" s="273"/>
      <c r="M523" s="273"/>
      <c r="N523" s="273"/>
      <c r="O523" s="273"/>
      <c r="P523" s="273"/>
      <c r="Q523" s="273"/>
      <c r="R523" s="273"/>
      <c r="S523" s="273"/>
      <c r="T523" s="273"/>
      <c r="U523" s="273"/>
      <c r="V523" s="273"/>
      <c r="W523" s="273"/>
      <c r="X523" s="273"/>
      <c r="Y523" s="274"/>
    </row>
    <row r="525" spans="1:25" ht="15" thickBot="1" x14ac:dyDescent="0.4">
      <c r="A525" s="271" t="s">
        <v>51</v>
      </c>
      <c r="B525" s="271"/>
      <c r="C525" s="271"/>
      <c r="D525" s="230"/>
      <c r="E525" s="271" t="s">
        <v>52</v>
      </c>
      <c r="F525" s="271"/>
      <c r="G525" s="271"/>
      <c r="H525" s="230"/>
      <c r="I525" s="230"/>
      <c r="J525" s="230"/>
      <c r="K525" s="230"/>
      <c r="L525" s="230"/>
      <c r="M525" s="230"/>
      <c r="N525" s="230"/>
      <c r="O525" s="230"/>
      <c r="P525" s="230"/>
      <c r="Q525" s="230"/>
      <c r="R525" s="230"/>
      <c r="S525" s="230"/>
      <c r="T525" s="230"/>
      <c r="U525" s="230"/>
      <c r="V525" s="230"/>
      <c r="W525" s="230"/>
      <c r="X525" s="230"/>
      <c r="Y525" s="230"/>
    </row>
    <row r="526" spans="1:25" ht="15" thickBot="1" x14ac:dyDescent="0.4">
      <c r="A526" s="275"/>
      <c r="B526" s="276"/>
      <c r="C526" s="230"/>
      <c r="D526" s="230"/>
      <c r="E526" s="275"/>
      <c r="F526" s="276"/>
      <c r="G526" s="230"/>
      <c r="H526" s="230"/>
      <c r="I526" s="230"/>
      <c r="J526" s="230"/>
      <c r="K526" s="230"/>
      <c r="L526" s="230"/>
      <c r="M526" s="230"/>
      <c r="N526" s="230"/>
      <c r="O526" s="230"/>
      <c r="P526" s="230"/>
      <c r="Q526" s="230"/>
      <c r="R526" s="230"/>
      <c r="S526" s="230"/>
      <c r="T526" s="230"/>
      <c r="U526" s="230"/>
      <c r="V526" s="230"/>
      <c r="W526" s="230"/>
      <c r="X526" s="230"/>
      <c r="Y526" s="230"/>
    </row>
    <row r="528" spans="1:25" s="11" customFormat="1" x14ac:dyDescent="0.35"/>
    <row r="530" spans="1:25" ht="19" thickBot="1" x14ac:dyDescent="0.5">
      <c r="A530" s="277" t="s">
        <v>84</v>
      </c>
      <c r="B530" s="277"/>
      <c r="C530" s="277"/>
      <c r="D530" s="277"/>
      <c r="E530" s="277"/>
      <c r="F530" s="277"/>
      <c r="G530" s="230"/>
      <c r="H530" s="277" t="s">
        <v>72</v>
      </c>
      <c r="I530" s="277"/>
      <c r="J530" s="277"/>
      <c r="K530" s="230"/>
      <c r="L530" s="230"/>
      <c r="M530" s="230"/>
      <c r="N530" s="230"/>
      <c r="O530" s="230"/>
      <c r="P530" s="230"/>
      <c r="Q530" s="230"/>
      <c r="R530" s="230"/>
      <c r="S530" s="230"/>
      <c r="T530" s="230"/>
      <c r="U530" s="230"/>
      <c r="V530" s="230"/>
      <c r="W530" s="230"/>
      <c r="X530" s="230"/>
      <c r="Y530" s="230"/>
    </row>
    <row r="531" spans="1:25" x14ac:dyDescent="0.35">
      <c r="A531" s="262"/>
      <c r="B531" s="263"/>
      <c r="C531" s="263"/>
      <c r="D531" s="263"/>
      <c r="E531" s="263"/>
      <c r="F531" s="263"/>
      <c r="G531" s="263"/>
      <c r="H531" s="263"/>
      <c r="I531" s="263"/>
      <c r="J531" s="263"/>
      <c r="K531" s="263"/>
      <c r="L531" s="263"/>
      <c r="M531" s="263"/>
      <c r="N531" s="263"/>
      <c r="O531" s="263"/>
      <c r="P531" s="263"/>
      <c r="Q531" s="263"/>
      <c r="R531" s="263"/>
      <c r="S531" s="263"/>
      <c r="T531" s="263"/>
      <c r="U531" s="263"/>
      <c r="V531" s="263"/>
      <c r="W531" s="263"/>
      <c r="X531" s="263"/>
      <c r="Y531" s="264"/>
    </row>
    <row r="532" spans="1:25" x14ac:dyDescent="0.35">
      <c r="A532" s="265"/>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7"/>
    </row>
    <row r="533" spans="1:25" x14ac:dyDescent="0.35">
      <c r="A533" s="265"/>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7"/>
    </row>
    <row r="534" spans="1:25" x14ac:dyDescent="0.35">
      <c r="A534" s="265"/>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7"/>
    </row>
    <row r="535" spans="1:25" x14ac:dyDescent="0.35">
      <c r="A535" s="265"/>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7"/>
    </row>
    <row r="536" spans="1:25" x14ac:dyDescent="0.35">
      <c r="A536" s="265"/>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7"/>
    </row>
    <row r="537" spans="1:25" x14ac:dyDescent="0.35">
      <c r="A537" s="265"/>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7"/>
    </row>
    <row r="538" spans="1:25" x14ac:dyDescent="0.35">
      <c r="A538" s="265"/>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7"/>
    </row>
    <row r="539" spans="1:25" x14ac:dyDescent="0.35">
      <c r="A539" s="265"/>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7"/>
    </row>
    <row r="540" spans="1:25" x14ac:dyDescent="0.35">
      <c r="A540" s="265"/>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7"/>
    </row>
    <row r="541" spans="1:25" x14ac:dyDescent="0.35">
      <c r="A541" s="265"/>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7"/>
    </row>
    <row r="542" spans="1:25" x14ac:dyDescent="0.35">
      <c r="A542" s="265"/>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7"/>
    </row>
    <row r="543" spans="1:25" x14ac:dyDescent="0.35">
      <c r="A543" s="265"/>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7"/>
    </row>
    <row r="544" spans="1:25" ht="15" thickBot="1" x14ac:dyDescent="0.4">
      <c r="A544" s="268"/>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70"/>
    </row>
    <row r="546" spans="1:25" ht="15" thickBot="1" x14ac:dyDescent="0.4">
      <c r="A546" s="271" t="s">
        <v>47</v>
      </c>
      <c r="B546" s="271"/>
      <c r="C546" s="271"/>
      <c r="D546" s="271"/>
      <c r="E546" s="230"/>
      <c r="F546" s="230"/>
      <c r="G546" s="230"/>
      <c r="H546" s="230"/>
      <c r="I546" s="230"/>
      <c r="J546" s="230"/>
      <c r="K546" s="230"/>
      <c r="L546" s="230"/>
      <c r="M546" s="230"/>
      <c r="N546" s="230"/>
      <c r="O546" s="230"/>
      <c r="P546" s="230"/>
      <c r="Q546" s="230"/>
      <c r="R546" s="230"/>
      <c r="S546" s="230"/>
      <c r="T546" s="230"/>
      <c r="U546" s="230"/>
      <c r="V546" s="230"/>
      <c r="W546" s="230"/>
      <c r="X546" s="230"/>
      <c r="Y546" s="230"/>
    </row>
    <row r="547" spans="1:25" x14ac:dyDescent="0.35">
      <c r="A547" s="262"/>
      <c r="B547" s="263"/>
      <c r="C547" s="263"/>
      <c r="D547" s="263"/>
      <c r="E547" s="263"/>
      <c r="F547" s="263"/>
      <c r="G547" s="263"/>
      <c r="H547" s="263"/>
      <c r="I547" s="263"/>
      <c r="J547" s="263"/>
      <c r="K547" s="263"/>
      <c r="L547" s="263"/>
      <c r="M547" s="263"/>
      <c r="N547" s="263"/>
      <c r="O547" s="263"/>
      <c r="P547" s="263"/>
      <c r="Q547" s="263"/>
      <c r="R547" s="263"/>
      <c r="S547" s="263"/>
      <c r="T547" s="263"/>
      <c r="U547" s="263"/>
      <c r="V547" s="263"/>
      <c r="W547" s="263"/>
      <c r="X547" s="263"/>
      <c r="Y547" s="264"/>
    </row>
    <row r="548" spans="1:25" x14ac:dyDescent="0.35">
      <c r="A548" s="265"/>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7"/>
    </row>
    <row r="549" spans="1:25" x14ac:dyDescent="0.35">
      <c r="A549" s="265"/>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7"/>
    </row>
    <row r="550" spans="1:25" x14ac:dyDescent="0.35">
      <c r="A550" s="265"/>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7"/>
    </row>
    <row r="551" spans="1:25" x14ac:dyDescent="0.35">
      <c r="A551" s="265"/>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7"/>
    </row>
    <row r="552" spans="1:25" x14ac:dyDescent="0.35">
      <c r="A552" s="265"/>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7"/>
    </row>
    <row r="553" spans="1:25" ht="15" thickBot="1" x14ac:dyDescent="0.4">
      <c r="A553" s="268"/>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70"/>
    </row>
    <row r="555" spans="1:25" ht="15" thickBot="1" x14ac:dyDescent="0.4">
      <c r="A555" s="271" t="s">
        <v>49</v>
      </c>
      <c r="B555" s="271"/>
      <c r="C555" s="271"/>
      <c r="D555" s="271"/>
      <c r="E555" s="271"/>
      <c r="F555" s="271"/>
      <c r="G555" s="271"/>
      <c r="H555" s="271"/>
      <c r="I555" s="230"/>
      <c r="J555" s="230"/>
      <c r="K555" s="230"/>
      <c r="L555" s="230"/>
      <c r="M555" s="230"/>
      <c r="N555" s="230"/>
      <c r="O555" s="230"/>
      <c r="P555" s="230"/>
      <c r="Q555" s="230"/>
      <c r="R555" s="230"/>
      <c r="S555" s="230"/>
      <c r="T555" s="230"/>
      <c r="U555" s="230"/>
      <c r="V555" s="230"/>
      <c r="W555" s="230"/>
      <c r="X555" s="230"/>
      <c r="Y555" s="230"/>
    </row>
    <row r="556" spans="1:25" ht="15" thickBot="1" x14ac:dyDescent="0.4">
      <c r="A556" s="272"/>
      <c r="B556" s="273"/>
      <c r="C556" s="273"/>
      <c r="D556" s="273"/>
      <c r="E556" s="273"/>
      <c r="F556" s="273"/>
      <c r="G556" s="273"/>
      <c r="H556" s="273"/>
      <c r="I556" s="273"/>
      <c r="J556" s="273"/>
      <c r="K556" s="273"/>
      <c r="L556" s="273"/>
      <c r="M556" s="273"/>
      <c r="N556" s="273"/>
      <c r="O556" s="273"/>
      <c r="P556" s="273"/>
      <c r="Q556" s="273"/>
      <c r="R556" s="273"/>
      <c r="S556" s="273"/>
      <c r="T556" s="273"/>
      <c r="U556" s="273"/>
      <c r="V556" s="273"/>
      <c r="W556" s="273"/>
      <c r="X556" s="273"/>
      <c r="Y556" s="274"/>
    </row>
    <row r="558" spans="1:25" ht="15" thickBot="1" x14ac:dyDescent="0.4">
      <c r="A558" s="271" t="s">
        <v>51</v>
      </c>
      <c r="B558" s="271"/>
      <c r="C558" s="271"/>
      <c r="D558" s="230"/>
      <c r="E558" s="271" t="s">
        <v>52</v>
      </c>
      <c r="F558" s="271"/>
      <c r="G558" s="271"/>
      <c r="H558" s="230"/>
      <c r="I558" s="230"/>
      <c r="J558" s="230"/>
      <c r="K558" s="230"/>
      <c r="L558" s="230"/>
      <c r="M558" s="230"/>
      <c r="N558" s="230"/>
      <c r="O558" s="230"/>
      <c r="P558" s="230"/>
      <c r="Q558" s="230"/>
      <c r="R558" s="230"/>
      <c r="S558" s="230"/>
      <c r="T558" s="230"/>
      <c r="U558" s="230"/>
      <c r="V558" s="230"/>
      <c r="W558" s="230"/>
      <c r="X558" s="230"/>
      <c r="Y558" s="230"/>
    </row>
    <row r="559" spans="1:25" ht="15" thickBot="1" x14ac:dyDescent="0.4">
      <c r="A559" s="275"/>
      <c r="B559" s="276"/>
      <c r="C559" s="230"/>
      <c r="D559" s="230"/>
      <c r="E559" s="275"/>
      <c r="F559" s="276"/>
      <c r="G559" s="230"/>
      <c r="H559" s="230"/>
      <c r="I559" s="230"/>
      <c r="J559" s="230"/>
      <c r="K559" s="230"/>
      <c r="L559" s="230"/>
      <c r="M559" s="230"/>
      <c r="N559" s="230"/>
      <c r="O559" s="230"/>
      <c r="P559" s="230"/>
      <c r="Q559" s="230"/>
      <c r="R559" s="230"/>
      <c r="S559" s="230"/>
      <c r="T559" s="230"/>
      <c r="U559" s="230"/>
      <c r="V559" s="230"/>
      <c r="W559" s="230"/>
      <c r="X559" s="230"/>
      <c r="Y559" s="230"/>
    </row>
    <row r="561" spans="1:25" s="11" customFormat="1" x14ac:dyDescent="0.35"/>
    <row r="563" spans="1:25" ht="19" thickBot="1" x14ac:dyDescent="0.5">
      <c r="A563" s="277" t="s">
        <v>85</v>
      </c>
      <c r="B563" s="277"/>
      <c r="C563" s="277"/>
      <c r="D563" s="277"/>
      <c r="E563" s="277"/>
      <c r="F563" s="277"/>
      <c r="G563" s="230"/>
      <c r="H563" s="277" t="s">
        <v>72</v>
      </c>
      <c r="I563" s="277"/>
      <c r="J563" s="277"/>
      <c r="K563" s="230"/>
      <c r="L563" s="230"/>
      <c r="M563" s="230"/>
      <c r="N563" s="230"/>
      <c r="O563" s="230"/>
      <c r="P563" s="230"/>
      <c r="Q563" s="230"/>
      <c r="R563" s="230"/>
      <c r="S563" s="230"/>
      <c r="T563" s="230"/>
      <c r="U563" s="230"/>
      <c r="V563" s="230"/>
      <c r="W563" s="230"/>
      <c r="X563" s="230"/>
      <c r="Y563" s="230"/>
    </row>
    <row r="564" spans="1:25" x14ac:dyDescent="0.35">
      <c r="A564" s="262"/>
      <c r="B564" s="263"/>
      <c r="C564" s="263"/>
      <c r="D564" s="263"/>
      <c r="E564" s="263"/>
      <c r="F564" s="263"/>
      <c r="G564" s="263"/>
      <c r="H564" s="263"/>
      <c r="I564" s="263"/>
      <c r="J564" s="263"/>
      <c r="K564" s="263"/>
      <c r="L564" s="263"/>
      <c r="M564" s="263"/>
      <c r="N564" s="263"/>
      <c r="O564" s="263"/>
      <c r="P564" s="263"/>
      <c r="Q564" s="263"/>
      <c r="R564" s="263"/>
      <c r="S564" s="263"/>
      <c r="T564" s="263"/>
      <c r="U564" s="263"/>
      <c r="V564" s="263"/>
      <c r="W564" s="263"/>
      <c r="X564" s="263"/>
      <c r="Y564" s="264"/>
    </row>
    <row r="565" spans="1:25" x14ac:dyDescent="0.35">
      <c r="A565" s="265"/>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7"/>
    </row>
    <row r="566" spans="1:25" x14ac:dyDescent="0.35">
      <c r="A566" s="265"/>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7"/>
    </row>
    <row r="567" spans="1:25" x14ac:dyDescent="0.35">
      <c r="A567" s="265"/>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7"/>
    </row>
    <row r="568" spans="1:25" x14ac:dyDescent="0.35">
      <c r="A568" s="265"/>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7"/>
    </row>
    <row r="569" spans="1:25" x14ac:dyDescent="0.35">
      <c r="A569" s="265"/>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7"/>
    </row>
    <row r="570" spans="1:25" x14ac:dyDescent="0.35">
      <c r="A570" s="265"/>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7"/>
    </row>
    <row r="571" spans="1:25" x14ac:dyDescent="0.35">
      <c r="A571" s="265"/>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7"/>
    </row>
    <row r="572" spans="1:25" x14ac:dyDescent="0.35">
      <c r="A572" s="265"/>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7"/>
    </row>
    <row r="573" spans="1:25" x14ac:dyDescent="0.35">
      <c r="A573" s="265"/>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7"/>
    </row>
    <row r="574" spans="1:25" x14ac:dyDescent="0.35">
      <c r="A574" s="265"/>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7"/>
    </row>
    <row r="575" spans="1:25" x14ac:dyDescent="0.35">
      <c r="A575" s="265"/>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7"/>
    </row>
    <row r="576" spans="1:25" x14ac:dyDescent="0.35">
      <c r="A576" s="265"/>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7"/>
    </row>
    <row r="577" spans="1:25" ht="15" thickBot="1" x14ac:dyDescent="0.4">
      <c r="A577" s="268"/>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70"/>
    </row>
    <row r="579" spans="1:25" ht="15" thickBot="1" x14ac:dyDescent="0.4">
      <c r="A579" s="271" t="s">
        <v>47</v>
      </c>
      <c r="B579" s="271"/>
      <c r="C579" s="271"/>
      <c r="D579" s="271"/>
      <c r="E579" s="230"/>
      <c r="F579" s="230"/>
      <c r="G579" s="230"/>
      <c r="H579" s="230"/>
      <c r="I579" s="230"/>
      <c r="J579" s="230"/>
      <c r="K579" s="230"/>
      <c r="L579" s="230"/>
      <c r="M579" s="230"/>
      <c r="N579" s="230"/>
      <c r="O579" s="230"/>
      <c r="P579" s="230"/>
      <c r="Q579" s="230"/>
      <c r="R579" s="230"/>
      <c r="S579" s="230"/>
      <c r="T579" s="230"/>
      <c r="U579" s="230"/>
      <c r="V579" s="230"/>
      <c r="W579" s="230"/>
      <c r="X579" s="230"/>
      <c r="Y579" s="230"/>
    </row>
    <row r="580" spans="1:25" x14ac:dyDescent="0.35">
      <c r="A580" s="262"/>
      <c r="B580" s="263"/>
      <c r="C580" s="263"/>
      <c r="D580" s="263"/>
      <c r="E580" s="263"/>
      <c r="F580" s="263"/>
      <c r="G580" s="263"/>
      <c r="H580" s="263"/>
      <c r="I580" s="263"/>
      <c r="J580" s="263"/>
      <c r="K580" s="263"/>
      <c r="L580" s="263"/>
      <c r="M580" s="263"/>
      <c r="N580" s="263"/>
      <c r="O580" s="263"/>
      <c r="P580" s="263"/>
      <c r="Q580" s="263"/>
      <c r="R580" s="263"/>
      <c r="S580" s="263"/>
      <c r="T580" s="263"/>
      <c r="U580" s="263"/>
      <c r="V580" s="263"/>
      <c r="W580" s="263"/>
      <c r="X580" s="263"/>
      <c r="Y580" s="264"/>
    </row>
    <row r="581" spans="1:25" x14ac:dyDescent="0.35">
      <c r="A581" s="265"/>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7"/>
    </row>
    <row r="582" spans="1:25" x14ac:dyDescent="0.35">
      <c r="A582" s="265"/>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7"/>
    </row>
    <row r="583" spans="1:25" x14ac:dyDescent="0.35">
      <c r="A583" s="265"/>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7"/>
    </row>
    <row r="584" spans="1:25" x14ac:dyDescent="0.35">
      <c r="A584" s="265"/>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7"/>
    </row>
    <row r="585" spans="1:25" x14ac:dyDescent="0.35">
      <c r="A585" s="265"/>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7"/>
    </row>
    <row r="586" spans="1:25" ht="15" thickBot="1" x14ac:dyDescent="0.4">
      <c r="A586" s="268"/>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70"/>
    </row>
    <row r="588" spans="1:25" ht="15" thickBot="1" x14ac:dyDescent="0.4">
      <c r="A588" s="271" t="s">
        <v>49</v>
      </c>
      <c r="B588" s="271"/>
      <c r="C588" s="271"/>
      <c r="D588" s="271"/>
      <c r="E588" s="271"/>
      <c r="F588" s="271"/>
      <c r="G588" s="271"/>
      <c r="H588" s="271"/>
      <c r="I588" s="230"/>
      <c r="J588" s="230"/>
      <c r="K588" s="230"/>
      <c r="L588" s="230"/>
      <c r="M588" s="230"/>
      <c r="N588" s="230"/>
      <c r="O588" s="230"/>
      <c r="P588" s="230"/>
      <c r="Q588" s="230"/>
      <c r="R588" s="230"/>
      <c r="S588" s="230"/>
      <c r="T588" s="230"/>
      <c r="U588" s="230"/>
      <c r="V588" s="230"/>
      <c r="W588" s="230"/>
      <c r="X588" s="230"/>
      <c r="Y588" s="230"/>
    </row>
    <row r="589" spans="1:25" ht="15" thickBot="1" x14ac:dyDescent="0.4">
      <c r="A589" s="272"/>
      <c r="B589" s="273"/>
      <c r="C589" s="273"/>
      <c r="D589" s="273"/>
      <c r="E589" s="273"/>
      <c r="F589" s="273"/>
      <c r="G589" s="273"/>
      <c r="H589" s="273"/>
      <c r="I589" s="273"/>
      <c r="J589" s="273"/>
      <c r="K589" s="273"/>
      <c r="L589" s="273"/>
      <c r="M589" s="273"/>
      <c r="N589" s="273"/>
      <c r="O589" s="273"/>
      <c r="P589" s="273"/>
      <c r="Q589" s="273"/>
      <c r="R589" s="273"/>
      <c r="S589" s="273"/>
      <c r="T589" s="273"/>
      <c r="U589" s="273"/>
      <c r="V589" s="273"/>
      <c r="W589" s="273"/>
      <c r="X589" s="273"/>
      <c r="Y589" s="274"/>
    </row>
    <row r="591" spans="1:25" ht="15" thickBot="1" x14ac:dyDescent="0.4">
      <c r="A591" s="271" t="s">
        <v>51</v>
      </c>
      <c r="B591" s="271"/>
      <c r="C591" s="271"/>
      <c r="D591" s="230"/>
      <c r="E591" s="271" t="s">
        <v>52</v>
      </c>
      <c r="F591" s="271"/>
      <c r="G591" s="271"/>
      <c r="H591" s="230"/>
      <c r="I591" s="230"/>
      <c r="J591" s="230"/>
      <c r="K591" s="230"/>
      <c r="L591" s="230"/>
      <c r="M591" s="230"/>
      <c r="N591" s="230"/>
      <c r="O591" s="230"/>
      <c r="P591" s="230"/>
      <c r="Q591" s="230"/>
      <c r="R591" s="230"/>
      <c r="S591" s="230"/>
      <c r="T591" s="230"/>
      <c r="U591" s="230"/>
      <c r="V591" s="230"/>
      <c r="W591" s="230"/>
      <c r="X591" s="230"/>
      <c r="Y591" s="230"/>
    </row>
    <row r="592" spans="1:25" ht="15" thickBot="1" x14ac:dyDescent="0.4">
      <c r="A592" s="275"/>
      <c r="B592" s="276"/>
      <c r="C592" s="230"/>
      <c r="D592" s="230"/>
      <c r="E592" s="275"/>
      <c r="F592" s="276"/>
      <c r="G592" s="230"/>
      <c r="H592" s="230"/>
      <c r="I592" s="230"/>
      <c r="J592" s="230"/>
      <c r="K592" s="230"/>
      <c r="L592" s="230"/>
      <c r="M592" s="230"/>
      <c r="N592" s="230"/>
      <c r="O592" s="230"/>
      <c r="P592" s="230"/>
      <c r="Q592" s="230"/>
      <c r="R592" s="230"/>
      <c r="S592" s="230"/>
      <c r="T592" s="230"/>
      <c r="U592" s="230"/>
      <c r="V592" s="230"/>
      <c r="W592" s="230"/>
      <c r="X592" s="230"/>
      <c r="Y592" s="230"/>
    </row>
    <row r="594" spans="1:25" s="11" customFormat="1" x14ac:dyDescent="0.35"/>
    <row r="596" spans="1:25" ht="19" thickBot="1" x14ac:dyDescent="0.5">
      <c r="A596" s="277" t="s">
        <v>86</v>
      </c>
      <c r="B596" s="277"/>
      <c r="C596" s="277"/>
      <c r="D596" s="277"/>
      <c r="E596" s="277"/>
      <c r="F596" s="277"/>
      <c r="G596" s="230"/>
      <c r="H596" s="277" t="s">
        <v>72</v>
      </c>
      <c r="I596" s="277"/>
      <c r="J596" s="277"/>
      <c r="K596" s="230"/>
      <c r="L596" s="230"/>
      <c r="M596" s="230"/>
      <c r="N596" s="230"/>
      <c r="O596" s="230"/>
      <c r="P596" s="230"/>
      <c r="Q596" s="230"/>
      <c r="R596" s="230"/>
      <c r="S596" s="230"/>
      <c r="T596" s="230"/>
      <c r="U596" s="230"/>
      <c r="V596" s="230"/>
      <c r="W596" s="230"/>
      <c r="X596" s="230"/>
      <c r="Y596" s="230"/>
    </row>
    <row r="597" spans="1:25" x14ac:dyDescent="0.35">
      <c r="A597" s="262"/>
      <c r="B597" s="263"/>
      <c r="C597" s="263"/>
      <c r="D597" s="263"/>
      <c r="E597" s="263"/>
      <c r="F597" s="263"/>
      <c r="G597" s="263"/>
      <c r="H597" s="263"/>
      <c r="I597" s="263"/>
      <c r="J597" s="263"/>
      <c r="K597" s="263"/>
      <c r="L597" s="263"/>
      <c r="M597" s="263"/>
      <c r="N597" s="263"/>
      <c r="O597" s="263"/>
      <c r="P597" s="263"/>
      <c r="Q597" s="263"/>
      <c r="R597" s="263"/>
      <c r="S597" s="263"/>
      <c r="T597" s="263"/>
      <c r="U597" s="263"/>
      <c r="V597" s="263"/>
      <c r="W597" s="263"/>
      <c r="X597" s="263"/>
      <c r="Y597" s="264"/>
    </row>
    <row r="598" spans="1:25" x14ac:dyDescent="0.35">
      <c r="A598" s="265"/>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7"/>
    </row>
    <row r="599" spans="1:25" x14ac:dyDescent="0.35">
      <c r="A599" s="265"/>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7"/>
    </row>
    <row r="600" spans="1:25" x14ac:dyDescent="0.35">
      <c r="A600" s="265"/>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7"/>
    </row>
    <row r="601" spans="1:25" x14ac:dyDescent="0.35">
      <c r="A601" s="265"/>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7"/>
    </row>
    <row r="602" spans="1:25" x14ac:dyDescent="0.35">
      <c r="A602" s="265"/>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7"/>
    </row>
    <row r="603" spans="1:25" x14ac:dyDescent="0.35">
      <c r="A603" s="265"/>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7"/>
    </row>
    <row r="604" spans="1:25" x14ac:dyDescent="0.35">
      <c r="A604" s="265"/>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7"/>
    </row>
    <row r="605" spans="1:25" x14ac:dyDescent="0.35">
      <c r="A605" s="265"/>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7"/>
    </row>
    <row r="606" spans="1:25" x14ac:dyDescent="0.35">
      <c r="A606" s="265"/>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7"/>
    </row>
    <row r="607" spans="1:25" x14ac:dyDescent="0.35">
      <c r="A607" s="265"/>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7"/>
    </row>
    <row r="608" spans="1:25" x14ac:dyDescent="0.35">
      <c r="A608" s="265"/>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7"/>
    </row>
    <row r="609" spans="1:25" x14ac:dyDescent="0.35">
      <c r="A609" s="265"/>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7"/>
    </row>
    <row r="610" spans="1:25" ht="15" thickBot="1" x14ac:dyDescent="0.4">
      <c r="A610" s="268"/>
      <c r="B610" s="269"/>
      <c r="C610" s="269"/>
      <c r="D610" s="269"/>
      <c r="E610" s="269"/>
      <c r="F610" s="269"/>
      <c r="G610" s="269"/>
      <c r="H610" s="269"/>
      <c r="I610" s="269"/>
      <c r="J610" s="269"/>
      <c r="K610" s="269"/>
      <c r="L610" s="269"/>
      <c r="M610" s="269"/>
      <c r="N610" s="269"/>
      <c r="O610" s="269"/>
      <c r="P610" s="269"/>
      <c r="Q610" s="269"/>
      <c r="R610" s="269"/>
      <c r="S610" s="269"/>
      <c r="T610" s="269"/>
      <c r="U610" s="269"/>
      <c r="V610" s="269"/>
      <c r="W610" s="269"/>
      <c r="X610" s="269"/>
      <c r="Y610" s="270"/>
    </row>
    <row r="612" spans="1:25" ht="15" thickBot="1" x14ac:dyDescent="0.4">
      <c r="A612" s="271" t="s">
        <v>47</v>
      </c>
      <c r="B612" s="271"/>
      <c r="C612" s="271"/>
      <c r="D612" s="271"/>
      <c r="E612" s="230"/>
      <c r="F612" s="230"/>
      <c r="G612" s="230"/>
      <c r="H612" s="230"/>
      <c r="I612" s="230"/>
      <c r="J612" s="230"/>
      <c r="K612" s="230"/>
      <c r="L612" s="230"/>
      <c r="M612" s="230"/>
      <c r="N612" s="230"/>
      <c r="O612" s="230"/>
      <c r="P612" s="230"/>
      <c r="Q612" s="230"/>
      <c r="R612" s="230"/>
      <c r="S612" s="230"/>
      <c r="T612" s="230"/>
      <c r="U612" s="230"/>
      <c r="V612" s="230"/>
      <c r="W612" s="230"/>
      <c r="X612" s="230"/>
      <c r="Y612" s="230"/>
    </row>
    <row r="613" spans="1:25" x14ac:dyDescent="0.35">
      <c r="A613" s="262"/>
      <c r="B613" s="263"/>
      <c r="C613" s="263"/>
      <c r="D613" s="263"/>
      <c r="E613" s="263"/>
      <c r="F613" s="263"/>
      <c r="G613" s="263"/>
      <c r="H613" s="263"/>
      <c r="I613" s="263"/>
      <c r="J613" s="263"/>
      <c r="K613" s="263"/>
      <c r="L613" s="263"/>
      <c r="M613" s="263"/>
      <c r="N613" s="263"/>
      <c r="O613" s="263"/>
      <c r="P613" s="263"/>
      <c r="Q613" s="263"/>
      <c r="R613" s="263"/>
      <c r="S613" s="263"/>
      <c r="T613" s="263"/>
      <c r="U613" s="263"/>
      <c r="V613" s="263"/>
      <c r="W613" s="263"/>
      <c r="X613" s="263"/>
      <c r="Y613" s="264"/>
    </row>
    <row r="614" spans="1:25" x14ac:dyDescent="0.35">
      <c r="A614" s="265"/>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7"/>
    </row>
    <row r="615" spans="1:25" x14ac:dyDescent="0.35">
      <c r="A615" s="265"/>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7"/>
    </row>
    <row r="616" spans="1:25" x14ac:dyDescent="0.35">
      <c r="A616" s="265"/>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7"/>
    </row>
    <row r="617" spans="1:25" x14ac:dyDescent="0.35">
      <c r="A617" s="265"/>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7"/>
    </row>
    <row r="618" spans="1:25" x14ac:dyDescent="0.35">
      <c r="A618" s="265"/>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7"/>
    </row>
    <row r="619" spans="1:25" ht="15" thickBot="1" x14ac:dyDescent="0.4">
      <c r="A619" s="268"/>
      <c r="B619" s="269"/>
      <c r="C619" s="269"/>
      <c r="D619" s="269"/>
      <c r="E619" s="269"/>
      <c r="F619" s="269"/>
      <c r="G619" s="269"/>
      <c r="H619" s="269"/>
      <c r="I619" s="269"/>
      <c r="J619" s="269"/>
      <c r="K619" s="269"/>
      <c r="L619" s="269"/>
      <c r="M619" s="269"/>
      <c r="N619" s="269"/>
      <c r="O619" s="269"/>
      <c r="P619" s="269"/>
      <c r="Q619" s="269"/>
      <c r="R619" s="269"/>
      <c r="S619" s="269"/>
      <c r="T619" s="269"/>
      <c r="U619" s="269"/>
      <c r="V619" s="269"/>
      <c r="W619" s="269"/>
      <c r="X619" s="269"/>
      <c r="Y619" s="270"/>
    </row>
    <row r="621" spans="1:25" ht="15" thickBot="1" x14ac:dyDescent="0.4">
      <c r="A621" s="271" t="s">
        <v>49</v>
      </c>
      <c r="B621" s="271"/>
      <c r="C621" s="271"/>
      <c r="D621" s="271"/>
      <c r="E621" s="271"/>
      <c r="F621" s="271"/>
      <c r="G621" s="271"/>
      <c r="H621" s="271"/>
      <c r="I621" s="230"/>
      <c r="J621" s="230"/>
      <c r="K621" s="230"/>
      <c r="L621" s="230"/>
      <c r="M621" s="230"/>
      <c r="N621" s="230"/>
      <c r="O621" s="230"/>
      <c r="P621" s="230"/>
      <c r="Q621" s="230"/>
      <c r="R621" s="230"/>
      <c r="S621" s="230"/>
      <c r="T621" s="230"/>
      <c r="U621" s="230"/>
      <c r="V621" s="230"/>
      <c r="W621" s="230"/>
      <c r="X621" s="230"/>
      <c r="Y621" s="230"/>
    </row>
    <row r="622" spans="1:25" ht="15" thickBot="1" x14ac:dyDescent="0.4">
      <c r="A622" s="272"/>
      <c r="B622" s="273"/>
      <c r="C622" s="273"/>
      <c r="D622" s="273"/>
      <c r="E622" s="273"/>
      <c r="F622" s="273"/>
      <c r="G622" s="273"/>
      <c r="H622" s="273"/>
      <c r="I622" s="273"/>
      <c r="J622" s="273"/>
      <c r="K622" s="273"/>
      <c r="L622" s="273"/>
      <c r="M622" s="273"/>
      <c r="N622" s="273"/>
      <c r="O622" s="273"/>
      <c r="P622" s="273"/>
      <c r="Q622" s="273"/>
      <c r="R622" s="273"/>
      <c r="S622" s="273"/>
      <c r="T622" s="273"/>
      <c r="U622" s="273"/>
      <c r="V622" s="273"/>
      <c r="W622" s="273"/>
      <c r="X622" s="273"/>
      <c r="Y622" s="274"/>
    </row>
    <row r="624" spans="1:25" ht="15" thickBot="1" x14ac:dyDescent="0.4">
      <c r="A624" s="271" t="s">
        <v>51</v>
      </c>
      <c r="B624" s="271"/>
      <c r="C624" s="271"/>
      <c r="D624" s="230"/>
      <c r="E624" s="271" t="s">
        <v>52</v>
      </c>
      <c r="F624" s="271"/>
      <c r="G624" s="271"/>
      <c r="H624" s="230"/>
      <c r="I624" s="230"/>
      <c r="J624" s="230"/>
      <c r="K624" s="230"/>
      <c r="L624" s="230"/>
      <c r="M624" s="230"/>
      <c r="N624" s="230"/>
      <c r="O624" s="230"/>
      <c r="P624" s="230"/>
      <c r="Q624" s="230"/>
      <c r="R624" s="230"/>
      <c r="S624" s="230"/>
      <c r="T624" s="230"/>
      <c r="U624" s="230"/>
      <c r="V624" s="230"/>
      <c r="W624" s="230"/>
      <c r="X624" s="230"/>
      <c r="Y624" s="230"/>
    </row>
    <row r="625" spans="1:25" ht="15" thickBot="1" x14ac:dyDescent="0.4">
      <c r="A625" s="275"/>
      <c r="B625" s="276"/>
      <c r="C625" s="230"/>
      <c r="D625" s="230"/>
      <c r="E625" s="275"/>
      <c r="F625" s="276"/>
      <c r="G625" s="230"/>
      <c r="H625" s="230"/>
      <c r="I625" s="230"/>
      <c r="J625" s="230"/>
      <c r="K625" s="230"/>
      <c r="L625" s="230"/>
      <c r="M625" s="230"/>
      <c r="N625" s="230"/>
      <c r="O625" s="230"/>
      <c r="P625" s="230"/>
      <c r="Q625" s="230"/>
      <c r="R625" s="230"/>
      <c r="S625" s="230"/>
      <c r="T625" s="230"/>
      <c r="U625" s="230"/>
      <c r="V625" s="230"/>
      <c r="W625" s="230"/>
      <c r="X625" s="230"/>
      <c r="Y625" s="230"/>
    </row>
    <row r="627" spans="1:25" s="11" customFormat="1" x14ac:dyDescent="0.35"/>
    <row r="629" spans="1:25" ht="19" thickBot="1" x14ac:dyDescent="0.5">
      <c r="A629" s="277" t="s">
        <v>87</v>
      </c>
      <c r="B629" s="277"/>
      <c r="C629" s="277"/>
      <c r="D629" s="277"/>
      <c r="E629" s="277"/>
      <c r="F629" s="277"/>
      <c r="G629" s="230"/>
      <c r="H629" s="277" t="s">
        <v>72</v>
      </c>
      <c r="I629" s="277"/>
      <c r="J629" s="277"/>
      <c r="K629" s="230"/>
      <c r="L629" s="230"/>
      <c r="M629" s="230"/>
      <c r="N629" s="230"/>
      <c r="O629" s="230"/>
      <c r="P629" s="230"/>
      <c r="Q629" s="230"/>
      <c r="R629" s="230"/>
      <c r="S629" s="230"/>
      <c r="T629" s="230"/>
      <c r="U629" s="230"/>
      <c r="V629" s="230"/>
      <c r="W629" s="230"/>
      <c r="X629" s="230"/>
      <c r="Y629" s="230"/>
    </row>
    <row r="630" spans="1:25" x14ac:dyDescent="0.35">
      <c r="A630" s="262"/>
      <c r="B630" s="263"/>
      <c r="C630" s="263"/>
      <c r="D630" s="263"/>
      <c r="E630" s="263"/>
      <c r="F630" s="263"/>
      <c r="G630" s="263"/>
      <c r="H630" s="263"/>
      <c r="I630" s="263"/>
      <c r="J630" s="263"/>
      <c r="K630" s="263"/>
      <c r="L630" s="263"/>
      <c r="M630" s="263"/>
      <c r="N630" s="263"/>
      <c r="O630" s="263"/>
      <c r="P630" s="263"/>
      <c r="Q630" s="263"/>
      <c r="R630" s="263"/>
      <c r="S630" s="263"/>
      <c r="T630" s="263"/>
      <c r="U630" s="263"/>
      <c r="V630" s="263"/>
      <c r="W630" s="263"/>
      <c r="X630" s="263"/>
      <c r="Y630" s="264"/>
    </row>
    <row r="631" spans="1:25" x14ac:dyDescent="0.35">
      <c r="A631" s="265"/>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7"/>
    </row>
    <row r="632" spans="1:25" x14ac:dyDescent="0.35">
      <c r="A632" s="265"/>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7"/>
    </row>
    <row r="633" spans="1:25" x14ac:dyDescent="0.35">
      <c r="A633" s="265"/>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7"/>
    </row>
    <row r="634" spans="1:25" x14ac:dyDescent="0.35">
      <c r="A634" s="265"/>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7"/>
    </row>
    <row r="635" spans="1:25" x14ac:dyDescent="0.35">
      <c r="A635" s="265"/>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7"/>
    </row>
    <row r="636" spans="1:25" x14ac:dyDescent="0.35">
      <c r="A636" s="265"/>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7"/>
    </row>
    <row r="637" spans="1:25" x14ac:dyDescent="0.35">
      <c r="A637" s="265"/>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7"/>
    </row>
    <row r="638" spans="1:25" x14ac:dyDescent="0.35">
      <c r="A638" s="265"/>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7"/>
    </row>
    <row r="639" spans="1:25" x14ac:dyDescent="0.35">
      <c r="A639" s="265"/>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7"/>
    </row>
    <row r="640" spans="1:25" x14ac:dyDescent="0.35">
      <c r="A640" s="265"/>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7"/>
    </row>
    <row r="641" spans="1:25" x14ac:dyDescent="0.35">
      <c r="A641" s="265"/>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7"/>
    </row>
    <row r="642" spans="1:25" x14ac:dyDescent="0.35">
      <c r="A642" s="265"/>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7"/>
    </row>
    <row r="643" spans="1:25" ht="15" thickBot="1" x14ac:dyDescent="0.4">
      <c r="A643" s="268"/>
      <c r="B643" s="269"/>
      <c r="C643" s="269"/>
      <c r="D643" s="269"/>
      <c r="E643" s="269"/>
      <c r="F643" s="269"/>
      <c r="G643" s="269"/>
      <c r="H643" s="269"/>
      <c r="I643" s="269"/>
      <c r="J643" s="269"/>
      <c r="K643" s="269"/>
      <c r="L643" s="269"/>
      <c r="M643" s="269"/>
      <c r="N643" s="269"/>
      <c r="O643" s="269"/>
      <c r="P643" s="269"/>
      <c r="Q643" s="269"/>
      <c r="R643" s="269"/>
      <c r="S643" s="269"/>
      <c r="T643" s="269"/>
      <c r="U643" s="269"/>
      <c r="V643" s="269"/>
      <c r="W643" s="269"/>
      <c r="X643" s="269"/>
      <c r="Y643" s="270"/>
    </row>
    <row r="645" spans="1:25" ht="15" thickBot="1" x14ac:dyDescent="0.4">
      <c r="A645" s="271" t="s">
        <v>47</v>
      </c>
      <c r="B645" s="271"/>
      <c r="C645" s="271"/>
      <c r="D645" s="271"/>
      <c r="E645" s="230"/>
      <c r="F645" s="230"/>
      <c r="G645" s="230"/>
      <c r="H645" s="230"/>
      <c r="I645" s="230"/>
      <c r="J645" s="230"/>
      <c r="K645" s="230"/>
      <c r="L645" s="230"/>
      <c r="M645" s="230"/>
      <c r="N645" s="230"/>
      <c r="O645" s="230"/>
      <c r="P645" s="230"/>
      <c r="Q645" s="230"/>
      <c r="R645" s="230"/>
      <c r="S645" s="230"/>
      <c r="T645" s="230"/>
      <c r="U645" s="230"/>
      <c r="V645" s="230"/>
      <c r="W645" s="230"/>
      <c r="X645" s="230"/>
      <c r="Y645" s="230"/>
    </row>
    <row r="646" spans="1:25" x14ac:dyDescent="0.35">
      <c r="A646" s="262"/>
      <c r="B646" s="263"/>
      <c r="C646" s="263"/>
      <c r="D646" s="263"/>
      <c r="E646" s="263"/>
      <c r="F646" s="263"/>
      <c r="G646" s="263"/>
      <c r="H646" s="263"/>
      <c r="I646" s="263"/>
      <c r="J646" s="263"/>
      <c r="K646" s="263"/>
      <c r="L646" s="263"/>
      <c r="M646" s="263"/>
      <c r="N646" s="263"/>
      <c r="O646" s="263"/>
      <c r="P646" s="263"/>
      <c r="Q646" s="263"/>
      <c r="R646" s="263"/>
      <c r="S646" s="263"/>
      <c r="T646" s="263"/>
      <c r="U646" s="263"/>
      <c r="V646" s="263"/>
      <c r="W646" s="263"/>
      <c r="X646" s="263"/>
      <c r="Y646" s="264"/>
    </row>
    <row r="647" spans="1:25" x14ac:dyDescent="0.35">
      <c r="A647" s="265"/>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7"/>
    </row>
    <row r="648" spans="1:25" x14ac:dyDescent="0.35">
      <c r="A648" s="265"/>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7"/>
    </row>
    <row r="649" spans="1:25" x14ac:dyDescent="0.35">
      <c r="A649" s="265"/>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7"/>
    </row>
    <row r="650" spans="1:25" x14ac:dyDescent="0.35">
      <c r="A650" s="265"/>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7"/>
    </row>
    <row r="651" spans="1:25" x14ac:dyDescent="0.35">
      <c r="A651" s="265"/>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7"/>
    </row>
    <row r="652" spans="1:25" ht="15" thickBot="1" x14ac:dyDescent="0.4">
      <c r="A652" s="268"/>
      <c r="B652" s="269"/>
      <c r="C652" s="269"/>
      <c r="D652" s="269"/>
      <c r="E652" s="269"/>
      <c r="F652" s="269"/>
      <c r="G652" s="269"/>
      <c r="H652" s="269"/>
      <c r="I652" s="269"/>
      <c r="J652" s="269"/>
      <c r="K652" s="269"/>
      <c r="L652" s="269"/>
      <c r="M652" s="269"/>
      <c r="N652" s="269"/>
      <c r="O652" s="269"/>
      <c r="P652" s="269"/>
      <c r="Q652" s="269"/>
      <c r="R652" s="269"/>
      <c r="S652" s="269"/>
      <c r="T652" s="269"/>
      <c r="U652" s="269"/>
      <c r="V652" s="269"/>
      <c r="W652" s="269"/>
      <c r="X652" s="269"/>
      <c r="Y652" s="270"/>
    </row>
    <row r="654" spans="1:25" ht="15" thickBot="1" x14ac:dyDescent="0.4">
      <c r="A654" s="271" t="s">
        <v>49</v>
      </c>
      <c r="B654" s="271"/>
      <c r="C654" s="271"/>
      <c r="D654" s="271"/>
      <c r="E654" s="271"/>
      <c r="F654" s="271"/>
      <c r="G654" s="271"/>
      <c r="H654" s="271"/>
      <c r="I654" s="230"/>
      <c r="J654" s="230"/>
      <c r="K654" s="230"/>
      <c r="L654" s="230"/>
      <c r="M654" s="230"/>
      <c r="N654" s="230"/>
      <c r="O654" s="230"/>
      <c r="P654" s="230"/>
      <c r="Q654" s="230"/>
      <c r="R654" s="230"/>
      <c r="S654" s="230"/>
      <c r="T654" s="230"/>
      <c r="U654" s="230"/>
      <c r="V654" s="230"/>
      <c r="W654" s="230"/>
      <c r="X654" s="230"/>
      <c r="Y654" s="230"/>
    </row>
    <row r="655" spans="1:25" ht="15" thickBot="1" x14ac:dyDescent="0.4">
      <c r="A655" s="272"/>
      <c r="B655" s="273"/>
      <c r="C655" s="273"/>
      <c r="D655" s="273"/>
      <c r="E655" s="273"/>
      <c r="F655" s="273"/>
      <c r="G655" s="273"/>
      <c r="H655" s="273"/>
      <c r="I655" s="273"/>
      <c r="J655" s="273"/>
      <c r="K655" s="273"/>
      <c r="L655" s="273"/>
      <c r="M655" s="273"/>
      <c r="N655" s="273"/>
      <c r="O655" s="273"/>
      <c r="P655" s="273"/>
      <c r="Q655" s="273"/>
      <c r="R655" s="273"/>
      <c r="S655" s="273"/>
      <c r="T655" s="273"/>
      <c r="U655" s="273"/>
      <c r="V655" s="273"/>
      <c r="W655" s="273"/>
      <c r="X655" s="273"/>
      <c r="Y655" s="274"/>
    </row>
    <row r="657" spans="1:25" ht="15" thickBot="1" x14ac:dyDescent="0.4">
      <c r="A657" s="271" t="s">
        <v>51</v>
      </c>
      <c r="B657" s="271"/>
      <c r="C657" s="271"/>
      <c r="D657" s="230"/>
      <c r="E657" s="271" t="s">
        <v>52</v>
      </c>
      <c r="F657" s="271"/>
      <c r="G657" s="271"/>
      <c r="H657" s="230"/>
      <c r="I657" s="230"/>
      <c r="J657" s="230"/>
      <c r="K657" s="230"/>
      <c r="L657" s="230"/>
      <c r="M657" s="230"/>
      <c r="N657" s="230"/>
      <c r="O657" s="230"/>
      <c r="P657" s="230"/>
      <c r="Q657" s="230"/>
      <c r="R657" s="230"/>
      <c r="S657" s="230"/>
      <c r="T657" s="230"/>
      <c r="U657" s="230"/>
      <c r="V657" s="230"/>
      <c r="W657" s="230"/>
      <c r="X657" s="230"/>
      <c r="Y657" s="230"/>
    </row>
    <row r="658" spans="1:25" ht="15" thickBot="1" x14ac:dyDescent="0.4">
      <c r="A658" s="275"/>
      <c r="B658" s="276"/>
      <c r="C658" s="230"/>
      <c r="D658" s="230"/>
      <c r="E658" s="275"/>
      <c r="F658" s="276"/>
      <c r="G658" s="230"/>
      <c r="H658" s="230"/>
      <c r="I658" s="230"/>
      <c r="J658" s="230"/>
      <c r="K658" s="230"/>
      <c r="L658" s="230"/>
      <c r="M658" s="230"/>
      <c r="N658" s="230"/>
      <c r="O658" s="230"/>
      <c r="P658" s="230"/>
      <c r="Q658" s="230"/>
      <c r="R658" s="230"/>
      <c r="S658" s="230"/>
      <c r="T658" s="230"/>
      <c r="U658" s="230"/>
      <c r="V658" s="230"/>
      <c r="W658" s="230"/>
      <c r="X658" s="230"/>
      <c r="Y658" s="230"/>
    </row>
    <row r="660" spans="1:25" s="11" customFormat="1" x14ac:dyDescent="0.35"/>
    <row r="662" spans="1:25" ht="19" thickBot="1" x14ac:dyDescent="0.5">
      <c r="A662" s="277" t="s">
        <v>88</v>
      </c>
      <c r="B662" s="277"/>
      <c r="C662" s="277"/>
      <c r="D662" s="277"/>
      <c r="E662" s="277"/>
      <c r="F662" s="277"/>
      <c r="G662" s="230"/>
      <c r="H662" s="277" t="s">
        <v>72</v>
      </c>
      <c r="I662" s="277"/>
      <c r="J662" s="277"/>
      <c r="K662" s="230"/>
      <c r="L662" s="230"/>
      <c r="M662" s="230"/>
      <c r="N662" s="230"/>
      <c r="O662" s="230"/>
      <c r="P662" s="230"/>
      <c r="Q662" s="230"/>
      <c r="R662" s="230"/>
      <c r="S662" s="230"/>
      <c r="T662" s="230"/>
      <c r="U662" s="230"/>
      <c r="V662" s="230"/>
      <c r="W662" s="230"/>
      <c r="X662" s="230"/>
      <c r="Y662" s="230"/>
    </row>
    <row r="663" spans="1:25" x14ac:dyDescent="0.35">
      <c r="A663" s="262"/>
      <c r="B663" s="263"/>
      <c r="C663" s="263"/>
      <c r="D663" s="263"/>
      <c r="E663" s="263"/>
      <c r="F663" s="263"/>
      <c r="G663" s="263"/>
      <c r="H663" s="263"/>
      <c r="I663" s="263"/>
      <c r="J663" s="263"/>
      <c r="K663" s="263"/>
      <c r="L663" s="263"/>
      <c r="M663" s="263"/>
      <c r="N663" s="263"/>
      <c r="O663" s="263"/>
      <c r="P663" s="263"/>
      <c r="Q663" s="263"/>
      <c r="R663" s="263"/>
      <c r="S663" s="263"/>
      <c r="T663" s="263"/>
      <c r="U663" s="263"/>
      <c r="V663" s="263"/>
      <c r="W663" s="263"/>
      <c r="X663" s="263"/>
      <c r="Y663" s="264"/>
    </row>
    <row r="664" spans="1:25" x14ac:dyDescent="0.35">
      <c r="A664" s="265"/>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7"/>
    </row>
    <row r="665" spans="1:25" x14ac:dyDescent="0.35">
      <c r="A665" s="265"/>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7"/>
    </row>
    <row r="666" spans="1:25" x14ac:dyDescent="0.35">
      <c r="A666" s="265"/>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7"/>
    </row>
    <row r="667" spans="1:25" x14ac:dyDescent="0.35">
      <c r="A667" s="265"/>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7"/>
    </row>
    <row r="668" spans="1:25" x14ac:dyDescent="0.35">
      <c r="A668" s="265"/>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7"/>
    </row>
    <row r="669" spans="1:25" x14ac:dyDescent="0.35">
      <c r="A669" s="265"/>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7"/>
    </row>
    <row r="670" spans="1:25" x14ac:dyDescent="0.35">
      <c r="A670" s="265"/>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7"/>
    </row>
    <row r="671" spans="1:25" x14ac:dyDescent="0.35">
      <c r="A671" s="265"/>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7"/>
    </row>
    <row r="672" spans="1:25" x14ac:dyDescent="0.35">
      <c r="A672" s="265"/>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7"/>
    </row>
    <row r="673" spans="1:25" x14ac:dyDescent="0.35">
      <c r="A673" s="265"/>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7"/>
    </row>
    <row r="674" spans="1:25" x14ac:dyDescent="0.35">
      <c r="A674" s="265"/>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7"/>
    </row>
    <row r="675" spans="1:25" x14ac:dyDescent="0.35">
      <c r="A675" s="265"/>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7"/>
    </row>
    <row r="676" spans="1:25" ht="15" thickBot="1" x14ac:dyDescent="0.4">
      <c r="A676" s="268"/>
      <c r="B676" s="269"/>
      <c r="C676" s="269"/>
      <c r="D676" s="269"/>
      <c r="E676" s="269"/>
      <c r="F676" s="269"/>
      <c r="G676" s="269"/>
      <c r="H676" s="269"/>
      <c r="I676" s="269"/>
      <c r="J676" s="269"/>
      <c r="K676" s="269"/>
      <c r="L676" s="269"/>
      <c r="M676" s="269"/>
      <c r="N676" s="269"/>
      <c r="O676" s="269"/>
      <c r="P676" s="269"/>
      <c r="Q676" s="269"/>
      <c r="R676" s="269"/>
      <c r="S676" s="269"/>
      <c r="T676" s="269"/>
      <c r="U676" s="269"/>
      <c r="V676" s="269"/>
      <c r="W676" s="269"/>
      <c r="X676" s="269"/>
      <c r="Y676" s="270"/>
    </row>
    <row r="678" spans="1:25" ht="15" thickBot="1" x14ac:dyDescent="0.4">
      <c r="A678" s="271" t="s">
        <v>47</v>
      </c>
      <c r="B678" s="271"/>
      <c r="C678" s="271"/>
      <c r="D678" s="271"/>
      <c r="E678" s="230"/>
      <c r="F678" s="230"/>
      <c r="G678" s="230"/>
      <c r="H678" s="230"/>
      <c r="I678" s="230"/>
      <c r="J678" s="230"/>
      <c r="K678" s="230"/>
      <c r="L678" s="230"/>
      <c r="M678" s="230"/>
      <c r="N678" s="230"/>
      <c r="O678" s="230"/>
      <c r="P678" s="230"/>
      <c r="Q678" s="230"/>
      <c r="R678" s="230"/>
      <c r="S678" s="230"/>
      <c r="T678" s="230"/>
      <c r="U678" s="230"/>
      <c r="V678" s="230"/>
      <c r="W678" s="230"/>
      <c r="X678" s="230"/>
      <c r="Y678" s="230"/>
    </row>
    <row r="679" spans="1:25" x14ac:dyDescent="0.35">
      <c r="A679" s="262"/>
      <c r="B679" s="263"/>
      <c r="C679" s="263"/>
      <c r="D679" s="263"/>
      <c r="E679" s="263"/>
      <c r="F679" s="263"/>
      <c r="G679" s="263"/>
      <c r="H679" s="263"/>
      <c r="I679" s="263"/>
      <c r="J679" s="263"/>
      <c r="K679" s="263"/>
      <c r="L679" s="263"/>
      <c r="M679" s="263"/>
      <c r="N679" s="263"/>
      <c r="O679" s="263"/>
      <c r="P679" s="263"/>
      <c r="Q679" s="263"/>
      <c r="R679" s="263"/>
      <c r="S679" s="263"/>
      <c r="T679" s="263"/>
      <c r="U679" s="263"/>
      <c r="V679" s="263"/>
      <c r="W679" s="263"/>
      <c r="X679" s="263"/>
      <c r="Y679" s="264"/>
    </row>
    <row r="680" spans="1:25" x14ac:dyDescent="0.35">
      <c r="A680" s="265"/>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7"/>
    </row>
    <row r="681" spans="1:25" x14ac:dyDescent="0.35">
      <c r="A681" s="265"/>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7"/>
    </row>
    <row r="682" spans="1:25" x14ac:dyDescent="0.35">
      <c r="A682" s="265"/>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7"/>
    </row>
    <row r="683" spans="1:25" x14ac:dyDescent="0.35">
      <c r="A683" s="265"/>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7"/>
    </row>
    <row r="684" spans="1:25" x14ac:dyDescent="0.35">
      <c r="A684" s="265"/>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7"/>
    </row>
    <row r="685" spans="1:25" ht="15" thickBot="1" x14ac:dyDescent="0.4">
      <c r="A685" s="268"/>
      <c r="B685" s="269"/>
      <c r="C685" s="269"/>
      <c r="D685" s="269"/>
      <c r="E685" s="269"/>
      <c r="F685" s="269"/>
      <c r="G685" s="269"/>
      <c r="H685" s="269"/>
      <c r="I685" s="269"/>
      <c r="J685" s="269"/>
      <c r="K685" s="269"/>
      <c r="L685" s="269"/>
      <c r="M685" s="269"/>
      <c r="N685" s="269"/>
      <c r="O685" s="269"/>
      <c r="P685" s="269"/>
      <c r="Q685" s="269"/>
      <c r="R685" s="269"/>
      <c r="S685" s="269"/>
      <c r="T685" s="269"/>
      <c r="U685" s="269"/>
      <c r="V685" s="269"/>
      <c r="W685" s="269"/>
      <c r="X685" s="269"/>
      <c r="Y685" s="270"/>
    </row>
    <row r="687" spans="1:25" ht="15" thickBot="1" x14ac:dyDescent="0.4">
      <c r="A687" s="271" t="s">
        <v>49</v>
      </c>
      <c r="B687" s="271"/>
      <c r="C687" s="271"/>
      <c r="D687" s="271"/>
      <c r="E687" s="271"/>
      <c r="F687" s="271"/>
      <c r="G687" s="271"/>
      <c r="H687" s="271"/>
      <c r="I687" s="230"/>
      <c r="J687" s="230"/>
      <c r="K687" s="230"/>
      <c r="L687" s="230"/>
      <c r="M687" s="230"/>
      <c r="N687" s="230"/>
      <c r="O687" s="230"/>
      <c r="P687" s="230"/>
      <c r="Q687" s="230"/>
      <c r="R687" s="230"/>
      <c r="S687" s="230"/>
      <c r="T687" s="230"/>
      <c r="U687" s="230"/>
      <c r="V687" s="230"/>
      <c r="W687" s="230"/>
      <c r="X687" s="230"/>
      <c r="Y687" s="230"/>
    </row>
    <row r="688" spans="1:25" ht="15" thickBot="1" x14ac:dyDescent="0.4">
      <c r="A688" s="272"/>
      <c r="B688" s="273"/>
      <c r="C688" s="273"/>
      <c r="D688" s="273"/>
      <c r="E688" s="273"/>
      <c r="F688" s="273"/>
      <c r="G688" s="273"/>
      <c r="H688" s="273"/>
      <c r="I688" s="273"/>
      <c r="J688" s="273"/>
      <c r="K688" s="273"/>
      <c r="L688" s="273"/>
      <c r="M688" s="273"/>
      <c r="N688" s="273"/>
      <c r="O688" s="273"/>
      <c r="P688" s="273"/>
      <c r="Q688" s="273"/>
      <c r="R688" s="273"/>
      <c r="S688" s="273"/>
      <c r="T688" s="273"/>
      <c r="U688" s="273"/>
      <c r="V688" s="273"/>
      <c r="W688" s="273"/>
      <c r="X688" s="273"/>
      <c r="Y688" s="274"/>
    </row>
    <row r="690" spans="1:25" ht="15" thickBot="1" x14ac:dyDescent="0.4">
      <c r="A690" s="271" t="s">
        <v>51</v>
      </c>
      <c r="B690" s="271"/>
      <c r="C690" s="271"/>
      <c r="D690" s="230"/>
      <c r="E690" s="271" t="s">
        <v>52</v>
      </c>
      <c r="F690" s="271"/>
      <c r="G690" s="271"/>
      <c r="H690" s="230"/>
      <c r="I690" s="230"/>
      <c r="J690" s="230"/>
      <c r="K690" s="230"/>
      <c r="L690" s="230"/>
      <c r="M690" s="230"/>
      <c r="N690" s="230"/>
      <c r="O690" s="230"/>
      <c r="P690" s="230"/>
      <c r="Q690" s="230"/>
      <c r="R690" s="230"/>
      <c r="S690" s="230"/>
      <c r="T690" s="230"/>
      <c r="U690" s="230"/>
      <c r="V690" s="230"/>
      <c r="W690" s="230"/>
      <c r="X690" s="230"/>
      <c r="Y690" s="230"/>
    </row>
    <row r="691" spans="1:25" ht="15" thickBot="1" x14ac:dyDescent="0.4">
      <c r="A691" s="275"/>
      <c r="B691" s="276"/>
      <c r="C691" s="230"/>
      <c r="D691" s="230"/>
      <c r="E691" s="275"/>
      <c r="F691" s="276"/>
      <c r="G691" s="230"/>
      <c r="H691" s="230"/>
      <c r="I691" s="230"/>
      <c r="J691" s="230"/>
      <c r="K691" s="230"/>
      <c r="L691" s="230"/>
      <c r="M691" s="230"/>
      <c r="N691" s="230"/>
      <c r="O691" s="230"/>
      <c r="P691" s="230"/>
      <c r="Q691" s="230"/>
      <c r="R691" s="230"/>
      <c r="S691" s="230"/>
      <c r="T691" s="230"/>
      <c r="U691" s="230"/>
      <c r="V691" s="230"/>
      <c r="W691" s="230"/>
      <c r="X691" s="230"/>
      <c r="Y691" s="230"/>
    </row>
    <row r="693" spans="1:25" s="11" customFormat="1" x14ac:dyDescent="0.35"/>
    <row r="695" spans="1:25" ht="19" thickBot="1" x14ac:dyDescent="0.5">
      <c r="A695" s="277" t="s">
        <v>89</v>
      </c>
      <c r="B695" s="277"/>
      <c r="C695" s="277"/>
      <c r="D695" s="277"/>
      <c r="E695" s="277"/>
      <c r="F695" s="277"/>
      <c r="G695" s="230"/>
      <c r="H695" s="277" t="s">
        <v>72</v>
      </c>
      <c r="I695" s="277"/>
      <c r="J695" s="277"/>
      <c r="K695" s="230"/>
      <c r="L695" s="230"/>
      <c r="M695" s="230"/>
      <c r="N695" s="230"/>
      <c r="O695" s="230"/>
      <c r="P695" s="230"/>
      <c r="Q695" s="230"/>
      <c r="R695" s="230"/>
      <c r="S695" s="230"/>
      <c r="T695" s="230"/>
      <c r="U695" s="230"/>
      <c r="V695" s="230"/>
      <c r="W695" s="230"/>
      <c r="X695" s="230"/>
      <c r="Y695" s="230"/>
    </row>
    <row r="696" spans="1:25" x14ac:dyDescent="0.35">
      <c r="A696" s="262"/>
      <c r="B696" s="263"/>
      <c r="C696" s="263"/>
      <c r="D696" s="263"/>
      <c r="E696" s="263"/>
      <c r="F696" s="263"/>
      <c r="G696" s="263"/>
      <c r="H696" s="263"/>
      <c r="I696" s="263"/>
      <c r="J696" s="263"/>
      <c r="K696" s="263"/>
      <c r="L696" s="263"/>
      <c r="M696" s="263"/>
      <c r="N696" s="263"/>
      <c r="O696" s="263"/>
      <c r="P696" s="263"/>
      <c r="Q696" s="263"/>
      <c r="R696" s="263"/>
      <c r="S696" s="263"/>
      <c r="T696" s="263"/>
      <c r="U696" s="263"/>
      <c r="V696" s="263"/>
      <c r="W696" s="263"/>
      <c r="X696" s="263"/>
      <c r="Y696" s="264"/>
    </row>
    <row r="697" spans="1:25" x14ac:dyDescent="0.35">
      <c r="A697" s="265"/>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7"/>
    </row>
    <row r="698" spans="1:25" x14ac:dyDescent="0.35">
      <c r="A698" s="265"/>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7"/>
    </row>
    <row r="699" spans="1:25" x14ac:dyDescent="0.35">
      <c r="A699" s="265"/>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7"/>
    </row>
    <row r="700" spans="1:25" x14ac:dyDescent="0.35">
      <c r="A700" s="265"/>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7"/>
    </row>
    <row r="701" spans="1:25" x14ac:dyDescent="0.35">
      <c r="A701" s="265"/>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7"/>
    </row>
    <row r="702" spans="1:25" x14ac:dyDescent="0.35">
      <c r="A702" s="265"/>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7"/>
    </row>
    <row r="703" spans="1:25" x14ac:dyDescent="0.35">
      <c r="A703" s="265"/>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7"/>
    </row>
    <row r="704" spans="1:25" x14ac:dyDescent="0.35">
      <c r="A704" s="265"/>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7"/>
    </row>
    <row r="705" spans="1:25" x14ac:dyDescent="0.35">
      <c r="A705" s="265"/>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7"/>
    </row>
    <row r="706" spans="1:25" x14ac:dyDescent="0.35">
      <c r="A706" s="265"/>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7"/>
    </row>
    <row r="707" spans="1:25" x14ac:dyDescent="0.35">
      <c r="A707" s="265"/>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7"/>
    </row>
    <row r="708" spans="1:25" x14ac:dyDescent="0.35">
      <c r="A708" s="265"/>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7"/>
    </row>
    <row r="709" spans="1:25" ht="15" thickBot="1" x14ac:dyDescent="0.4">
      <c r="A709" s="268"/>
      <c r="B709" s="269"/>
      <c r="C709" s="269"/>
      <c r="D709" s="269"/>
      <c r="E709" s="269"/>
      <c r="F709" s="269"/>
      <c r="G709" s="269"/>
      <c r="H709" s="269"/>
      <c r="I709" s="269"/>
      <c r="J709" s="269"/>
      <c r="K709" s="269"/>
      <c r="L709" s="269"/>
      <c r="M709" s="269"/>
      <c r="N709" s="269"/>
      <c r="O709" s="269"/>
      <c r="P709" s="269"/>
      <c r="Q709" s="269"/>
      <c r="R709" s="269"/>
      <c r="S709" s="269"/>
      <c r="T709" s="269"/>
      <c r="U709" s="269"/>
      <c r="V709" s="269"/>
      <c r="W709" s="269"/>
      <c r="X709" s="269"/>
      <c r="Y709" s="270"/>
    </row>
    <row r="711" spans="1:25" ht="15" thickBot="1" x14ac:dyDescent="0.4">
      <c r="A711" s="271" t="s">
        <v>47</v>
      </c>
      <c r="B711" s="271"/>
      <c r="C711" s="271"/>
      <c r="D711" s="271"/>
      <c r="E711" s="230"/>
      <c r="F711" s="230"/>
      <c r="G711" s="230"/>
      <c r="H711" s="230"/>
      <c r="I711" s="230"/>
      <c r="J711" s="230"/>
      <c r="K711" s="230"/>
      <c r="L711" s="230"/>
      <c r="M711" s="230"/>
      <c r="N711" s="230"/>
      <c r="O711" s="230"/>
      <c r="P711" s="230"/>
      <c r="Q711" s="230"/>
      <c r="R711" s="230"/>
      <c r="S711" s="230"/>
      <c r="T711" s="230"/>
      <c r="U711" s="230"/>
      <c r="V711" s="230"/>
      <c r="W711" s="230"/>
      <c r="X711" s="230"/>
      <c r="Y711" s="230"/>
    </row>
    <row r="712" spans="1:25" x14ac:dyDescent="0.35">
      <c r="A712" s="262"/>
      <c r="B712" s="263"/>
      <c r="C712" s="263"/>
      <c r="D712" s="263"/>
      <c r="E712" s="263"/>
      <c r="F712" s="263"/>
      <c r="G712" s="263"/>
      <c r="H712" s="263"/>
      <c r="I712" s="263"/>
      <c r="J712" s="263"/>
      <c r="K712" s="263"/>
      <c r="L712" s="263"/>
      <c r="M712" s="263"/>
      <c r="N712" s="263"/>
      <c r="O712" s="263"/>
      <c r="P712" s="263"/>
      <c r="Q712" s="263"/>
      <c r="R712" s="263"/>
      <c r="S712" s="263"/>
      <c r="T712" s="263"/>
      <c r="U712" s="263"/>
      <c r="V712" s="263"/>
      <c r="W712" s="263"/>
      <c r="X712" s="263"/>
      <c r="Y712" s="264"/>
    </row>
    <row r="713" spans="1:25" x14ac:dyDescent="0.35">
      <c r="A713" s="265"/>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7"/>
    </row>
    <row r="714" spans="1:25" x14ac:dyDescent="0.35">
      <c r="A714" s="265"/>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7"/>
    </row>
    <row r="715" spans="1:25" x14ac:dyDescent="0.35">
      <c r="A715" s="265"/>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7"/>
    </row>
    <row r="716" spans="1:25" x14ac:dyDescent="0.35">
      <c r="A716" s="265"/>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7"/>
    </row>
    <row r="717" spans="1:25" x14ac:dyDescent="0.35">
      <c r="A717" s="265"/>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7"/>
    </row>
    <row r="718" spans="1:25" ht="15" thickBot="1" x14ac:dyDescent="0.4">
      <c r="A718" s="268"/>
      <c r="B718" s="269"/>
      <c r="C718" s="269"/>
      <c r="D718" s="269"/>
      <c r="E718" s="269"/>
      <c r="F718" s="269"/>
      <c r="G718" s="269"/>
      <c r="H718" s="269"/>
      <c r="I718" s="269"/>
      <c r="J718" s="269"/>
      <c r="K718" s="269"/>
      <c r="L718" s="269"/>
      <c r="M718" s="269"/>
      <c r="N718" s="269"/>
      <c r="O718" s="269"/>
      <c r="P718" s="269"/>
      <c r="Q718" s="269"/>
      <c r="R718" s="269"/>
      <c r="S718" s="269"/>
      <c r="T718" s="269"/>
      <c r="U718" s="269"/>
      <c r="V718" s="269"/>
      <c r="W718" s="269"/>
      <c r="X718" s="269"/>
      <c r="Y718" s="270"/>
    </row>
    <row r="720" spans="1:25" ht="15" thickBot="1" x14ac:dyDescent="0.4">
      <c r="A720" s="271" t="s">
        <v>49</v>
      </c>
      <c r="B720" s="271"/>
      <c r="C720" s="271"/>
      <c r="D720" s="271"/>
      <c r="E720" s="271"/>
      <c r="F720" s="271"/>
      <c r="G720" s="271"/>
      <c r="H720" s="271"/>
      <c r="I720" s="230"/>
      <c r="J720" s="230"/>
      <c r="K720" s="230"/>
      <c r="L720" s="230"/>
      <c r="M720" s="230"/>
      <c r="N720" s="230"/>
      <c r="O720" s="230"/>
      <c r="P720" s="230"/>
      <c r="Q720" s="230"/>
      <c r="R720" s="230"/>
      <c r="S720" s="230"/>
      <c r="T720" s="230"/>
      <c r="U720" s="230"/>
      <c r="V720" s="230"/>
      <c r="W720" s="230"/>
      <c r="X720" s="230"/>
      <c r="Y720" s="230"/>
    </row>
    <row r="721" spans="1:25" ht="15" thickBot="1" x14ac:dyDescent="0.4">
      <c r="A721" s="272"/>
      <c r="B721" s="273"/>
      <c r="C721" s="273"/>
      <c r="D721" s="273"/>
      <c r="E721" s="273"/>
      <c r="F721" s="273"/>
      <c r="G721" s="273"/>
      <c r="H721" s="273"/>
      <c r="I721" s="273"/>
      <c r="J721" s="273"/>
      <c r="K721" s="273"/>
      <c r="L721" s="273"/>
      <c r="M721" s="273"/>
      <c r="N721" s="273"/>
      <c r="O721" s="273"/>
      <c r="P721" s="273"/>
      <c r="Q721" s="273"/>
      <c r="R721" s="273"/>
      <c r="S721" s="273"/>
      <c r="T721" s="273"/>
      <c r="U721" s="273"/>
      <c r="V721" s="273"/>
      <c r="W721" s="273"/>
      <c r="X721" s="273"/>
      <c r="Y721" s="274"/>
    </row>
    <row r="723" spans="1:25" ht="15" thickBot="1" x14ac:dyDescent="0.4">
      <c r="A723" s="271" t="s">
        <v>51</v>
      </c>
      <c r="B723" s="271"/>
      <c r="C723" s="271"/>
      <c r="D723" s="230"/>
      <c r="E723" s="271" t="s">
        <v>52</v>
      </c>
      <c r="F723" s="271"/>
      <c r="G723" s="271"/>
      <c r="H723" s="230"/>
      <c r="I723" s="230"/>
      <c r="J723" s="230"/>
      <c r="K723" s="230"/>
      <c r="L723" s="230"/>
      <c r="M723" s="230"/>
      <c r="N723" s="230"/>
      <c r="O723" s="230"/>
      <c r="P723" s="230"/>
      <c r="Q723" s="230"/>
      <c r="R723" s="230"/>
      <c r="S723" s="230"/>
      <c r="T723" s="230"/>
      <c r="U723" s="230"/>
      <c r="V723" s="230"/>
      <c r="W723" s="230"/>
      <c r="X723" s="230"/>
      <c r="Y723" s="230"/>
    </row>
    <row r="724" spans="1:25" ht="15" thickBot="1" x14ac:dyDescent="0.4">
      <c r="A724" s="275"/>
      <c r="B724" s="276"/>
      <c r="C724" s="230"/>
      <c r="D724" s="230"/>
      <c r="E724" s="275"/>
      <c r="F724" s="276"/>
      <c r="G724" s="230"/>
      <c r="H724" s="230"/>
      <c r="I724" s="230"/>
      <c r="J724" s="230"/>
      <c r="K724" s="230"/>
      <c r="L724" s="230"/>
      <c r="M724" s="230"/>
      <c r="N724" s="230"/>
      <c r="O724" s="230"/>
      <c r="P724" s="230"/>
      <c r="Q724" s="230"/>
      <c r="R724" s="230"/>
      <c r="S724" s="230"/>
      <c r="T724" s="230"/>
      <c r="U724" s="230"/>
      <c r="V724" s="230"/>
      <c r="W724" s="230"/>
      <c r="X724" s="230"/>
      <c r="Y724" s="230"/>
    </row>
    <row r="726" spans="1:25" s="11" customFormat="1" x14ac:dyDescent="0.35"/>
    <row r="728" spans="1:25" ht="19" thickBot="1" x14ac:dyDescent="0.5">
      <c r="A728" s="277" t="s">
        <v>90</v>
      </c>
      <c r="B728" s="277"/>
      <c r="C728" s="277"/>
      <c r="D728" s="277"/>
      <c r="E728" s="277"/>
      <c r="F728" s="277"/>
      <c r="G728" s="230"/>
      <c r="H728" s="277" t="s">
        <v>72</v>
      </c>
      <c r="I728" s="277"/>
      <c r="J728" s="277"/>
      <c r="K728" s="230"/>
      <c r="L728" s="230"/>
      <c r="M728" s="230"/>
      <c r="N728" s="230"/>
      <c r="O728" s="230"/>
      <c r="P728" s="230"/>
      <c r="Q728" s="230"/>
      <c r="R728" s="230"/>
      <c r="S728" s="230"/>
      <c r="T728" s="230"/>
      <c r="U728" s="230"/>
      <c r="V728" s="230"/>
      <c r="W728" s="230"/>
      <c r="X728" s="230"/>
      <c r="Y728" s="230"/>
    </row>
    <row r="729" spans="1:25" x14ac:dyDescent="0.35">
      <c r="A729" s="262"/>
      <c r="B729" s="263"/>
      <c r="C729" s="263"/>
      <c r="D729" s="263"/>
      <c r="E729" s="263"/>
      <c r="F729" s="263"/>
      <c r="G729" s="263"/>
      <c r="H729" s="263"/>
      <c r="I729" s="263"/>
      <c r="J729" s="263"/>
      <c r="K729" s="263"/>
      <c r="L729" s="263"/>
      <c r="M729" s="263"/>
      <c r="N729" s="263"/>
      <c r="O729" s="263"/>
      <c r="P729" s="263"/>
      <c r="Q729" s="263"/>
      <c r="R729" s="263"/>
      <c r="S729" s="263"/>
      <c r="T729" s="263"/>
      <c r="U729" s="263"/>
      <c r="V729" s="263"/>
      <c r="W729" s="263"/>
      <c r="X729" s="263"/>
      <c r="Y729" s="264"/>
    </row>
    <row r="730" spans="1:25" x14ac:dyDescent="0.35">
      <c r="A730" s="265"/>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7"/>
    </row>
    <row r="731" spans="1:25" x14ac:dyDescent="0.35">
      <c r="A731" s="265"/>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7"/>
    </row>
    <row r="732" spans="1:25" x14ac:dyDescent="0.35">
      <c r="A732" s="265"/>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7"/>
    </row>
    <row r="733" spans="1:25" x14ac:dyDescent="0.35">
      <c r="A733" s="265"/>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7"/>
    </row>
    <row r="734" spans="1:25" x14ac:dyDescent="0.35">
      <c r="A734" s="265"/>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7"/>
    </row>
    <row r="735" spans="1:25" x14ac:dyDescent="0.35">
      <c r="A735" s="265"/>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7"/>
    </row>
    <row r="736" spans="1:25" x14ac:dyDescent="0.35">
      <c r="A736" s="265"/>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7"/>
    </row>
    <row r="737" spans="1:25" x14ac:dyDescent="0.35">
      <c r="A737" s="265"/>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7"/>
    </row>
    <row r="738" spans="1:25" x14ac:dyDescent="0.35">
      <c r="A738" s="265"/>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7"/>
    </row>
    <row r="739" spans="1:25" x14ac:dyDescent="0.35">
      <c r="A739" s="265"/>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7"/>
    </row>
    <row r="740" spans="1:25" x14ac:dyDescent="0.35">
      <c r="A740" s="265"/>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7"/>
    </row>
    <row r="741" spans="1:25" x14ac:dyDescent="0.35">
      <c r="A741" s="265"/>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7"/>
    </row>
    <row r="742" spans="1:25" ht="15" thickBot="1" x14ac:dyDescent="0.4">
      <c r="A742" s="268"/>
      <c r="B742" s="269"/>
      <c r="C742" s="269"/>
      <c r="D742" s="269"/>
      <c r="E742" s="269"/>
      <c r="F742" s="269"/>
      <c r="G742" s="269"/>
      <c r="H742" s="269"/>
      <c r="I742" s="269"/>
      <c r="J742" s="269"/>
      <c r="K742" s="269"/>
      <c r="L742" s="269"/>
      <c r="M742" s="269"/>
      <c r="N742" s="269"/>
      <c r="O742" s="269"/>
      <c r="P742" s="269"/>
      <c r="Q742" s="269"/>
      <c r="R742" s="269"/>
      <c r="S742" s="269"/>
      <c r="T742" s="269"/>
      <c r="U742" s="269"/>
      <c r="V742" s="269"/>
      <c r="W742" s="269"/>
      <c r="X742" s="269"/>
      <c r="Y742" s="270"/>
    </row>
    <row r="744" spans="1:25" ht="15" thickBot="1" x14ac:dyDescent="0.4">
      <c r="A744" s="271" t="s">
        <v>47</v>
      </c>
      <c r="B744" s="271"/>
      <c r="C744" s="271"/>
      <c r="D744" s="271"/>
      <c r="E744" s="230"/>
      <c r="F744" s="230"/>
      <c r="G744" s="230"/>
      <c r="H744" s="230"/>
      <c r="I744" s="230"/>
      <c r="J744" s="230"/>
      <c r="K744" s="230"/>
      <c r="L744" s="230"/>
      <c r="M744" s="230"/>
      <c r="N744" s="230"/>
      <c r="O744" s="230"/>
      <c r="P744" s="230"/>
      <c r="Q744" s="230"/>
      <c r="R744" s="230"/>
      <c r="S744" s="230"/>
      <c r="T744" s="230"/>
      <c r="U744" s="230"/>
      <c r="V744" s="230"/>
      <c r="W744" s="230"/>
      <c r="X744" s="230"/>
      <c r="Y744" s="230"/>
    </row>
    <row r="745" spans="1:25" x14ac:dyDescent="0.35">
      <c r="A745" s="262"/>
      <c r="B745" s="263"/>
      <c r="C745" s="263"/>
      <c r="D745" s="263"/>
      <c r="E745" s="263"/>
      <c r="F745" s="263"/>
      <c r="G745" s="263"/>
      <c r="H745" s="263"/>
      <c r="I745" s="263"/>
      <c r="J745" s="263"/>
      <c r="K745" s="263"/>
      <c r="L745" s="263"/>
      <c r="M745" s="263"/>
      <c r="N745" s="263"/>
      <c r="O745" s="263"/>
      <c r="P745" s="263"/>
      <c r="Q745" s="263"/>
      <c r="R745" s="263"/>
      <c r="S745" s="263"/>
      <c r="T745" s="263"/>
      <c r="U745" s="263"/>
      <c r="V745" s="263"/>
      <c r="W745" s="263"/>
      <c r="X745" s="263"/>
      <c r="Y745" s="264"/>
    </row>
    <row r="746" spans="1:25" x14ac:dyDescent="0.35">
      <c r="A746" s="265"/>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7"/>
    </row>
    <row r="747" spans="1:25" x14ac:dyDescent="0.35">
      <c r="A747" s="265"/>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7"/>
    </row>
    <row r="748" spans="1:25" x14ac:dyDescent="0.35">
      <c r="A748" s="265"/>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7"/>
    </row>
    <row r="749" spans="1:25" x14ac:dyDescent="0.35">
      <c r="A749" s="265"/>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7"/>
    </row>
    <row r="750" spans="1:25" x14ac:dyDescent="0.35">
      <c r="A750" s="265"/>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7"/>
    </row>
    <row r="751" spans="1:25" ht="15" thickBot="1" x14ac:dyDescent="0.4">
      <c r="A751" s="268"/>
      <c r="B751" s="269"/>
      <c r="C751" s="269"/>
      <c r="D751" s="269"/>
      <c r="E751" s="269"/>
      <c r="F751" s="269"/>
      <c r="G751" s="269"/>
      <c r="H751" s="269"/>
      <c r="I751" s="269"/>
      <c r="J751" s="269"/>
      <c r="K751" s="269"/>
      <c r="L751" s="269"/>
      <c r="M751" s="269"/>
      <c r="N751" s="269"/>
      <c r="O751" s="269"/>
      <c r="P751" s="269"/>
      <c r="Q751" s="269"/>
      <c r="R751" s="269"/>
      <c r="S751" s="269"/>
      <c r="T751" s="269"/>
      <c r="U751" s="269"/>
      <c r="V751" s="269"/>
      <c r="W751" s="269"/>
      <c r="X751" s="269"/>
      <c r="Y751" s="270"/>
    </row>
    <row r="753" spans="1:25" ht="15" thickBot="1" x14ac:dyDescent="0.4">
      <c r="A753" s="271" t="s">
        <v>49</v>
      </c>
      <c r="B753" s="271"/>
      <c r="C753" s="271"/>
      <c r="D753" s="271"/>
      <c r="E753" s="271"/>
      <c r="F753" s="271"/>
      <c r="G753" s="271"/>
      <c r="H753" s="271"/>
      <c r="I753" s="230"/>
      <c r="J753" s="230"/>
      <c r="K753" s="230"/>
      <c r="L753" s="230"/>
      <c r="M753" s="230"/>
      <c r="N753" s="230"/>
      <c r="O753" s="230"/>
      <c r="P753" s="230"/>
      <c r="Q753" s="230"/>
      <c r="R753" s="230"/>
      <c r="S753" s="230"/>
      <c r="T753" s="230"/>
      <c r="U753" s="230"/>
      <c r="V753" s="230"/>
      <c r="W753" s="230"/>
      <c r="X753" s="230"/>
      <c r="Y753" s="230"/>
    </row>
    <row r="754" spans="1:25" ht="15" thickBot="1" x14ac:dyDescent="0.4">
      <c r="A754" s="272"/>
      <c r="B754" s="273"/>
      <c r="C754" s="273"/>
      <c r="D754" s="273"/>
      <c r="E754" s="273"/>
      <c r="F754" s="273"/>
      <c r="G754" s="273"/>
      <c r="H754" s="273"/>
      <c r="I754" s="273"/>
      <c r="J754" s="273"/>
      <c r="K754" s="273"/>
      <c r="L754" s="273"/>
      <c r="M754" s="273"/>
      <c r="N754" s="273"/>
      <c r="O754" s="273"/>
      <c r="P754" s="273"/>
      <c r="Q754" s="273"/>
      <c r="R754" s="273"/>
      <c r="S754" s="273"/>
      <c r="T754" s="273"/>
      <c r="U754" s="273"/>
      <c r="V754" s="273"/>
      <c r="W754" s="273"/>
      <c r="X754" s="273"/>
      <c r="Y754" s="274"/>
    </row>
    <row r="756" spans="1:25" ht="15" thickBot="1" x14ac:dyDescent="0.4">
      <c r="A756" s="271" t="s">
        <v>51</v>
      </c>
      <c r="B756" s="271"/>
      <c r="C756" s="271"/>
      <c r="D756" s="230"/>
      <c r="E756" s="271" t="s">
        <v>52</v>
      </c>
      <c r="F756" s="271"/>
      <c r="G756" s="271"/>
      <c r="H756" s="230"/>
      <c r="I756" s="230"/>
      <c r="J756" s="230"/>
      <c r="K756" s="230"/>
      <c r="L756" s="230"/>
      <c r="M756" s="230"/>
      <c r="N756" s="230"/>
      <c r="O756" s="230"/>
      <c r="P756" s="230"/>
      <c r="Q756" s="230"/>
      <c r="R756" s="230"/>
      <c r="S756" s="230"/>
      <c r="T756" s="230"/>
      <c r="U756" s="230"/>
      <c r="V756" s="230"/>
      <c r="W756" s="230"/>
      <c r="X756" s="230"/>
      <c r="Y756" s="230"/>
    </row>
    <row r="757" spans="1:25" ht="15" thickBot="1" x14ac:dyDescent="0.4">
      <c r="A757" s="275"/>
      <c r="B757" s="276"/>
      <c r="C757" s="230"/>
      <c r="D757" s="230"/>
      <c r="E757" s="275"/>
      <c r="F757" s="276"/>
      <c r="G757" s="230"/>
      <c r="H757" s="230"/>
      <c r="I757" s="230"/>
      <c r="J757" s="230"/>
      <c r="K757" s="230"/>
      <c r="L757" s="230"/>
      <c r="M757" s="230"/>
      <c r="N757" s="230"/>
      <c r="O757" s="230"/>
      <c r="P757" s="230"/>
      <c r="Q757" s="230"/>
      <c r="R757" s="230"/>
      <c r="S757" s="230"/>
      <c r="T757" s="230"/>
      <c r="U757" s="230"/>
      <c r="V757" s="230"/>
      <c r="W757" s="230"/>
      <c r="X757" s="230"/>
      <c r="Y757" s="230"/>
    </row>
    <row r="759" spans="1:25" s="11" customFormat="1" x14ac:dyDescent="0.35"/>
    <row r="761" spans="1:25" ht="19" thickBot="1" x14ac:dyDescent="0.5">
      <c r="A761" s="277" t="s">
        <v>91</v>
      </c>
      <c r="B761" s="277"/>
      <c r="C761" s="277"/>
      <c r="D761" s="277"/>
      <c r="E761" s="277"/>
      <c r="F761" s="277"/>
      <c r="G761" s="230"/>
      <c r="H761" s="277" t="s">
        <v>72</v>
      </c>
      <c r="I761" s="277"/>
      <c r="J761" s="277"/>
      <c r="K761" s="230"/>
      <c r="L761" s="230"/>
      <c r="M761" s="230"/>
      <c r="N761" s="230"/>
      <c r="O761" s="230"/>
      <c r="P761" s="230"/>
      <c r="Q761" s="230"/>
      <c r="R761" s="230"/>
      <c r="S761" s="230"/>
      <c r="T761" s="230"/>
      <c r="U761" s="230"/>
      <c r="V761" s="230"/>
      <c r="W761" s="230"/>
      <c r="X761" s="230"/>
      <c r="Y761" s="230"/>
    </row>
    <row r="762" spans="1:25" x14ac:dyDescent="0.35">
      <c r="A762" s="262"/>
      <c r="B762" s="263"/>
      <c r="C762" s="263"/>
      <c r="D762" s="263"/>
      <c r="E762" s="263"/>
      <c r="F762" s="263"/>
      <c r="G762" s="263"/>
      <c r="H762" s="263"/>
      <c r="I762" s="263"/>
      <c r="J762" s="263"/>
      <c r="K762" s="263"/>
      <c r="L762" s="263"/>
      <c r="M762" s="263"/>
      <c r="N762" s="263"/>
      <c r="O762" s="263"/>
      <c r="P762" s="263"/>
      <c r="Q762" s="263"/>
      <c r="R762" s="263"/>
      <c r="S762" s="263"/>
      <c r="T762" s="263"/>
      <c r="U762" s="263"/>
      <c r="V762" s="263"/>
      <c r="W762" s="263"/>
      <c r="X762" s="263"/>
      <c r="Y762" s="264"/>
    </row>
    <row r="763" spans="1:25" x14ac:dyDescent="0.35">
      <c r="A763" s="265"/>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7"/>
    </row>
    <row r="764" spans="1:25" x14ac:dyDescent="0.35">
      <c r="A764" s="265"/>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7"/>
    </row>
    <row r="765" spans="1:25" x14ac:dyDescent="0.35">
      <c r="A765" s="265"/>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7"/>
    </row>
    <row r="766" spans="1:25" x14ac:dyDescent="0.35">
      <c r="A766" s="265"/>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7"/>
    </row>
    <row r="767" spans="1:25" x14ac:dyDescent="0.35">
      <c r="A767" s="265"/>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7"/>
    </row>
    <row r="768" spans="1:25" x14ac:dyDescent="0.35">
      <c r="A768" s="265"/>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7"/>
    </row>
    <row r="769" spans="1:25" x14ac:dyDescent="0.35">
      <c r="A769" s="265"/>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7"/>
    </row>
    <row r="770" spans="1:25" x14ac:dyDescent="0.35">
      <c r="A770" s="265"/>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7"/>
    </row>
    <row r="771" spans="1:25" x14ac:dyDescent="0.35">
      <c r="A771" s="265"/>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7"/>
    </row>
    <row r="772" spans="1:25" x14ac:dyDescent="0.35">
      <c r="A772" s="265"/>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7"/>
    </row>
    <row r="773" spans="1:25" x14ac:dyDescent="0.35">
      <c r="A773" s="265"/>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7"/>
    </row>
    <row r="774" spans="1:25" x14ac:dyDescent="0.35">
      <c r="A774" s="265"/>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7"/>
    </row>
    <row r="775" spans="1:25" ht="15" thickBot="1" x14ac:dyDescent="0.4">
      <c r="A775" s="268"/>
      <c r="B775" s="269"/>
      <c r="C775" s="269"/>
      <c r="D775" s="269"/>
      <c r="E775" s="269"/>
      <c r="F775" s="269"/>
      <c r="G775" s="269"/>
      <c r="H775" s="269"/>
      <c r="I775" s="269"/>
      <c r="J775" s="269"/>
      <c r="K775" s="269"/>
      <c r="L775" s="269"/>
      <c r="M775" s="269"/>
      <c r="N775" s="269"/>
      <c r="O775" s="269"/>
      <c r="P775" s="269"/>
      <c r="Q775" s="269"/>
      <c r="R775" s="269"/>
      <c r="S775" s="269"/>
      <c r="T775" s="269"/>
      <c r="U775" s="269"/>
      <c r="V775" s="269"/>
      <c r="W775" s="269"/>
      <c r="X775" s="269"/>
      <c r="Y775" s="270"/>
    </row>
    <row r="777" spans="1:25" ht="15" thickBot="1" x14ac:dyDescent="0.4">
      <c r="A777" s="271" t="s">
        <v>47</v>
      </c>
      <c r="B777" s="271"/>
      <c r="C777" s="271"/>
      <c r="D777" s="271"/>
      <c r="E777" s="230"/>
      <c r="F777" s="230"/>
      <c r="G777" s="230"/>
      <c r="H777" s="230"/>
      <c r="I777" s="230"/>
      <c r="J777" s="230"/>
      <c r="K777" s="230"/>
      <c r="L777" s="230"/>
      <c r="M777" s="230"/>
      <c r="N777" s="230"/>
      <c r="O777" s="230"/>
      <c r="P777" s="230"/>
      <c r="Q777" s="230"/>
      <c r="R777" s="230"/>
      <c r="S777" s="230"/>
      <c r="T777" s="230"/>
      <c r="U777" s="230"/>
      <c r="V777" s="230"/>
      <c r="W777" s="230"/>
      <c r="X777" s="230"/>
      <c r="Y777" s="230"/>
    </row>
    <row r="778" spans="1:25" x14ac:dyDescent="0.35">
      <c r="A778" s="262"/>
      <c r="B778" s="263"/>
      <c r="C778" s="263"/>
      <c r="D778" s="263"/>
      <c r="E778" s="263"/>
      <c r="F778" s="263"/>
      <c r="G778" s="263"/>
      <c r="H778" s="263"/>
      <c r="I778" s="263"/>
      <c r="J778" s="263"/>
      <c r="K778" s="263"/>
      <c r="L778" s="263"/>
      <c r="M778" s="263"/>
      <c r="N778" s="263"/>
      <c r="O778" s="263"/>
      <c r="P778" s="263"/>
      <c r="Q778" s="263"/>
      <c r="R778" s="263"/>
      <c r="S778" s="263"/>
      <c r="T778" s="263"/>
      <c r="U778" s="263"/>
      <c r="V778" s="263"/>
      <c r="W778" s="263"/>
      <c r="X778" s="263"/>
      <c r="Y778" s="264"/>
    </row>
    <row r="779" spans="1:25" x14ac:dyDescent="0.35">
      <c r="A779" s="265"/>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7"/>
    </row>
    <row r="780" spans="1:25" x14ac:dyDescent="0.35">
      <c r="A780" s="265"/>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7"/>
    </row>
    <row r="781" spans="1:25" x14ac:dyDescent="0.35">
      <c r="A781" s="265"/>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7"/>
    </row>
    <row r="782" spans="1:25" x14ac:dyDescent="0.35">
      <c r="A782" s="265"/>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7"/>
    </row>
    <row r="783" spans="1:25" x14ac:dyDescent="0.35">
      <c r="A783" s="265"/>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7"/>
    </row>
    <row r="784" spans="1:25" ht="15" thickBot="1" x14ac:dyDescent="0.4">
      <c r="A784" s="268"/>
      <c r="B784" s="269"/>
      <c r="C784" s="269"/>
      <c r="D784" s="269"/>
      <c r="E784" s="269"/>
      <c r="F784" s="269"/>
      <c r="G784" s="269"/>
      <c r="H784" s="269"/>
      <c r="I784" s="269"/>
      <c r="J784" s="269"/>
      <c r="K784" s="269"/>
      <c r="L784" s="269"/>
      <c r="M784" s="269"/>
      <c r="N784" s="269"/>
      <c r="O784" s="269"/>
      <c r="P784" s="269"/>
      <c r="Q784" s="269"/>
      <c r="R784" s="269"/>
      <c r="S784" s="269"/>
      <c r="T784" s="269"/>
      <c r="U784" s="269"/>
      <c r="V784" s="269"/>
      <c r="W784" s="269"/>
      <c r="X784" s="269"/>
      <c r="Y784" s="270"/>
    </row>
    <row r="786" spans="1:25" ht="15" thickBot="1" x14ac:dyDescent="0.4">
      <c r="A786" s="271" t="s">
        <v>49</v>
      </c>
      <c r="B786" s="271"/>
      <c r="C786" s="271"/>
      <c r="D786" s="271"/>
      <c r="E786" s="271"/>
      <c r="F786" s="271"/>
      <c r="G786" s="271"/>
      <c r="H786" s="271"/>
      <c r="I786" s="230"/>
      <c r="J786" s="230"/>
      <c r="K786" s="230"/>
      <c r="L786" s="230"/>
      <c r="M786" s="230"/>
      <c r="N786" s="230"/>
      <c r="O786" s="230"/>
      <c r="P786" s="230"/>
      <c r="Q786" s="230"/>
      <c r="R786" s="230"/>
      <c r="S786" s="230"/>
      <c r="T786" s="230"/>
      <c r="U786" s="230"/>
      <c r="V786" s="230"/>
      <c r="W786" s="230"/>
      <c r="X786" s="230"/>
      <c r="Y786" s="230"/>
    </row>
    <row r="787" spans="1:25" ht="15" thickBot="1" x14ac:dyDescent="0.4">
      <c r="A787" s="272"/>
      <c r="B787" s="273"/>
      <c r="C787" s="273"/>
      <c r="D787" s="273"/>
      <c r="E787" s="273"/>
      <c r="F787" s="273"/>
      <c r="G787" s="273"/>
      <c r="H787" s="273"/>
      <c r="I787" s="273"/>
      <c r="J787" s="273"/>
      <c r="K787" s="273"/>
      <c r="L787" s="273"/>
      <c r="M787" s="273"/>
      <c r="N787" s="273"/>
      <c r="O787" s="273"/>
      <c r="P787" s="273"/>
      <c r="Q787" s="273"/>
      <c r="R787" s="273"/>
      <c r="S787" s="273"/>
      <c r="T787" s="273"/>
      <c r="U787" s="273"/>
      <c r="V787" s="273"/>
      <c r="W787" s="273"/>
      <c r="X787" s="273"/>
      <c r="Y787" s="274"/>
    </row>
    <row r="789" spans="1:25" ht="15" thickBot="1" x14ac:dyDescent="0.4">
      <c r="A789" s="271" t="s">
        <v>51</v>
      </c>
      <c r="B789" s="271"/>
      <c r="C789" s="271"/>
      <c r="D789" s="230"/>
      <c r="E789" s="271" t="s">
        <v>52</v>
      </c>
      <c r="F789" s="271"/>
      <c r="G789" s="271"/>
      <c r="H789" s="230"/>
      <c r="I789" s="230"/>
      <c r="J789" s="230"/>
      <c r="K789" s="230"/>
      <c r="L789" s="230"/>
      <c r="M789" s="230"/>
      <c r="N789" s="230"/>
      <c r="O789" s="230"/>
      <c r="P789" s="230"/>
      <c r="Q789" s="230"/>
      <c r="R789" s="230"/>
      <c r="S789" s="230"/>
      <c r="T789" s="230"/>
      <c r="U789" s="230"/>
      <c r="V789" s="230"/>
      <c r="W789" s="230"/>
      <c r="X789" s="230"/>
      <c r="Y789" s="230"/>
    </row>
    <row r="790" spans="1:25" ht="15" thickBot="1" x14ac:dyDescent="0.4">
      <c r="A790" s="275"/>
      <c r="B790" s="276"/>
      <c r="C790" s="230"/>
      <c r="D790" s="230"/>
      <c r="E790" s="275"/>
      <c r="F790" s="276"/>
      <c r="G790" s="230"/>
      <c r="H790" s="230"/>
      <c r="I790" s="230"/>
      <c r="J790" s="230"/>
      <c r="K790" s="230"/>
      <c r="L790" s="230"/>
      <c r="M790" s="230"/>
      <c r="N790" s="230"/>
      <c r="O790" s="230"/>
      <c r="P790" s="230"/>
      <c r="Q790" s="230"/>
      <c r="R790" s="230"/>
      <c r="S790" s="230"/>
      <c r="T790" s="230"/>
      <c r="U790" s="230"/>
      <c r="V790" s="230"/>
      <c r="W790" s="230"/>
      <c r="X790" s="230"/>
      <c r="Y790" s="230"/>
    </row>
    <row r="792" spans="1:25" s="11" customFormat="1" x14ac:dyDescent="0.35"/>
    <row r="794" spans="1:25" ht="19" thickBot="1" x14ac:dyDescent="0.5">
      <c r="A794" s="277" t="s">
        <v>92</v>
      </c>
      <c r="B794" s="277"/>
      <c r="C794" s="277"/>
      <c r="D794" s="277"/>
      <c r="E794" s="277"/>
      <c r="F794" s="277"/>
      <c r="G794" s="230"/>
      <c r="H794" s="277" t="s">
        <v>72</v>
      </c>
      <c r="I794" s="277"/>
      <c r="J794" s="277"/>
      <c r="K794" s="230"/>
      <c r="L794" s="230"/>
      <c r="M794" s="230"/>
      <c r="N794" s="230"/>
      <c r="O794" s="230"/>
      <c r="P794" s="230"/>
      <c r="Q794" s="230"/>
      <c r="R794" s="230"/>
      <c r="S794" s="230"/>
      <c r="T794" s="230"/>
      <c r="U794" s="230"/>
      <c r="V794" s="230"/>
      <c r="W794" s="230"/>
      <c r="X794" s="230"/>
      <c r="Y794" s="230"/>
    </row>
    <row r="795" spans="1:25" x14ac:dyDescent="0.35">
      <c r="A795" s="262"/>
      <c r="B795" s="263"/>
      <c r="C795" s="263"/>
      <c r="D795" s="263"/>
      <c r="E795" s="263"/>
      <c r="F795" s="263"/>
      <c r="G795" s="263"/>
      <c r="H795" s="263"/>
      <c r="I795" s="263"/>
      <c r="J795" s="263"/>
      <c r="K795" s="263"/>
      <c r="L795" s="263"/>
      <c r="M795" s="263"/>
      <c r="N795" s="263"/>
      <c r="O795" s="263"/>
      <c r="P795" s="263"/>
      <c r="Q795" s="263"/>
      <c r="R795" s="263"/>
      <c r="S795" s="263"/>
      <c r="T795" s="263"/>
      <c r="U795" s="263"/>
      <c r="V795" s="263"/>
      <c r="W795" s="263"/>
      <c r="X795" s="263"/>
      <c r="Y795" s="264"/>
    </row>
    <row r="796" spans="1:25" x14ac:dyDescent="0.35">
      <c r="A796" s="265"/>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7"/>
    </row>
    <row r="797" spans="1:25" x14ac:dyDescent="0.35">
      <c r="A797" s="265"/>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7"/>
    </row>
    <row r="798" spans="1:25" x14ac:dyDescent="0.35">
      <c r="A798" s="265"/>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7"/>
    </row>
    <row r="799" spans="1:25" x14ac:dyDescent="0.35">
      <c r="A799" s="265"/>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7"/>
    </row>
    <row r="800" spans="1:25" x14ac:dyDescent="0.35">
      <c r="A800" s="265"/>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7"/>
    </row>
    <row r="801" spans="1:25" x14ac:dyDescent="0.35">
      <c r="A801" s="265"/>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7"/>
    </row>
    <row r="802" spans="1:25" x14ac:dyDescent="0.35">
      <c r="A802" s="265"/>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7"/>
    </row>
    <row r="803" spans="1:25" x14ac:dyDescent="0.35">
      <c r="A803" s="265"/>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7"/>
    </row>
    <row r="804" spans="1:25" x14ac:dyDescent="0.35">
      <c r="A804" s="265"/>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7"/>
    </row>
    <row r="805" spans="1:25" x14ac:dyDescent="0.35">
      <c r="A805" s="265"/>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7"/>
    </row>
    <row r="806" spans="1:25" x14ac:dyDescent="0.35">
      <c r="A806" s="265"/>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7"/>
    </row>
    <row r="807" spans="1:25" x14ac:dyDescent="0.35">
      <c r="A807" s="265"/>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7"/>
    </row>
    <row r="808" spans="1:25" ht="15" thickBot="1" x14ac:dyDescent="0.4">
      <c r="A808" s="268"/>
      <c r="B808" s="269"/>
      <c r="C808" s="269"/>
      <c r="D808" s="269"/>
      <c r="E808" s="269"/>
      <c r="F808" s="269"/>
      <c r="G808" s="269"/>
      <c r="H808" s="269"/>
      <c r="I808" s="269"/>
      <c r="J808" s="269"/>
      <c r="K808" s="269"/>
      <c r="L808" s="269"/>
      <c r="M808" s="269"/>
      <c r="N808" s="269"/>
      <c r="O808" s="269"/>
      <c r="P808" s="269"/>
      <c r="Q808" s="269"/>
      <c r="R808" s="269"/>
      <c r="S808" s="269"/>
      <c r="T808" s="269"/>
      <c r="U808" s="269"/>
      <c r="V808" s="269"/>
      <c r="W808" s="269"/>
      <c r="X808" s="269"/>
      <c r="Y808" s="270"/>
    </row>
    <row r="810" spans="1:25" ht="15" thickBot="1" x14ac:dyDescent="0.4">
      <c r="A810" s="271" t="s">
        <v>47</v>
      </c>
      <c r="B810" s="271"/>
      <c r="C810" s="271"/>
      <c r="D810" s="271"/>
      <c r="E810" s="230"/>
      <c r="F810" s="230"/>
      <c r="G810" s="230"/>
      <c r="H810" s="230"/>
      <c r="I810" s="230"/>
      <c r="J810" s="230"/>
      <c r="K810" s="230"/>
      <c r="L810" s="230"/>
      <c r="M810" s="230"/>
      <c r="N810" s="230"/>
      <c r="O810" s="230"/>
      <c r="P810" s="230"/>
      <c r="Q810" s="230"/>
      <c r="R810" s="230"/>
      <c r="S810" s="230"/>
      <c r="T810" s="230"/>
      <c r="U810" s="230"/>
      <c r="V810" s="230"/>
      <c r="W810" s="230"/>
      <c r="X810" s="230"/>
      <c r="Y810" s="230"/>
    </row>
    <row r="811" spans="1:25" x14ac:dyDescent="0.35">
      <c r="A811" s="262"/>
      <c r="B811" s="263"/>
      <c r="C811" s="263"/>
      <c r="D811" s="263"/>
      <c r="E811" s="263"/>
      <c r="F811" s="263"/>
      <c r="G811" s="263"/>
      <c r="H811" s="263"/>
      <c r="I811" s="263"/>
      <c r="J811" s="263"/>
      <c r="K811" s="263"/>
      <c r="L811" s="263"/>
      <c r="M811" s="263"/>
      <c r="N811" s="263"/>
      <c r="O811" s="263"/>
      <c r="P811" s="263"/>
      <c r="Q811" s="263"/>
      <c r="R811" s="263"/>
      <c r="S811" s="263"/>
      <c r="T811" s="263"/>
      <c r="U811" s="263"/>
      <c r="V811" s="263"/>
      <c r="W811" s="263"/>
      <c r="X811" s="263"/>
      <c r="Y811" s="264"/>
    </row>
    <row r="812" spans="1:25" x14ac:dyDescent="0.35">
      <c r="A812" s="265"/>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7"/>
    </row>
    <row r="813" spans="1:25" x14ac:dyDescent="0.35">
      <c r="A813" s="265"/>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7"/>
    </row>
    <row r="814" spans="1:25" x14ac:dyDescent="0.35">
      <c r="A814" s="265"/>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7"/>
    </row>
    <row r="815" spans="1:25" x14ac:dyDescent="0.35">
      <c r="A815" s="265"/>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7"/>
    </row>
    <row r="816" spans="1:25" x14ac:dyDescent="0.35">
      <c r="A816" s="265"/>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7"/>
    </row>
    <row r="817" spans="1:25" ht="15" thickBot="1" x14ac:dyDescent="0.4">
      <c r="A817" s="268"/>
      <c r="B817" s="269"/>
      <c r="C817" s="269"/>
      <c r="D817" s="269"/>
      <c r="E817" s="269"/>
      <c r="F817" s="269"/>
      <c r="G817" s="269"/>
      <c r="H817" s="269"/>
      <c r="I817" s="269"/>
      <c r="J817" s="269"/>
      <c r="K817" s="269"/>
      <c r="L817" s="269"/>
      <c r="M817" s="269"/>
      <c r="N817" s="269"/>
      <c r="O817" s="269"/>
      <c r="P817" s="269"/>
      <c r="Q817" s="269"/>
      <c r="R817" s="269"/>
      <c r="S817" s="269"/>
      <c r="T817" s="269"/>
      <c r="U817" s="269"/>
      <c r="V817" s="269"/>
      <c r="W817" s="269"/>
      <c r="X817" s="269"/>
      <c r="Y817" s="270"/>
    </row>
    <row r="819" spans="1:25" ht="15" thickBot="1" x14ac:dyDescent="0.4">
      <c r="A819" s="271" t="s">
        <v>49</v>
      </c>
      <c r="B819" s="271"/>
      <c r="C819" s="271"/>
      <c r="D819" s="271"/>
      <c r="E819" s="271"/>
      <c r="F819" s="271"/>
      <c r="G819" s="271"/>
      <c r="H819" s="271"/>
      <c r="I819" s="230"/>
      <c r="J819" s="230"/>
      <c r="K819" s="230"/>
      <c r="L819" s="230"/>
      <c r="M819" s="230"/>
      <c r="N819" s="230"/>
      <c r="O819" s="230"/>
      <c r="P819" s="230"/>
      <c r="Q819" s="230"/>
      <c r="R819" s="230"/>
      <c r="S819" s="230"/>
      <c r="T819" s="230"/>
      <c r="U819" s="230"/>
      <c r="V819" s="230"/>
      <c r="W819" s="230"/>
      <c r="X819" s="230"/>
      <c r="Y819" s="230"/>
    </row>
    <row r="820" spans="1:25" ht="15" thickBot="1" x14ac:dyDescent="0.4">
      <c r="A820" s="272"/>
      <c r="B820" s="273"/>
      <c r="C820" s="273"/>
      <c r="D820" s="273"/>
      <c r="E820" s="273"/>
      <c r="F820" s="273"/>
      <c r="G820" s="273"/>
      <c r="H820" s="273"/>
      <c r="I820" s="273"/>
      <c r="J820" s="273"/>
      <c r="K820" s="273"/>
      <c r="L820" s="273"/>
      <c r="M820" s="273"/>
      <c r="N820" s="273"/>
      <c r="O820" s="273"/>
      <c r="P820" s="273"/>
      <c r="Q820" s="273"/>
      <c r="R820" s="273"/>
      <c r="S820" s="273"/>
      <c r="T820" s="273"/>
      <c r="U820" s="273"/>
      <c r="V820" s="273"/>
      <c r="W820" s="273"/>
      <c r="X820" s="273"/>
      <c r="Y820" s="274"/>
    </row>
    <row r="822" spans="1:25" ht="15" thickBot="1" x14ac:dyDescent="0.4">
      <c r="A822" s="271" t="s">
        <v>51</v>
      </c>
      <c r="B822" s="271"/>
      <c r="C822" s="271"/>
      <c r="D822" s="230"/>
      <c r="E822" s="271" t="s">
        <v>52</v>
      </c>
      <c r="F822" s="271"/>
      <c r="G822" s="271"/>
      <c r="H822" s="230"/>
      <c r="I822" s="230"/>
      <c r="J822" s="230"/>
      <c r="K822" s="230"/>
      <c r="L822" s="230"/>
      <c r="M822" s="230"/>
      <c r="N822" s="230"/>
      <c r="O822" s="230"/>
      <c r="P822" s="230"/>
      <c r="Q822" s="230"/>
      <c r="R822" s="230"/>
      <c r="S822" s="230"/>
      <c r="T822" s="230"/>
      <c r="U822" s="230"/>
      <c r="V822" s="230"/>
      <c r="W822" s="230"/>
      <c r="X822" s="230"/>
      <c r="Y822" s="230"/>
    </row>
    <row r="823" spans="1:25" ht="15" thickBot="1" x14ac:dyDescent="0.4">
      <c r="A823" s="275"/>
      <c r="B823" s="276"/>
      <c r="C823" s="230"/>
      <c r="D823" s="230"/>
      <c r="E823" s="275"/>
      <c r="F823" s="276"/>
      <c r="G823" s="230"/>
      <c r="H823" s="230"/>
      <c r="I823" s="230"/>
      <c r="J823" s="230"/>
      <c r="K823" s="230"/>
      <c r="L823" s="230"/>
      <c r="M823" s="230"/>
      <c r="N823" s="230"/>
      <c r="O823" s="230"/>
      <c r="P823" s="230"/>
      <c r="Q823" s="230"/>
      <c r="R823" s="230"/>
      <c r="S823" s="230"/>
      <c r="T823" s="230"/>
      <c r="U823" s="230"/>
      <c r="V823" s="230"/>
      <c r="W823" s="230"/>
      <c r="X823" s="230"/>
      <c r="Y823" s="230"/>
    </row>
    <row r="825" spans="1:25" s="11" customFormat="1" x14ac:dyDescent="0.35"/>
    <row r="827" spans="1:25" ht="19" thickBot="1" x14ac:dyDescent="0.5">
      <c r="A827" s="277" t="s">
        <v>93</v>
      </c>
      <c r="B827" s="277"/>
      <c r="C827" s="277"/>
      <c r="D827" s="277"/>
      <c r="E827" s="277"/>
      <c r="F827" s="277"/>
      <c r="G827" s="230"/>
      <c r="H827" s="277" t="s">
        <v>72</v>
      </c>
      <c r="I827" s="277"/>
      <c r="J827" s="277"/>
      <c r="K827" s="230"/>
      <c r="L827" s="230"/>
      <c r="M827" s="230"/>
      <c r="N827" s="230"/>
      <c r="O827" s="230"/>
      <c r="P827" s="230"/>
      <c r="Q827" s="230"/>
      <c r="R827" s="230"/>
      <c r="S827" s="230"/>
      <c r="T827" s="230"/>
      <c r="U827" s="230"/>
      <c r="V827" s="230"/>
      <c r="W827" s="230"/>
      <c r="X827" s="230"/>
      <c r="Y827" s="230"/>
    </row>
    <row r="828" spans="1:25" x14ac:dyDescent="0.35">
      <c r="A828" s="262"/>
      <c r="B828" s="263"/>
      <c r="C828" s="263"/>
      <c r="D828" s="263"/>
      <c r="E828" s="263"/>
      <c r="F828" s="263"/>
      <c r="G828" s="263"/>
      <c r="H828" s="263"/>
      <c r="I828" s="263"/>
      <c r="J828" s="263"/>
      <c r="K828" s="263"/>
      <c r="L828" s="263"/>
      <c r="M828" s="263"/>
      <c r="N828" s="263"/>
      <c r="O828" s="263"/>
      <c r="P828" s="263"/>
      <c r="Q828" s="263"/>
      <c r="R828" s="263"/>
      <c r="S828" s="263"/>
      <c r="T828" s="263"/>
      <c r="U828" s="263"/>
      <c r="V828" s="263"/>
      <c r="W828" s="263"/>
      <c r="X828" s="263"/>
      <c r="Y828" s="264"/>
    </row>
    <row r="829" spans="1:25" x14ac:dyDescent="0.35">
      <c r="A829" s="265"/>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7"/>
    </row>
    <row r="830" spans="1:25" x14ac:dyDescent="0.35">
      <c r="A830" s="265"/>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7"/>
    </row>
    <row r="831" spans="1:25" x14ac:dyDescent="0.35">
      <c r="A831" s="265"/>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7"/>
    </row>
    <row r="832" spans="1:25" x14ac:dyDescent="0.35">
      <c r="A832" s="265"/>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7"/>
    </row>
    <row r="833" spans="1:25" x14ac:dyDescent="0.35">
      <c r="A833" s="265"/>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7"/>
    </row>
    <row r="834" spans="1:25" x14ac:dyDescent="0.35">
      <c r="A834" s="265"/>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7"/>
    </row>
    <row r="835" spans="1:25" x14ac:dyDescent="0.35">
      <c r="A835" s="265"/>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7"/>
    </row>
    <row r="836" spans="1:25" x14ac:dyDescent="0.35">
      <c r="A836" s="265"/>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7"/>
    </row>
    <row r="837" spans="1:25" x14ac:dyDescent="0.35">
      <c r="A837" s="265"/>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7"/>
    </row>
    <row r="838" spans="1:25" x14ac:dyDescent="0.35">
      <c r="A838" s="265"/>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7"/>
    </row>
    <row r="839" spans="1:25" x14ac:dyDescent="0.35">
      <c r="A839" s="265"/>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7"/>
    </row>
    <row r="840" spans="1:25" x14ac:dyDescent="0.35">
      <c r="A840" s="265"/>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7"/>
    </row>
    <row r="841" spans="1:25" ht="15" thickBot="1" x14ac:dyDescent="0.4">
      <c r="A841" s="268"/>
      <c r="B841" s="269"/>
      <c r="C841" s="269"/>
      <c r="D841" s="269"/>
      <c r="E841" s="269"/>
      <c r="F841" s="269"/>
      <c r="G841" s="269"/>
      <c r="H841" s="269"/>
      <c r="I841" s="269"/>
      <c r="J841" s="269"/>
      <c r="K841" s="269"/>
      <c r="L841" s="269"/>
      <c r="M841" s="269"/>
      <c r="N841" s="269"/>
      <c r="O841" s="269"/>
      <c r="P841" s="269"/>
      <c r="Q841" s="269"/>
      <c r="R841" s="269"/>
      <c r="S841" s="269"/>
      <c r="T841" s="269"/>
      <c r="U841" s="269"/>
      <c r="V841" s="269"/>
      <c r="W841" s="269"/>
      <c r="X841" s="269"/>
      <c r="Y841" s="270"/>
    </row>
    <row r="843" spans="1:25" ht="15" thickBot="1" x14ac:dyDescent="0.4">
      <c r="A843" s="271" t="s">
        <v>47</v>
      </c>
      <c r="B843" s="271"/>
      <c r="C843" s="271"/>
      <c r="D843" s="271"/>
      <c r="E843" s="230"/>
      <c r="F843" s="230"/>
      <c r="G843" s="230"/>
      <c r="H843" s="230"/>
      <c r="I843" s="230"/>
      <c r="J843" s="230"/>
      <c r="K843" s="230"/>
      <c r="L843" s="230"/>
      <c r="M843" s="230"/>
      <c r="N843" s="230"/>
      <c r="O843" s="230"/>
      <c r="P843" s="230"/>
      <c r="Q843" s="230"/>
      <c r="R843" s="230"/>
      <c r="S843" s="230"/>
      <c r="T843" s="230"/>
      <c r="U843" s="230"/>
      <c r="V843" s="230"/>
      <c r="W843" s="230"/>
      <c r="X843" s="230"/>
      <c r="Y843" s="230"/>
    </row>
    <row r="844" spans="1:25" x14ac:dyDescent="0.35">
      <c r="A844" s="262"/>
      <c r="B844" s="263"/>
      <c r="C844" s="263"/>
      <c r="D844" s="263"/>
      <c r="E844" s="263"/>
      <c r="F844" s="263"/>
      <c r="G844" s="263"/>
      <c r="H844" s="263"/>
      <c r="I844" s="263"/>
      <c r="J844" s="263"/>
      <c r="K844" s="263"/>
      <c r="L844" s="263"/>
      <c r="M844" s="263"/>
      <c r="N844" s="263"/>
      <c r="O844" s="263"/>
      <c r="P844" s="263"/>
      <c r="Q844" s="263"/>
      <c r="R844" s="263"/>
      <c r="S844" s="263"/>
      <c r="T844" s="263"/>
      <c r="U844" s="263"/>
      <c r="V844" s="263"/>
      <c r="W844" s="263"/>
      <c r="X844" s="263"/>
      <c r="Y844" s="264"/>
    </row>
    <row r="845" spans="1:25" x14ac:dyDescent="0.35">
      <c r="A845" s="265"/>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7"/>
    </row>
    <row r="846" spans="1:25" x14ac:dyDescent="0.35">
      <c r="A846" s="265"/>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7"/>
    </row>
    <row r="847" spans="1:25" x14ac:dyDescent="0.35">
      <c r="A847" s="265"/>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7"/>
    </row>
    <row r="848" spans="1:25" x14ac:dyDescent="0.35">
      <c r="A848" s="265"/>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7"/>
    </row>
    <row r="849" spans="1:25" x14ac:dyDescent="0.35">
      <c r="A849" s="265"/>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7"/>
    </row>
    <row r="850" spans="1:25" ht="15" thickBot="1" x14ac:dyDescent="0.4">
      <c r="A850" s="268"/>
      <c r="B850" s="269"/>
      <c r="C850" s="269"/>
      <c r="D850" s="269"/>
      <c r="E850" s="269"/>
      <c r="F850" s="269"/>
      <c r="G850" s="269"/>
      <c r="H850" s="269"/>
      <c r="I850" s="269"/>
      <c r="J850" s="269"/>
      <c r="K850" s="269"/>
      <c r="L850" s="269"/>
      <c r="M850" s="269"/>
      <c r="N850" s="269"/>
      <c r="O850" s="269"/>
      <c r="P850" s="269"/>
      <c r="Q850" s="269"/>
      <c r="R850" s="269"/>
      <c r="S850" s="269"/>
      <c r="T850" s="269"/>
      <c r="U850" s="269"/>
      <c r="V850" s="269"/>
      <c r="W850" s="269"/>
      <c r="X850" s="269"/>
      <c r="Y850" s="270"/>
    </row>
    <row r="852" spans="1:25" ht="15" thickBot="1" x14ac:dyDescent="0.4">
      <c r="A852" s="271" t="s">
        <v>49</v>
      </c>
      <c r="B852" s="271"/>
      <c r="C852" s="271"/>
      <c r="D852" s="271"/>
      <c r="E852" s="271"/>
      <c r="F852" s="271"/>
      <c r="G852" s="271"/>
      <c r="H852" s="271"/>
      <c r="I852" s="230"/>
      <c r="J852" s="230"/>
      <c r="K852" s="230"/>
      <c r="L852" s="230"/>
      <c r="M852" s="230"/>
      <c r="N852" s="230"/>
      <c r="O852" s="230"/>
      <c r="P852" s="230"/>
      <c r="Q852" s="230"/>
      <c r="R852" s="230"/>
      <c r="S852" s="230"/>
      <c r="T852" s="230"/>
      <c r="U852" s="230"/>
      <c r="V852" s="230"/>
      <c r="W852" s="230"/>
      <c r="X852" s="230"/>
      <c r="Y852" s="230"/>
    </row>
    <row r="853" spans="1:25" ht="15" thickBot="1" x14ac:dyDescent="0.4">
      <c r="A853" s="272"/>
      <c r="B853" s="273"/>
      <c r="C853" s="273"/>
      <c r="D853" s="273"/>
      <c r="E853" s="273"/>
      <c r="F853" s="273"/>
      <c r="G853" s="273"/>
      <c r="H853" s="273"/>
      <c r="I853" s="273"/>
      <c r="J853" s="273"/>
      <c r="K853" s="273"/>
      <c r="L853" s="273"/>
      <c r="M853" s="273"/>
      <c r="N853" s="273"/>
      <c r="O853" s="273"/>
      <c r="P853" s="273"/>
      <c r="Q853" s="273"/>
      <c r="R853" s="273"/>
      <c r="S853" s="273"/>
      <c r="T853" s="273"/>
      <c r="U853" s="273"/>
      <c r="V853" s="273"/>
      <c r="W853" s="273"/>
      <c r="X853" s="273"/>
      <c r="Y853" s="274"/>
    </row>
    <row r="855" spans="1:25" ht="15" thickBot="1" x14ac:dyDescent="0.4">
      <c r="A855" s="271" t="s">
        <v>51</v>
      </c>
      <c r="B855" s="271"/>
      <c r="C855" s="271"/>
      <c r="D855" s="230"/>
      <c r="E855" s="271" t="s">
        <v>52</v>
      </c>
      <c r="F855" s="271"/>
      <c r="G855" s="271"/>
      <c r="H855" s="230"/>
      <c r="I855" s="230"/>
      <c r="J855" s="230"/>
      <c r="K855" s="230"/>
      <c r="L855" s="230"/>
      <c r="M855" s="230"/>
      <c r="N855" s="230"/>
      <c r="O855" s="230"/>
      <c r="P855" s="230"/>
      <c r="Q855" s="230"/>
      <c r="R855" s="230"/>
      <c r="S855" s="230"/>
      <c r="T855" s="230"/>
      <c r="U855" s="230"/>
      <c r="V855" s="230"/>
      <c r="W855" s="230"/>
      <c r="X855" s="230"/>
      <c r="Y855" s="230"/>
    </row>
    <row r="856" spans="1:25" ht="15" thickBot="1" x14ac:dyDescent="0.4">
      <c r="A856" s="275"/>
      <c r="B856" s="276"/>
      <c r="C856" s="230"/>
      <c r="D856" s="230"/>
      <c r="E856" s="275"/>
      <c r="F856" s="276"/>
      <c r="G856" s="230"/>
      <c r="H856" s="230"/>
      <c r="I856" s="230"/>
      <c r="J856" s="230"/>
      <c r="K856" s="230"/>
      <c r="L856" s="230"/>
      <c r="M856" s="230"/>
      <c r="N856" s="230"/>
      <c r="O856" s="230"/>
      <c r="P856" s="230"/>
      <c r="Q856" s="230"/>
      <c r="R856" s="230"/>
      <c r="S856" s="230"/>
      <c r="T856" s="230"/>
      <c r="U856" s="230"/>
      <c r="V856" s="230"/>
      <c r="W856" s="230"/>
      <c r="X856" s="230"/>
      <c r="Y856" s="230"/>
    </row>
    <row r="858" spans="1:25" s="11" customFormat="1" x14ac:dyDescent="0.35"/>
    <row r="860" spans="1:25" ht="19" thickBot="1" x14ac:dyDescent="0.5">
      <c r="A860" s="277" t="s">
        <v>94</v>
      </c>
      <c r="B860" s="277"/>
      <c r="C860" s="277"/>
      <c r="D860" s="277"/>
      <c r="E860" s="277"/>
      <c r="F860" s="277"/>
      <c r="G860" s="230"/>
      <c r="H860" s="277" t="s">
        <v>72</v>
      </c>
      <c r="I860" s="277"/>
      <c r="J860" s="277"/>
      <c r="K860" s="230"/>
      <c r="L860" s="230"/>
      <c r="M860" s="230"/>
      <c r="N860" s="230"/>
      <c r="O860" s="230"/>
      <c r="P860" s="230"/>
      <c r="Q860" s="230"/>
      <c r="R860" s="230"/>
      <c r="S860" s="230"/>
      <c r="T860" s="230"/>
      <c r="U860" s="230"/>
      <c r="V860" s="230"/>
      <c r="W860" s="230"/>
      <c r="X860" s="230"/>
      <c r="Y860" s="230"/>
    </row>
    <row r="861" spans="1:25" x14ac:dyDescent="0.35">
      <c r="A861" s="262"/>
      <c r="B861" s="263"/>
      <c r="C861" s="263"/>
      <c r="D861" s="263"/>
      <c r="E861" s="263"/>
      <c r="F861" s="263"/>
      <c r="G861" s="263"/>
      <c r="H861" s="263"/>
      <c r="I861" s="263"/>
      <c r="J861" s="263"/>
      <c r="K861" s="263"/>
      <c r="L861" s="263"/>
      <c r="M861" s="263"/>
      <c r="N861" s="263"/>
      <c r="O861" s="263"/>
      <c r="P861" s="263"/>
      <c r="Q861" s="263"/>
      <c r="R861" s="263"/>
      <c r="S861" s="263"/>
      <c r="T861" s="263"/>
      <c r="U861" s="263"/>
      <c r="V861" s="263"/>
      <c r="W861" s="263"/>
      <c r="X861" s="263"/>
      <c r="Y861" s="264"/>
    </row>
    <row r="862" spans="1:25" x14ac:dyDescent="0.35">
      <c r="A862" s="265"/>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7"/>
    </row>
    <row r="863" spans="1:25" x14ac:dyDescent="0.35">
      <c r="A863" s="265"/>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7"/>
    </row>
    <row r="864" spans="1:25" x14ac:dyDescent="0.35">
      <c r="A864" s="265"/>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7"/>
    </row>
    <row r="865" spans="1:25" x14ac:dyDescent="0.35">
      <c r="A865" s="265"/>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7"/>
    </row>
    <row r="866" spans="1:25" x14ac:dyDescent="0.35">
      <c r="A866" s="265"/>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7"/>
    </row>
    <row r="867" spans="1:25" x14ac:dyDescent="0.35">
      <c r="A867" s="265"/>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7"/>
    </row>
    <row r="868" spans="1:25" x14ac:dyDescent="0.35">
      <c r="A868" s="265"/>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7"/>
    </row>
    <row r="869" spans="1:25" x14ac:dyDescent="0.35">
      <c r="A869" s="265"/>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7"/>
    </row>
    <row r="870" spans="1:25" x14ac:dyDescent="0.35">
      <c r="A870" s="265"/>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7"/>
    </row>
    <row r="871" spans="1:25" x14ac:dyDescent="0.35">
      <c r="A871" s="265"/>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7"/>
    </row>
    <row r="872" spans="1:25" x14ac:dyDescent="0.35">
      <c r="A872" s="265"/>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7"/>
    </row>
    <row r="873" spans="1:25" x14ac:dyDescent="0.35">
      <c r="A873" s="265"/>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7"/>
    </row>
    <row r="874" spans="1:25" ht="15" thickBot="1" x14ac:dyDescent="0.4">
      <c r="A874" s="268"/>
      <c r="B874" s="269"/>
      <c r="C874" s="269"/>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70"/>
    </row>
    <row r="876" spans="1:25" ht="15" thickBot="1" x14ac:dyDescent="0.4">
      <c r="A876" s="271" t="s">
        <v>47</v>
      </c>
      <c r="B876" s="271"/>
      <c r="C876" s="271"/>
      <c r="D876" s="271"/>
      <c r="E876" s="230"/>
      <c r="F876" s="230"/>
      <c r="G876" s="230"/>
      <c r="H876" s="230"/>
      <c r="I876" s="230"/>
      <c r="J876" s="230"/>
      <c r="K876" s="230"/>
      <c r="L876" s="230"/>
      <c r="M876" s="230"/>
      <c r="N876" s="230"/>
      <c r="O876" s="230"/>
      <c r="P876" s="230"/>
      <c r="Q876" s="230"/>
      <c r="R876" s="230"/>
      <c r="S876" s="230"/>
      <c r="T876" s="230"/>
      <c r="U876" s="230"/>
      <c r="V876" s="230"/>
      <c r="W876" s="230"/>
      <c r="X876" s="230"/>
      <c r="Y876" s="230"/>
    </row>
    <row r="877" spans="1:25" x14ac:dyDescent="0.35">
      <c r="A877" s="262"/>
      <c r="B877" s="263"/>
      <c r="C877" s="263"/>
      <c r="D877" s="263"/>
      <c r="E877" s="263"/>
      <c r="F877" s="263"/>
      <c r="G877" s="263"/>
      <c r="H877" s="263"/>
      <c r="I877" s="263"/>
      <c r="J877" s="263"/>
      <c r="K877" s="263"/>
      <c r="L877" s="263"/>
      <c r="M877" s="263"/>
      <c r="N877" s="263"/>
      <c r="O877" s="263"/>
      <c r="P877" s="263"/>
      <c r="Q877" s="263"/>
      <c r="R877" s="263"/>
      <c r="S877" s="263"/>
      <c r="T877" s="263"/>
      <c r="U877" s="263"/>
      <c r="V877" s="263"/>
      <c r="W877" s="263"/>
      <c r="X877" s="263"/>
      <c r="Y877" s="264"/>
    </row>
    <row r="878" spans="1:25" x14ac:dyDescent="0.35">
      <c r="A878" s="265"/>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7"/>
    </row>
    <row r="879" spans="1:25" x14ac:dyDescent="0.35">
      <c r="A879" s="265"/>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7"/>
    </row>
    <row r="880" spans="1:25" x14ac:dyDescent="0.35">
      <c r="A880" s="265"/>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7"/>
    </row>
    <row r="881" spans="1:25" x14ac:dyDescent="0.35">
      <c r="A881" s="265"/>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7"/>
    </row>
    <row r="882" spans="1:25" x14ac:dyDescent="0.35">
      <c r="A882" s="265"/>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7"/>
    </row>
    <row r="883" spans="1:25" ht="15" thickBot="1" x14ac:dyDescent="0.4">
      <c r="A883" s="268"/>
      <c r="B883" s="269"/>
      <c r="C883" s="269"/>
      <c r="D883" s="269"/>
      <c r="E883" s="269"/>
      <c r="F883" s="269"/>
      <c r="G883" s="269"/>
      <c r="H883" s="269"/>
      <c r="I883" s="269"/>
      <c r="J883" s="269"/>
      <c r="K883" s="269"/>
      <c r="L883" s="269"/>
      <c r="M883" s="269"/>
      <c r="N883" s="269"/>
      <c r="O883" s="269"/>
      <c r="P883" s="269"/>
      <c r="Q883" s="269"/>
      <c r="R883" s="269"/>
      <c r="S883" s="269"/>
      <c r="T883" s="269"/>
      <c r="U883" s="269"/>
      <c r="V883" s="269"/>
      <c r="W883" s="269"/>
      <c r="X883" s="269"/>
      <c r="Y883" s="270"/>
    </row>
    <row r="885" spans="1:25" ht="15" thickBot="1" x14ac:dyDescent="0.4">
      <c r="A885" s="271" t="s">
        <v>49</v>
      </c>
      <c r="B885" s="271"/>
      <c r="C885" s="271"/>
      <c r="D885" s="271"/>
      <c r="E885" s="271"/>
      <c r="F885" s="271"/>
      <c r="G885" s="271"/>
      <c r="H885" s="271"/>
      <c r="I885" s="230"/>
      <c r="J885" s="230"/>
      <c r="K885" s="230"/>
      <c r="L885" s="230"/>
      <c r="M885" s="230"/>
      <c r="N885" s="230"/>
      <c r="O885" s="230"/>
      <c r="P885" s="230"/>
      <c r="Q885" s="230"/>
      <c r="R885" s="230"/>
      <c r="S885" s="230"/>
      <c r="T885" s="230"/>
      <c r="U885" s="230"/>
      <c r="V885" s="230"/>
      <c r="W885" s="230"/>
      <c r="X885" s="230"/>
      <c r="Y885" s="230"/>
    </row>
    <row r="886" spans="1:25" ht="15" thickBot="1" x14ac:dyDescent="0.4">
      <c r="A886" s="272"/>
      <c r="B886" s="273"/>
      <c r="C886" s="273"/>
      <c r="D886" s="273"/>
      <c r="E886" s="273"/>
      <c r="F886" s="273"/>
      <c r="G886" s="273"/>
      <c r="H886" s="273"/>
      <c r="I886" s="273"/>
      <c r="J886" s="273"/>
      <c r="K886" s="273"/>
      <c r="L886" s="273"/>
      <c r="M886" s="273"/>
      <c r="N886" s="273"/>
      <c r="O886" s="273"/>
      <c r="P886" s="273"/>
      <c r="Q886" s="273"/>
      <c r="R886" s="273"/>
      <c r="S886" s="273"/>
      <c r="T886" s="273"/>
      <c r="U886" s="273"/>
      <c r="V886" s="273"/>
      <c r="W886" s="273"/>
      <c r="X886" s="273"/>
      <c r="Y886" s="274"/>
    </row>
    <row r="888" spans="1:25" ht="15" thickBot="1" x14ac:dyDescent="0.4">
      <c r="A888" s="271" t="s">
        <v>51</v>
      </c>
      <c r="B888" s="271"/>
      <c r="C888" s="271"/>
      <c r="D888" s="230"/>
      <c r="E888" s="271" t="s">
        <v>52</v>
      </c>
      <c r="F888" s="271"/>
      <c r="G888" s="271"/>
      <c r="H888" s="230"/>
      <c r="I888" s="230"/>
      <c r="J888" s="230"/>
      <c r="K888" s="230"/>
      <c r="L888" s="230"/>
      <c r="M888" s="230"/>
      <c r="N888" s="230"/>
      <c r="O888" s="230"/>
      <c r="P888" s="230"/>
      <c r="Q888" s="230"/>
      <c r="R888" s="230"/>
      <c r="S888" s="230"/>
      <c r="T888" s="230"/>
      <c r="U888" s="230"/>
      <c r="V888" s="230"/>
      <c r="W888" s="230"/>
      <c r="X888" s="230"/>
      <c r="Y888" s="230"/>
    </row>
    <row r="889" spans="1:25" ht="15" thickBot="1" x14ac:dyDescent="0.4">
      <c r="A889" s="275"/>
      <c r="B889" s="276"/>
      <c r="C889" s="230"/>
      <c r="D889" s="230"/>
      <c r="E889" s="275"/>
      <c r="F889" s="276"/>
      <c r="G889" s="230"/>
      <c r="H889" s="230"/>
      <c r="I889" s="230"/>
      <c r="J889" s="230"/>
      <c r="K889" s="230"/>
      <c r="L889" s="230"/>
      <c r="M889" s="230"/>
      <c r="N889" s="230"/>
      <c r="O889" s="230"/>
      <c r="P889" s="230"/>
      <c r="Q889" s="230"/>
      <c r="R889" s="230"/>
      <c r="S889" s="230"/>
      <c r="T889" s="230"/>
      <c r="U889" s="230"/>
      <c r="V889" s="230"/>
      <c r="W889" s="230"/>
      <c r="X889" s="230"/>
      <c r="Y889" s="230"/>
    </row>
    <row r="891" spans="1:25" s="11" customFormat="1" x14ac:dyDescent="0.35"/>
    <row r="893" spans="1:25" ht="19" thickBot="1" x14ac:dyDescent="0.5">
      <c r="A893" s="277" t="s">
        <v>95</v>
      </c>
      <c r="B893" s="277"/>
      <c r="C893" s="277"/>
      <c r="D893" s="277"/>
      <c r="E893" s="277"/>
      <c r="F893" s="277"/>
      <c r="G893" s="230"/>
      <c r="H893" s="277" t="s">
        <v>72</v>
      </c>
      <c r="I893" s="277"/>
      <c r="J893" s="277"/>
      <c r="K893" s="230"/>
      <c r="L893" s="230"/>
      <c r="M893" s="230"/>
      <c r="N893" s="230"/>
      <c r="O893" s="230"/>
      <c r="P893" s="230"/>
      <c r="Q893" s="230"/>
      <c r="R893" s="230"/>
      <c r="S893" s="230"/>
      <c r="T893" s="230"/>
      <c r="U893" s="230"/>
      <c r="V893" s="230"/>
      <c r="W893" s="230"/>
      <c r="X893" s="230"/>
      <c r="Y893" s="230"/>
    </row>
    <row r="894" spans="1:25" x14ac:dyDescent="0.35">
      <c r="A894" s="262"/>
      <c r="B894" s="263"/>
      <c r="C894" s="263"/>
      <c r="D894" s="263"/>
      <c r="E894" s="263"/>
      <c r="F894" s="263"/>
      <c r="G894" s="263"/>
      <c r="H894" s="263"/>
      <c r="I894" s="263"/>
      <c r="J894" s="263"/>
      <c r="K894" s="263"/>
      <c r="L894" s="263"/>
      <c r="M894" s="263"/>
      <c r="N894" s="263"/>
      <c r="O894" s="263"/>
      <c r="P894" s="263"/>
      <c r="Q894" s="263"/>
      <c r="R894" s="263"/>
      <c r="S894" s="263"/>
      <c r="T894" s="263"/>
      <c r="U894" s="263"/>
      <c r="V894" s="263"/>
      <c r="W894" s="263"/>
      <c r="X894" s="263"/>
      <c r="Y894" s="264"/>
    </row>
    <row r="895" spans="1:25" x14ac:dyDescent="0.35">
      <c r="A895" s="265"/>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7"/>
    </row>
    <row r="896" spans="1:25" x14ac:dyDescent="0.35">
      <c r="A896" s="265"/>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7"/>
    </row>
    <row r="897" spans="1:25" x14ac:dyDescent="0.35">
      <c r="A897" s="265"/>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7"/>
    </row>
    <row r="898" spans="1:25" x14ac:dyDescent="0.35">
      <c r="A898" s="265"/>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7"/>
    </row>
    <row r="899" spans="1:25" x14ac:dyDescent="0.35">
      <c r="A899" s="265"/>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7"/>
    </row>
    <row r="900" spans="1:25" x14ac:dyDescent="0.35">
      <c r="A900" s="265"/>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7"/>
    </row>
    <row r="901" spans="1:25" x14ac:dyDescent="0.35">
      <c r="A901" s="265"/>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7"/>
    </row>
    <row r="902" spans="1:25" x14ac:dyDescent="0.35">
      <c r="A902" s="265"/>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7"/>
    </row>
    <row r="903" spans="1:25" x14ac:dyDescent="0.35">
      <c r="A903" s="265"/>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7"/>
    </row>
    <row r="904" spans="1:25" x14ac:dyDescent="0.35">
      <c r="A904" s="265"/>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7"/>
    </row>
    <row r="905" spans="1:25" x14ac:dyDescent="0.35">
      <c r="A905" s="265"/>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7"/>
    </row>
    <row r="906" spans="1:25" x14ac:dyDescent="0.35">
      <c r="A906" s="265"/>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7"/>
    </row>
    <row r="907" spans="1:25" ht="15" thickBot="1" x14ac:dyDescent="0.4">
      <c r="A907" s="268"/>
      <c r="B907" s="269"/>
      <c r="C907" s="269"/>
      <c r="D907" s="269"/>
      <c r="E907" s="269"/>
      <c r="F907" s="269"/>
      <c r="G907" s="269"/>
      <c r="H907" s="269"/>
      <c r="I907" s="269"/>
      <c r="J907" s="269"/>
      <c r="K907" s="269"/>
      <c r="L907" s="269"/>
      <c r="M907" s="269"/>
      <c r="N907" s="269"/>
      <c r="O907" s="269"/>
      <c r="P907" s="269"/>
      <c r="Q907" s="269"/>
      <c r="R907" s="269"/>
      <c r="S907" s="269"/>
      <c r="T907" s="269"/>
      <c r="U907" s="269"/>
      <c r="V907" s="269"/>
      <c r="W907" s="269"/>
      <c r="X907" s="269"/>
      <c r="Y907" s="270"/>
    </row>
    <row r="909" spans="1:25" ht="15" thickBot="1" x14ac:dyDescent="0.4">
      <c r="A909" s="271" t="s">
        <v>47</v>
      </c>
      <c r="B909" s="271"/>
      <c r="C909" s="271"/>
      <c r="D909" s="271"/>
      <c r="E909" s="230"/>
      <c r="F909" s="230"/>
      <c r="G909" s="230"/>
      <c r="H909" s="230"/>
      <c r="I909" s="230"/>
      <c r="J909" s="230"/>
      <c r="K909" s="230"/>
      <c r="L909" s="230"/>
      <c r="M909" s="230"/>
      <c r="N909" s="230"/>
      <c r="O909" s="230"/>
      <c r="P909" s="230"/>
      <c r="Q909" s="230"/>
      <c r="R909" s="230"/>
      <c r="S909" s="230"/>
      <c r="T909" s="230"/>
      <c r="U909" s="230"/>
      <c r="V909" s="230"/>
      <c r="W909" s="230"/>
      <c r="X909" s="230"/>
      <c r="Y909" s="230"/>
    </row>
    <row r="910" spans="1:25" x14ac:dyDescent="0.35">
      <c r="A910" s="262"/>
      <c r="B910" s="263"/>
      <c r="C910" s="263"/>
      <c r="D910" s="263"/>
      <c r="E910" s="263"/>
      <c r="F910" s="263"/>
      <c r="G910" s="263"/>
      <c r="H910" s="263"/>
      <c r="I910" s="263"/>
      <c r="J910" s="263"/>
      <c r="K910" s="263"/>
      <c r="L910" s="263"/>
      <c r="M910" s="263"/>
      <c r="N910" s="263"/>
      <c r="O910" s="263"/>
      <c r="P910" s="263"/>
      <c r="Q910" s="263"/>
      <c r="R910" s="263"/>
      <c r="S910" s="263"/>
      <c r="T910" s="263"/>
      <c r="U910" s="263"/>
      <c r="V910" s="263"/>
      <c r="W910" s="263"/>
      <c r="X910" s="263"/>
      <c r="Y910" s="264"/>
    </row>
    <row r="911" spans="1:25" x14ac:dyDescent="0.35">
      <c r="A911" s="265"/>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7"/>
    </row>
    <row r="912" spans="1:25" x14ac:dyDescent="0.35">
      <c r="A912" s="265"/>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7"/>
    </row>
    <row r="913" spans="1:25" x14ac:dyDescent="0.35">
      <c r="A913" s="265"/>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7"/>
    </row>
    <row r="914" spans="1:25" x14ac:dyDescent="0.35">
      <c r="A914" s="265"/>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7"/>
    </row>
    <row r="915" spans="1:25" x14ac:dyDescent="0.35">
      <c r="A915" s="265"/>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7"/>
    </row>
    <row r="916" spans="1:25" ht="15" thickBot="1" x14ac:dyDescent="0.4">
      <c r="A916" s="268"/>
      <c r="B916" s="269"/>
      <c r="C916" s="269"/>
      <c r="D916" s="269"/>
      <c r="E916" s="269"/>
      <c r="F916" s="269"/>
      <c r="G916" s="269"/>
      <c r="H916" s="269"/>
      <c r="I916" s="269"/>
      <c r="J916" s="269"/>
      <c r="K916" s="269"/>
      <c r="L916" s="269"/>
      <c r="M916" s="269"/>
      <c r="N916" s="269"/>
      <c r="O916" s="269"/>
      <c r="P916" s="269"/>
      <c r="Q916" s="269"/>
      <c r="R916" s="269"/>
      <c r="S916" s="269"/>
      <c r="T916" s="269"/>
      <c r="U916" s="269"/>
      <c r="V916" s="269"/>
      <c r="W916" s="269"/>
      <c r="X916" s="269"/>
      <c r="Y916" s="270"/>
    </row>
    <row r="918" spans="1:25" ht="15" thickBot="1" x14ac:dyDescent="0.4">
      <c r="A918" s="271" t="s">
        <v>49</v>
      </c>
      <c r="B918" s="271"/>
      <c r="C918" s="271"/>
      <c r="D918" s="271"/>
      <c r="E918" s="271"/>
      <c r="F918" s="271"/>
      <c r="G918" s="271"/>
      <c r="H918" s="271"/>
      <c r="I918" s="230"/>
      <c r="J918" s="230"/>
      <c r="K918" s="230"/>
      <c r="L918" s="230"/>
      <c r="M918" s="230"/>
      <c r="N918" s="230"/>
      <c r="O918" s="230"/>
      <c r="P918" s="230"/>
      <c r="Q918" s="230"/>
      <c r="R918" s="230"/>
      <c r="S918" s="230"/>
      <c r="T918" s="230"/>
      <c r="U918" s="230"/>
      <c r="V918" s="230"/>
      <c r="W918" s="230"/>
      <c r="X918" s="230"/>
      <c r="Y918" s="230"/>
    </row>
    <row r="919" spans="1:25" ht="15" thickBot="1" x14ac:dyDescent="0.4">
      <c r="A919" s="272"/>
      <c r="B919" s="273"/>
      <c r="C919" s="273"/>
      <c r="D919" s="273"/>
      <c r="E919" s="273"/>
      <c r="F919" s="273"/>
      <c r="G919" s="273"/>
      <c r="H919" s="273"/>
      <c r="I919" s="273"/>
      <c r="J919" s="273"/>
      <c r="K919" s="273"/>
      <c r="L919" s="273"/>
      <c r="M919" s="273"/>
      <c r="N919" s="273"/>
      <c r="O919" s="273"/>
      <c r="P919" s="273"/>
      <c r="Q919" s="273"/>
      <c r="R919" s="273"/>
      <c r="S919" s="273"/>
      <c r="T919" s="273"/>
      <c r="U919" s="273"/>
      <c r="V919" s="273"/>
      <c r="W919" s="273"/>
      <c r="X919" s="273"/>
      <c r="Y919" s="274"/>
    </row>
    <row r="921" spans="1:25" ht="15" thickBot="1" x14ac:dyDescent="0.4">
      <c r="A921" s="271" t="s">
        <v>51</v>
      </c>
      <c r="B921" s="271"/>
      <c r="C921" s="271"/>
      <c r="D921" s="230"/>
      <c r="E921" s="271" t="s">
        <v>52</v>
      </c>
      <c r="F921" s="271"/>
      <c r="G921" s="271"/>
      <c r="H921" s="230"/>
      <c r="I921" s="230"/>
      <c r="J921" s="230"/>
      <c r="K921" s="230"/>
      <c r="L921" s="230"/>
      <c r="M921" s="230"/>
      <c r="N921" s="230"/>
      <c r="O921" s="230"/>
      <c r="P921" s="230"/>
      <c r="Q921" s="230"/>
      <c r="R921" s="230"/>
      <c r="S921" s="230"/>
      <c r="T921" s="230"/>
      <c r="U921" s="230"/>
      <c r="V921" s="230"/>
      <c r="W921" s="230"/>
      <c r="X921" s="230"/>
      <c r="Y921" s="230"/>
    </row>
    <row r="922" spans="1:25" ht="15" thickBot="1" x14ac:dyDescent="0.4">
      <c r="A922" s="275"/>
      <c r="B922" s="276"/>
      <c r="C922" s="230"/>
      <c r="D922" s="230"/>
      <c r="E922" s="275"/>
      <c r="F922" s="276"/>
      <c r="G922" s="230"/>
      <c r="H922" s="230"/>
      <c r="I922" s="230"/>
      <c r="J922" s="230"/>
      <c r="K922" s="230"/>
      <c r="L922" s="230"/>
      <c r="M922" s="230"/>
      <c r="N922" s="230"/>
      <c r="O922" s="230"/>
      <c r="P922" s="230"/>
      <c r="Q922" s="230"/>
      <c r="R922" s="230"/>
      <c r="S922" s="230"/>
      <c r="T922" s="230"/>
      <c r="U922" s="230"/>
      <c r="V922" s="230"/>
      <c r="W922" s="230"/>
      <c r="X922" s="230"/>
      <c r="Y922" s="230"/>
    </row>
    <row r="924" spans="1:25" s="11" customFormat="1" x14ac:dyDescent="0.35"/>
    <row r="926" spans="1:25" ht="19" thickBot="1" x14ac:dyDescent="0.5">
      <c r="A926" s="277" t="s">
        <v>96</v>
      </c>
      <c r="B926" s="277"/>
      <c r="C926" s="277"/>
      <c r="D926" s="277"/>
      <c r="E926" s="277"/>
      <c r="F926" s="277"/>
      <c r="G926" s="230"/>
      <c r="H926" s="277" t="s">
        <v>72</v>
      </c>
      <c r="I926" s="277"/>
      <c r="J926" s="277"/>
      <c r="K926" s="230"/>
      <c r="L926" s="230"/>
      <c r="M926" s="230"/>
      <c r="N926" s="230"/>
      <c r="O926" s="230"/>
      <c r="P926" s="230"/>
      <c r="Q926" s="230"/>
      <c r="R926" s="230"/>
      <c r="S926" s="230"/>
      <c r="T926" s="230"/>
      <c r="U926" s="230"/>
      <c r="V926" s="230"/>
      <c r="W926" s="230"/>
      <c r="X926" s="230"/>
      <c r="Y926" s="230"/>
    </row>
    <row r="927" spans="1:25" x14ac:dyDescent="0.35">
      <c r="A927" s="262"/>
      <c r="B927" s="263"/>
      <c r="C927" s="263"/>
      <c r="D927" s="263"/>
      <c r="E927" s="263"/>
      <c r="F927" s="263"/>
      <c r="G927" s="263"/>
      <c r="H927" s="263"/>
      <c r="I927" s="263"/>
      <c r="J927" s="263"/>
      <c r="K927" s="263"/>
      <c r="L927" s="263"/>
      <c r="M927" s="263"/>
      <c r="N927" s="263"/>
      <c r="O927" s="263"/>
      <c r="P927" s="263"/>
      <c r="Q927" s="263"/>
      <c r="R927" s="263"/>
      <c r="S927" s="263"/>
      <c r="T927" s="263"/>
      <c r="U927" s="263"/>
      <c r="V927" s="263"/>
      <c r="W927" s="263"/>
      <c r="X927" s="263"/>
      <c r="Y927" s="264"/>
    </row>
    <row r="928" spans="1:25" x14ac:dyDescent="0.35">
      <c r="A928" s="265"/>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7"/>
    </row>
    <row r="929" spans="1:25" x14ac:dyDescent="0.35">
      <c r="A929" s="265"/>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7"/>
    </row>
    <row r="930" spans="1:25" x14ac:dyDescent="0.35">
      <c r="A930" s="265"/>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7"/>
    </row>
    <row r="931" spans="1:25" x14ac:dyDescent="0.35">
      <c r="A931" s="265"/>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7"/>
    </row>
    <row r="932" spans="1:25" x14ac:dyDescent="0.35">
      <c r="A932" s="265"/>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7"/>
    </row>
    <row r="933" spans="1:25" x14ac:dyDescent="0.35">
      <c r="A933" s="265"/>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7"/>
    </row>
    <row r="934" spans="1:25" x14ac:dyDescent="0.35">
      <c r="A934" s="265"/>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7"/>
    </row>
    <row r="935" spans="1:25" x14ac:dyDescent="0.35">
      <c r="A935" s="265"/>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7"/>
    </row>
    <row r="936" spans="1:25" x14ac:dyDescent="0.35">
      <c r="A936" s="265"/>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7"/>
    </row>
    <row r="937" spans="1:25" x14ac:dyDescent="0.35">
      <c r="A937" s="265"/>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7"/>
    </row>
    <row r="938" spans="1:25" x14ac:dyDescent="0.35">
      <c r="A938" s="265"/>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7"/>
    </row>
    <row r="939" spans="1:25" x14ac:dyDescent="0.35">
      <c r="A939" s="265"/>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7"/>
    </row>
    <row r="940" spans="1:25" ht="15" thickBot="1" x14ac:dyDescent="0.4">
      <c r="A940" s="268"/>
      <c r="B940" s="269"/>
      <c r="C940" s="269"/>
      <c r="D940" s="269"/>
      <c r="E940" s="269"/>
      <c r="F940" s="269"/>
      <c r="G940" s="269"/>
      <c r="H940" s="269"/>
      <c r="I940" s="269"/>
      <c r="J940" s="269"/>
      <c r="K940" s="269"/>
      <c r="L940" s="269"/>
      <c r="M940" s="269"/>
      <c r="N940" s="269"/>
      <c r="O940" s="269"/>
      <c r="P940" s="269"/>
      <c r="Q940" s="269"/>
      <c r="R940" s="269"/>
      <c r="S940" s="269"/>
      <c r="T940" s="269"/>
      <c r="U940" s="269"/>
      <c r="V940" s="269"/>
      <c r="W940" s="269"/>
      <c r="X940" s="269"/>
      <c r="Y940" s="270"/>
    </row>
    <row r="942" spans="1:25" ht="15" thickBot="1" x14ac:dyDescent="0.4">
      <c r="A942" s="271" t="s">
        <v>47</v>
      </c>
      <c r="B942" s="271"/>
      <c r="C942" s="271"/>
      <c r="D942" s="271"/>
      <c r="E942" s="230"/>
      <c r="F942" s="230"/>
      <c r="G942" s="230"/>
      <c r="H942" s="230"/>
      <c r="I942" s="230"/>
      <c r="J942" s="230"/>
      <c r="K942" s="230"/>
      <c r="L942" s="230"/>
      <c r="M942" s="230"/>
      <c r="N942" s="230"/>
      <c r="O942" s="230"/>
      <c r="P942" s="230"/>
      <c r="Q942" s="230"/>
      <c r="R942" s="230"/>
      <c r="S942" s="230"/>
      <c r="T942" s="230"/>
      <c r="U942" s="230"/>
      <c r="V942" s="230"/>
      <c r="W942" s="230"/>
      <c r="X942" s="230"/>
      <c r="Y942" s="230"/>
    </row>
    <row r="943" spans="1:25" x14ac:dyDescent="0.35">
      <c r="A943" s="262"/>
      <c r="B943" s="263"/>
      <c r="C943" s="263"/>
      <c r="D943" s="263"/>
      <c r="E943" s="263"/>
      <c r="F943" s="263"/>
      <c r="G943" s="263"/>
      <c r="H943" s="263"/>
      <c r="I943" s="263"/>
      <c r="J943" s="263"/>
      <c r="K943" s="263"/>
      <c r="L943" s="263"/>
      <c r="M943" s="263"/>
      <c r="N943" s="263"/>
      <c r="O943" s="263"/>
      <c r="P943" s="263"/>
      <c r="Q943" s="263"/>
      <c r="R943" s="263"/>
      <c r="S943" s="263"/>
      <c r="T943" s="263"/>
      <c r="U943" s="263"/>
      <c r="V943" s="263"/>
      <c r="W943" s="263"/>
      <c r="X943" s="263"/>
      <c r="Y943" s="264"/>
    </row>
    <row r="944" spans="1:25" x14ac:dyDescent="0.35">
      <c r="A944" s="265"/>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7"/>
    </row>
    <row r="945" spans="1:25" x14ac:dyDescent="0.35">
      <c r="A945" s="265"/>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7"/>
    </row>
    <row r="946" spans="1:25" x14ac:dyDescent="0.35">
      <c r="A946" s="265"/>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7"/>
    </row>
    <row r="947" spans="1:25" x14ac:dyDescent="0.35">
      <c r="A947" s="265"/>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7"/>
    </row>
    <row r="948" spans="1:25" x14ac:dyDescent="0.35">
      <c r="A948" s="265"/>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7"/>
    </row>
    <row r="949" spans="1:25" ht="15" thickBot="1" x14ac:dyDescent="0.4">
      <c r="A949" s="268"/>
      <c r="B949" s="269"/>
      <c r="C949" s="269"/>
      <c r="D949" s="269"/>
      <c r="E949" s="269"/>
      <c r="F949" s="269"/>
      <c r="G949" s="269"/>
      <c r="H949" s="269"/>
      <c r="I949" s="269"/>
      <c r="J949" s="269"/>
      <c r="K949" s="269"/>
      <c r="L949" s="269"/>
      <c r="M949" s="269"/>
      <c r="N949" s="269"/>
      <c r="O949" s="269"/>
      <c r="P949" s="269"/>
      <c r="Q949" s="269"/>
      <c r="R949" s="269"/>
      <c r="S949" s="269"/>
      <c r="T949" s="269"/>
      <c r="U949" s="269"/>
      <c r="V949" s="269"/>
      <c r="W949" s="269"/>
      <c r="X949" s="269"/>
      <c r="Y949" s="270"/>
    </row>
    <row r="951" spans="1:25" ht="15" thickBot="1" x14ac:dyDescent="0.4">
      <c r="A951" s="271" t="s">
        <v>49</v>
      </c>
      <c r="B951" s="271"/>
      <c r="C951" s="271"/>
      <c r="D951" s="271"/>
      <c r="E951" s="271"/>
      <c r="F951" s="271"/>
      <c r="G951" s="271"/>
      <c r="H951" s="271"/>
      <c r="I951" s="230"/>
      <c r="J951" s="230"/>
      <c r="K951" s="230"/>
      <c r="L951" s="230"/>
      <c r="M951" s="230"/>
      <c r="N951" s="230"/>
      <c r="O951" s="230"/>
      <c r="P951" s="230"/>
      <c r="Q951" s="230"/>
      <c r="R951" s="230"/>
      <c r="S951" s="230"/>
      <c r="T951" s="230"/>
      <c r="U951" s="230"/>
      <c r="V951" s="230"/>
      <c r="W951" s="230"/>
      <c r="X951" s="230"/>
      <c r="Y951" s="230"/>
    </row>
    <row r="952" spans="1:25" ht="15" thickBot="1" x14ac:dyDescent="0.4">
      <c r="A952" s="272"/>
      <c r="B952" s="273"/>
      <c r="C952" s="273"/>
      <c r="D952" s="273"/>
      <c r="E952" s="273"/>
      <c r="F952" s="273"/>
      <c r="G952" s="273"/>
      <c r="H952" s="273"/>
      <c r="I952" s="273"/>
      <c r="J952" s="273"/>
      <c r="K952" s="273"/>
      <c r="L952" s="273"/>
      <c r="M952" s="273"/>
      <c r="N952" s="273"/>
      <c r="O952" s="273"/>
      <c r="P952" s="273"/>
      <c r="Q952" s="273"/>
      <c r="R952" s="273"/>
      <c r="S952" s="273"/>
      <c r="T952" s="273"/>
      <c r="U952" s="273"/>
      <c r="V952" s="273"/>
      <c r="W952" s="273"/>
      <c r="X952" s="273"/>
      <c r="Y952" s="274"/>
    </row>
    <row r="954" spans="1:25" ht="15" thickBot="1" x14ac:dyDescent="0.4">
      <c r="A954" s="271" t="s">
        <v>51</v>
      </c>
      <c r="B954" s="271"/>
      <c r="C954" s="271"/>
      <c r="D954" s="230"/>
      <c r="E954" s="271" t="s">
        <v>52</v>
      </c>
      <c r="F954" s="271"/>
      <c r="G954" s="271"/>
      <c r="H954" s="230"/>
      <c r="I954" s="230"/>
      <c r="J954" s="230"/>
      <c r="K954" s="230"/>
      <c r="L954" s="230"/>
      <c r="M954" s="230"/>
      <c r="N954" s="230"/>
      <c r="O954" s="230"/>
      <c r="P954" s="230"/>
      <c r="Q954" s="230"/>
      <c r="R954" s="230"/>
      <c r="S954" s="230"/>
      <c r="T954" s="230"/>
      <c r="U954" s="230"/>
      <c r="V954" s="230"/>
      <c r="W954" s="230"/>
      <c r="X954" s="230"/>
      <c r="Y954" s="230"/>
    </row>
    <row r="955" spans="1:25" ht="15" thickBot="1" x14ac:dyDescent="0.4">
      <c r="A955" s="275"/>
      <c r="B955" s="276"/>
      <c r="C955" s="230"/>
      <c r="D955" s="230"/>
      <c r="E955" s="275"/>
      <c r="F955" s="276"/>
      <c r="G955" s="230"/>
      <c r="H955" s="230"/>
      <c r="I955" s="230"/>
      <c r="J955" s="230"/>
      <c r="K955" s="230"/>
      <c r="L955" s="230"/>
      <c r="M955" s="230"/>
      <c r="N955" s="230"/>
      <c r="O955" s="230"/>
      <c r="P955" s="230"/>
      <c r="Q955" s="230"/>
      <c r="R955" s="230"/>
      <c r="S955" s="230"/>
      <c r="T955" s="230"/>
      <c r="U955" s="230"/>
      <c r="V955" s="230"/>
      <c r="W955" s="230"/>
      <c r="X955" s="230"/>
      <c r="Y955" s="230"/>
    </row>
    <row r="957" spans="1:25" s="11" customFormat="1" x14ac:dyDescent="0.35"/>
    <row r="959" spans="1:25" ht="19" thickBot="1" x14ac:dyDescent="0.5">
      <c r="A959" s="277" t="s">
        <v>97</v>
      </c>
      <c r="B959" s="277"/>
      <c r="C959" s="277"/>
      <c r="D959" s="277"/>
      <c r="E959" s="277"/>
      <c r="F959" s="277"/>
      <c r="G959" s="230"/>
      <c r="H959" s="277" t="s">
        <v>72</v>
      </c>
      <c r="I959" s="277"/>
      <c r="J959" s="277"/>
      <c r="K959" s="230"/>
      <c r="L959" s="230"/>
      <c r="M959" s="230"/>
      <c r="N959" s="230"/>
      <c r="O959" s="230"/>
      <c r="P959" s="230"/>
      <c r="Q959" s="230"/>
      <c r="R959" s="230"/>
      <c r="S959" s="230"/>
      <c r="T959" s="230"/>
      <c r="U959" s="230"/>
      <c r="V959" s="230"/>
      <c r="W959" s="230"/>
      <c r="X959" s="230"/>
      <c r="Y959" s="230"/>
    </row>
    <row r="960" spans="1:25" x14ac:dyDescent="0.35">
      <c r="A960" s="262"/>
      <c r="B960" s="263"/>
      <c r="C960" s="263"/>
      <c r="D960" s="263"/>
      <c r="E960" s="263"/>
      <c r="F960" s="263"/>
      <c r="G960" s="263"/>
      <c r="H960" s="263"/>
      <c r="I960" s="263"/>
      <c r="J960" s="263"/>
      <c r="K960" s="263"/>
      <c r="L960" s="263"/>
      <c r="M960" s="263"/>
      <c r="N960" s="263"/>
      <c r="O960" s="263"/>
      <c r="P960" s="263"/>
      <c r="Q960" s="263"/>
      <c r="R960" s="263"/>
      <c r="S960" s="263"/>
      <c r="T960" s="263"/>
      <c r="U960" s="263"/>
      <c r="V960" s="263"/>
      <c r="W960" s="263"/>
      <c r="X960" s="263"/>
      <c r="Y960" s="264"/>
    </row>
    <row r="961" spans="1:25" x14ac:dyDescent="0.35">
      <c r="A961" s="265"/>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7"/>
    </row>
    <row r="962" spans="1:25" x14ac:dyDescent="0.35">
      <c r="A962" s="265"/>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7"/>
    </row>
    <row r="963" spans="1:25" x14ac:dyDescent="0.35">
      <c r="A963" s="265"/>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7"/>
    </row>
    <row r="964" spans="1:25" x14ac:dyDescent="0.35">
      <c r="A964" s="265"/>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7"/>
    </row>
    <row r="965" spans="1:25" x14ac:dyDescent="0.35">
      <c r="A965" s="265"/>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7"/>
    </row>
    <row r="966" spans="1:25" x14ac:dyDescent="0.35">
      <c r="A966" s="265"/>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7"/>
    </row>
    <row r="967" spans="1:25" x14ac:dyDescent="0.35">
      <c r="A967" s="265"/>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7"/>
    </row>
    <row r="968" spans="1:25" x14ac:dyDescent="0.35">
      <c r="A968" s="265"/>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7"/>
    </row>
    <row r="969" spans="1:25" x14ac:dyDescent="0.35">
      <c r="A969" s="265"/>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7"/>
    </row>
    <row r="970" spans="1:25" x14ac:dyDescent="0.35">
      <c r="A970" s="265"/>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7"/>
    </row>
    <row r="971" spans="1:25" x14ac:dyDescent="0.35">
      <c r="A971" s="265"/>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7"/>
    </row>
    <row r="972" spans="1:25" x14ac:dyDescent="0.35">
      <c r="A972" s="265"/>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7"/>
    </row>
    <row r="973" spans="1:25" ht="15" thickBot="1" x14ac:dyDescent="0.4">
      <c r="A973" s="268"/>
      <c r="B973" s="269"/>
      <c r="C973" s="269"/>
      <c r="D973" s="269"/>
      <c r="E973" s="269"/>
      <c r="F973" s="269"/>
      <c r="G973" s="269"/>
      <c r="H973" s="269"/>
      <c r="I973" s="269"/>
      <c r="J973" s="269"/>
      <c r="K973" s="269"/>
      <c r="L973" s="269"/>
      <c r="M973" s="269"/>
      <c r="N973" s="269"/>
      <c r="O973" s="269"/>
      <c r="P973" s="269"/>
      <c r="Q973" s="269"/>
      <c r="R973" s="269"/>
      <c r="S973" s="269"/>
      <c r="T973" s="269"/>
      <c r="U973" s="269"/>
      <c r="V973" s="269"/>
      <c r="W973" s="269"/>
      <c r="X973" s="269"/>
      <c r="Y973" s="270"/>
    </row>
    <row r="975" spans="1:25" ht="15" thickBot="1" x14ac:dyDescent="0.4">
      <c r="A975" s="271" t="s">
        <v>47</v>
      </c>
      <c r="B975" s="271"/>
      <c r="C975" s="271"/>
      <c r="D975" s="271"/>
      <c r="E975" s="230"/>
      <c r="F975" s="230"/>
      <c r="G975" s="230"/>
      <c r="H975" s="230"/>
      <c r="I975" s="230"/>
      <c r="J975" s="230"/>
      <c r="K975" s="230"/>
      <c r="L975" s="230"/>
      <c r="M975" s="230"/>
      <c r="N975" s="230"/>
      <c r="O975" s="230"/>
      <c r="P975" s="230"/>
      <c r="Q975" s="230"/>
      <c r="R975" s="230"/>
      <c r="S975" s="230"/>
      <c r="T975" s="230"/>
      <c r="U975" s="230"/>
      <c r="V975" s="230"/>
      <c r="W975" s="230"/>
      <c r="X975" s="230"/>
      <c r="Y975" s="230"/>
    </row>
    <row r="976" spans="1:25" x14ac:dyDescent="0.35">
      <c r="A976" s="262"/>
      <c r="B976" s="263"/>
      <c r="C976" s="263"/>
      <c r="D976" s="263"/>
      <c r="E976" s="263"/>
      <c r="F976" s="263"/>
      <c r="G976" s="263"/>
      <c r="H976" s="263"/>
      <c r="I976" s="263"/>
      <c r="J976" s="263"/>
      <c r="K976" s="263"/>
      <c r="L976" s="263"/>
      <c r="M976" s="263"/>
      <c r="N976" s="263"/>
      <c r="O976" s="263"/>
      <c r="P976" s="263"/>
      <c r="Q976" s="263"/>
      <c r="R976" s="263"/>
      <c r="S976" s="263"/>
      <c r="T976" s="263"/>
      <c r="U976" s="263"/>
      <c r="V976" s="263"/>
      <c r="W976" s="263"/>
      <c r="X976" s="263"/>
      <c r="Y976" s="264"/>
    </row>
    <row r="977" spans="1:25" x14ac:dyDescent="0.35">
      <c r="A977" s="265"/>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7"/>
    </row>
    <row r="978" spans="1:25" x14ac:dyDescent="0.35">
      <c r="A978" s="265"/>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7"/>
    </row>
    <row r="979" spans="1:25" x14ac:dyDescent="0.35">
      <c r="A979" s="265"/>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7"/>
    </row>
    <row r="980" spans="1:25" x14ac:dyDescent="0.35">
      <c r="A980" s="265"/>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7"/>
    </row>
    <row r="981" spans="1:25" x14ac:dyDescent="0.35">
      <c r="A981" s="265"/>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7"/>
    </row>
    <row r="982" spans="1:25" ht="15" thickBot="1" x14ac:dyDescent="0.4">
      <c r="A982" s="268"/>
      <c r="B982" s="269"/>
      <c r="C982" s="269"/>
      <c r="D982" s="269"/>
      <c r="E982" s="269"/>
      <c r="F982" s="269"/>
      <c r="G982" s="269"/>
      <c r="H982" s="269"/>
      <c r="I982" s="269"/>
      <c r="J982" s="269"/>
      <c r="K982" s="269"/>
      <c r="L982" s="269"/>
      <c r="M982" s="269"/>
      <c r="N982" s="269"/>
      <c r="O982" s="269"/>
      <c r="P982" s="269"/>
      <c r="Q982" s="269"/>
      <c r="R982" s="269"/>
      <c r="S982" s="269"/>
      <c r="T982" s="269"/>
      <c r="U982" s="269"/>
      <c r="V982" s="269"/>
      <c r="W982" s="269"/>
      <c r="X982" s="269"/>
      <c r="Y982" s="270"/>
    </row>
    <row r="984" spans="1:25" ht="15" thickBot="1" x14ac:dyDescent="0.4">
      <c r="A984" s="271" t="s">
        <v>49</v>
      </c>
      <c r="B984" s="271"/>
      <c r="C984" s="271"/>
      <c r="D984" s="271"/>
      <c r="E984" s="271"/>
      <c r="F984" s="271"/>
      <c r="G984" s="271"/>
      <c r="H984" s="271"/>
      <c r="I984" s="230"/>
      <c r="J984" s="230"/>
      <c r="K984" s="230"/>
      <c r="L984" s="230"/>
      <c r="M984" s="230"/>
      <c r="N984" s="230"/>
      <c r="O984" s="230"/>
      <c r="P984" s="230"/>
      <c r="Q984" s="230"/>
      <c r="R984" s="230"/>
      <c r="S984" s="230"/>
      <c r="T984" s="230"/>
      <c r="U984" s="230"/>
      <c r="V984" s="230"/>
      <c r="W984" s="230"/>
      <c r="X984" s="230"/>
      <c r="Y984" s="230"/>
    </row>
    <row r="985" spans="1:25" ht="15" thickBot="1" x14ac:dyDescent="0.4">
      <c r="A985" s="272"/>
      <c r="B985" s="273"/>
      <c r="C985" s="273"/>
      <c r="D985" s="273"/>
      <c r="E985" s="273"/>
      <c r="F985" s="273"/>
      <c r="G985" s="273"/>
      <c r="H985" s="273"/>
      <c r="I985" s="273"/>
      <c r="J985" s="273"/>
      <c r="K985" s="273"/>
      <c r="L985" s="273"/>
      <c r="M985" s="273"/>
      <c r="N985" s="273"/>
      <c r="O985" s="273"/>
      <c r="P985" s="273"/>
      <c r="Q985" s="273"/>
      <c r="R985" s="273"/>
      <c r="S985" s="273"/>
      <c r="T985" s="273"/>
      <c r="U985" s="273"/>
      <c r="V985" s="273"/>
      <c r="W985" s="273"/>
      <c r="X985" s="273"/>
      <c r="Y985" s="274"/>
    </row>
    <row r="987" spans="1:25" ht="15" thickBot="1" x14ac:dyDescent="0.4">
      <c r="A987" s="271" t="s">
        <v>51</v>
      </c>
      <c r="B987" s="271"/>
      <c r="C987" s="271"/>
      <c r="D987" s="230"/>
      <c r="E987" s="271" t="s">
        <v>52</v>
      </c>
      <c r="F987" s="271"/>
      <c r="G987" s="271"/>
      <c r="H987" s="230"/>
      <c r="I987" s="230"/>
      <c r="J987" s="230"/>
      <c r="K987" s="230"/>
      <c r="L987" s="230"/>
      <c r="M987" s="230"/>
      <c r="N987" s="230"/>
      <c r="O987" s="230"/>
      <c r="P987" s="230"/>
      <c r="Q987" s="230"/>
      <c r="R987" s="230"/>
      <c r="S987" s="230"/>
      <c r="T987" s="230"/>
      <c r="U987" s="230"/>
      <c r="V987" s="230"/>
      <c r="W987" s="230"/>
      <c r="X987" s="230"/>
      <c r="Y987" s="230"/>
    </row>
    <row r="988" spans="1:25" ht="15" thickBot="1" x14ac:dyDescent="0.4">
      <c r="A988" s="275"/>
      <c r="B988" s="276"/>
      <c r="C988" s="230"/>
      <c r="D988" s="230"/>
      <c r="E988" s="275"/>
      <c r="F988" s="276"/>
      <c r="G988" s="230"/>
      <c r="H988" s="230"/>
      <c r="I988" s="230"/>
      <c r="J988" s="230"/>
      <c r="K988" s="230"/>
      <c r="L988" s="230"/>
      <c r="M988" s="230"/>
      <c r="N988" s="230"/>
      <c r="O988" s="230"/>
      <c r="P988" s="230"/>
      <c r="Q988" s="230"/>
      <c r="R988" s="230"/>
      <c r="S988" s="230"/>
      <c r="T988" s="230"/>
      <c r="U988" s="230"/>
      <c r="V988" s="230"/>
      <c r="W988" s="230"/>
      <c r="X988" s="230"/>
      <c r="Y988" s="230"/>
    </row>
    <row r="990" spans="1:25" s="11" customFormat="1" x14ac:dyDescent="0.35"/>
    <row r="992" spans="1:25" ht="19" thickBot="1" x14ac:dyDescent="0.5">
      <c r="A992" s="277" t="s">
        <v>98</v>
      </c>
      <c r="B992" s="277"/>
      <c r="C992" s="277"/>
      <c r="D992" s="277"/>
      <c r="E992" s="277"/>
      <c r="F992" s="277"/>
      <c r="G992" s="230"/>
      <c r="H992" s="277" t="s">
        <v>72</v>
      </c>
      <c r="I992" s="277"/>
      <c r="J992" s="277"/>
      <c r="K992" s="230"/>
      <c r="L992" s="230"/>
      <c r="M992" s="230"/>
      <c r="N992" s="230"/>
      <c r="O992" s="230"/>
      <c r="P992" s="230"/>
      <c r="Q992" s="230"/>
      <c r="R992" s="230"/>
      <c r="S992" s="230"/>
      <c r="T992" s="230"/>
      <c r="U992" s="230"/>
      <c r="V992" s="230"/>
      <c r="W992" s="230"/>
      <c r="X992" s="230"/>
      <c r="Y992" s="230"/>
    </row>
    <row r="993" spans="1:25" x14ac:dyDescent="0.35">
      <c r="A993" s="262"/>
      <c r="B993" s="263"/>
      <c r="C993" s="263"/>
      <c r="D993" s="263"/>
      <c r="E993" s="263"/>
      <c r="F993" s="263"/>
      <c r="G993" s="263"/>
      <c r="H993" s="263"/>
      <c r="I993" s="263"/>
      <c r="J993" s="263"/>
      <c r="K993" s="263"/>
      <c r="L993" s="263"/>
      <c r="M993" s="263"/>
      <c r="N993" s="263"/>
      <c r="O993" s="263"/>
      <c r="P993" s="263"/>
      <c r="Q993" s="263"/>
      <c r="R993" s="263"/>
      <c r="S993" s="263"/>
      <c r="T993" s="263"/>
      <c r="U993" s="263"/>
      <c r="V993" s="263"/>
      <c r="W993" s="263"/>
      <c r="X993" s="263"/>
      <c r="Y993" s="264"/>
    </row>
    <row r="994" spans="1:25" x14ac:dyDescent="0.35">
      <c r="A994" s="265"/>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7"/>
    </row>
    <row r="995" spans="1:25" x14ac:dyDescent="0.35">
      <c r="A995" s="265"/>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7"/>
    </row>
    <row r="996" spans="1:25" x14ac:dyDescent="0.35">
      <c r="A996" s="265"/>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7"/>
    </row>
    <row r="997" spans="1:25" x14ac:dyDescent="0.35">
      <c r="A997" s="265"/>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7"/>
    </row>
    <row r="998" spans="1:25" x14ac:dyDescent="0.35">
      <c r="A998" s="265"/>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7"/>
    </row>
    <row r="999" spans="1:25" x14ac:dyDescent="0.35">
      <c r="A999" s="265"/>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7"/>
    </row>
    <row r="1000" spans="1:25" x14ac:dyDescent="0.35">
      <c r="A1000" s="265"/>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7"/>
    </row>
    <row r="1001" spans="1:25" x14ac:dyDescent="0.35">
      <c r="A1001" s="265"/>
      <c r="B1001" s="266"/>
      <c r="C1001" s="266"/>
      <c r="D1001" s="266"/>
      <c r="E1001" s="266"/>
      <c r="F1001" s="266"/>
      <c r="G1001" s="266"/>
      <c r="H1001" s="266"/>
      <c r="I1001" s="266"/>
      <c r="J1001" s="266"/>
      <c r="K1001" s="266"/>
      <c r="L1001" s="266"/>
      <c r="M1001" s="266"/>
      <c r="N1001" s="266"/>
      <c r="O1001" s="266"/>
      <c r="P1001" s="266"/>
      <c r="Q1001" s="266"/>
      <c r="R1001" s="266"/>
      <c r="S1001" s="266"/>
      <c r="T1001" s="266"/>
      <c r="U1001" s="266"/>
      <c r="V1001" s="266"/>
      <c r="W1001" s="266"/>
      <c r="X1001" s="266"/>
      <c r="Y1001" s="267"/>
    </row>
    <row r="1002" spans="1:25" x14ac:dyDescent="0.35">
      <c r="A1002" s="265"/>
      <c r="B1002" s="266"/>
      <c r="C1002" s="266"/>
      <c r="D1002" s="266"/>
      <c r="E1002" s="266"/>
      <c r="F1002" s="266"/>
      <c r="G1002" s="266"/>
      <c r="H1002" s="266"/>
      <c r="I1002" s="266"/>
      <c r="J1002" s="266"/>
      <c r="K1002" s="266"/>
      <c r="L1002" s="266"/>
      <c r="M1002" s="266"/>
      <c r="N1002" s="266"/>
      <c r="O1002" s="266"/>
      <c r="P1002" s="266"/>
      <c r="Q1002" s="266"/>
      <c r="R1002" s="266"/>
      <c r="S1002" s="266"/>
      <c r="T1002" s="266"/>
      <c r="U1002" s="266"/>
      <c r="V1002" s="266"/>
      <c r="W1002" s="266"/>
      <c r="X1002" s="266"/>
      <c r="Y1002" s="267"/>
    </row>
    <row r="1003" spans="1:25" x14ac:dyDescent="0.35">
      <c r="A1003" s="265"/>
      <c r="B1003" s="266"/>
      <c r="C1003" s="266"/>
      <c r="D1003" s="266"/>
      <c r="E1003" s="266"/>
      <c r="F1003" s="266"/>
      <c r="G1003" s="266"/>
      <c r="H1003" s="266"/>
      <c r="I1003" s="266"/>
      <c r="J1003" s="266"/>
      <c r="K1003" s="266"/>
      <c r="L1003" s="266"/>
      <c r="M1003" s="266"/>
      <c r="N1003" s="266"/>
      <c r="O1003" s="266"/>
      <c r="P1003" s="266"/>
      <c r="Q1003" s="266"/>
      <c r="R1003" s="266"/>
      <c r="S1003" s="266"/>
      <c r="T1003" s="266"/>
      <c r="U1003" s="266"/>
      <c r="V1003" s="266"/>
      <c r="W1003" s="266"/>
      <c r="X1003" s="266"/>
      <c r="Y1003" s="267"/>
    </row>
    <row r="1004" spans="1:25" x14ac:dyDescent="0.35">
      <c r="A1004" s="265"/>
      <c r="B1004" s="266"/>
      <c r="C1004" s="266"/>
      <c r="D1004" s="266"/>
      <c r="E1004" s="266"/>
      <c r="F1004" s="266"/>
      <c r="G1004" s="266"/>
      <c r="H1004" s="266"/>
      <c r="I1004" s="266"/>
      <c r="J1004" s="266"/>
      <c r="K1004" s="266"/>
      <c r="L1004" s="266"/>
      <c r="M1004" s="266"/>
      <c r="N1004" s="266"/>
      <c r="O1004" s="266"/>
      <c r="P1004" s="266"/>
      <c r="Q1004" s="266"/>
      <c r="R1004" s="266"/>
      <c r="S1004" s="266"/>
      <c r="T1004" s="266"/>
      <c r="U1004" s="266"/>
      <c r="V1004" s="266"/>
      <c r="W1004" s="266"/>
      <c r="X1004" s="266"/>
      <c r="Y1004" s="267"/>
    </row>
    <row r="1005" spans="1:25" x14ac:dyDescent="0.35">
      <c r="A1005" s="265"/>
      <c r="B1005" s="266"/>
      <c r="C1005" s="266"/>
      <c r="D1005" s="266"/>
      <c r="E1005" s="266"/>
      <c r="F1005" s="266"/>
      <c r="G1005" s="266"/>
      <c r="H1005" s="266"/>
      <c r="I1005" s="266"/>
      <c r="J1005" s="266"/>
      <c r="K1005" s="266"/>
      <c r="L1005" s="266"/>
      <c r="M1005" s="266"/>
      <c r="N1005" s="266"/>
      <c r="O1005" s="266"/>
      <c r="P1005" s="266"/>
      <c r="Q1005" s="266"/>
      <c r="R1005" s="266"/>
      <c r="S1005" s="266"/>
      <c r="T1005" s="266"/>
      <c r="U1005" s="266"/>
      <c r="V1005" s="266"/>
      <c r="W1005" s="266"/>
      <c r="X1005" s="266"/>
      <c r="Y1005" s="267"/>
    </row>
    <row r="1006" spans="1:25" ht="15" thickBot="1" x14ac:dyDescent="0.4">
      <c r="A1006" s="268"/>
      <c r="B1006" s="269"/>
      <c r="C1006" s="269"/>
      <c r="D1006" s="269"/>
      <c r="E1006" s="269"/>
      <c r="F1006" s="269"/>
      <c r="G1006" s="269"/>
      <c r="H1006" s="269"/>
      <c r="I1006" s="269"/>
      <c r="J1006" s="269"/>
      <c r="K1006" s="269"/>
      <c r="L1006" s="269"/>
      <c r="M1006" s="269"/>
      <c r="N1006" s="269"/>
      <c r="O1006" s="269"/>
      <c r="P1006" s="269"/>
      <c r="Q1006" s="269"/>
      <c r="R1006" s="269"/>
      <c r="S1006" s="269"/>
      <c r="T1006" s="269"/>
      <c r="U1006" s="269"/>
      <c r="V1006" s="269"/>
      <c r="W1006" s="269"/>
      <c r="X1006" s="269"/>
      <c r="Y1006" s="270"/>
    </row>
    <row r="1008" spans="1:25" ht="15" thickBot="1" x14ac:dyDescent="0.4">
      <c r="A1008" s="271" t="s">
        <v>47</v>
      </c>
      <c r="B1008" s="271"/>
      <c r="C1008" s="271"/>
      <c r="D1008" s="271"/>
      <c r="E1008" s="230"/>
      <c r="F1008" s="230"/>
      <c r="G1008" s="230"/>
      <c r="H1008" s="230"/>
      <c r="I1008" s="230"/>
      <c r="J1008" s="230"/>
      <c r="K1008" s="230"/>
      <c r="L1008" s="230"/>
      <c r="M1008" s="230"/>
      <c r="N1008" s="230"/>
      <c r="O1008" s="230"/>
      <c r="P1008" s="230"/>
      <c r="Q1008" s="230"/>
      <c r="R1008" s="230"/>
      <c r="S1008" s="230"/>
      <c r="T1008" s="230"/>
      <c r="U1008" s="230"/>
      <c r="V1008" s="230"/>
      <c r="W1008" s="230"/>
      <c r="X1008" s="230"/>
      <c r="Y1008" s="230"/>
    </row>
    <row r="1009" spans="1:25" x14ac:dyDescent="0.35">
      <c r="A1009" s="262"/>
      <c r="B1009" s="263"/>
      <c r="C1009" s="263"/>
      <c r="D1009" s="263"/>
      <c r="E1009" s="263"/>
      <c r="F1009" s="263"/>
      <c r="G1009" s="263"/>
      <c r="H1009" s="263"/>
      <c r="I1009" s="263"/>
      <c r="J1009" s="263"/>
      <c r="K1009" s="263"/>
      <c r="L1009" s="263"/>
      <c r="M1009" s="263"/>
      <c r="N1009" s="263"/>
      <c r="O1009" s="263"/>
      <c r="P1009" s="263"/>
      <c r="Q1009" s="263"/>
      <c r="R1009" s="263"/>
      <c r="S1009" s="263"/>
      <c r="T1009" s="263"/>
      <c r="U1009" s="263"/>
      <c r="V1009" s="263"/>
      <c r="W1009" s="263"/>
      <c r="X1009" s="263"/>
      <c r="Y1009" s="264"/>
    </row>
    <row r="1010" spans="1:25" x14ac:dyDescent="0.35">
      <c r="A1010" s="265"/>
      <c r="B1010" s="266"/>
      <c r="C1010" s="266"/>
      <c r="D1010" s="266"/>
      <c r="E1010" s="266"/>
      <c r="F1010" s="266"/>
      <c r="G1010" s="266"/>
      <c r="H1010" s="266"/>
      <c r="I1010" s="266"/>
      <c r="J1010" s="266"/>
      <c r="K1010" s="266"/>
      <c r="L1010" s="266"/>
      <c r="M1010" s="266"/>
      <c r="N1010" s="266"/>
      <c r="O1010" s="266"/>
      <c r="P1010" s="266"/>
      <c r="Q1010" s="266"/>
      <c r="R1010" s="266"/>
      <c r="S1010" s="266"/>
      <c r="T1010" s="266"/>
      <c r="U1010" s="266"/>
      <c r="V1010" s="266"/>
      <c r="W1010" s="266"/>
      <c r="X1010" s="266"/>
      <c r="Y1010" s="267"/>
    </row>
    <row r="1011" spans="1:25" x14ac:dyDescent="0.35">
      <c r="A1011" s="265"/>
      <c r="B1011" s="266"/>
      <c r="C1011" s="266"/>
      <c r="D1011" s="266"/>
      <c r="E1011" s="266"/>
      <c r="F1011" s="266"/>
      <c r="G1011" s="266"/>
      <c r="H1011" s="266"/>
      <c r="I1011" s="266"/>
      <c r="J1011" s="266"/>
      <c r="K1011" s="266"/>
      <c r="L1011" s="266"/>
      <c r="M1011" s="266"/>
      <c r="N1011" s="266"/>
      <c r="O1011" s="266"/>
      <c r="P1011" s="266"/>
      <c r="Q1011" s="266"/>
      <c r="R1011" s="266"/>
      <c r="S1011" s="266"/>
      <c r="T1011" s="266"/>
      <c r="U1011" s="266"/>
      <c r="V1011" s="266"/>
      <c r="W1011" s="266"/>
      <c r="X1011" s="266"/>
      <c r="Y1011" s="267"/>
    </row>
    <row r="1012" spans="1:25" x14ac:dyDescent="0.35">
      <c r="A1012" s="265"/>
      <c r="B1012" s="266"/>
      <c r="C1012" s="266"/>
      <c r="D1012" s="266"/>
      <c r="E1012" s="266"/>
      <c r="F1012" s="266"/>
      <c r="G1012" s="266"/>
      <c r="H1012" s="266"/>
      <c r="I1012" s="266"/>
      <c r="J1012" s="266"/>
      <c r="K1012" s="266"/>
      <c r="L1012" s="266"/>
      <c r="M1012" s="266"/>
      <c r="N1012" s="266"/>
      <c r="O1012" s="266"/>
      <c r="P1012" s="266"/>
      <c r="Q1012" s="266"/>
      <c r="R1012" s="266"/>
      <c r="S1012" s="266"/>
      <c r="T1012" s="266"/>
      <c r="U1012" s="266"/>
      <c r="V1012" s="266"/>
      <c r="W1012" s="266"/>
      <c r="X1012" s="266"/>
      <c r="Y1012" s="267"/>
    </row>
    <row r="1013" spans="1:25" x14ac:dyDescent="0.35">
      <c r="A1013" s="265"/>
      <c r="B1013" s="266"/>
      <c r="C1013" s="266"/>
      <c r="D1013" s="266"/>
      <c r="E1013" s="266"/>
      <c r="F1013" s="266"/>
      <c r="G1013" s="266"/>
      <c r="H1013" s="266"/>
      <c r="I1013" s="266"/>
      <c r="J1013" s="266"/>
      <c r="K1013" s="266"/>
      <c r="L1013" s="266"/>
      <c r="M1013" s="266"/>
      <c r="N1013" s="266"/>
      <c r="O1013" s="266"/>
      <c r="P1013" s="266"/>
      <c r="Q1013" s="266"/>
      <c r="R1013" s="266"/>
      <c r="S1013" s="266"/>
      <c r="T1013" s="266"/>
      <c r="U1013" s="266"/>
      <c r="V1013" s="266"/>
      <c r="W1013" s="266"/>
      <c r="X1013" s="266"/>
      <c r="Y1013" s="267"/>
    </row>
    <row r="1014" spans="1:25" x14ac:dyDescent="0.35">
      <c r="A1014" s="265"/>
      <c r="B1014" s="266"/>
      <c r="C1014" s="266"/>
      <c r="D1014" s="266"/>
      <c r="E1014" s="266"/>
      <c r="F1014" s="266"/>
      <c r="G1014" s="266"/>
      <c r="H1014" s="266"/>
      <c r="I1014" s="266"/>
      <c r="J1014" s="266"/>
      <c r="K1014" s="266"/>
      <c r="L1014" s="266"/>
      <c r="M1014" s="266"/>
      <c r="N1014" s="266"/>
      <c r="O1014" s="266"/>
      <c r="P1014" s="266"/>
      <c r="Q1014" s="266"/>
      <c r="R1014" s="266"/>
      <c r="S1014" s="266"/>
      <c r="T1014" s="266"/>
      <c r="U1014" s="266"/>
      <c r="V1014" s="266"/>
      <c r="W1014" s="266"/>
      <c r="X1014" s="266"/>
      <c r="Y1014" s="267"/>
    </row>
    <row r="1015" spans="1:25" ht="15" thickBot="1" x14ac:dyDescent="0.4">
      <c r="A1015" s="268"/>
      <c r="B1015" s="269"/>
      <c r="C1015" s="269"/>
      <c r="D1015" s="269"/>
      <c r="E1015" s="269"/>
      <c r="F1015" s="269"/>
      <c r="G1015" s="269"/>
      <c r="H1015" s="269"/>
      <c r="I1015" s="269"/>
      <c r="J1015" s="269"/>
      <c r="K1015" s="269"/>
      <c r="L1015" s="269"/>
      <c r="M1015" s="269"/>
      <c r="N1015" s="269"/>
      <c r="O1015" s="269"/>
      <c r="P1015" s="269"/>
      <c r="Q1015" s="269"/>
      <c r="R1015" s="269"/>
      <c r="S1015" s="269"/>
      <c r="T1015" s="269"/>
      <c r="U1015" s="269"/>
      <c r="V1015" s="269"/>
      <c r="W1015" s="269"/>
      <c r="X1015" s="269"/>
      <c r="Y1015" s="270"/>
    </row>
    <row r="1017" spans="1:25" ht="15" thickBot="1" x14ac:dyDescent="0.4">
      <c r="A1017" s="271" t="s">
        <v>49</v>
      </c>
      <c r="B1017" s="271"/>
      <c r="C1017" s="271"/>
      <c r="D1017" s="271"/>
      <c r="E1017" s="271"/>
      <c r="F1017" s="271"/>
      <c r="G1017" s="271"/>
      <c r="H1017" s="271"/>
      <c r="I1017" s="230"/>
      <c r="J1017" s="230"/>
      <c r="K1017" s="230"/>
      <c r="L1017" s="230"/>
      <c r="M1017" s="230"/>
      <c r="N1017" s="230"/>
      <c r="O1017" s="230"/>
      <c r="P1017" s="230"/>
      <c r="Q1017" s="230"/>
      <c r="R1017" s="230"/>
      <c r="S1017" s="230"/>
      <c r="T1017" s="230"/>
      <c r="U1017" s="230"/>
      <c r="V1017" s="230"/>
      <c r="W1017" s="230"/>
      <c r="X1017" s="230"/>
      <c r="Y1017" s="230"/>
    </row>
    <row r="1018" spans="1:25" ht="15" thickBot="1" x14ac:dyDescent="0.4">
      <c r="A1018" s="272"/>
      <c r="B1018" s="273"/>
      <c r="C1018" s="273"/>
      <c r="D1018" s="273"/>
      <c r="E1018" s="273"/>
      <c r="F1018" s="273"/>
      <c r="G1018" s="273"/>
      <c r="H1018" s="273"/>
      <c r="I1018" s="273"/>
      <c r="J1018" s="273"/>
      <c r="K1018" s="273"/>
      <c r="L1018" s="273"/>
      <c r="M1018" s="273"/>
      <c r="N1018" s="273"/>
      <c r="O1018" s="273"/>
      <c r="P1018" s="273"/>
      <c r="Q1018" s="273"/>
      <c r="R1018" s="273"/>
      <c r="S1018" s="273"/>
      <c r="T1018" s="273"/>
      <c r="U1018" s="273"/>
      <c r="V1018" s="273"/>
      <c r="W1018" s="273"/>
      <c r="X1018" s="273"/>
      <c r="Y1018" s="274"/>
    </row>
    <row r="1020" spans="1:25" ht="15" thickBot="1" x14ac:dyDescent="0.4">
      <c r="A1020" s="271" t="s">
        <v>51</v>
      </c>
      <c r="B1020" s="271"/>
      <c r="C1020" s="271"/>
      <c r="D1020" s="230"/>
      <c r="E1020" s="271" t="s">
        <v>52</v>
      </c>
      <c r="F1020" s="271"/>
      <c r="G1020" s="271"/>
      <c r="H1020" s="230"/>
      <c r="I1020" s="230"/>
      <c r="J1020" s="230"/>
      <c r="K1020" s="230"/>
      <c r="L1020" s="230"/>
      <c r="M1020" s="230"/>
      <c r="N1020" s="230"/>
      <c r="O1020" s="230"/>
      <c r="P1020" s="230"/>
      <c r="Q1020" s="230"/>
      <c r="R1020" s="230"/>
      <c r="S1020" s="230"/>
      <c r="T1020" s="230"/>
      <c r="U1020" s="230"/>
      <c r="V1020" s="230"/>
      <c r="W1020" s="230"/>
      <c r="X1020" s="230"/>
      <c r="Y1020" s="230"/>
    </row>
    <row r="1021" spans="1:25" ht="15" thickBot="1" x14ac:dyDescent="0.4">
      <c r="A1021" s="275"/>
      <c r="B1021" s="276"/>
      <c r="C1021" s="230"/>
      <c r="D1021" s="230"/>
      <c r="E1021" s="275"/>
      <c r="F1021" s="276"/>
      <c r="G1021" s="230"/>
      <c r="H1021" s="230"/>
      <c r="I1021" s="230"/>
      <c r="J1021" s="230"/>
      <c r="K1021" s="230"/>
      <c r="L1021" s="230"/>
      <c r="M1021" s="230"/>
      <c r="N1021" s="230"/>
      <c r="O1021" s="230"/>
      <c r="P1021" s="230"/>
      <c r="Q1021" s="230"/>
      <c r="R1021" s="230"/>
      <c r="S1021" s="230"/>
      <c r="T1021" s="230"/>
      <c r="U1021" s="230"/>
      <c r="V1021" s="230"/>
      <c r="W1021" s="230"/>
      <c r="X1021" s="230"/>
      <c r="Y1021" s="230"/>
    </row>
    <row r="1023" spans="1:25" s="11" customFormat="1" x14ac:dyDescent="0.35"/>
    <row r="1025" spans="1:25" ht="19" thickBot="1" x14ac:dyDescent="0.5">
      <c r="A1025" s="277" t="s">
        <v>99</v>
      </c>
      <c r="B1025" s="277"/>
      <c r="C1025" s="277"/>
      <c r="D1025" s="277"/>
      <c r="E1025" s="277"/>
      <c r="F1025" s="277"/>
      <c r="G1025" s="230"/>
      <c r="H1025" s="277" t="s">
        <v>72</v>
      </c>
      <c r="I1025" s="277"/>
      <c r="J1025" s="277"/>
      <c r="K1025" s="230"/>
      <c r="L1025" s="230"/>
      <c r="M1025" s="230"/>
      <c r="N1025" s="230"/>
      <c r="O1025" s="230"/>
      <c r="P1025" s="230"/>
      <c r="Q1025" s="230"/>
      <c r="R1025" s="230"/>
      <c r="S1025" s="230"/>
      <c r="T1025" s="230"/>
      <c r="U1025" s="230"/>
      <c r="V1025" s="230"/>
      <c r="W1025" s="230"/>
      <c r="X1025" s="230"/>
      <c r="Y1025" s="230"/>
    </row>
    <row r="1026" spans="1:25" x14ac:dyDescent="0.35">
      <c r="A1026" s="262"/>
      <c r="B1026" s="263"/>
      <c r="C1026" s="263"/>
      <c r="D1026" s="263"/>
      <c r="E1026" s="263"/>
      <c r="F1026" s="263"/>
      <c r="G1026" s="263"/>
      <c r="H1026" s="263"/>
      <c r="I1026" s="263"/>
      <c r="J1026" s="263"/>
      <c r="K1026" s="263"/>
      <c r="L1026" s="263"/>
      <c r="M1026" s="263"/>
      <c r="N1026" s="263"/>
      <c r="O1026" s="263"/>
      <c r="P1026" s="263"/>
      <c r="Q1026" s="263"/>
      <c r="R1026" s="263"/>
      <c r="S1026" s="263"/>
      <c r="T1026" s="263"/>
      <c r="U1026" s="263"/>
      <c r="V1026" s="263"/>
      <c r="W1026" s="263"/>
      <c r="X1026" s="263"/>
      <c r="Y1026" s="264"/>
    </row>
    <row r="1027" spans="1:25" x14ac:dyDescent="0.35">
      <c r="A1027" s="265"/>
      <c r="B1027" s="266"/>
      <c r="C1027" s="266"/>
      <c r="D1027" s="266"/>
      <c r="E1027" s="266"/>
      <c r="F1027" s="266"/>
      <c r="G1027" s="266"/>
      <c r="H1027" s="266"/>
      <c r="I1027" s="266"/>
      <c r="J1027" s="266"/>
      <c r="K1027" s="266"/>
      <c r="L1027" s="266"/>
      <c r="M1027" s="266"/>
      <c r="N1027" s="266"/>
      <c r="O1027" s="266"/>
      <c r="P1027" s="266"/>
      <c r="Q1027" s="266"/>
      <c r="R1027" s="266"/>
      <c r="S1027" s="266"/>
      <c r="T1027" s="266"/>
      <c r="U1027" s="266"/>
      <c r="V1027" s="266"/>
      <c r="W1027" s="266"/>
      <c r="X1027" s="266"/>
      <c r="Y1027" s="267"/>
    </row>
    <row r="1028" spans="1:25" x14ac:dyDescent="0.35">
      <c r="A1028" s="265"/>
      <c r="B1028" s="266"/>
      <c r="C1028" s="266"/>
      <c r="D1028" s="266"/>
      <c r="E1028" s="266"/>
      <c r="F1028" s="266"/>
      <c r="G1028" s="266"/>
      <c r="H1028" s="266"/>
      <c r="I1028" s="266"/>
      <c r="J1028" s="266"/>
      <c r="K1028" s="266"/>
      <c r="L1028" s="266"/>
      <c r="M1028" s="266"/>
      <c r="N1028" s="266"/>
      <c r="O1028" s="266"/>
      <c r="P1028" s="266"/>
      <c r="Q1028" s="266"/>
      <c r="R1028" s="266"/>
      <c r="S1028" s="266"/>
      <c r="T1028" s="266"/>
      <c r="U1028" s="266"/>
      <c r="V1028" s="266"/>
      <c r="W1028" s="266"/>
      <c r="X1028" s="266"/>
      <c r="Y1028" s="267"/>
    </row>
    <row r="1029" spans="1:25" x14ac:dyDescent="0.35">
      <c r="A1029" s="265"/>
      <c r="B1029" s="266"/>
      <c r="C1029" s="266"/>
      <c r="D1029" s="266"/>
      <c r="E1029" s="266"/>
      <c r="F1029" s="266"/>
      <c r="G1029" s="266"/>
      <c r="H1029" s="266"/>
      <c r="I1029" s="266"/>
      <c r="J1029" s="266"/>
      <c r="K1029" s="266"/>
      <c r="L1029" s="266"/>
      <c r="M1029" s="266"/>
      <c r="N1029" s="266"/>
      <c r="O1029" s="266"/>
      <c r="P1029" s="266"/>
      <c r="Q1029" s="266"/>
      <c r="R1029" s="266"/>
      <c r="S1029" s="266"/>
      <c r="T1029" s="266"/>
      <c r="U1029" s="266"/>
      <c r="V1029" s="266"/>
      <c r="W1029" s="266"/>
      <c r="X1029" s="266"/>
      <c r="Y1029" s="267"/>
    </row>
    <row r="1030" spans="1:25" x14ac:dyDescent="0.35">
      <c r="A1030" s="265"/>
      <c r="B1030" s="266"/>
      <c r="C1030" s="266"/>
      <c r="D1030" s="266"/>
      <c r="E1030" s="266"/>
      <c r="F1030" s="266"/>
      <c r="G1030" s="266"/>
      <c r="H1030" s="266"/>
      <c r="I1030" s="266"/>
      <c r="J1030" s="266"/>
      <c r="K1030" s="266"/>
      <c r="L1030" s="266"/>
      <c r="M1030" s="266"/>
      <c r="N1030" s="266"/>
      <c r="O1030" s="266"/>
      <c r="P1030" s="266"/>
      <c r="Q1030" s="266"/>
      <c r="R1030" s="266"/>
      <c r="S1030" s="266"/>
      <c r="T1030" s="266"/>
      <c r="U1030" s="266"/>
      <c r="V1030" s="266"/>
      <c r="W1030" s="266"/>
      <c r="X1030" s="266"/>
      <c r="Y1030" s="267"/>
    </row>
    <row r="1031" spans="1:25" x14ac:dyDescent="0.35">
      <c r="A1031" s="265"/>
      <c r="B1031" s="266"/>
      <c r="C1031" s="266"/>
      <c r="D1031" s="266"/>
      <c r="E1031" s="266"/>
      <c r="F1031" s="266"/>
      <c r="G1031" s="266"/>
      <c r="H1031" s="266"/>
      <c r="I1031" s="266"/>
      <c r="J1031" s="266"/>
      <c r="K1031" s="266"/>
      <c r="L1031" s="266"/>
      <c r="M1031" s="266"/>
      <c r="N1031" s="266"/>
      <c r="O1031" s="266"/>
      <c r="P1031" s="266"/>
      <c r="Q1031" s="266"/>
      <c r="R1031" s="266"/>
      <c r="S1031" s="266"/>
      <c r="T1031" s="266"/>
      <c r="U1031" s="266"/>
      <c r="V1031" s="266"/>
      <c r="W1031" s="266"/>
      <c r="X1031" s="266"/>
      <c r="Y1031" s="267"/>
    </row>
    <row r="1032" spans="1:25" x14ac:dyDescent="0.35">
      <c r="A1032" s="265"/>
      <c r="B1032" s="266"/>
      <c r="C1032" s="266"/>
      <c r="D1032" s="266"/>
      <c r="E1032" s="266"/>
      <c r="F1032" s="266"/>
      <c r="G1032" s="266"/>
      <c r="H1032" s="266"/>
      <c r="I1032" s="266"/>
      <c r="J1032" s="266"/>
      <c r="K1032" s="266"/>
      <c r="L1032" s="266"/>
      <c r="M1032" s="266"/>
      <c r="N1032" s="266"/>
      <c r="O1032" s="266"/>
      <c r="P1032" s="266"/>
      <c r="Q1032" s="266"/>
      <c r="R1032" s="266"/>
      <c r="S1032" s="266"/>
      <c r="T1032" s="266"/>
      <c r="U1032" s="266"/>
      <c r="V1032" s="266"/>
      <c r="W1032" s="266"/>
      <c r="X1032" s="266"/>
      <c r="Y1032" s="267"/>
    </row>
    <row r="1033" spans="1:25" x14ac:dyDescent="0.35">
      <c r="A1033" s="265"/>
      <c r="B1033" s="266"/>
      <c r="C1033" s="266"/>
      <c r="D1033" s="266"/>
      <c r="E1033" s="266"/>
      <c r="F1033" s="266"/>
      <c r="G1033" s="266"/>
      <c r="H1033" s="266"/>
      <c r="I1033" s="266"/>
      <c r="J1033" s="266"/>
      <c r="K1033" s="266"/>
      <c r="L1033" s="266"/>
      <c r="M1033" s="266"/>
      <c r="N1033" s="266"/>
      <c r="O1033" s="266"/>
      <c r="P1033" s="266"/>
      <c r="Q1033" s="266"/>
      <c r="R1033" s="266"/>
      <c r="S1033" s="266"/>
      <c r="T1033" s="266"/>
      <c r="U1033" s="266"/>
      <c r="V1033" s="266"/>
      <c r="W1033" s="266"/>
      <c r="X1033" s="266"/>
      <c r="Y1033" s="267"/>
    </row>
    <row r="1034" spans="1:25" x14ac:dyDescent="0.35">
      <c r="A1034" s="265"/>
      <c r="B1034" s="266"/>
      <c r="C1034" s="266"/>
      <c r="D1034" s="266"/>
      <c r="E1034" s="266"/>
      <c r="F1034" s="266"/>
      <c r="G1034" s="266"/>
      <c r="H1034" s="266"/>
      <c r="I1034" s="266"/>
      <c r="J1034" s="266"/>
      <c r="K1034" s="266"/>
      <c r="L1034" s="266"/>
      <c r="M1034" s="266"/>
      <c r="N1034" s="266"/>
      <c r="O1034" s="266"/>
      <c r="P1034" s="266"/>
      <c r="Q1034" s="266"/>
      <c r="R1034" s="266"/>
      <c r="S1034" s="266"/>
      <c r="T1034" s="266"/>
      <c r="U1034" s="266"/>
      <c r="V1034" s="266"/>
      <c r="W1034" s="266"/>
      <c r="X1034" s="266"/>
      <c r="Y1034" s="267"/>
    </row>
    <row r="1035" spans="1:25" x14ac:dyDescent="0.35">
      <c r="A1035" s="265"/>
      <c r="B1035" s="266"/>
      <c r="C1035" s="266"/>
      <c r="D1035" s="266"/>
      <c r="E1035" s="266"/>
      <c r="F1035" s="266"/>
      <c r="G1035" s="266"/>
      <c r="H1035" s="266"/>
      <c r="I1035" s="266"/>
      <c r="J1035" s="266"/>
      <c r="K1035" s="266"/>
      <c r="L1035" s="266"/>
      <c r="M1035" s="266"/>
      <c r="N1035" s="266"/>
      <c r="O1035" s="266"/>
      <c r="P1035" s="266"/>
      <c r="Q1035" s="266"/>
      <c r="R1035" s="266"/>
      <c r="S1035" s="266"/>
      <c r="T1035" s="266"/>
      <c r="U1035" s="266"/>
      <c r="V1035" s="266"/>
      <c r="W1035" s="266"/>
      <c r="X1035" s="266"/>
      <c r="Y1035" s="267"/>
    </row>
    <row r="1036" spans="1:25" x14ac:dyDescent="0.35">
      <c r="A1036" s="265"/>
      <c r="B1036" s="266"/>
      <c r="C1036" s="266"/>
      <c r="D1036" s="266"/>
      <c r="E1036" s="266"/>
      <c r="F1036" s="266"/>
      <c r="G1036" s="266"/>
      <c r="H1036" s="266"/>
      <c r="I1036" s="266"/>
      <c r="J1036" s="266"/>
      <c r="K1036" s="266"/>
      <c r="L1036" s="266"/>
      <c r="M1036" s="266"/>
      <c r="N1036" s="266"/>
      <c r="O1036" s="266"/>
      <c r="P1036" s="266"/>
      <c r="Q1036" s="266"/>
      <c r="R1036" s="266"/>
      <c r="S1036" s="266"/>
      <c r="T1036" s="266"/>
      <c r="U1036" s="266"/>
      <c r="V1036" s="266"/>
      <c r="W1036" s="266"/>
      <c r="X1036" s="266"/>
      <c r="Y1036" s="267"/>
    </row>
    <row r="1037" spans="1:25" x14ac:dyDescent="0.35">
      <c r="A1037" s="265"/>
      <c r="B1037" s="266"/>
      <c r="C1037" s="266"/>
      <c r="D1037" s="266"/>
      <c r="E1037" s="266"/>
      <c r="F1037" s="266"/>
      <c r="G1037" s="266"/>
      <c r="H1037" s="266"/>
      <c r="I1037" s="266"/>
      <c r="J1037" s="266"/>
      <c r="K1037" s="266"/>
      <c r="L1037" s="266"/>
      <c r="M1037" s="266"/>
      <c r="N1037" s="266"/>
      <c r="O1037" s="266"/>
      <c r="P1037" s="266"/>
      <c r="Q1037" s="266"/>
      <c r="R1037" s="266"/>
      <c r="S1037" s="266"/>
      <c r="T1037" s="266"/>
      <c r="U1037" s="266"/>
      <c r="V1037" s="266"/>
      <c r="W1037" s="266"/>
      <c r="X1037" s="266"/>
      <c r="Y1037" s="267"/>
    </row>
    <row r="1038" spans="1:25" x14ac:dyDescent="0.35">
      <c r="A1038" s="265"/>
      <c r="B1038" s="266"/>
      <c r="C1038" s="266"/>
      <c r="D1038" s="266"/>
      <c r="E1038" s="266"/>
      <c r="F1038" s="266"/>
      <c r="G1038" s="266"/>
      <c r="H1038" s="266"/>
      <c r="I1038" s="266"/>
      <c r="J1038" s="266"/>
      <c r="K1038" s="266"/>
      <c r="L1038" s="266"/>
      <c r="M1038" s="266"/>
      <c r="N1038" s="266"/>
      <c r="O1038" s="266"/>
      <c r="P1038" s="266"/>
      <c r="Q1038" s="266"/>
      <c r="R1038" s="266"/>
      <c r="S1038" s="266"/>
      <c r="T1038" s="266"/>
      <c r="U1038" s="266"/>
      <c r="V1038" s="266"/>
      <c r="W1038" s="266"/>
      <c r="X1038" s="266"/>
      <c r="Y1038" s="267"/>
    </row>
    <row r="1039" spans="1:25" ht="15" thickBot="1" x14ac:dyDescent="0.4">
      <c r="A1039" s="268"/>
      <c r="B1039" s="269"/>
      <c r="C1039" s="269"/>
      <c r="D1039" s="269"/>
      <c r="E1039" s="269"/>
      <c r="F1039" s="269"/>
      <c r="G1039" s="269"/>
      <c r="H1039" s="269"/>
      <c r="I1039" s="269"/>
      <c r="J1039" s="269"/>
      <c r="K1039" s="269"/>
      <c r="L1039" s="269"/>
      <c r="M1039" s="269"/>
      <c r="N1039" s="269"/>
      <c r="O1039" s="269"/>
      <c r="P1039" s="269"/>
      <c r="Q1039" s="269"/>
      <c r="R1039" s="269"/>
      <c r="S1039" s="269"/>
      <c r="T1039" s="269"/>
      <c r="U1039" s="269"/>
      <c r="V1039" s="269"/>
      <c r="W1039" s="269"/>
      <c r="X1039" s="269"/>
      <c r="Y1039" s="270"/>
    </row>
    <row r="1041" spans="1:25" ht="15" thickBot="1" x14ac:dyDescent="0.4">
      <c r="A1041" s="271" t="s">
        <v>47</v>
      </c>
      <c r="B1041" s="271"/>
      <c r="C1041" s="271"/>
      <c r="D1041" s="271"/>
      <c r="E1041" s="230"/>
      <c r="F1041" s="230"/>
      <c r="G1041" s="230"/>
      <c r="H1041" s="230"/>
      <c r="I1041" s="230"/>
      <c r="J1041" s="230"/>
      <c r="K1041" s="230"/>
      <c r="L1041" s="230"/>
      <c r="M1041" s="230"/>
      <c r="N1041" s="230"/>
      <c r="O1041" s="230"/>
      <c r="P1041" s="230"/>
      <c r="Q1041" s="230"/>
      <c r="R1041" s="230"/>
      <c r="S1041" s="230"/>
      <c r="T1041" s="230"/>
      <c r="U1041" s="230"/>
      <c r="V1041" s="230"/>
      <c r="W1041" s="230"/>
      <c r="X1041" s="230"/>
      <c r="Y1041" s="230"/>
    </row>
    <row r="1042" spans="1:25" x14ac:dyDescent="0.35">
      <c r="A1042" s="262"/>
      <c r="B1042" s="263"/>
      <c r="C1042" s="263"/>
      <c r="D1042" s="263"/>
      <c r="E1042" s="263"/>
      <c r="F1042" s="263"/>
      <c r="G1042" s="263"/>
      <c r="H1042" s="263"/>
      <c r="I1042" s="263"/>
      <c r="J1042" s="263"/>
      <c r="K1042" s="263"/>
      <c r="L1042" s="263"/>
      <c r="M1042" s="263"/>
      <c r="N1042" s="263"/>
      <c r="O1042" s="263"/>
      <c r="P1042" s="263"/>
      <c r="Q1042" s="263"/>
      <c r="R1042" s="263"/>
      <c r="S1042" s="263"/>
      <c r="T1042" s="263"/>
      <c r="U1042" s="263"/>
      <c r="V1042" s="263"/>
      <c r="W1042" s="263"/>
      <c r="X1042" s="263"/>
      <c r="Y1042" s="264"/>
    </row>
    <row r="1043" spans="1:25" x14ac:dyDescent="0.35">
      <c r="A1043" s="265"/>
      <c r="B1043" s="266"/>
      <c r="C1043" s="266"/>
      <c r="D1043" s="266"/>
      <c r="E1043" s="266"/>
      <c r="F1043" s="266"/>
      <c r="G1043" s="266"/>
      <c r="H1043" s="266"/>
      <c r="I1043" s="266"/>
      <c r="J1043" s="266"/>
      <c r="K1043" s="266"/>
      <c r="L1043" s="266"/>
      <c r="M1043" s="266"/>
      <c r="N1043" s="266"/>
      <c r="O1043" s="266"/>
      <c r="P1043" s="266"/>
      <c r="Q1043" s="266"/>
      <c r="R1043" s="266"/>
      <c r="S1043" s="266"/>
      <c r="T1043" s="266"/>
      <c r="U1043" s="266"/>
      <c r="V1043" s="266"/>
      <c r="W1043" s="266"/>
      <c r="X1043" s="266"/>
      <c r="Y1043" s="267"/>
    </row>
    <row r="1044" spans="1:25" x14ac:dyDescent="0.35">
      <c r="A1044" s="265"/>
      <c r="B1044" s="266"/>
      <c r="C1044" s="266"/>
      <c r="D1044" s="266"/>
      <c r="E1044" s="266"/>
      <c r="F1044" s="266"/>
      <c r="G1044" s="266"/>
      <c r="H1044" s="266"/>
      <c r="I1044" s="266"/>
      <c r="J1044" s="266"/>
      <c r="K1044" s="266"/>
      <c r="L1044" s="266"/>
      <c r="M1044" s="266"/>
      <c r="N1044" s="266"/>
      <c r="O1044" s="266"/>
      <c r="P1044" s="266"/>
      <c r="Q1044" s="266"/>
      <c r="R1044" s="266"/>
      <c r="S1044" s="266"/>
      <c r="T1044" s="266"/>
      <c r="U1044" s="266"/>
      <c r="V1044" s="266"/>
      <c r="W1044" s="266"/>
      <c r="X1044" s="266"/>
      <c r="Y1044" s="267"/>
    </row>
    <row r="1045" spans="1:25" x14ac:dyDescent="0.35">
      <c r="A1045" s="265"/>
      <c r="B1045" s="266"/>
      <c r="C1045" s="266"/>
      <c r="D1045" s="266"/>
      <c r="E1045" s="266"/>
      <c r="F1045" s="266"/>
      <c r="G1045" s="266"/>
      <c r="H1045" s="266"/>
      <c r="I1045" s="266"/>
      <c r="J1045" s="266"/>
      <c r="K1045" s="266"/>
      <c r="L1045" s="266"/>
      <c r="M1045" s="266"/>
      <c r="N1045" s="266"/>
      <c r="O1045" s="266"/>
      <c r="P1045" s="266"/>
      <c r="Q1045" s="266"/>
      <c r="R1045" s="266"/>
      <c r="S1045" s="266"/>
      <c r="T1045" s="266"/>
      <c r="U1045" s="266"/>
      <c r="V1045" s="266"/>
      <c r="W1045" s="266"/>
      <c r="X1045" s="266"/>
      <c r="Y1045" s="267"/>
    </row>
    <row r="1046" spans="1:25" x14ac:dyDescent="0.35">
      <c r="A1046" s="265"/>
      <c r="B1046" s="266"/>
      <c r="C1046" s="266"/>
      <c r="D1046" s="266"/>
      <c r="E1046" s="266"/>
      <c r="F1046" s="266"/>
      <c r="G1046" s="266"/>
      <c r="H1046" s="266"/>
      <c r="I1046" s="266"/>
      <c r="J1046" s="266"/>
      <c r="K1046" s="266"/>
      <c r="L1046" s="266"/>
      <c r="M1046" s="266"/>
      <c r="N1046" s="266"/>
      <c r="O1046" s="266"/>
      <c r="P1046" s="266"/>
      <c r="Q1046" s="266"/>
      <c r="R1046" s="266"/>
      <c r="S1046" s="266"/>
      <c r="T1046" s="266"/>
      <c r="U1046" s="266"/>
      <c r="V1046" s="266"/>
      <c r="W1046" s="266"/>
      <c r="X1046" s="266"/>
      <c r="Y1046" s="267"/>
    </row>
    <row r="1047" spans="1:25" x14ac:dyDescent="0.35">
      <c r="A1047" s="265"/>
      <c r="B1047" s="266"/>
      <c r="C1047" s="266"/>
      <c r="D1047" s="266"/>
      <c r="E1047" s="266"/>
      <c r="F1047" s="266"/>
      <c r="G1047" s="266"/>
      <c r="H1047" s="266"/>
      <c r="I1047" s="266"/>
      <c r="J1047" s="266"/>
      <c r="K1047" s="266"/>
      <c r="L1047" s="266"/>
      <c r="M1047" s="266"/>
      <c r="N1047" s="266"/>
      <c r="O1047" s="266"/>
      <c r="P1047" s="266"/>
      <c r="Q1047" s="266"/>
      <c r="R1047" s="266"/>
      <c r="S1047" s="266"/>
      <c r="T1047" s="266"/>
      <c r="U1047" s="266"/>
      <c r="V1047" s="266"/>
      <c r="W1047" s="266"/>
      <c r="X1047" s="266"/>
      <c r="Y1047" s="267"/>
    </row>
    <row r="1048" spans="1:25" ht="15" thickBot="1" x14ac:dyDescent="0.4">
      <c r="A1048" s="268"/>
      <c r="B1048" s="269"/>
      <c r="C1048" s="269"/>
      <c r="D1048" s="269"/>
      <c r="E1048" s="269"/>
      <c r="F1048" s="269"/>
      <c r="G1048" s="269"/>
      <c r="H1048" s="269"/>
      <c r="I1048" s="269"/>
      <c r="J1048" s="269"/>
      <c r="K1048" s="269"/>
      <c r="L1048" s="269"/>
      <c r="M1048" s="269"/>
      <c r="N1048" s="269"/>
      <c r="O1048" s="269"/>
      <c r="P1048" s="269"/>
      <c r="Q1048" s="269"/>
      <c r="R1048" s="269"/>
      <c r="S1048" s="269"/>
      <c r="T1048" s="269"/>
      <c r="U1048" s="269"/>
      <c r="V1048" s="269"/>
      <c r="W1048" s="269"/>
      <c r="X1048" s="269"/>
      <c r="Y1048" s="270"/>
    </row>
    <row r="1050" spans="1:25" ht="15" thickBot="1" x14ac:dyDescent="0.4">
      <c r="A1050" s="271" t="s">
        <v>49</v>
      </c>
      <c r="B1050" s="271"/>
      <c r="C1050" s="271"/>
      <c r="D1050" s="271"/>
      <c r="E1050" s="271"/>
      <c r="F1050" s="271"/>
      <c r="G1050" s="271"/>
      <c r="H1050" s="271"/>
      <c r="I1050" s="230"/>
      <c r="J1050" s="230"/>
      <c r="K1050" s="230"/>
      <c r="L1050" s="230"/>
      <c r="M1050" s="230"/>
      <c r="N1050" s="230"/>
      <c r="O1050" s="230"/>
      <c r="P1050" s="230"/>
      <c r="Q1050" s="230"/>
      <c r="R1050" s="230"/>
      <c r="S1050" s="230"/>
      <c r="T1050" s="230"/>
      <c r="U1050" s="230"/>
      <c r="V1050" s="230"/>
      <c r="W1050" s="230"/>
      <c r="X1050" s="230"/>
      <c r="Y1050" s="230"/>
    </row>
    <row r="1051" spans="1:25" ht="15" thickBot="1" x14ac:dyDescent="0.4">
      <c r="A1051" s="272"/>
      <c r="B1051" s="273"/>
      <c r="C1051" s="273"/>
      <c r="D1051" s="273"/>
      <c r="E1051" s="273"/>
      <c r="F1051" s="273"/>
      <c r="G1051" s="273"/>
      <c r="H1051" s="273"/>
      <c r="I1051" s="273"/>
      <c r="J1051" s="273"/>
      <c r="K1051" s="273"/>
      <c r="L1051" s="273"/>
      <c r="M1051" s="273"/>
      <c r="N1051" s="273"/>
      <c r="O1051" s="273"/>
      <c r="P1051" s="273"/>
      <c r="Q1051" s="273"/>
      <c r="R1051" s="273"/>
      <c r="S1051" s="273"/>
      <c r="T1051" s="273"/>
      <c r="U1051" s="273"/>
      <c r="V1051" s="273"/>
      <c r="W1051" s="273"/>
      <c r="X1051" s="273"/>
      <c r="Y1051" s="274"/>
    </row>
    <row r="1053" spans="1:25" ht="15" thickBot="1" x14ac:dyDescent="0.4">
      <c r="A1053" s="271" t="s">
        <v>51</v>
      </c>
      <c r="B1053" s="271"/>
      <c r="C1053" s="271"/>
      <c r="D1053" s="230"/>
      <c r="E1053" s="271" t="s">
        <v>52</v>
      </c>
      <c r="F1053" s="271"/>
      <c r="G1053" s="271"/>
      <c r="H1053" s="230"/>
      <c r="I1053" s="230"/>
      <c r="J1053" s="230"/>
      <c r="K1053" s="230"/>
      <c r="L1053" s="230"/>
      <c r="M1053" s="230"/>
      <c r="N1053" s="230"/>
      <c r="O1053" s="230"/>
      <c r="P1053" s="230"/>
      <c r="Q1053" s="230"/>
      <c r="R1053" s="230"/>
      <c r="S1053" s="230"/>
      <c r="T1053" s="230"/>
      <c r="U1053" s="230"/>
      <c r="V1053" s="230"/>
      <c r="W1053" s="230"/>
      <c r="X1053" s="230"/>
      <c r="Y1053" s="230"/>
    </row>
    <row r="1054" spans="1:25" ht="15" thickBot="1" x14ac:dyDescent="0.4">
      <c r="A1054" s="275"/>
      <c r="B1054" s="276"/>
      <c r="C1054" s="230"/>
      <c r="D1054" s="230"/>
      <c r="E1054" s="275"/>
      <c r="F1054" s="276"/>
      <c r="G1054" s="230"/>
      <c r="H1054" s="230"/>
      <c r="I1054" s="230"/>
      <c r="J1054" s="230"/>
      <c r="K1054" s="230"/>
      <c r="L1054" s="230"/>
      <c r="M1054" s="230"/>
      <c r="N1054" s="230"/>
      <c r="O1054" s="230"/>
      <c r="P1054" s="230"/>
      <c r="Q1054" s="230"/>
      <c r="R1054" s="230"/>
      <c r="S1054" s="230"/>
      <c r="T1054" s="230"/>
      <c r="U1054" s="230"/>
      <c r="V1054" s="230"/>
      <c r="W1054" s="230"/>
      <c r="X1054" s="230"/>
      <c r="Y1054" s="230"/>
    </row>
    <row r="1056" spans="1:25" s="11" customFormat="1" x14ac:dyDescent="0.35"/>
    <row r="1058" spans="1:25" ht="19" thickBot="1" x14ac:dyDescent="0.5">
      <c r="A1058" s="277" t="s">
        <v>100</v>
      </c>
      <c r="B1058" s="277"/>
      <c r="C1058" s="277"/>
      <c r="D1058" s="277"/>
      <c r="E1058" s="277"/>
      <c r="F1058" s="277"/>
      <c r="G1058" s="230"/>
      <c r="H1058" s="277" t="s">
        <v>72</v>
      </c>
      <c r="I1058" s="277"/>
      <c r="J1058" s="277"/>
      <c r="K1058" s="230"/>
      <c r="L1058" s="230"/>
      <c r="M1058" s="230"/>
      <c r="N1058" s="230"/>
      <c r="O1058" s="230"/>
      <c r="P1058" s="230"/>
      <c r="Q1058" s="230"/>
      <c r="R1058" s="230"/>
      <c r="S1058" s="230"/>
      <c r="T1058" s="230"/>
      <c r="U1058" s="230"/>
      <c r="V1058" s="230"/>
      <c r="W1058" s="230"/>
      <c r="X1058" s="230"/>
      <c r="Y1058" s="230"/>
    </row>
    <row r="1059" spans="1:25" x14ac:dyDescent="0.35">
      <c r="A1059" s="262"/>
      <c r="B1059" s="263"/>
      <c r="C1059" s="263"/>
      <c r="D1059" s="263"/>
      <c r="E1059" s="263"/>
      <c r="F1059" s="263"/>
      <c r="G1059" s="263"/>
      <c r="H1059" s="263"/>
      <c r="I1059" s="263"/>
      <c r="J1059" s="263"/>
      <c r="K1059" s="263"/>
      <c r="L1059" s="263"/>
      <c r="M1059" s="263"/>
      <c r="N1059" s="263"/>
      <c r="O1059" s="263"/>
      <c r="P1059" s="263"/>
      <c r="Q1059" s="263"/>
      <c r="R1059" s="263"/>
      <c r="S1059" s="263"/>
      <c r="T1059" s="263"/>
      <c r="U1059" s="263"/>
      <c r="V1059" s="263"/>
      <c r="W1059" s="263"/>
      <c r="X1059" s="263"/>
      <c r="Y1059" s="264"/>
    </row>
    <row r="1060" spans="1:25" x14ac:dyDescent="0.35">
      <c r="A1060" s="265"/>
      <c r="B1060" s="266"/>
      <c r="C1060" s="266"/>
      <c r="D1060" s="266"/>
      <c r="E1060" s="266"/>
      <c r="F1060" s="266"/>
      <c r="G1060" s="266"/>
      <c r="H1060" s="266"/>
      <c r="I1060" s="266"/>
      <c r="J1060" s="266"/>
      <c r="K1060" s="266"/>
      <c r="L1060" s="266"/>
      <c r="M1060" s="266"/>
      <c r="N1060" s="266"/>
      <c r="O1060" s="266"/>
      <c r="P1060" s="266"/>
      <c r="Q1060" s="266"/>
      <c r="R1060" s="266"/>
      <c r="S1060" s="266"/>
      <c r="T1060" s="266"/>
      <c r="U1060" s="266"/>
      <c r="V1060" s="266"/>
      <c r="W1060" s="266"/>
      <c r="X1060" s="266"/>
      <c r="Y1060" s="267"/>
    </row>
    <row r="1061" spans="1:25" x14ac:dyDescent="0.35">
      <c r="A1061" s="265"/>
      <c r="B1061" s="266"/>
      <c r="C1061" s="266"/>
      <c r="D1061" s="266"/>
      <c r="E1061" s="266"/>
      <c r="F1061" s="266"/>
      <c r="G1061" s="266"/>
      <c r="H1061" s="266"/>
      <c r="I1061" s="266"/>
      <c r="J1061" s="266"/>
      <c r="K1061" s="266"/>
      <c r="L1061" s="266"/>
      <c r="M1061" s="266"/>
      <c r="N1061" s="266"/>
      <c r="O1061" s="266"/>
      <c r="P1061" s="266"/>
      <c r="Q1061" s="266"/>
      <c r="R1061" s="266"/>
      <c r="S1061" s="266"/>
      <c r="T1061" s="266"/>
      <c r="U1061" s="266"/>
      <c r="V1061" s="266"/>
      <c r="W1061" s="266"/>
      <c r="X1061" s="266"/>
      <c r="Y1061" s="267"/>
    </row>
    <row r="1062" spans="1:25" x14ac:dyDescent="0.35">
      <c r="A1062" s="265"/>
      <c r="B1062" s="266"/>
      <c r="C1062" s="266"/>
      <c r="D1062" s="266"/>
      <c r="E1062" s="266"/>
      <c r="F1062" s="266"/>
      <c r="G1062" s="266"/>
      <c r="H1062" s="266"/>
      <c r="I1062" s="266"/>
      <c r="J1062" s="266"/>
      <c r="K1062" s="266"/>
      <c r="L1062" s="266"/>
      <c r="M1062" s="266"/>
      <c r="N1062" s="266"/>
      <c r="O1062" s="266"/>
      <c r="P1062" s="266"/>
      <c r="Q1062" s="266"/>
      <c r="R1062" s="266"/>
      <c r="S1062" s="266"/>
      <c r="T1062" s="266"/>
      <c r="U1062" s="266"/>
      <c r="V1062" s="266"/>
      <c r="W1062" s="266"/>
      <c r="X1062" s="266"/>
      <c r="Y1062" s="267"/>
    </row>
    <row r="1063" spans="1:25" x14ac:dyDescent="0.35">
      <c r="A1063" s="265"/>
      <c r="B1063" s="266"/>
      <c r="C1063" s="266"/>
      <c r="D1063" s="266"/>
      <c r="E1063" s="266"/>
      <c r="F1063" s="266"/>
      <c r="G1063" s="266"/>
      <c r="H1063" s="266"/>
      <c r="I1063" s="266"/>
      <c r="J1063" s="266"/>
      <c r="K1063" s="266"/>
      <c r="L1063" s="266"/>
      <c r="M1063" s="266"/>
      <c r="N1063" s="266"/>
      <c r="O1063" s="266"/>
      <c r="P1063" s="266"/>
      <c r="Q1063" s="266"/>
      <c r="R1063" s="266"/>
      <c r="S1063" s="266"/>
      <c r="T1063" s="266"/>
      <c r="U1063" s="266"/>
      <c r="V1063" s="266"/>
      <c r="W1063" s="266"/>
      <c r="X1063" s="266"/>
      <c r="Y1063" s="267"/>
    </row>
    <row r="1064" spans="1:25" x14ac:dyDescent="0.35">
      <c r="A1064" s="265"/>
      <c r="B1064" s="266"/>
      <c r="C1064" s="266"/>
      <c r="D1064" s="266"/>
      <c r="E1064" s="266"/>
      <c r="F1064" s="266"/>
      <c r="G1064" s="266"/>
      <c r="H1064" s="266"/>
      <c r="I1064" s="266"/>
      <c r="J1064" s="266"/>
      <c r="K1064" s="266"/>
      <c r="L1064" s="266"/>
      <c r="M1064" s="266"/>
      <c r="N1064" s="266"/>
      <c r="O1064" s="266"/>
      <c r="P1064" s="266"/>
      <c r="Q1064" s="266"/>
      <c r="R1064" s="266"/>
      <c r="S1064" s="266"/>
      <c r="T1064" s="266"/>
      <c r="U1064" s="266"/>
      <c r="V1064" s="266"/>
      <c r="W1064" s="266"/>
      <c r="X1064" s="266"/>
      <c r="Y1064" s="267"/>
    </row>
    <row r="1065" spans="1:25" x14ac:dyDescent="0.35">
      <c r="A1065" s="265"/>
      <c r="B1065" s="266"/>
      <c r="C1065" s="266"/>
      <c r="D1065" s="266"/>
      <c r="E1065" s="266"/>
      <c r="F1065" s="266"/>
      <c r="G1065" s="266"/>
      <c r="H1065" s="266"/>
      <c r="I1065" s="266"/>
      <c r="J1065" s="266"/>
      <c r="K1065" s="266"/>
      <c r="L1065" s="266"/>
      <c r="M1065" s="266"/>
      <c r="N1065" s="266"/>
      <c r="O1065" s="266"/>
      <c r="P1065" s="266"/>
      <c r="Q1065" s="266"/>
      <c r="R1065" s="266"/>
      <c r="S1065" s="266"/>
      <c r="T1065" s="266"/>
      <c r="U1065" s="266"/>
      <c r="V1065" s="266"/>
      <c r="W1065" s="266"/>
      <c r="X1065" s="266"/>
      <c r="Y1065" s="267"/>
    </row>
    <row r="1066" spans="1:25" x14ac:dyDescent="0.35">
      <c r="A1066" s="265"/>
      <c r="B1066" s="266"/>
      <c r="C1066" s="266"/>
      <c r="D1066" s="266"/>
      <c r="E1066" s="266"/>
      <c r="F1066" s="266"/>
      <c r="G1066" s="266"/>
      <c r="H1066" s="266"/>
      <c r="I1066" s="266"/>
      <c r="J1066" s="266"/>
      <c r="K1066" s="266"/>
      <c r="L1066" s="266"/>
      <c r="M1066" s="266"/>
      <c r="N1066" s="266"/>
      <c r="O1066" s="266"/>
      <c r="P1066" s="266"/>
      <c r="Q1066" s="266"/>
      <c r="R1066" s="266"/>
      <c r="S1066" s="266"/>
      <c r="T1066" s="266"/>
      <c r="U1066" s="266"/>
      <c r="V1066" s="266"/>
      <c r="W1066" s="266"/>
      <c r="X1066" s="266"/>
      <c r="Y1066" s="267"/>
    </row>
    <row r="1067" spans="1:25" x14ac:dyDescent="0.35">
      <c r="A1067" s="265"/>
      <c r="B1067" s="266"/>
      <c r="C1067" s="266"/>
      <c r="D1067" s="266"/>
      <c r="E1067" s="266"/>
      <c r="F1067" s="266"/>
      <c r="G1067" s="266"/>
      <c r="H1067" s="266"/>
      <c r="I1067" s="266"/>
      <c r="J1067" s="266"/>
      <c r="K1067" s="266"/>
      <c r="L1067" s="266"/>
      <c r="M1067" s="266"/>
      <c r="N1067" s="266"/>
      <c r="O1067" s="266"/>
      <c r="P1067" s="266"/>
      <c r="Q1067" s="266"/>
      <c r="R1067" s="266"/>
      <c r="S1067" s="266"/>
      <c r="T1067" s="266"/>
      <c r="U1067" s="266"/>
      <c r="V1067" s="266"/>
      <c r="W1067" s="266"/>
      <c r="X1067" s="266"/>
      <c r="Y1067" s="267"/>
    </row>
    <row r="1068" spans="1:25" x14ac:dyDescent="0.35">
      <c r="A1068" s="265"/>
      <c r="B1068" s="266"/>
      <c r="C1068" s="266"/>
      <c r="D1068" s="266"/>
      <c r="E1068" s="266"/>
      <c r="F1068" s="266"/>
      <c r="G1068" s="266"/>
      <c r="H1068" s="266"/>
      <c r="I1068" s="266"/>
      <c r="J1068" s="266"/>
      <c r="K1068" s="266"/>
      <c r="L1068" s="266"/>
      <c r="M1068" s="266"/>
      <c r="N1068" s="266"/>
      <c r="O1068" s="266"/>
      <c r="P1068" s="266"/>
      <c r="Q1068" s="266"/>
      <c r="R1068" s="266"/>
      <c r="S1068" s="266"/>
      <c r="T1068" s="266"/>
      <c r="U1068" s="266"/>
      <c r="V1068" s="266"/>
      <c r="W1068" s="266"/>
      <c r="X1068" s="266"/>
      <c r="Y1068" s="267"/>
    </row>
    <row r="1069" spans="1:25" x14ac:dyDescent="0.35">
      <c r="A1069" s="265"/>
      <c r="B1069" s="266"/>
      <c r="C1069" s="266"/>
      <c r="D1069" s="266"/>
      <c r="E1069" s="266"/>
      <c r="F1069" s="266"/>
      <c r="G1069" s="266"/>
      <c r="H1069" s="266"/>
      <c r="I1069" s="266"/>
      <c r="J1069" s="266"/>
      <c r="K1069" s="266"/>
      <c r="L1069" s="266"/>
      <c r="M1069" s="266"/>
      <c r="N1069" s="266"/>
      <c r="O1069" s="266"/>
      <c r="P1069" s="266"/>
      <c r="Q1069" s="266"/>
      <c r="R1069" s="266"/>
      <c r="S1069" s="266"/>
      <c r="T1069" s="266"/>
      <c r="U1069" s="266"/>
      <c r="V1069" s="266"/>
      <c r="W1069" s="266"/>
      <c r="X1069" s="266"/>
      <c r="Y1069" s="267"/>
    </row>
    <row r="1070" spans="1:25" x14ac:dyDescent="0.35">
      <c r="A1070" s="265"/>
      <c r="B1070" s="266"/>
      <c r="C1070" s="266"/>
      <c r="D1070" s="266"/>
      <c r="E1070" s="266"/>
      <c r="F1070" s="266"/>
      <c r="G1070" s="266"/>
      <c r="H1070" s="266"/>
      <c r="I1070" s="266"/>
      <c r="J1070" s="266"/>
      <c r="K1070" s="266"/>
      <c r="L1070" s="266"/>
      <c r="M1070" s="266"/>
      <c r="N1070" s="266"/>
      <c r="O1070" s="266"/>
      <c r="P1070" s="266"/>
      <c r="Q1070" s="266"/>
      <c r="R1070" s="266"/>
      <c r="S1070" s="266"/>
      <c r="T1070" s="266"/>
      <c r="U1070" s="266"/>
      <c r="V1070" s="266"/>
      <c r="W1070" s="266"/>
      <c r="X1070" s="266"/>
      <c r="Y1070" s="267"/>
    </row>
    <row r="1071" spans="1:25" x14ac:dyDescent="0.35">
      <c r="A1071" s="265"/>
      <c r="B1071" s="266"/>
      <c r="C1071" s="266"/>
      <c r="D1071" s="266"/>
      <c r="E1071" s="266"/>
      <c r="F1071" s="266"/>
      <c r="G1071" s="266"/>
      <c r="H1071" s="266"/>
      <c r="I1071" s="266"/>
      <c r="J1071" s="266"/>
      <c r="K1071" s="266"/>
      <c r="L1071" s="266"/>
      <c r="M1071" s="266"/>
      <c r="N1071" s="266"/>
      <c r="O1071" s="266"/>
      <c r="P1071" s="266"/>
      <c r="Q1071" s="266"/>
      <c r="R1071" s="266"/>
      <c r="S1071" s="266"/>
      <c r="T1071" s="266"/>
      <c r="U1071" s="266"/>
      <c r="V1071" s="266"/>
      <c r="W1071" s="266"/>
      <c r="X1071" s="266"/>
      <c r="Y1071" s="267"/>
    </row>
    <row r="1072" spans="1:25" ht="15" thickBot="1" x14ac:dyDescent="0.4">
      <c r="A1072" s="268"/>
      <c r="B1072" s="269"/>
      <c r="C1072" s="269"/>
      <c r="D1072" s="269"/>
      <c r="E1072" s="269"/>
      <c r="F1072" s="269"/>
      <c r="G1072" s="269"/>
      <c r="H1072" s="269"/>
      <c r="I1072" s="269"/>
      <c r="J1072" s="269"/>
      <c r="K1072" s="269"/>
      <c r="L1072" s="269"/>
      <c r="M1072" s="269"/>
      <c r="N1072" s="269"/>
      <c r="O1072" s="269"/>
      <c r="P1072" s="269"/>
      <c r="Q1072" s="269"/>
      <c r="R1072" s="269"/>
      <c r="S1072" s="269"/>
      <c r="T1072" s="269"/>
      <c r="U1072" s="269"/>
      <c r="V1072" s="269"/>
      <c r="W1072" s="269"/>
      <c r="X1072" s="269"/>
      <c r="Y1072" s="270"/>
    </row>
    <row r="1074" spans="1:25" ht="15" thickBot="1" x14ac:dyDescent="0.4">
      <c r="A1074" s="271" t="s">
        <v>47</v>
      </c>
      <c r="B1074" s="271"/>
      <c r="C1074" s="271"/>
      <c r="D1074" s="271"/>
      <c r="E1074" s="230"/>
      <c r="F1074" s="230"/>
      <c r="G1074" s="230"/>
      <c r="H1074" s="230"/>
      <c r="I1074" s="230"/>
      <c r="J1074" s="230"/>
      <c r="K1074" s="230"/>
      <c r="L1074" s="230"/>
      <c r="M1074" s="230"/>
      <c r="N1074" s="230"/>
      <c r="O1074" s="230"/>
      <c r="P1074" s="230"/>
      <c r="Q1074" s="230"/>
      <c r="R1074" s="230"/>
      <c r="S1074" s="230"/>
      <c r="T1074" s="230"/>
      <c r="U1074" s="230"/>
      <c r="V1074" s="230"/>
      <c r="W1074" s="230"/>
      <c r="X1074" s="230"/>
      <c r="Y1074" s="230"/>
    </row>
    <row r="1075" spans="1:25" x14ac:dyDescent="0.35">
      <c r="A1075" s="262"/>
      <c r="B1075" s="263"/>
      <c r="C1075" s="263"/>
      <c r="D1075" s="263"/>
      <c r="E1075" s="263"/>
      <c r="F1075" s="263"/>
      <c r="G1075" s="263"/>
      <c r="H1075" s="263"/>
      <c r="I1075" s="263"/>
      <c r="J1075" s="263"/>
      <c r="K1075" s="263"/>
      <c r="L1075" s="263"/>
      <c r="M1075" s="263"/>
      <c r="N1075" s="263"/>
      <c r="O1075" s="263"/>
      <c r="P1075" s="263"/>
      <c r="Q1075" s="263"/>
      <c r="R1075" s="263"/>
      <c r="S1075" s="263"/>
      <c r="T1075" s="263"/>
      <c r="U1075" s="263"/>
      <c r="V1075" s="263"/>
      <c r="W1075" s="263"/>
      <c r="X1075" s="263"/>
      <c r="Y1075" s="264"/>
    </row>
    <row r="1076" spans="1:25" x14ac:dyDescent="0.35">
      <c r="A1076" s="265"/>
      <c r="B1076" s="266"/>
      <c r="C1076" s="266"/>
      <c r="D1076" s="266"/>
      <c r="E1076" s="266"/>
      <c r="F1076" s="266"/>
      <c r="G1076" s="266"/>
      <c r="H1076" s="266"/>
      <c r="I1076" s="266"/>
      <c r="J1076" s="266"/>
      <c r="K1076" s="266"/>
      <c r="L1076" s="266"/>
      <c r="M1076" s="266"/>
      <c r="N1076" s="266"/>
      <c r="O1076" s="266"/>
      <c r="P1076" s="266"/>
      <c r="Q1076" s="266"/>
      <c r="R1076" s="266"/>
      <c r="S1076" s="266"/>
      <c r="T1076" s="266"/>
      <c r="U1076" s="266"/>
      <c r="V1076" s="266"/>
      <c r="W1076" s="266"/>
      <c r="X1076" s="266"/>
      <c r="Y1076" s="267"/>
    </row>
    <row r="1077" spans="1:25" x14ac:dyDescent="0.35">
      <c r="A1077" s="265"/>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7"/>
    </row>
    <row r="1078" spans="1:25" x14ac:dyDescent="0.35">
      <c r="A1078" s="265"/>
      <c r="B1078" s="266"/>
      <c r="C1078" s="266"/>
      <c r="D1078" s="266"/>
      <c r="E1078" s="266"/>
      <c r="F1078" s="266"/>
      <c r="G1078" s="266"/>
      <c r="H1078" s="266"/>
      <c r="I1078" s="266"/>
      <c r="J1078" s="266"/>
      <c r="K1078" s="266"/>
      <c r="L1078" s="266"/>
      <c r="M1078" s="266"/>
      <c r="N1078" s="266"/>
      <c r="O1078" s="266"/>
      <c r="P1078" s="266"/>
      <c r="Q1078" s="266"/>
      <c r="R1078" s="266"/>
      <c r="S1078" s="266"/>
      <c r="T1078" s="266"/>
      <c r="U1078" s="266"/>
      <c r="V1078" s="266"/>
      <c r="W1078" s="266"/>
      <c r="X1078" s="266"/>
      <c r="Y1078" s="267"/>
    </row>
    <row r="1079" spans="1:25" x14ac:dyDescent="0.35">
      <c r="A1079" s="265"/>
      <c r="B1079" s="266"/>
      <c r="C1079" s="266"/>
      <c r="D1079" s="266"/>
      <c r="E1079" s="266"/>
      <c r="F1079" s="266"/>
      <c r="G1079" s="266"/>
      <c r="H1079" s="266"/>
      <c r="I1079" s="266"/>
      <c r="J1079" s="266"/>
      <c r="K1079" s="266"/>
      <c r="L1079" s="266"/>
      <c r="M1079" s="266"/>
      <c r="N1079" s="266"/>
      <c r="O1079" s="266"/>
      <c r="P1079" s="266"/>
      <c r="Q1079" s="266"/>
      <c r="R1079" s="266"/>
      <c r="S1079" s="266"/>
      <c r="T1079" s="266"/>
      <c r="U1079" s="266"/>
      <c r="V1079" s="266"/>
      <c r="W1079" s="266"/>
      <c r="X1079" s="266"/>
      <c r="Y1079" s="267"/>
    </row>
    <row r="1080" spans="1:25" x14ac:dyDescent="0.35">
      <c r="A1080" s="265"/>
      <c r="B1080" s="266"/>
      <c r="C1080" s="266"/>
      <c r="D1080" s="266"/>
      <c r="E1080" s="266"/>
      <c r="F1080" s="266"/>
      <c r="G1080" s="266"/>
      <c r="H1080" s="266"/>
      <c r="I1080" s="266"/>
      <c r="J1080" s="266"/>
      <c r="K1080" s="266"/>
      <c r="L1080" s="266"/>
      <c r="M1080" s="266"/>
      <c r="N1080" s="266"/>
      <c r="O1080" s="266"/>
      <c r="P1080" s="266"/>
      <c r="Q1080" s="266"/>
      <c r="R1080" s="266"/>
      <c r="S1080" s="266"/>
      <c r="T1080" s="266"/>
      <c r="U1080" s="266"/>
      <c r="V1080" s="266"/>
      <c r="W1080" s="266"/>
      <c r="X1080" s="266"/>
      <c r="Y1080" s="267"/>
    </row>
    <row r="1081" spans="1:25" ht="15" thickBot="1" x14ac:dyDescent="0.4">
      <c r="A1081" s="268"/>
      <c r="B1081" s="269"/>
      <c r="C1081" s="269"/>
      <c r="D1081" s="269"/>
      <c r="E1081" s="269"/>
      <c r="F1081" s="269"/>
      <c r="G1081" s="269"/>
      <c r="H1081" s="269"/>
      <c r="I1081" s="269"/>
      <c r="J1081" s="269"/>
      <c r="K1081" s="269"/>
      <c r="L1081" s="269"/>
      <c r="M1081" s="269"/>
      <c r="N1081" s="269"/>
      <c r="O1081" s="269"/>
      <c r="P1081" s="269"/>
      <c r="Q1081" s="269"/>
      <c r="R1081" s="269"/>
      <c r="S1081" s="269"/>
      <c r="T1081" s="269"/>
      <c r="U1081" s="269"/>
      <c r="V1081" s="269"/>
      <c r="W1081" s="269"/>
      <c r="X1081" s="269"/>
      <c r="Y1081" s="270"/>
    </row>
    <row r="1083" spans="1:25" ht="15" thickBot="1" x14ac:dyDescent="0.4">
      <c r="A1083" s="271" t="s">
        <v>49</v>
      </c>
      <c r="B1083" s="271"/>
      <c r="C1083" s="271"/>
      <c r="D1083" s="271"/>
      <c r="E1083" s="271"/>
      <c r="F1083" s="271"/>
      <c r="G1083" s="271"/>
      <c r="H1083" s="271"/>
      <c r="I1083" s="230"/>
      <c r="J1083" s="230"/>
      <c r="K1083" s="230"/>
      <c r="L1083" s="230"/>
      <c r="M1083" s="230"/>
      <c r="N1083" s="230"/>
      <c r="O1083" s="230"/>
      <c r="P1083" s="230"/>
      <c r="Q1083" s="230"/>
      <c r="R1083" s="230"/>
      <c r="S1083" s="230"/>
      <c r="T1083" s="230"/>
      <c r="U1083" s="230"/>
      <c r="V1083" s="230"/>
      <c r="W1083" s="230"/>
      <c r="X1083" s="230"/>
      <c r="Y1083" s="230"/>
    </row>
    <row r="1084" spans="1:25" ht="15" thickBot="1" x14ac:dyDescent="0.4">
      <c r="A1084" s="272"/>
      <c r="B1084" s="273"/>
      <c r="C1084" s="273"/>
      <c r="D1084" s="273"/>
      <c r="E1084" s="273"/>
      <c r="F1084" s="273"/>
      <c r="G1084" s="273"/>
      <c r="H1084" s="273"/>
      <c r="I1084" s="273"/>
      <c r="J1084" s="273"/>
      <c r="K1084" s="273"/>
      <c r="L1084" s="273"/>
      <c r="M1084" s="273"/>
      <c r="N1084" s="273"/>
      <c r="O1084" s="273"/>
      <c r="P1084" s="273"/>
      <c r="Q1084" s="273"/>
      <c r="R1084" s="273"/>
      <c r="S1084" s="273"/>
      <c r="T1084" s="273"/>
      <c r="U1084" s="273"/>
      <c r="V1084" s="273"/>
      <c r="W1084" s="273"/>
      <c r="X1084" s="273"/>
      <c r="Y1084" s="274"/>
    </row>
    <row r="1086" spans="1:25" ht="15" thickBot="1" x14ac:dyDescent="0.4">
      <c r="A1086" s="271" t="s">
        <v>51</v>
      </c>
      <c r="B1086" s="271"/>
      <c r="C1086" s="271"/>
      <c r="D1086" s="230"/>
      <c r="E1086" s="271" t="s">
        <v>52</v>
      </c>
      <c r="F1086" s="271"/>
      <c r="G1086" s="271"/>
      <c r="H1086" s="230"/>
      <c r="I1086" s="230"/>
      <c r="J1086" s="230"/>
      <c r="K1086" s="230"/>
      <c r="L1086" s="230"/>
      <c r="M1086" s="230"/>
      <c r="N1086" s="230"/>
      <c r="O1086" s="230"/>
      <c r="P1086" s="230"/>
      <c r="Q1086" s="230"/>
      <c r="R1086" s="230"/>
      <c r="S1086" s="230"/>
      <c r="T1086" s="230"/>
      <c r="U1086" s="230"/>
      <c r="V1086" s="230"/>
      <c r="W1086" s="230"/>
      <c r="X1086" s="230"/>
      <c r="Y1086" s="230"/>
    </row>
    <row r="1087" spans="1:25" ht="15" thickBot="1" x14ac:dyDescent="0.4">
      <c r="A1087" s="275"/>
      <c r="B1087" s="276"/>
      <c r="C1087" s="230"/>
      <c r="D1087" s="230"/>
      <c r="E1087" s="275"/>
      <c r="F1087" s="276"/>
      <c r="G1087" s="230"/>
      <c r="H1087" s="230"/>
      <c r="I1087" s="230"/>
      <c r="J1087" s="230"/>
      <c r="K1087" s="230"/>
      <c r="L1087" s="230"/>
      <c r="M1087" s="230"/>
      <c r="N1087" s="230"/>
      <c r="O1087" s="230"/>
      <c r="P1087" s="230"/>
      <c r="Q1087" s="230"/>
      <c r="R1087" s="230"/>
      <c r="S1087" s="230"/>
      <c r="T1087" s="230"/>
      <c r="U1087" s="230"/>
      <c r="V1087" s="230"/>
      <c r="W1087" s="230"/>
      <c r="X1087" s="230"/>
      <c r="Y1087" s="230"/>
    </row>
    <row r="1089" spans="1:25" s="11" customFormat="1" x14ac:dyDescent="0.35"/>
    <row r="1091" spans="1:25" ht="19" thickBot="1" x14ac:dyDescent="0.5">
      <c r="A1091" s="277" t="s">
        <v>101</v>
      </c>
      <c r="B1091" s="277"/>
      <c r="C1091" s="277"/>
      <c r="D1091" s="277"/>
      <c r="E1091" s="277"/>
      <c r="F1091" s="277"/>
      <c r="G1091" s="230"/>
      <c r="H1091" s="277" t="s">
        <v>72</v>
      </c>
      <c r="I1091" s="277"/>
      <c r="J1091" s="277"/>
      <c r="K1091" s="230"/>
      <c r="L1091" s="230"/>
      <c r="M1091" s="230"/>
      <c r="N1091" s="230"/>
      <c r="O1091" s="230"/>
      <c r="P1091" s="230"/>
      <c r="Q1091" s="230"/>
      <c r="R1091" s="230"/>
      <c r="S1091" s="230"/>
      <c r="T1091" s="230"/>
      <c r="U1091" s="230"/>
      <c r="V1091" s="230"/>
      <c r="W1091" s="230"/>
      <c r="X1091" s="230"/>
      <c r="Y1091" s="230"/>
    </row>
    <row r="1092" spans="1:25" x14ac:dyDescent="0.35">
      <c r="A1092" s="262"/>
      <c r="B1092" s="263"/>
      <c r="C1092" s="263"/>
      <c r="D1092" s="263"/>
      <c r="E1092" s="263"/>
      <c r="F1092" s="263"/>
      <c r="G1092" s="263"/>
      <c r="H1092" s="263"/>
      <c r="I1092" s="263"/>
      <c r="J1092" s="263"/>
      <c r="K1092" s="263"/>
      <c r="L1092" s="263"/>
      <c r="M1092" s="263"/>
      <c r="N1092" s="263"/>
      <c r="O1092" s="263"/>
      <c r="P1092" s="263"/>
      <c r="Q1092" s="263"/>
      <c r="R1092" s="263"/>
      <c r="S1092" s="263"/>
      <c r="T1092" s="263"/>
      <c r="U1092" s="263"/>
      <c r="V1092" s="263"/>
      <c r="W1092" s="263"/>
      <c r="X1092" s="263"/>
      <c r="Y1092" s="264"/>
    </row>
    <row r="1093" spans="1:25" x14ac:dyDescent="0.35">
      <c r="A1093" s="265"/>
      <c r="B1093" s="266"/>
      <c r="C1093" s="266"/>
      <c r="D1093" s="266"/>
      <c r="E1093" s="266"/>
      <c r="F1093" s="266"/>
      <c r="G1093" s="266"/>
      <c r="H1093" s="266"/>
      <c r="I1093" s="266"/>
      <c r="J1093" s="266"/>
      <c r="K1093" s="266"/>
      <c r="L1093" s="266"/>
      <c r="M1093" s="266"/>
      <c r="N1093" s="266"/>
      <c r="O1093" s="266"/>
      <c r="P1093" s="266"/>
      <c r="Q1093" s="266"/>
      <c r="R1093" s="266"/>
      <c r="S1093" s="266"/>
      <c r="T1093" s="266"/>
      <c r="U1093" s="266"/>
      <c r="V1093" s="266"/>
      <c r="W1093" s="266"/>
      <c r="X1093" s="266"/>
      <c r="Y1093" s="267"/>
    </row>
    <row r="1094" spans="1:25" x14ac:dyDescent="0.35">
      <c r="A1094" s="265"/>
      <c r="B1094" s="266"/>
      <c r="C1094" s="266"/>
      <c r="D1094" s="266"/>
      <c r="E1094" s="266"/>
      <c r="F1094" s="266"/>
      <c r="G1094" s="266"/>
      <c r="H1094" s="266"/>
      <c r="I1094" s="266"/>
      <c r="J1094" s="266"/>
      <c r="K1094" s="266"/>
      <c r="L1094" s="266"/>
      <c r="M1094" s="266"/>
      <c r="N1094" s="266"/>
      <c r="O1094" s="266"/>
      <c r="P1094" s="266"/>
      <c r="Q1094" s="266"/>
      <c r="R1094" s="266"/>
      <c r="S1094" s="266"/>
      <c r="T1094" s="266"/>
      <c r="U1094" s="266"/>
      <c r="V1094" s="266"/>
      <c r="W1094" s="266"/>
      <c r="X1094" s="266"/>
      <c r="Y1094" s="267"/>
    </row>
    <row r="1095" spans="1:25" x14ac:dyDescent="0.35">
      <c r="A1095" s="265"/>
      <c r="B1095" s="266"/>
      <c r="C1095" s="266"/>
      <c r="D1095" s="266"/>
      <c r="E1095" s="266"/>
      <c r="F1095" s="266"/>
      <c r="G1095" s="266"/>
      <c r="H1095" s="266"/>
      <c r="I1095" s="266"/>
      <c r="J1095" s="266"/>
      <c r="K1095" s="266"/>
      <c r="L1095" s="266"/>
      <c r="M1095" s="266"/>
      <c r="N1095" s="266"/>
      <c r="O1095" s="266"/>
      <c r="P1095" s="266"/>
      <c r="Q1095" s="266"/>
      <c r="R1095" s="266"/>
      <c r="S1095" s="266"/>
      <c r="T1095" s="266"/>
      <c r="U1095" s="266"/>
      <c r="V1095" s="266"/>
      <c r="W1095" s="266"/>
      <c r="X1095" s="266"/>
      <c r="Y1095" s="267"/>
    </row>
    <row r="1096" spans="1:25" x14ac:dyDescent="0.35">
      <c r="A1096" s="265"/>
      <c r="B1096" s="266"/>
      <c r="C1096" s="266"/>
      <c r="D1096" s="266"/>
      <c r="E1096" s="266"/>
      <c r="F1096" s="266"/>
      <c r="G1096" s="266"/>
      <c r="H1096" s="266"/>
      <c r="I1096" s="266"/>
      <c r="J1096" s="266"/>
      <c r="K1096" s="266"/>
      <c r="L1096" s="266"/>
      <c r="M1096" s="266"/>
      <c r="N1096" s="266"/>
      <c r="O1096" s="266"/>
      <c r="P1096" s="266"/>
      <c r="Q1096" s="266"/>
      <c r="R1096" s="266"/>
      <c r="S1096" s="266"/>
      <c r="T1096" s="266"/>
      <c r="U1096" s="266"/>
      <c r="V1096" s="266"/>
      <c r="W1096" s="266"/>
      <c r="X1096" s="266"/>
      <c r="Y1096" s="267"/>
    </row>
    <row r="1097" spans="1:25" x14ac:dyDescent="0.35">
      <c r="A1097" s="265"/>
      <c r="B1097" s="266"/>
      <c r="C1097" s="266"/>
      <c r="D1097" s="266"/>
      <c r="E1097" s="266"/>
      <c r="F1097" s="266"/>
      <c r="G1097" s="266"/>
      <c r="H1097" s="266"/>
      <c r="I1097" s="266"/>
      <c r="J1097" s="266"/>
      <c r="K1097" s="266"/>
      <c r="L1097" s="266"/>
      <c r="M1097" s="266"/>
      <c r="N1097" s="266"/>
      <c r="O1097" s="266"/>
      <c r="P1097" s="266"/>
      <c r="Q1097" s="266"/>
      <c r="R1097" s="266"/>
      <c r="S1097" s="266"/>
      <c r="T1097" s="266"/>
      <c r="U1097" s="266"/>
      <c r="V1097" s="266"/>
      <c r="W1097" s="266"/>
      <c r="X1097" s="266"/>
      <c r="Y1097" s="267"/>
    </row>
    <row r="1098" spans="1:25" x14ac:dyDescent="0.35">
      <c r="A1098" s="265"/>
      <c r="B1098" s="266"/>
      <c r="C1098" s="266"/>
      <c r="D1098" s="266"/>
      <c r="E1098" s="266"/>
      <c r="F1098" s="266"/>
      <c r="G1098" s="266"/>
      <c r="H1098" s="266"/>
      <c r="I1098" s="266"/>
      <c r="J1098" s="266"/>
      <c r="K1098" s="266"/>
      <c r="L1098" s="266"/>
      <c r="M1098" s="266"/>
      <c r="N1098" s="266"/>
      <c r="O1098" s="266"/>
      <c r="P1098" s="266"/>
      <c r="Q1098" s="266"/>
      <c r="R1098" s="266"/>
      <c r="S1098" s="266"/>
      <c r="T1098" s="266"/>
      <c r="U1098" s="266"/>
      <c r="V1098" s="266"/>
      <c r="W1098" s="266"/>
      <c r="X1098" s="266"/>
      <c r="Y1098" s="267"/>
    </row>
    <row r="1099" spans="1:25" x14ac:dyDescent="0.35">
      <c r="A1099" s="265"/>
      <c r="B1099" s="266"/>
      <c r="C1099" s="266"/>
      <c r="D1099" s="266"/>
      <c r="E1099" s="266"/>
      <c r="F1099" s="266"/>
      <c r="G1099" s="266"/>
      <c r="H1099" s="266"/>
      <c r="I1099" s="266"/>
      <c r="J1099" s="266"/>
      <c r="K1099" s="266"/>
      <c r="L1099" s="266"/>
      <c r="M1099" s="266"/>
      <c r="N1099" s="266"/>
      <c r="O1099" s="266"/>
      <c r="P1099" s="266"/>
      <c r="Q1099" s="266"/>
      <c r="R1099" s="266"/>
      <c r="S1099" s="266"/>
      <c r="T1099" s="266"/>
      <c r="U1099" s="266"/>
      <c r="V1099" s="266"/>
      <c r="W1099" s="266"/>
      <c r="X1099" s="266"/>
      <c r="Y1099" s="267"/>
    </row>
    <row r="1100" spans="1:25" x14ac:dyDescent="0.35">
      <c r="A1100" s="265"/>
      <c r="B1100" s="266"/>
      <c r="C1100" s="266"/>
      <c r="D1100" s="266"/>
      <c r="E1100" s="266"/>
      <c r="F1100" s="266"/>
      <c r="G1100" s="266"/>
      <c r="H1100" s="266"/>
      <c r="I1100" s="266"/>
      <c r="J1100" s="266"/>
      <c r="K1100" s="266"/>
      <c r="L1100" s="266"/>
      <c r="M1100" s="266"/>
      <c r="N1100" s="266"/>
      <c r="O1100" s="266"/>
      <c r="P1100" s="266"/>
      <c r="Q1100" s="266"/>
      <c r="R1100" s="266"/>
      <c r="S1100" s="266"/>
      <c r="T1100" s="266"/>
      <c r="U1100" s="266"/>
      <c r="V1100" s="266"/>
      <c r="W1100" s="266"/>
      <c r="X1100" s="266"/>
      <c r="Y1100" s="267"/>
    </row>
    <row r="1101" spans="1:25" x14ac:dyDescent="0.35">
      <c r="A1101" s="265"/>
      <c r="B1101" s="266"/>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7"/>
    </row>
    <row r="1102" spans="1:25" x14ac:dyDescent="0.35">
      <c r="A1102" s="265"/>
      <c r="B1102" s="266"/>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7"/>
    </row>
    <row r="1103" spans="1:25" x14ac:dyDescent="0.35">
      <c r="A1103" s="265"/>
      <c r="B1103" s="266"/>
      <c r="C1103" s="266"/>
      <c r="D1103" s="266"/>
      <c r="E1103" s="266"/>
      <c r="F1103" s="266"/>
      <c r="G1103" s="266"/>
      <c r="H1103" s="266"/>
      <c r="I1103" s="266"/>
      <c r="J1103" s="266"/>
      <c r="K1103" s="266"/>
      <c r="L1103" s="266"/>
      <c r="M1103" s="266"/>
      <c r="N1103" s="266"/>
      <c r="O1103" s="266"/>
      <c r="P1103" s="266"/>
      <c r="Q1103" s="266"/>
      <c r="R1103" s="266"/>
      <c r="S1103" s="266"/>
      <c r="T1103" s="266"/>
      <c r="U1103" s="266"/>
      <c r="V1103" s="266"/>
      <c r="W1103" s="266"/>
      <c r="X1103" s="266"/>
      <c r="Y1103" s="267"/>
    </row>
    <row r="1104" spans="1:25" x14ac:dyDescent="0.35">
      <c r="A1104" s="265"/>
      <c r="B1104" s="266"/>
      <c r="C1104" s="266"/>
      <c r="D1104" s="266"/>
      <c r="E1104" s="266"/>
      <c r="F1104" s="266"/>
      <c r="G1104" s="266"/>
      <c r="H1104" s="266"/>
      <c r="I1104" s="266"/>
      <c r="J1104" s="266"/>
      <c r="K1104" s="266"/>
      <c r="L1104" s="266"/>
      <c r="M1104" s="266"/>
      <c r="N1104" s="266"/>
      <c r="O1104" s="266"/>
      <c r="P1104" s="266"/>
      <c r="Q1104" s="266"/>
      <c r="R1104" s="266"/>
      <c r="S1104" s="266"/>
      <c r="T1104" s="266"/>
      <c r="U1104" s="266"/>
      <c r="V1104" s="266"/>
      <c r="W1104" s="266"/>
      <c r="X1104" s="266"/>
      <c r="Y1104" s="267"/>
    </row>
    <row r="1105" spans="1:25" ht="15" thickBot="1" x14ac:dyDescent="0.4">
      <c r="A1105" s="268"/>
      <c r="B1105" s="269"/>
      <c r="C1105" s="269"/>
      <c r="D1105" s="269"/>
      <c r="E1105" s="269"/>
      <c r="F1105" s="269"/>
      <c r="G1105" s="269"/>
      <c r="H1105" s="269"/>
      <c r="I1105" s="269"/>
      <c r="J1105" s="269"/>
      <c r="K1105" s="269"/>
      <c r="L1105" s="269"/>
      <c r="M1105" s="269"/>
      <c r="N1105" s="269"/>
      <c r="O1105" s="269"/>
      <c r="P1105" s="269"/>
      <c r="Q1105" s="269"/>
      <c r="R1105" s="269"/>
      <c r="S1105" s="269"/>
      <c r="T1105" s="269"/>
      <c r="U1105" s="269"/>
      <c r="V1105" s="269"/>
      <c r="W1105" s="269"/>
      <c r="X1105" s="269"/>
      <c r="Y1105" s="270"/>
    </row>
    <row r="1107" spans="1:25" ht="15" thickBot="1" x14ac:dyDescent="0.4">
      <c r="A1107" s="271" t="s">
        <v>47</v>
      </c>
      <c r="B1107" s="271"/>
      <c r="C1107" s="271"/>
      <c r="D1107" s="271"/>
      <c r="E1107" s="230"/>
      <c r="F1107" s="230"/>
      <c r="G1107" s="230"/>
      <c r="H1107" s="230"/>
      <c r="I1107" s="230"/>
      <c r="J1107" s="230"/>
      <c r="K1107" s="230"/>
      <c r="L1107" s="230"/>
      <c r="M1107" s="230"/>
      <c r="N1107" s="230"/>
      <c r="O1107" s="230"/>
      <c r="P1107" s="230"/>
      <c r="Q1107" s="230"/>
      <c r="R1107" s="230"/>
      <c r="S1107" s="230"/>
      <c r="T1107" s="230"/>
      <c r="U1107" s="230"/>
      <c r="V1107" s="230"/>
      <c r="W1107" s="230"/>
      <c r="X1107" s="230"/>
      <c r="Y1107" s="230"/>
    </row>
    <row r="1108" spans="1:25" x14ac:dyDescent="0.35">
      <c r="A1108" s="262"/>
      <c r="B1108" s="263"/>
      <c r="C1108" s="263"/>
      <c r="D1108" s="263"/>
      <c r="E1108" s="263"/>
      <c r="F1108" s="263"/>
      <c r="G1108" s="263"/>
      <c r="H1108" s="263"/>
      <c r="I1108" s="263"/>
      <c r="J1108" s="263"/>
      <c r="K1108" s="263"/>
      <c r="L1108" s="263"/>
      <c r="M1108" s="263"/>
      <c r="N1108" s="263"/>
      <c r="O1108" s="263"/>
      <c r="P1108" s="263"/>
      <c r="Q1108" s="263"/>
      <c r="R1108" s="263"/>
      <c r="S1108" s="263"/>
      <c r="T1108" s="263"/>
      <c r="U1108" s="263"/>
      <c r="V1108" s="263"/>
      <c r="W1108" s="263"/>
      <c r="X1108" s="263"/>
      <c r="Y1108" s="264"/>
    </row>
    <row r="1109" spans="1:25" x14ac:dyDescent="0.35">
      <c r="A1109" s="265"/>
      <c r="B1109" s="266"/>
      <c r="C1109" s="266"/>
      <c r="D1109" s="266"/>
      <c r="E1109" s="266"/>
      <c r="F1109" s="266"/>
      <c r="G1109" s="266"/>
      <c r="H1109" s="266"/>
      <c r="I1109" s="266"/>
      <c r="J1109" s="266"/>
      <c r="K1109" s="266"/>
      <c r="L1109" s="266"/>
      <c r="M1109" s="266"/>
      <c r="N1109" s="266"/>
      <c r="O1109" s="266"/>
      <c r="P1109" s="266"/>
      <c r="Q1109" s="266"/>
      <c r="R1109" s="266"/>
      <c r="S1109" s="266"/>
      <c r="T1109" s="266"/>
      <c r="U1109" s="266"/>
      <c r="V1109" s="266"/>
      <c r="W1109" s="266"/>
      <c r="X1109" s="266"/>
      <c r="Y1109" s="267"/>
    </row>
    <row r="1110" spans="1:25" x14ac:dyDescent="0.35">
      <c r="A1110" s="265"/>
      <c r="B1110" s="266"/>
      <c r="C1110" s="266"/>
      <c r="D1110" s="266"/>
      <c r="E1110" s="266"/>
      <c r="F1110" s="266"/>
      <c r="G1110" s="266"/>
      <c r="H1110" s="266"/>
      <c r="I1110" s="266"/>
      <c r="J1110" s="266"/>
      <c r="K1110" s="266"/>
      <c r="L1110" s="266"/>
      <c r="M1110" s="266"/>
      <c r="N1110" s="266"/>
      <c r="O1110" s="266"/>
      <c r="P1110" s="266"/>
      <c r="Q1110" s="266"/>
      <c r="R1110" s="266"/>
      <c r="S1110" s="266"/>
      <c r="T1110" s="266"/>
      <c r="U1110" s="266"/>
      <c r="V1110" s="266"/>
      <c r="W1110" s="266"/>
      <c r="X1110" s="266"/>
      <c r="Y1110" s="267"/>
    </row>
    <row r="1111" spans="1:25" x14ac:dyDescent="0.35">
      <c r="A1111" s="265"/>
      <c r="B1111" s="266"/>
      <c r="C1111" s="266"/>
      <c r="D1111" s="266"/>
      <c r="E1111" s="266"/>
      <c r="F1111" s="266"/>
      <c r="G1111" s="266"/>
      <c r="H1111" s="266"/>
      <c r="I1111" s="266"/>
      <c r="J1111" s="266"/>
      <c r="K1111" s="266"/>
      <c r="L1111" s="266"/>
      <c r="M1111" s="266"/>
      <c r="N1111" s="266"/>
      <c r="O1111" s="266"/>
      <c r="P1111" s="266"/>
      <c r="Q1111" s="266"/>
      <c r="R1111" s="266"/>
      <c r="S1111" s="266"/>
      <c r="T1111" s="266"/>
      <c r="U1111" s="266"/>
      <c r="V1111" s="266"/>
      <c r="W1111" s="266"/>
      <c r="X1111" s="266"/>
      <c r="Y1111" s="267"/>
    </row>
    <row r="1112" spans="1:25" x14ac:dyDescent="0.35">
      <c r="A1112" s="265"/>
      <c r="B1112" s="266"/>
      <c r="C1112" s="266"/>
      <c r="D1112" s="266"/>
      <c r="E1112" s="266"/>
      <c r="F1112" s="266"/>
      <c r="G1112" s="266"/>
      <c r="H1112" s="266"/>
      <c r="I1112" s="266"/>
      <c r="J1112" s="266"/>
      <c r="K1112" s="266"/>
      <c r="L1112" s="266"/>
      <c r="M1112" s="266"/>
      <c r="N1112" s="266"/>
      <c r="O1112" s="266"/>
      <c r="P1112" s="266"/>
      <c r="Q1112" s="266"/>
      <c r="R1112" s="266"/>
      <c r="S1112" s="266"/>
      <c r="T1112" s="266"/>
      <c r="U1112" s="266"/>
      <c r="V1112" s="266"/>
      <c r="W1112" s="266"/>
      <c r="X1112" s="266"/>
      <c r="Y1112" s="267"/>
    </row>
    <row r="1113" spans="1:25" x14ac:dyDescent="0.35">
      <c r="A1113" s="265"/>
      <c r="B1113" s="266"/>
      <c r="C1113" s="266"/>
      <c r="D1113" s="266"/>
      <c r="E1113" s="266"/>
      <c r="F1113" s="266"/>
      <c r="G1113" s="266"/>
      <c r="H1113" s="266"/>
      <c r="I1113" s="266"/>
      <c r="J1113" s="266"/>
      <c r="K1113" s="266"/>
      <c r="L1113" s="266"/>
      <c r="M1113" s="266"/>
      <c r="N1113" s="266"/>
      <c r="O1113" s="266"/>
      <c r="P1113" s="266"/>
      <c r="Q1113" s="266"/>
      <c r="R1113" s="266"/>
      <c r="S1113" s="266"/>
      <c r="T1113" s="266"/>
      <c r="U1113" s="266"/>
      <c r="V1113" s="266"/>
      <c r="W1113" s="266"/>
      <c r="X1113" s="266"/>
      <c r="Y1113" s="267"/>
    </row>
    <row r="1114" spans="1:25" ht="15" thickBot="1" x14ac:dyDescent="0.4">
      <c r="A1114" s="268"/>
      <c r="B1114" s="269"/>
      <c r="C1114" s="269"/>
      <c r="D1114" s="269"/>
      <c r="E1114" s="269"/>
      <c r="F1114" s="269"/>
      <c r="G1114" s="269"/>
      <c r="H1114" s="269"/>
      <c r="I1114" s="269"/>
      <c r="J1114" s="269"/>
      <c r="K1114" s="269"/>
      <c r="L1114" s="269"/>
      <c r="M1114" s="269"/>
      <c r="N1114" s="269"/>
      <c r="O1114" s="269"/>
      <c r="P1114" s="269"/>
      <c r="Q1114" s="269"/>
      <c r="R1114" s="269"/>
      <c r="S1114" s="269"/>
      <c r="T1114" s="269"/>
      <c r="U1114" s="269"/>
      <c r="V1114" s="269"/>
      <c r="W1114" s="269"/>
      <c r="X1114" s="269"/>
      <c r="Y1114" s="270"/>
    </row>
    <row r="1116" spans="1:25" ht="15" thickBot="1" x14ac:dyDescent="0.4">
      <c r="A1116" s="271" t="s">
        <v>49</v>
      </c>
      <c r="B1116" s="271"/>
      <c r="C1116" s="271"/>
      <c r="D1116" s="271"/>
      <c r="E1116" s="271"/>
      <c r="F1116" s="271"/>
      <c r="G1116" s="271"/>
      <c r="H1116" s="271"/>
      <c r="I1116" s="230"/>
      <c r="J1116" s="230"/>
      <c r="K1116" s="230"/>
      <c r="L1116" s="230"/>
      <c r="M1116" s="230"/>
      <c r="N1116" s="230"/>
      <c r="O1116" s="230"/>
      <c r="P1116" s="230"/>
      <c r="Q1116" s="230"/>
      <c r="R1116" s="230"/>
      <c r="S1116" s="230"/>
      <c r="T1116" s="230"/>
      <c r="U1116" s="230"/>
      <c r="V1116" s="230"/>
      <c r="W1116" s="230"/>
      <c r="X1116" s="230"/>
      <c r="Y1116" s="230"/>
    </row>
    <row r="1117" spans="1:25" ht="15" thickBot="1" x14ac:dyDescent="0.4">
      <c r="A1117" s="272"/>
      <c r="B1117" s="273"/>
      <c r="C1117" s="273"/>
      <c r="D1117" s="273"/>
      <c r="E1117" s="273"/>
      <c r="F1117" s="273"/>
      <c r="G1117" s="273"/>
      <c r="H1117" s="273"/>
      <c r="I1117" s="273"/>
      <c r="J1117" s="273"/>
      <c r="K1117" s="273"/>
      <c r="L1117" s="273"/>
      <c r="M1117" s="273"/>
      <c r="N1117" s="273"/>
      <c r="O1117" s="273"/>
      <c r="P1117" s="273"/>
      <c r="Q1117" s="273"/>
      <c r="R1117" s="273"/>
      <c r="S1117" s="273"/>
      <c r="T1117" s="273"/>
      <c r="U1117" s="273"/>
      <c r="V1117" s="273"/>
      <c r="W1117" s="273"/>
      <c r="X1117" s="273"/>
      <c r="Y1117" s="274"/>
    </row>
    <row r="1119" spans="1:25" ht="15" thickBot="1" x14ac:dyDescent="0.4">
      <c r="A1119" s="271" t="s">
        <v>51</v>
      </c>
      <c r="B1119" s="271"/>
      <c r="C1119" s="271"/>
      <c r="D1119" s="230"/>
      <c r="E1119" s="271" t="s">
        <v>52</v>
      </c>
      <c r="F1119" s="271"/>
      <c r="G1119" s="271"/>
      <c r="H1119" s="230"/>
      <c r="I1119" s="230"/>
      <c r="J1119" s="230"/>
      <c r="K1119" s="230"/>
      <c r="L1119" s="230"/>
      <c r="M1119" s="230"/>
      <c r="N1119" s="230"/>
      <c r="O1119" s="230"/>
      <c r="P1119" s="230"/>
      <c r="Q1119" s="230"/>
      <c r="R1119" s="230"/>
      <c r="S1119" s="230"/>
      <c r="T1119" s="230"/>
      <c r="U1119" s="230"/>
      <c r="V1119" s="230"/>
      <c r="W1119" s="230"/>
      <c r="X1119" s="230"/>
      <c r="Y1119" s="230"/>
    </row>
    <row r="1120" spans="1:25" ht="15" thickBot="1" x14ac:dyDescent="0.4">
      <c r="A1120" s="275"/>
      <c r="B1120" s="276"/>
      <c r="C1120" s="230"/>
      <c r="D1120" s="230"/>
      <c r="E1120" s="275"/>
      <c r="F1120" s="276"/>
      <c r="G1120" s="230"/>
      <c r="H1120" s="230"/>
      <c r="I1120" s="230"/>
      <c r="J1120" s="230"/>
      <c r="K1120" s="230"/>
      <c r="L1120" s="230"/>
      <c r="M1120" s="230"/>
      <c r="N1120" s="230"/>
      <c r="O1120" s="230"/>
      <c r="P1120" s="230"/>
      <c r="Q1120" s="230"/>
      <c r="R1120" s="230"/>
      <c r="S1120" s="230"/>
      <c r="T1120" s="230"/>
      <c r="U1120" s="230"/>
      <c r="V1120" s="230"/>
      <c r="W1120" s="230"/>
      <c r="X1120" s="230"/>
      <c r="Y1120" s="230"/>
    </row>
    <row r="1122" spans="1:25" s="11" customFormat="1" x14ac:dyDescent="0.35"/>
    <row r="1124" spans="1:25" ht="19" thickBot="1" x14ac:dyDescent="0.5">
      <c r="A1124" s="277" t="s">
        <v>102</v>
      </c>
      <c r="B1124" s="277"/>
      <c r="C1124" s="277"/>
      <c r="D1124" s="277"/>
      <c r="E1124" s="277"/>
      <c r="F1124" s="277"/>
      <c r="G1124" s="230"/>
      <c r="H1124" s="277" t="s">
        <v>72</v>
      </c>
      <c r="I1124" s="277"/>
      <c r="J1124" s="277"/>
      <c r="K1124" s="230"/>
      <c r="L1124" s="230"/>
      <c r="M1124" s="230"/>
      <c r="N1124" s="230"/>
      <c r="O1124" s="230"/>
      <c r="P1124" s="230"/>
      <c r="Q1124" s="230"/>
      <c r="R1124" s="230"/>
      <c r="S1124" s="230"/>
      <c r="T1124" s="230"/>
      <c r="U1124" s="230"/>
      <c r="V1124" s="230"/>
      <c r="W1124" s="230"/>
      <c r="X1124" s="230"/>
      <c r="Y1124" s="230"/>
    </row>
    <row r="1125" spans="1:25" x14ac:dyDescent="0.35">
      <c r="A1125" s="262"/>
      <c r="B1125" s="263"/>
      <c r="C1125" s="263"/>
      <c r="D1125" s="263"/>
      <c r="E1125" s="263"/>
      <c r="F1125" s="263"/>
      <c r="G1125" s="263"/>
      <c r="H1125" s="263"/>
      <c r="I1125" s="263"/>
      <c r="J1125" s="263"/>
      <c r="K1125" s="263"/>
      <c r="L1125" s="263"/>
      <c r="M1125" s="263"/>
      <c r="N1125" s="263"/>
      <c r="O1125" s="263"/>
      <c r="P1125" s="263"/>
      <c r="Q1125" s="263"/>
      <c r="R1125" s="263"/>
      <c r="S1125" s="263"/>
      <c r="T1125" s="263"/>
      <c r="U1125" s="263"/>
      <c r="V1125" s="263"/>
      <c r="W1125" s="263"/>
      <c r="X1125" s="263"/>
      <c r="Y1125" s="264"/>
    </row>
    <row r="1126" spans="1:25" x14ac:dyDescent="0.35">
      <c r="A1126" s="265"/>
      <c r="B1126" s="266"/>
      <c r="C1126" s="266"/>
      <c r="D1126" s="266"/>
      <c r="E1126" s="266"/>
      <c r="F1126" s="266"/>
      <c r="G1126" s="266"/>
      <c r="H1126" s="266"/>
      <c r="I1126" s="266"/>
      <c r="J1126" s="266"/>
      <c r="K1126" s="266"/>
      <c r="L1126" s="266"/>
      <c r="M1126" s="266"/>
      <c r="N1126" s="266"/>
      <c r="O1126" s="266"/>
      <c r="P1126" s="266"/>
      <c r="Q1126" s="266"/>
      <c r="R1126" s="266"/>
      <c r="S1126" s="266"/>
      <c r="T1126" s="266"/>
      <c r="U1126" s="266"/>
      <c r="V1126" s="266"/>
      <c r="W1126" s="266"/>
      <c r="X1126" s="266"/>
      <c r="Y1126" s="267"/>
    </row>
    <row r="1127" spans="1:25" x14ac:dyDescent="0.35">
      <c r="A1127" s="265"/>
      <c r="B1127" s="266"/>
      <c r="C1127" s="266"/>
      <c r="D1127" s="266"/>
      <c r="E1127" s="266"/>
      <c r="F1127" s="266"/>
      <c r="G1127" s="266"/>
      <c r="H1127" s="266"/>
      <c r="I1127" s="266"/>
      <c r="J1127" s="266"/>
      <c r="K1127" s="266"/>
      <c r="L1127" s="266"/>
      <c r="M1127" s="266"/>
      <c r="N1127" s="266"/>
      <c r="O1127" s="266"/>
      <c r="P1127" s="266"/>
      <c r="Q1127" s="266"/>
      <c r="R1127" s="266"/>
      <c r="S1127" s="266"/>
      <c r="T1127" s="266"/>
      <c r="U1127" s="266"/>
      <c r="V1127" s="266"/>
      <c r="W1127" s="266"/>
      <c r="X1127" s="266"/>
      <c r="Y1127" s="267"/>
    </row>
    <row r="1128" spans="1:25" x14ac:dyDescent="0.35">
      <c r="A1128" s="265"/>
      <c r="B1128" s="266"/>
      <c r="C1128" s="266"/>
      <c r="D1128" s="266"/>
      <c r="E1128" s="266"/>
      <c r="F1128" s="266"/>
      <c r="G1128" s="266"/>
      <c r="H1128" s="266"/>
      <c r="I1128" s="266"/>
      <c r="J1128" s="266"/>
      <c r="K1128" s="266"/>
      <c r="L1128" s="266"/>
      <c r="M1128" s="266"/>
      <c r="N1128" s="266"/>
      <c r="O1128" s="266"/>
      <c r="P1128" s="266"/>
      <c r="Q1128" s="266"/>
      <c r="R1128" s="266"/>
      <c r="S1128" s="266"/>
      <c r="T1128" s="266"/>
      <c r="U1128" s="266"/>
      <c r="V1128" s="266"/>
      <c r="W1128" s="266"/>
      <c r="X1128" s="266"/>
      <c r="Y1128" s="267"/>
    </row>
    <row r="1129" spans="1:25" x14ac:dyDescent="0.35">
      <c r="A1129" s="265"/>
      <c r="B1129" s="266"/>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7"/>
    </row>
    <row r="1130" spans="1:25" x14ac:dyDescent="0.35">
      <c r="A1130" s="265"/>
      <c r="B1130" s="266"/>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7"/>
    </row>
    <row r="1131" spans="1:25" x14ac:dyDescent="0.35">
      <c r="A1131" s="265"/>
      <c r="B1131" s="266"/>
      <c r="C1131" s="266"/>
      <c r="D1131" s="266"/>
      <c r="E1131" s="266"/>
      <c r="F1131" s="266"/>
      <c r="G1131" s="266"/>
      <c r="H1131" s="266"/>
      <c r="I1131" s="266"/>
      <c r="J1131" s="266"/>
      <c r="K1131" s="266"/>
      <c r="L1131" s="266"/>
      <c r="M1131" s="266"/>
      <c r="N1131" s="266"/>
      <c r="O1131" s="266"/>
      <c r="P1131" s="266"/>
      <c r="Q1131" s="266"/>
      <c r="R1131" s="266"/>
      <c r="S1131" s="266"/>
      <c r="T1131" s="266"/>
      <c r="U1131" s="266"/>
      <c r="V1131" s="266"/>
      <c r="W1131" s="266"/>
      <c r="X1131" s="266"/>
      <c r="Y1131" s="267"/>
    </row>
    <row r="1132" spans="1:25" x14ac:dyDescent="0.35">
      <c r="A1132" s="265"/>
      <c r="B1132" s="266"/>
      <c r="C1132" s="266"/>
      <c r="D1132" s="266"/>
      <c r="E1132" s="266"/>
      <c r="F1132" s="266"/>
      <c r="G1132" s="266"/>
      <c r="H1132" s="266"/>
      <c r="I1132" s="266"/>
      <c r="J1132" s="266"/>
      <c r="K1132" s="266"/>
      <c r="L1132" s="266"/>
      <c r="M1132" s="266"/>
      <c r="N1132" s="266"/>
      <c r="O1132" s="266"/>
      <c r="P1132" s="266"/>
      <c r="Q1132" s="266"/>
      <c r="R1132" s="266"/>
      <c r="S1132" s="266"/>
      <c r="T1132" s="266"/>
      <c r="U1132" s="266"/>
      <c r="V1132" s="266"/>
      <c r="W1132" s="266"/>
      <c r="X1132" s="266"/>
      <c r="Y1132" s="267"/>
    </row>
    <row r="1133" spans="1:25" x14ac:dyDescent="0.35">
      <c r="A1133" s="265"/>
      <c r="B1133" s="266"/>
      <c r="C1133" s="266"/>
      <c r="D1133" s="266"/>
      <c r="E1133" s="266"/>
      <c r="F1133" s="266"/>
      <c r="G1133" s="266"/>
      <c r="H1133" s="266"/>
      <c r="I1133" s="266"/>
      <c r="J1133" s="266"/>
      <c r="K1133" s="266"/>
      <c r="L1133" s="266"/>
      <c r="M1133" s="266"/>
      <c r="N1133" s="266"/>
      <c r="O1133" s="266"/>
      <c r="P1133" s="266"/>
      <c r="Q1133" s="266"/>
      <c r="R1133" s="266"/>
      <c r="S1133" s="266"/>
      <c r="T1133" s="266"/>
      <c r="U1133" s="266"/>
      <c r="V1133" s="266"/>
      <c r="W1133" s="266"/>
      <c r="X1133" s="266"/>
      <c r="Y1133" s="267"/>
    </row>
    <row r="1134" spans="1:25" x14ac:dyDescent="0.35">
      <c r="A1134" s="265"/>
      <c r="B1134" s="266"/>
      <c r="C1134" s="266"/>
      <c r="D1134" s="266"/>
      <c r="E1134" s="266"/>
      <c r="F1134" s="266"/>
      <c r="G1134" s="266"/>
      <c r="H1134" s="266"/>
      <c r="I1134" s="266"/>
      <c r="J1134" s="266"/>
      <c r="K1134" s="266"/>
      <c r="L1134" s="266"/>
      <c r="M1134" s="266"/>
      <c r="N1134" s="266"/>
      <c r="O1134" s="266"/>
      <c r="P1134" s="266"/>
      <c r="Q1134" s="266"/>
      <c r="R1134" s="266"/>
      <c r="S1134" s="266"/>
      <c r="T1134" s="266"/>
      <c r="U1134" s="266"/>
      <c r="V1134" s="266"/>
      <c r="W1134" s="266"/>
      <c r="X1134" s="266"/>
      <c r="Y1134" s="267"/>
    </row>
    <row r="1135" spans="1:25" x14ac:dyDescent="0.35">
      <c r="A1135" s="265"/>
      <c r="B1135" s="266"/>
      <c r="C1135" s="266"/>
      <c r="D1135" s="266"/>
      <c r="E1135" s="266"/>
      <c r="F1135" s="266"/>
      <c r="G1135" s="266"/>
      <c r="H1135" s="266"/>
      <c r="I1135" s="266"/>
      <c r="J1135" s="266"/>
      <c r="K1135" s="266"/>
      <c r="L1135" s="266"/>
      <c r="M1135" s="266"/>
      <c r="N1135" s="266"/>
      <c r="O1135" s="266"/>
      <c r="P1135" s="266"/>
      <c r="Q1135" s="266"/>
      <c r="R1135" s="266"/>
      <c r="S1135" s="266"/>
      <c r="T1135" s="266"/>
      <c r="U1135" s="266"/>
      <c r="V1135" s="266"/>
      <c r="W1135" s="266"/>
      <c r="X1135" s="266"/>
      <c r="Y1135" s="267"/>
    </row>
    <row r="1136" spans="1:25" x14ac:dyDescent="0.35">
      <c r="A1136" s="265"/>
      <c r="B1136" s="266"/>
      <c r="C1136" s="266"/>
      <c r="D1136" s="266"/>
      <c r="E1136" s="266"/>
      <c r="F1136" s="266"/>
      <c r="G1136" s="266"/>
      <c r="H1136" s="266"/>
      <c r="I1136" s="266"/>
      <c r="J1136" s="266"/>
      <c r="K1136" s="266"/>
      <c r="L1136" s="266"/>
      <c r="M1136" s="266"/>
      <c r="N1136" s="266"/>
      <c r="O1136" s="266"/>
      <c r="P1136" s="266"/>
      <c r="Q1136" s="266"/>
      <c r="R1136" s="266"/>
      <c r="S1136" s="266"/>
      <c r="T1136" s="266"/>
      <c r="U1136" s="266"/>
      <c r="V1136" s="266"/>
      <c r="W1136" s="266"/>
      <c r="X1136" s="266"/>
      <c r="Y1136" s="267"/>
    </row>
    <row r="1137" spans="1:25" x14ac:dyDescent="0.35">
      <c r="A1137" s="265"/>
      <c r="B1137" s="266"/>
      <c r="C1137" s="266"/>
      <c r="D1137" s="266"/>
      <c r="E1137" s="266"/>
      <c r="F1137" s="266"/>
      <c r="G1137" s="266"/>
      <c r="H1137" s="266"/>
      <c r="I1137" s="266"/>
      <c r="J1137" s="266"/>
      <c r="K1137" s="266"/>
      <c r="L1137" s="266"/>
      <c r="M1137" s="266"/>
      <c r="N1137" s="266"/>
      <c r="O1137" s="266"/>
      <c r="P1137" s="266"/>
      <c r="Q1137" s="266"/>
      <c r="R1137" s="266"/>
      <c r="S1137" s="266"/>
      <c r="T1137" s="266"/>
      <c r="U1137" s="266"/>
      <c r="V1137" s="266"/>
      <c r="W1137" s="266"/>
      <c r="X1137" s="266"/>
      <c r="Y1137" s="267"/>
    </row>
    <row r="1138" spans="1:25" ht="15" thickBot="1" x14ac:dyDescent="0.4">
      <c r="A1138" s="268"/>
      <c r="B1138" s="269"/>
      <c r="C1138" s="269"/>
      <c r="D1138" s="269"/>
      <c r="E1138" s="269"/>
      <c r="F1138" s="269"/>
      <c r="G1138" s="269"/>
      <c r="H1138" s="269"/>
      <c r="I1138" s="269"/>
      <c r="J1138" s="269"/>
      <c r="K1138" s="269"/>
      <c r="L1138" s="269"/>
      <c r="M1138" s="269"/>
      <c r="N1138" s="269"/>
      <c r="O1138" s="269"/>
      <c r="P1138" s="269"/>
      <c r="Q1138" s="269"/>
      <c r="R1138" s="269"/>
      <c r="S1138" s="269"/>
      <c r="T1138" s="269"/>
      <c r="U1138" s="269"/>
      <c r="V1138" s="269"/>
      <c r="W1138" s="269"/>
      <c r="X1138" s="269"/>
      <c r="Y1138" s="270"/>
    </row>
    <row r="1140" spans="1:25" ht="15" thickBot="1" x14ac:dyDescent="0.4">
      <c r="A1140" s="271" t="s">
        <v>47</v>
      </c>
      <c r="B1140" s="271"/>
      <c r="C1140" s="271"/>
      <c r="D1140" s="271"/>
      <c r="E1140" s="230"/>
      <c r="F1140" s="230"/>
      <c r="G1140" s="230"/>
      <c r="H1140" s="230"/>
      <c r="I1140" s="230"/>
      <c r="J1140" s="230"/>
      <c r="K1140" s="230"/>
      <c r="L1140" s="230"/>
      <c r="M1140" s="230"/>
      <c r="N1140" s="230"/>
      <c r="O1140" s="230"/>
      <c r="P1140" s="230"/>
      <c r="Q1140" s="230"/>
      <c r="R1140" s="230"/>
      <c r="S1140" s="230"/>
      <c r="T1140" s="230"/>
      <c r="U1140" s="230"/>
      <c r="V1140" s="230"/>
      <c r="W1140" s="230"/>
      <c r="X1140" s="230"/>
      <c r="Y1140" s="230"/>
    </row>
    <row r="1141" spans="1:25" x14ac:dyDescent="0.35">
      <c r="A1141" s="262"/>
      <c r="B1141" s="263"/>
      <c r="C1141" s="263"/>
      <c r="D1141" s="263"/>
      <c r="E1141" s="263"/>
      <c r="F1141" s="263"/>
      <c r="G1141" s="263"/>
      <c r="H1141" s="263"/>
      <c r="I1141" s="263"/>
      <c r="J1141" s="263"/>
      <c r="K1141" s="263"/>
      <c r="L1141" s="263"/>
      <c r="M1141" s="263"/>
      <c r="N1141" s="263"/>
      <c r="O1141" s="263"/>
      <c r="P1141" s="263"/>
      <c r="Q1141" s="263"/>
      <c r="R1141" s="263"/>
      <c r="S1141" s="263"/>
      <c r="T1141" s="263"/>
      <c r="U1141" s="263"/>
      <c r="V1141" s="263"/>
      <c r="W1141" s="263"/>
      <c r="X1141" s="263"/>
      <c r="Y1141" s="264"/>
    </row>
    <row r="1142" spans="1:25" x14ac:dyDescent="0.35">
      <c r="A1142" s="265"/>
      <c r="B1142" s="266"/>
      <c r="C1142" s="266"/>
      <c r="D1142" s="266"/>
      <c r="E1142" s="266"/>
      <c r="F1142" s="266"/>
      <c r="G1142" s="266"/>
      <c r="H1142" s="266"/>
      <c r="I1142" s="266"/>
      <c r="J1142" s="266"/>
      <c r="K1142" s="266"/>
      <c r="L1142" s="266"/>
      <c r="M1142" s="266"/>
      <c r="N1142" s="266"/>
      <c r="O1142" s="266"/>
      <c r="P1142" s="266"/>
      <c r="Q1142" s="266"/>
      <c r="R1142" s="266"/>
      <c r="S1142" s="266"/>
      <c r="T1142" s="266"/>
      <c r="U1142" s="266"/>
      <c r="V1142" s="266"/>
      <c r="W1142" s="266"/>
      <c r="X1142" s="266"/>
      <c r="Y1142" s="267"/>
    </row>
    <row r="1143" spans="1:25" x14ac:dyDescent="0.35">
      <c r="A1143" s="265"/>
      <c r="B1143" s="266"/>
      <c r="C1143" s="266"/>
      <c r="D1143" s="266"/>
      <c r="E1143" s="266"/>
      <c r="F1143" s="266"/>
      <c r="G1143" s="266"/>
      <c r="H1143" s="266"/>
      <c r="I1143" s="266"/>
      <c r="J1143" s="266"/>
      <c r="K1143" s="266"/>
      <c r="L1143" s="266"/>
      <c r="M1143" s="266"/>
      <c r="N1143" s="266"/>
      <c r="O1143" s="266"/>
      <c r="P1143" s="266"/>
      <c r="Q1143" s="266"/>
      <c r="R1143" s="266"/>
      <c r="S1143" s="266"/>
      <c r="T1143" s="266"/>
      <c r="U1143" s="266"/>
      <c r="V1143" s="266"/>
      <c r="W1143" s="266"/>
      <c r="X1143" s="266"/>
      <c r="Y1143" s="267"/>
    </row>
    <row r="1144" spans="1:25" x14ac:dyDescent="0.35">
      <c r="A1144" s="265"/>
      <c r="B1144" s="266"/>
      <c r="C1144" s="266"/>
      <c r="D1144" s="266"/>
      <c r="E1144" s="266"/>
      <c r="F1144" s="266"/>
      <c r="G1144" s="266"/>
      <c r="H1144" s="266"/>
      <c r="I1144" s="266"/>
      <c r="J1144" s="266"/>
      <c r="K1144" s="266"/>
      <c r="L1144" s="266"/>
      <c r="M1144" s="266"/>
      <c r="N1144" s="266"/>
      <c r="O1144" s="266"/>
      <c r="P1144" s="266"/>
      <c r="Q1144" s="266"/>
      <c r="R1144" s="266"/>
      <c r="S1144" s="266"/>
      <c r="T1144" s="266"/>
      <c r="U1144" s="266"/>
      <c r="V1144" s="266"/>
      <c r="W1144" s="266"/>
      <c r="X1144" s="266"/>
      <c r="Y1144" s="267"/>
    </row>
    <row r="1145" spans="1:25" x14ac:dyDescent="0.35">
      <c r="A1145" s="265"/>
      <c r="B1145" s="266"/>
      <c r="C1145" s="266"/>
      <c r="D1145" s="266"/>
      <c r="E1145" s="266"/>
      <c r="F1145" s="266"/>
      <c r="G1145" s="266"/>
      <c r="H1145" s="266"/>
      <c r="I1145" s="266"/>
      <c r="J1145" s="266"/>
      <c r="K1145" s="266"/>
      <c r="L1145" s="266"/>
      <c r="M1145" s="266"/>
      <c r="N1145" s="266"/>
      <c r="O1145" s="266"/>
      <c r="P1145" s="266"/>
      <c r="Q1145" s="266"/>
      <c r="R1145" s="266"/>
      <c r="S1145" s="266"/>
      <c r="T1145" s="266"/>
      <c r="U1145" s="266"/>
      <c r="V1145" s="266"/>
      <c r="W1145" s="266"/>
      <c r="X1145" s="266"/>
      <c r="Y1145" s="267"/>
    </row>
    <row r="1146" spans="1:25" x14ac:dyDescent="0.35">
      <c r="A1146" s="265"/>
      <c r="B1146" s="266"/>
      <c r="C1146" s="266"/>
      <c r="D1146" s="266"/>
      <c r="E1146" s="266"/>
      <c r="F1146" s="266"/>
      <c r="G1146" s="266"/>
      <c r="H1146" s="266"/>
      <c r="I1146" s="266"/>
      <c r="J1146" s="266"/>
      <c r="K1146" s="266"/>
      <c r="L1146" s="266"/>
      <c r="M1146" s="266"/>
      <c r="N1146" s="266"/>
      <c r="O1146" s="266"/>
      <c r="P1146" s="266"/>
      <c r="Q1146" s="266"/>
      <c r="R1146" s="266"/>
      <c r="S1146" s="266"/>
      <c r="T1146" s="266"/>
      <c r="U1146" s="266"/>
      <c r="V1146" s="266"/>
      <c r="W1146" s="266"/>
      <c r="X1146" s="266"/>
      <c r="Y1146" s="267"/>
    </row>
    <row r="1147" spans="1:25" ht="15" thickBot="1" x14ac:dyDescent="0.4">
      <c r="A1147" s="268"/>
      <c r="B1147" s="269"/>
      <c r="C1147" s="269"/>
      <c r="D1147" s="269"/>
      <c r="E1147" s="269"/>
      <c r="F1147" s="269"/>
      <c r="G1147" s="269"/>
      <c r="H1147" s="269"/>
      <c r="I1147" s="269"/>
      <c r="J1147" s="269"/>
      <c r="K1147" s="269"/>
      <c r="L1147" s="269"/>
      <c r="M1147" s="269"/>
      <c r="N1147" s="269"/>
      <c r="O1147" s="269"/>
      <c r="P1147" s="269"/>
      <c r="Q1147" s="269"/>
      <c r="R1147" s="269"/>
      <c r="S1147" s="269"/>
      <c r="T1147" s="269"/>
      <c r="U1147" s="269"/>
      <c r="V1147" s="269"/>
      <c r="W1147" s="269"/>
      <c r="X1147" s="269"/>
      <c r="Y1147" s="270"/>
    </row>
    <row r="1149" spans="1:25" ht="15" thickBot="1" x14ac:dyDescent="0.4">
      <c r="A1149" s="271" t="s">
        <v>49</v>
      </c>
      <c r="B1149" s="271"/>
      <c r="C1149" s="271"/>
      <c r="D1149" s="271"/>
      <c r="E1149" s="271"/>
      <c r="F1149" s="271"/>
      <c r="G1149" s="271"/>
      <c r="H1149" s="271"/>
      <c r="I1149" s="230"/>
      <c r="J1149" s="230"/>
      <c r="K1149" s="230"/>
      <c r="L1149" s="230"/>
      <c r="M1149" s="230"/>
      <c r="N1149" s="230"/>
      <c r="O1149" s="230"/>
      <c r="P1149" s="230"/>
      <c r="Q1149" s="230"/>
      <c r="R1149" s="230"/>
      <c r="S1149" s="230"/>
      <c r="T1149" s="230"/>
      <c r="U1149" s="230"/>
      <c r="V1149" s="230"/>
      <c r="W1149" s="230"/>
      <c r="X1149" s="230"/>
      <c r="Y1149" s="230"/>
    </row>
    <row r="1150" spans="1:25" ht="15" thickBot="1" x14ac:dyDescent="0.4">
      <c r="A1150" s="272"/>
      <c r="B1150" s="273"/>
      <c r="C1150" s="273"/>
      <c r="D1150" s="273"/>
      <c r="E1150" s="273"/>
      <c r="F1150" s="273"/>
      <c r="G1150" s="273"/>
      <c r="H1150" s="273"/>
      <c r="I1150" s="273"/>
      <c r="J1150" s="273"/>
      <c r="K1150" s="273"/>
      <c r="L1150" s="273"/>
      <c r="M1150" s="273"/>
      <c r="N1150" s="273"/>
      <c r="O1150" s="273"/>
      <c r="P1150" s="273"/>
      <c r="Q1150" s="273"/>
      <c r="R1150" s="273"/>
      <c r="S1150" s="273"/>
      <c r="T1150" s="273"/>
      <c r="U1150" s="273"/>
      <c r="V1150" s="273"/>
      <c r="W1150" s="273"/>
      <c r="X1150" s="273"/>
      <c r="Y1150" s="274"/>
    </row>
    <row r="1152" spans="1:25" ht="15" thickBot="1" x14ac:dyDescent="0.4">
      <c r="A1152" s="271" t="s">
        <v>51</v>
      </c>
      <c r="B1152" s="271"/>
      <c r="C1152" s="271"/>
      <c r="D1152" s="230"/>
      <c r="E1152" s="271" t="s">
        <v>52</v>
      </c>
      <c r="F1152" s="271"/>
      <c r="G1152" s="271"/>
      <c r="H1152" s="230"/>
      <c r="I1152" s="230"/>
      <c r="J1152" s="230"/>
      <c r="K1152" s="230"/>
      <c r="L1152" s="230"/>
      <c r="M1152" s="230"/>
      <c r="N1152" s="230"/>
      <c r="O1152" s="230"/>
      <c r="P1152" s="230"/>
      <c r="Q1152" s="230"/>
      <c r="R1152" s="230"/>
      <c r="S1152" s="230"/>
      <c r="T1152" s="230"/>
      <c r="U1152" s="230"/>
      <c r="V1152" s="230"/>
      <c r="W1152" s="230"/>
      <c r="X1152" s="230"/>
      <c r="Y1152" s="230"/>
    </row>
    <row r="1153" spans="1:25" ht="15" thickBot="1" x14ac:dyDescent="0.4">
      <c r="A1153" s="275"/>
      <c r="B1153" s="276"/>
      <c r="C1153" s="230"/>
      <c r="D1153" s="230"/>
      <c r="E1153" s="275"/>
      <c r="F1153" s="276"/>
      <c r="G1153" s="230"/>
      <c r="H1153" s="230"/>
      <c r="I1153" s="230"/>
      <c r="J1153" s="230"/>
      <c r="K1153" s="230"/>
      <c r="L1153" s="230"/>
      <c r="M1153" s="230"/>
      <c r="N1153" s="230"/>
      <c r="O1153" s="230"/>
      <c r="P1153" s="230"/>
      <c r="Q1153" s="230"/>
      <c r="R1153" s="230"/>
      <c r="S1153" s="230"/>
      <c r="T1153" s="230"/>
      <c r="U1153" s="230"/>
      <c r="V1153" s="230"/>
      <c r="W1153" s="230"/>
      <c r="X1153" s="230"/>
      <c r="Y1153" s="230"/>
    </row>
    <row r="1155" spans="1:25" x14ac:dyDescent="0.35">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row>
  </sheetData>
  <customSheetViews>
    <customSheetView guid="{08C97B7F-67EE-4463-AA3D-5024C5CFCC42}" scale="90">
      <selection activeCell="A19" sqref="A19:Y25"/>
      <pageMargins left="0" right="0" top="0" bottom="0" header="0" footer="0"/>
      <pageSetup orientation="portrait" verticalDpi="0" r:id="rId1"/>
    </customSheetView>
  </customSheetViews>
  <mergeCells count="383">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 ref="H2:J2"/>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E130:F130"/>
    <mergeCell ref="A160:Y160"/>
    <mergeCell ref="A162:C162"/>
    <mergeCell ref="A163:B163"/>
    <mergeCell ref="A127:Y127"/>
    <mergeCell ref="A129:C129"/>
    <mergeCell ref="A130:B130"/>
    <mergeCell ref="A135:Y148"/>
    <mergeCell ref="A150:D150"/>
    <mergeCell ref="A196:B196"/>
    <mergeCell ref="A168:Y181"/>
    <mergeCell ref="A183:D183"/>
    <mergeCell ref="A184:Y190"/>
    <mergeCell ref="A192:H192"/>
    <mergeCell ref="A193:Y193"/>
    <mergeCell ref="A195:C195"/>
    <mergeCell ref="A167:F167"/>
    <mergeCell ref="E162:G162"/>
    <mergeCell ref="E163:F163"/>
    <mergeCell ref="E195:G195"/>
    <mergeCell ref="E196:F196"/>
    <mergeCell ref="A361:B361"/>
    <mergeCell ref="A325:Y325"/>
    <mergeCell ref="A327:C327"/>
    <mergeCell ref="A328:B328"/>
    <mergeCell ref="A333:Y346"/>
    <mergeCell ref="A348:D348"/>
    <mergeCell ref="E361:F361"/>
    <mergeCell ref="A394:B394"/>
    <mergeCell ref="A399:Y412"/>
    <mergeCell ref="H332:J332"/>
    <mergeCell ref="H365:J365"/>
    <mergeCell ref="H398:J398"/>
    <mergeCell ref="A414:D414"/>
    <mergeCell ref="A415:Y421"/>
    <mergeCell ref="A423:H423"/>
    <mergeCell ref="A366:Y379"/>
    <mergeCell ref="A381:D381"/>
    <mergeCell ref="A382:Y388"/>
    <mergeCell ref="A390:H390"/>
    <mergeCell ref="A391:Y391"/>
    <mergeCell ref="A393:C393"/>
    <mergeCell ref="E393:G393"/>
    <mergeCell ref="E394:F394"/>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F64" zoomScaleNormal="100" workbookViewId="0">
      <selection activeCell="Q103" sqref="Q103"/>
    </sheetView>
  </sheetViews>
  <sheetFormatPr defaultColWidth="9.453125" defaultRowHeight="14.5" x14ac:dyDescent="0.35"/>
  <cols>
    <col min="2" max="2" width="9.453125" hidden="1" customWidth="1"/>
    <col min="3" max="3" width="13.453125" bestFit="1" customWidth="1"/>
    <col min="4" max="4" width="12" customWidth="1"/>
    <col min="5" max="5" width="25.26953125" bestFit="1" customWidth="1"/>
    <col min="6" max="6" width="11" customWidth="1"/>
    <col min="14" max="14" width="11.7265625" customWidth="1"/>
    <col min="15" max="16" width="19" customWidth="1"/>
    <col min="17" max="17" width="35.54296875" style="54" customWidth="1"/>
    <col min="18" max="18" width="19" style="3" customWidth="1"/>
    <col min="19" max="19" width="38.26953125" style="23" customWidth="1"/>
    <col min="20" max="20" width="19" style="3" customWidth="1"/>
    <col min="21" max="21" width="38.26953125" style="23" customWidth="1"/>
  </cols>
  <sheetData>
    <row r="1" spans="1:25" ht="19" thickBot="1" x14ac:dyDescent="0.5">
      <c r="A1" s="50" t="s">
        <v>103</v>
      </c>
      <c r="B1" s="50"/>
      <c r="C1" s="50"/>
      <c r="D1" s="281">
        <v>46561</v>
      </c>
      <c r="E1" s="282"/>
      <c r="F1" s="230"/>
      <c r="G1" s="230"/>
      <c r="H1" s="230"/>
      <c r="I1" s="230"/>
      <c r="J1" s="230"/>
      <c r="K1" s="230"/>
      <c r="L1" s="230"/>
      <c r="M1" s="230"/>
      <c r="N1" s="230"/>
      <c r="O1" s="230"/>
      <c r="P1" s="230"/>
      <c r="S1" s="54"/>
      <c r="U1" s="54"/>
      <c r="V1" s="230"/>
      <c r="W1" s="230"/>
      <c r="X1" s="230"/>
      <c r="Y1" s="230"/>
    </row>
    <row r="3" spans="1:25" ht="18.5" x14ac:dyDescent="0.45">
      <c r="A3" s="53" t="s">
        <v>104</v>
      </c>
      <c r="B3" s="53"/>
      <c r="C3" s="53"/>
      <c r="D3" s="53"/>
      <c r="E3" s="13"/>
      <c r="F3" s="13"/>
      <c r="G3" s="13"/>
      <c r="H3" s="13"/>
      <c r="I3" s="13"/>
      <c r="J3" s="13"/>
      <c r="K3" s="13"/>
      <c r="L3" s="13"/>
      <c r="M3" s="13"/>
      <c r="N3" s="13"/>
      <c r="O3" s="13"/>
      <c r="P3" s="13"/>
      <c r="Q3" s="13"/>
      <c r="R3" s="13"/>
      <c r="S3" s="13"/>
      <c r="T3" s="13"/>
      <c r="U3" s="13"/>
      <c r="V3" s="13"/>
      <c r="W3" s="13"/>
      <c r="X3" s="13"/>
      <c r="Y3" s="13"/>
    </row>
    <row r="4" spans="1:25" ht="15" customHeight="1" x14ac:dyDescent="0.35">
      <c r="A4" s="233" t="s">
        <v>105</v>
      </c>
      <c r="B4" s="51"/>
      <c r="C4" s="51"/>
      <c r="D4" s="51"/>
      <c r="E4" s="51"/>
      <c r="F4" s="51"/>
      <c r="G4" s="10"/>
      <c r="H4" s="10"/>
      <c r="I4" s="230"/>
      <c r="J4" s="230"/>
      <c r="K4" s="230"/>
      <c r="L4" s="230"/>
      <c r="M4" s="230"/>
      <c r="N4" s="230"/>
      <c r="O4" s="230"/>
      <c r="P4" s="230"/>
      <c r="Q4" s="230"/>
      <c r="R4" s="230"/>
      <c r="S4" s="230"/>
      <c r="T4" s="230"/>
      <c r="U4" s="230"/>
      <c r="V4" s="230"/>
      <c r="W4" s="230"/>
      <c r="X4" s="230"/>
      <c r="Y4" s="230"/>
    </row>
    <row r="5" spans="1:25" ht="15" thickBot="1" x14ac:dyDescent="0.4">
      <c r="A5" s="51"/>
      <c r="B5" s="51"/>
      <c r="C5" s="51"/>
      <c r="D5" s="51"/>
      <c r="E5" s="51"/>
      <c r="F5" s="51"/>
      <c r="G5" s="10"/>
      <c r="H5" s="10"/>
      <c r="I5" s="230"/>
      <c r="J5" s="230"/>
      <c r="K5" s="230"/>
      <c r="L5" s="230"/>
      <c r="M5" s="230"/>
      <c r="N5" s="230"/>
      <c r="O5" s="230"/>
      <c r="P5" s="230"/>
      <c r="Q5" s="230"/>
      <c r="R5" s="230"/>
      <c r="S5" s="230"/>
      <c r="T5" s="230"/>
      <c r="U5" s="230"/>
      <c r="V5" s="230"/>
      <c r="W5" s="230"/>
      <c r="X5" s="230"/>
      <c r="Y5" s="230"/>
    </row>
    <row r="6" spans="1:25" ht="15" customHeight="1" thickBot="1" x14ac:dyDescent="0.4">
      <c r="A6" s="233" t="s">
        <v>106</v>
      </c>
      <c r="B6" s="51"/>
      <c r="C6" s="51"/>
      <c r="D6" s="51"/>
      <c r="E6" s="51"/>
      <c r="F6" s="232">
        <v>2278.0500000000002</v>
      </c>
      <c r="G6" s="10"/>
      <c r="H6" s="10"/>
      <c r="I6" s="230"/>
      <c r="J6" s="230"/>
      <c r="K6" s="230"/>
      <c r="L6" s="230"/>
      <c r="M6" s="230"/>
      <c r="N6" s="230"/>
      <c r="O6" s="230"/>
      <c r="P6" s="230"/>
      <c r="Q6" s="230"/>
      <c r="R6" s="230"/>
      <c r="S6" s="230"/>
      <c r="T6" s="230"/>
      <c r="U6" s="230"/>
      <c r="V6" s="230"/>
      <c r="W6" s="230"/>
      <c r="X6" s="230"/>
      <c r="Y6" s="230"/>
    </row>
    <row r="7" spans="1:25" ht="15" thickBot="1" x14ac:dyDescent="0.4">
      <c r="A7" s="51"/>
      <c r="B7" s="51"/>
      <c r="C7" s="51"/>
      <c r="D7" s="51"/>
      <c r="E7" s="51"/>
      <c r="F7" s="51"/>
      <c r="G7" s="51"/>
      <c r="H7" s="51"/>
      <c r="I7" s="230"/>
      <c r="J7" s="230"/>
      <c r="K7" s="230"/>
      <c r="L7" s="230"/>
      <c r="M7" s="230"/>
      <c r="N7" s="230"/>
      <c r="O7" s="230"/>
      <c r="P7" s="230"/>
      <c r="Q7" s="230"/>
      <c r="R7" s="230"/>
      <c r="S7" s="230"/>
      <c r="T7" s="230"/>
      <c r="U7" s="230"/>
      <c r="V7" s="230"/>
      <c r="W7" s="230"/>
      <c r="X7" s="230"/>
      <c r="Y7" s="230"/>
    </row>
    <row r="8" spans="1:25" ht="15" customHeight="1" thickBot="1" x14ac:dyDescent="0.4">
      <c r="A8" s="60" t="s">
        <v>107</v>
      </c>
      <c r="B8" s="60"/>
      <c r="C8" s="60"/>
      <c r="D8" s="60"/>
      <c r="E8" s="60"/>
      <c r="F8" s="60"/>
      <c r="G8" s="54"/>
      <c r="H8" s="76" t="s">
        <v>108</v>
      </c>
      <c r="I8" s="15"/>
      <c r="J8" s="230"/>
      <c r="K8" s="51"/>
      <c r="L8" s="63" t="s">
        <v>109</v>
      </c>
      <c r="M8" s="51"/>
      <c r="N8" s="51"/>
      <c r="O8" s="51"/>
      <c r="P8" s="51"/>
      <c r="Q8" s="230"/>
      <c r="R8" s="230"/>
      <c r="S8" s="230"/>
      <c r="T8" s="230"/>
      <c r="U8" s="230"/>
      <c r="V8" s="230"/>
      <c r="W8" s="230"/>
      <c r="X8" s="230"/>
      <c r="Y8" s="230"/>
    </row>
    <row r="9" spans="1:25" x14ac:dyDescent="0.35">
      <c r="A9" s="51"/>
      <c r="B9" s="51"/>
      <c r="C9" s="51"/>
      <c r="D9" s="51"/>
      <c r="E9" s="51"/>
      <c r="F9" s="51"/>
      <c r="G9" s="51"/>
      <c r="H9" s="51"/>
      <c r="I9" s="230"/>
      <c r="J9" s="230"/>
      <c r="K9" s="230"/>
      <c r="L9" s="230"/>
      <c r="M9" s="230"/>
      <c r="N9" s="230"/>
      <c r="O9" s="230"/>
      <c r="P9" s="230"/>
      <c r="Q9" s="230"/>
      <c r="R9" s="230"/>
      <c r="S9" s="230"/>
      <c r="T9" s="230"/>
      <c r="U9" s="230"/>
      <c r="V9" s="230"/>
      <c r="W9" s="230"/>
      <c r="X9" s="230"/>
      <c r="Y9" s="230"/>
    </row>
    <row r="10" spans="1:25" ht="15" thickBot="1" x14ac:dyDescent="0.4">
      <c r="A10" s="52" t="s">
        <v>110</v>
      </c>
      <c r="B10" s="52"/>
      <c r="C10" s="52"/>
      <c r="D10" s="52"/>
      <c r="E10" s="52"/>
      <c r="F10" s="52"/>
      <c r="G10" s="52"/>
      <c r="H10" s="52"/>
      <c r="I10" s="52"/>
      <c r="J10" s="52"/>
      <c r="K10" s="52"/>
      <c r="L10" s="230"/>
      <c r="M10" s="230"/>
      <c r="N10" s="230"/>
      <c r="O10" s="230"/>
      <c r="P10" s="230"/>
      <c r="Q10" s="230"/>
      <c r="R10" s="230"/>
      <c r="S10" s="230"/>
      <c r="T10" s="230"/>
      <c r="U10" s="230"/>
      <c r="V10" s="230"/>
      <c r="W10" s="230"/>
      <c r="X10" s="230"/>
      <c r="Y10" s="230"/>
    </row>
    <row r="11" spans="1:25" x14ac:dyDescent="0.35">
      <c r="A11" s="296"/>
      <c r="B11" s="297"/>
      <c r="C11" s="297"/>
      <c r="D11" s="297"/>
      <c r="E11" s="297"/>
      <c r="F11" s="297"/>
      <c r="G11" s="297"/>
      <c r="H11" s="297"/>
      <c r="I11" s="297"/>
      <c r="J11" s="297"/>
      <c r="K11" s="297"/>
      <c r="L11" s="297"/>
      <c r="M11" s="297"/>
      <c r="N11" s="297"/>
      <c r="O11" s="297"/>
      <c r="P11" s="297"/>
      <c r="Q11" s="298"/>
      <c r="R11" s="14"/>
      <c r="S11" s="14"/>
      <c r="T11" s="14"/>
      <c r="U11" s="14"/>
      <c r="V11" s="14"/>
      <c r="W11" s="14"/>
      <c r="X11" s="14"/>
      <c r="Y11" s="14"/>
    </row>
    <row r="12" spans="1:25" x14ac:dyDescent="0.35">
      <c r="A12" s="299"/>
      <c r="B12" s="300"/>
      <c r="C12" s="300"/>
      <c r="D12" s="300"/>
      <c r="E12" s="300"/>
      <c r="F12" s="300"/>
      <c r="G12" s="300"/>
      <c r="H12" s="300"/>
      <c r="I12" s="300"/>
      <c r="J12" s="300"/>
      <c r="K12" s="300"/>
      <c r="L12" s="300"/>
      <c r="M12" s="300"/>
      <c r="N12" s="300"/>
      <c r="O12" s="300"/>
      <c r="P12" s="300"/>
      <c r="Q12" s="301"/>
      <c r="R12" s="14"/>
      <c r="S12" s="14"/>
      <c r="T12" s="14"/>
      <c r="U12" s="14"/>
      <c r="V12" s="14"/>
      <c r="W12" s="14"/>
      <c r="X12" s="14"/>
      <c r="Y12" s="14"/>
    </row>
    <row r="13" spans="1:25" x14ac:dyDescent="0.35">
      <c r="A13" s="299"/>
      <c r="B13" s="300"/>
      <c r="C13" s="300"/>
      <c r="D13" s="300"/>
      <c r="E13" s="300"/>
      <c r="F13" s="300"/>
      <c r="G13" s="300"/>
      <c r="H13" s="300"/>
      <c r="I13" s="300"/>
      <c r="J13" s="300"/>
      <c r="K13" s="300"/>
      <c r="L13" s="300"/>
      <c r="M13" s="300"/>
      <c r="N13" s="300"/>
      <c r="O13" s="300"/>
      <c r="P13" s="300"/>
      <c r="Q13" s="301"/>
      <c r="R13" s="14"/>
      <c r="S13" s="14"/>
      <c r="T13" s="14"/>
      <c r="U13" s="14"/>
      <c r="V13" s="14"/>
      <c r="W13" s="14"/>
      <c r="X13" s="14"/>
      <c r="Y13" s="14"/>
    </row>
    <row r="14" spans="1:25" x14ac:dyDescent="0.35">
      <c r="A14" s="299"/>
      <c r="B14" s="300"/>
      <c r="C14" s="300"/>
      <c r="D14" s="300"/>
      <c r="E14" s="300"/>
      <c r="F14" s="300"/>
      <c r="G14" s="300"/>
      <c r="H14" s="300"/>
      <c r="I14" s="300"/>
      <c r="J14" s="300"/>
      <c r="K14" s="300"/>
      <c r="L14" s="300"/>
      <c r="M14" s="300"/>
      <c r="N14" s="300"/>
      <c r="O14" s="300"/>
      <c r="P14" s="300"/>
      <c r="Q14" s="301"/>
      <c r="R14" s="14"/>
      <c r="S14" s="14"/>
      <c r="T14" s="14"/>
      <c r="U14" s="14"/>
      <c r="V14" s="14"/>
      <c r="W14" s="14"/>
      <c r="X14" s="14"/>
      <c r="Y14" s="14"/>
    </row>
    <row r="15" spans="1:25" ht="15" thickBot="1" x14ac:dyDescent="0.4">
      <c r="A15" s="302"/>
      <c r="B15" s="303"/>
      <c r="C15" s="303"/>
      <c r="D15" s="303"/>
      <c r="E15" s="303"/>
      <c r="F15" s="303"/>
      <c r="G15" s="303"/>
      <c r="H15" s="303"/>
      <c r="I15" s="303"/>
      <c r="J15" s="303"/>
      <c r="K15" s="303"/>
      <c r="L15" s="303"/>
      <c r="M15" s="303"/>
      <c r="N15" s="303"/>
      <c r="O15" s="303"/>
      <c r="P15" s="303"/>
      <c r="Q15" s="304"/>
      <c r="R15" s="14"/>
      <c r="S15" s="14"/>
      <c r="T15" s="14"/>
      <c r="U15" s="14"/>
      <c r="V15" s="14"/>
      <c r="W15" s="14"/>
      <c r="X15" s="14"/>
      <c r="Y15" s="14"/>
    </row>
    <row r="20" spans="1:21" ht="23.5" x14ac:dyDescent="0.55000000000000004">
      <c r="A20" s="286" t="s">
        <v>111</v>
      </c>
      <c r="B20" s="286"/>
      <c r="C20" s="286"/>
      <c r="D20" s="286"/>
      <c r="E20" s="39"/>
      <c r="F20" s="39"/>
      <c r="G20" s="39"/>
      <c r="H20" s="39"/>
      <c r="I20" s="39"/>
      <c r="J20" s="39"/>
      <c r="K20" s="39"/>
      <c r="L20" s="39"/>
      <c r="M20" s="230"/>
      <c r="N20" s="230"/>
      <c r="O20" s="230"/>
      <c r="P20" s="230"/>
      <c r="S20" s="54"/>
      <c r="U20" s="54"/>
    </row>
    <row r="21" spans="1:21" s="106" customFormat="1" ht="37.5" customHeight="1" x14ac:dyDescent="0.35">
      <c r="A21" s="107" t="s">
        <v>112</v>
      </c>
      <c r="B21" s="108"/>
      <c r="C21" s="108"/>
      <c r="D21" s="108"/>
      <c r="E21" s="108"/>
      <c r="F21" s="108"/>
      <c r="G21" s="108"/>
      <c r="H21" s="108"/>
      <c r="I21" s="108"/>
      <c r="J21" s="108"/>
      <c r="K21" s="108"/>
      <c r="L21" s="108"/>
      <c r="M21" s="108"/>
      <c r="N21" s="109"/>
      <c r="O21" s="110" t="s">
        <v>113</v>
      </c>
      <c r="P21" s="110" t="s">
        <v>114</v>
      </c>
      <c r="Q21" s="111" t="s">
        <v>115</v>
      </c>
      <c r="R21" s="110" t="s">
        <v>116</v>
      </c>
      <c r="S21" s="111" t="s">
        <v>115</v>
      </c>
      <c r="T21" s="110" t="s">
        <v>117</v>
      </c>
      <c r="U21" s="111" t="s">
        <v>115</v>
      </c>
    </row>
    <row r="22" spans="1:21" x14ac:dyDescent="0.35">
      <c r="A22" s="55" t="s">
        <v>118</v>
      </c>
      <c r="B22" s="56"/>
      <c r="C22" s="26" t="s">
        <v>119</v>
      </c>
      <c r="D22" s="26" t="s">
        <v>120</v>
      </c>
      <c r="E22" s="61" t="s">
        <v>121</v>
      </c>
      <c r="F22" s="55" t="s">
        <v>122</v>
      </c>
      <c r="G22" s="57"/>
      <c r="H22" s="57"/>
      <c r="I22" s="57"/>
      <c r="J22" s="57"/>
      <c r="K22" s="57"/>
      <c r="L22" s="57"/>
      <c r="M22" s="57"/>
      <c r="N22" s="56"/>
      <c r="O22" s="22" t="s">
        <v>123</v>
      </c>
      <c r="P22" s="22" t="s">
        <v>123</v>
      </c>
      <c r="Q22" s="29"/>
      <c r="R22" s="6" t="s">
        <v>123</v>
      </c>
      <c r="S22" s="30"/>
      <c r="T22" s="6" t="s">
        <v>123</v>
      </c>
      <c r="U22" s="30"/>
    </row>
    <row r="23" spans="1:21" s="75" customFormat="1" ht="77.25" customHeight="1" x14ac:dyDescent="0.35">
      <c r="A23" s="228">
        <v>1</v>
      </c>
      <c r="B23" s="229"/>
      <c r="C23" s="68" t="s">
        <v>53</v>
      </c>
      <c r="D23" s="228" t="s">
        <v>54</v>
      </c>
      <c r="E23" s="69" t="s">
        <v>124</v>
      </c>
      <c r="F23" s="278" t="s">
        <v>125</v>
      </c>
      <c r="G23" s="279"/>
      <c r="H23" s="279"/>
      <c r="I23" s="279"/>
      <c r="J23" s="279"/>
      <c r="K23" s="279"/>
      <c r="L23" s="279"/>
      <c r="M23" s="279"/>
      <c r="N23" s="280"/>
      <c r="O23" s="70">
        <v>7322</v>
      </c>
      <c r="P23" s="246">
        <v>7203</v>
      </c>
      <c r="Q23" s="236" t="s">
        <v>282</v>
      </c>
      <c r="R23" s="73"/>
      <c r="S23" s="74"/>
      <c r="T23" s="73"/>
      <c r="U23" s="74"/>
    </row>
    <row r="24" spans="1:21" s="75" customFormat="1" ht="52.5" customHeight="1" x14ac:dyDescent="0.35">
      <c r="A24" s="228">
        <v>2</v>
      </c>
      <c r="B24" s="229"/>
      <c r="C24" s="68" t="s">
        <v>53</v>
      </c>
      <c r="D24" s="228" t="s">
        <v>59</v>
      </c>
      <c r="E24" s="69" t="s">
        <v>124</v>
      </c>
      <c r="F24" s="278" t="s">
        <v>126</v>
      </c>
      <c r="G24" s="279"/>
      <c r="H24" s="279"/>
      <c r="I24" s="279"/>
      <c r="J24" s="279"/>
      <c r="K24" s="279"/>
      <c r="L24" s="279"/>
      <c r="M24" s="279"/>
      <c r="N24" s="280"/>
      <c r="O24" s="70">
        <v>2000</v>
      </c>
      <c r="P24" s="246">
        <v>0</v>
      </c>
      <c r="Q24" s="236" t="s">
        <v>280</v>
      </c>
      <c r="R24" s="73"/>
      <c r="S24" s="74"/>
      <c r="T24" s="73"/>
      <c r="U24" s="74"/>
    </row>
    <row r="25" spans="1:21" s="75" customFormat="1" ht="58.5" customHeight="1" x14ac:dyDescent="0.35">
      <c r="A25" s="228">
        <v>3</v>
      </c>
      <c r="B25" s="229"/>
      <c r="C25" s="68" t="s">
        <v>53</v>
      </c>
      <c r="D25" s="228" t="s">
        <v>54</v>
      </c>
      <c r="E25" s="69" t="s">
        <v>124</v>
      </c>
      <c r="F25" s="283" t="s">
        <v>281</v>
      </c>
      <c r="G25" s="284"/>
      <c r="H25" s="284"/>
      <c r="I25" s="284"/>
      <c r="J25" s="284"/>
      <c r="K25" s="284"/>
      <c r="L25" s="284"/>
      <c r="M25" s="284"/>
      <c r="N25" s="285"/>
      <c r="O25" s="70">
        <v>4800</v>
      </c>
      <c r="P25" s="246">
        <v>800</v>
      </c>
      <c r="Q25" s="236" t="s">
        <v>284</v>
      </c>
      <c r="R25" s="73"/>
      <c r="S25" s="74"/>
      <c r="T25" s="73"/>
      <c r="U25" s="74"/>
    </row>
    <row r="26" spans="1:21" s="75" customFormat="1" ht="52.5" customHeight="1" x14ac:dyDescent="0.35">
      <c r="A26" s="228"/>
      <c r="B26" s="229"/>
      <c r="C26" s="68"/>
      <c r="D26" s="228"/>
      <c r="E26" s="69"/>
      <c r="F26" s="278"/>
      <c r="G26" s="279"/>
      <c r="H26" s="279"/>
      <c r="I26" s="279"/>
      <c r="J26" s="279"/>
      <c r="K26" s="279"/>
      <c r="L26" s="279"/>
      <c r="M26" s="279"/>
      <c r="N26" s="280"/>
      <c r="O26" s="70"/>
      <c r="P26" s="71"/>
      <c r="Q26" s="72"/>
      <c r="R26" s="73"/>
      <c r="S26" s="74"/>
      <c r="T26" s="73"/>
      <c r="U26" s="74"/>
    </row>
    <row r="27" spans="1:21" s="75" customFormat="1" ht="52.5" customHeight="1" x14ac:dyDescent="0.35">
      <c r="A27" s="228"/>
      <c r="B27" s="229"/>
      <c r="C27" s="68"/>
      <c r="D27" s="228"/>
      <c r="E27" s="69"/>
      <c r="F27" s="278"/>
      <c r="G27" s="279"/>
      <c r="H27" s="279"/>
      <c r="I27" s="279"/>
      <c r="J27" s="279"/>
      <c r="K27" s="279"/>
      <c r="L27" s="279"/>
      <c r="M27" s="279"/>
      <c r="N27" s="280"/>
      <c r="O27" s="70"/>
      <c r="P27" s="71"/>
      <c r="Q27" s="72"/>
      <c r="R27" s="73"/>
      <c r="S27" s="74"/>
      <c r="T27" s="73"/>
      <c r="U27" s="74"/>
    </row>
    <row r="28" spans="1:21" s="75" customFormat="1" ht="52.5" customHeight="1" x14ac:dyDescent="0.35">
      <c r="A28" s="228"/>
      <c r="B28" s="229"/>
      <c r="C28" s="68"/>
      <c r="D28" s="228"/>
      <c r="E28" s="69"/>
      <c r="F28" s="278"/>
      <c r="G28" s="279"/>
      <c r="H28" s="279"/>
      <c r="I28" s="279"/>
      <c r="J28" s="279"/>
      <c r="K28" s="279"/>
      <c r="L28" s="279"/>
      <c r="M28" s="279"/>
      <c r="N28" s="280"/>
      <c r="O28" s="70"/>
      <c r="P28" s="71"/>
      <c r="Q28" s="72"/>
      <c r="R28" s="73"/>
      <c r="S28" s="74"/>
      <c r="T28" s="73"/>
      <c r="U28" s="74"/>
    </row>
    <row r="29" spans="1:21" s="75" customFormat="1" ht="52.5" customHeight="1" x14ac:dyDescent="0.35">
      <c r="A29" s="228"/>
      <c r="B29" s="229"/>
      <c r="C29" s="68"/>
      <c r="D29" s="228"/>
      <c r="E29" s="69"/>
      <c r="F29" s="278"/>
      <c r="G29" s="279"/>
      <c r="H29" s="279"/>
      <c r="I29" s="279"/>
      <c r="J29" s="279"/>
      <c r="K29" s="279"/>
      <c r="L29" s="279"/>
      <c r="M29" s="279"/>
      <c r="N29" s="280"/>
      <c r="O29" s="70"/>
      <c r="P29" s="71"/>
      <c r="Q29" s="72"/>
      <c r="R29" s="73"/>
      <c r="S29" s="74"/>
      <c r="T29" s="73"/>
      <c r="U29" s="74"/>
    </row>
    <row r="30" spans="1:21" s="75" customFormat="1" ht="52.5" customHeight="1" x14ac:dyDescent="0.35">
      <c r="A30" s="228"/>
      <c r="B30" s="229"/>
      <c r="C30" s="68"/>
      <c r="D30" s="228"/>
      <c r="E30" s="69"/>
      <c r="F30" s="278"/>
      <c r="G30" s="279"/>
      <c r="H30" s="279"/>
      <c r="I30" s="279"/>
      <c r="J30" s="279"/>
      <c r="K30" s="279"/>
      <c r="L30" s="279"/>
      <c r="M30" s="279"/>
      <c r="N30" s="280"/>
      <c r="O30" s="70"/>
      <c r="P30" s="71"/>
      <c r="Q30" s="72"/>
      <c r="R30" s="73"/>
      <c r="S30" s="74"/>
      <c r="T30" s="73"/>
      <c r="U30" s="74"/>
    </row>
    <row r="31" spans="1:21" s="75" customFormat="1" ht="52.5" customHeight="1" x14ac:dyDescent="0.35">
      <c r="A31" s="228"/>
      <c r="B31" s="229"/>
      <c r="C31" s="68"/>
      <c r="D31" s="228"/>
      <c r="E31" s="69"/>
      <c r="F31" s="278"/>
      <c r="G31" s="279"/>
      <c r="H31" s="279"/>
      <c r="I31" s="279"/>
      <c r="J31" s="279"/>
      <c r="K31" s="279"/>
      <c r="L31" s="279"/>
      <c r="M31" s="279"/>
      <c r="N31" s="280"/>
      <c r="O31" s="70"/>
      <c r="P31" s="71"/>
      <c r="Q31" s="72"/>
      <c r="R31" s="73"/>
      <c r="S31" s="74"/>
      <c r="T31" s="73"/>
      <c r="U31" s="74"/>
    </row>
    <row r="32" spans="1:21" s="75" customFormat="1" ht="52.5" customHeight="1" x14ac:dyDescent="0.35">
      <c r="A32" s="228"/>
      <c r="B32" s="229"/>
      <c r="C32" s="68"/>
      <c r="D32" s="228"/>
      <c r="E32" s="69"/>
      <c r="F32" s="278"/>
      <c r="G32" s="279"/>
      <c r="H32" s="279"/>
      <c r="I32" s="279"/>
      <c r="J32" s="279"/>
      <c r="K32" s="279"/>
      <c r="L32" s="279"/>
      <c r="M32" s="279"/>
      <c r="N32" s="280"/>
      <c r="O32" s="70"/>
      <c r="P32" s="71"/>
      <c r="Q32" s="72"/>
      <c r="R32" s="73"/>
      <c r="S32" s="74"/>
      <c r="T32" s="73"/>
      <c r="U32" s="74"/>
    </row>
    <row r="33" spans="1:21" s="75" customFormat="1" ht="52.5" customHeight="1" x14ac:dyDescent="0.35">
      <c r="A33" s="228"/>
      <c r="B33" s="229"/>
      <c r="C33" s="68"/>
      <c r="D33" s="228"/>
      <c r="E33" s="69"/>
      <c r="F33" s="278"/>
      <c r="G33" s="279"/>
      <c r="H33" s="279"/>
      <c r="I33" s="279"/>
      <c r="J33" s="279"/>
      <c r="K33" s="279"/>
      <c r="L33" s="279"/>
      <c r="M33" s="279"/>
      <c r="N33" s="280"/>
      <c r="O33" s="70"/>
      <c r="P33" s="71"/>
      <c r="Q33" s="72"/>
      <c r="R33" s="73"/>
      <c r="S33" s="74"/>
      <c r="T33" s="73"/>
      <c r="U33" s="74"/>
    </row>
    <row r="34" spans="1:21" s="1" customFormat="1" x14ac:dyDescent="0.35">
      <c r="L34" s="33" t="s">
        <v>127</v>
      </c>
      <c r="O34" s="33">
        <f>SUM(O23:O33)</f>
        <v>14122</v>
      </c>
      <c r="P34" s="33">
        <f>SUM(P23:P33)</f>
        <v>8003</v>
      </c>
      <c r="Q34" s="25"/>
      <c r="R34" s="153">
        <f>SUM(R23:R33)</f>
        <v>0</v>
      </c>
      <c r="S34" s="25"/>
      <c r="T34" s="153">
        <f>SUM(T23:T33)</f>
        <v>0</v>
      </c>
      <c r="U34" s="25"/>
    </row>
    <row r="36" spans="1:21" s="106" customFormat="1" ht="37.5" customHeight="1" x14ac:dyDescent="0.35">
      <c r="A36" s="107" t="s">
        <v>128</v>
      </c>
      <c r="B36" s="108"/>
      <c r="C36" s="108"/>
      <c r="D36" s="108"/>
      <c r="E36" s="108"/>
      <c r="F36" s="108"/>
      <c r="G36" s="108"/>
      <c r="H36" s="108"/>
      <c r="I36" s="108"/>
      <c r="J36" s="108"/>
      <c r="K36" s="108"/>
      <c r="L36" s="108"/>
      <c r="M36" s="108"/>
      <c r="N36" s="109"/>
      <c r="O36" s="110" t="s">
        <v>113</v>
      </c>
      <c r="P36" s="110" t="s">
        <v>114</v>
      </c>
      <c r="Q36" s="111" t="s">
        <v>115</v>
      </c>
      <c r="R36" s="110" t="s">
        <v>116</v>
      </c>
      <c r="S36" s="111" t="s">
        <v>115</v>
      </c>
      <c r="T36" s="110" t="s">
        <v>117</v>
      </c>
      <c r="U36" s="111" t="s">
        <v>115</v>
      </c>
    </row>
    <row r="37" spans="1:21" x14ac:dyDescent="0.35">
      <c r="A37" s="55" t="s">
        <v>118</v>
      </c>
      <c r="B37" s="56"/>
      <c r="C37" s="26" t="s">
        <v>119</v>
      </c>
      <c r="D37" s="26" t="s">
        <v>120</v>
      </c>
      <c r="E37" s="61" t="s">
        <v>121</v>
      </c>
      <c r="F37" s="55" t="s">
        <v>122</v>
      </c>
      <c r="G37" s="57"/>
      <c r="H37" s="57"/>
      <c r="I37" s="57"/>
      <c r="J37" s="57"/>
      <c r="K37" s="57"/>
      <c r="L37" s="57"/>
      <c r="M37" s="57"/>
      <c r="N37" s="56"/>
      <c r="O37" s="22" t="s">
        <v>123</v>
      </c>
      <c r="P37" s="22" t="s">
        <v>123</v>
      </c>
      <c r="Q37" s="29"/>
      <c r="R37" s="6" t="s">
        <v>123</v>
      </c>
      <c r="S37" s="30"/>
      <c r="T37" s="6" t="s">
        <v>123</v>
      </c>
      <c r="U37" s="30"/>
    </row>
    <row r="38" spans="1:21" s="75" customFormat="1" ht="60.5" customHeight="1" x14ac:dyDescent="0.35">
      <c r="A38" s="228">
        <v>1</v>
      </c>
      <c r="B38" s="229"/>
      <c r="C38" s="68" t="s">
        <v>53</v>
      </c>
      <c r="D38" s="228" t="s">
        <v>54</v>
      </c>
      <c r="E38" s="77" t="s">
        <v>129</v>
      </c>
      <c r="F38" s="278" t="s">
        <v>130</v>
      </c>
      <c r="G38" s="279"/>
      <c r="H38" s="279"/>
      <c r="I38" s="279"/>
      <c r="J38" s="279"/>
      <c r="K38" s="279"/>
      <c r="L38" s="279"/>
      <c r="M38" s="279"/>
      <c r="N38" s="280"/>
      <c r="O38" s="70">
        <v>2123</v>
      </c>
      <c r="P38" s="246">
        <v>2554</v>
      </c>
      <c r="Q38" s="236" t="s">
        <v>282</v>
      </c>
      <c r="R38" s="73"/>
      <c r="S38" s="74"/>
      <c r="T38" s="73"/>
      <c r="U38" s="74"/>
    </row>
    <row r="39" spans="1:21" s="75" customFormat="1" ht="52.5" customHeight="1" x14ac:dyDescent="0.35">
      <c r="A39" s="228">
        <v>1</v>
      </c>
      <c r="B39" s="229"/>
      <c r="C39" s="68" t="s">
        <v>53</v>
      </c>
      <c r="D39" s="228" t="s">
        <v>54</v>
      </c>
      <c r="E39" s="77" t="s">
        <v>129</v>
      </c>
      <c r="F39" s="278" t="s">
        <v>131</v>
      </c>
      <c r="G39" s="279"/>
      <c r="H39" s="279"/>
      <c r="I39" s="279"/>
      <c r="J39" s="279"/>
      <c r="K39" s="279"/>
      <c r="L39" s="279"/>
      <c r="M39" s="279"/>
      <c r="N39" s="280"/>
      <c r="O39" s="70">
        <v>2536</v>
      </c>
      <c r="P39" s="246">
        <v>1789</v>
      </c>
      <c r="Q39" s="236" t="s">
        <v>282</v>
      </c>
      <c r="R39" s="73"/>
      <c r="S39" s="74"/>
      <c r="T39" s="73"/>
      <c r="U39" s="74"/>
    </row>
    <row r="40" spans="1:21" s="75" customFormat="1" ht="52.5" customHeight="1" x14ac:dyDescent="0.35">
      <c r="A40" s="228">
        <v>2</v>
      </c>
      <c r="B40" s="229"/>
      <c r="C40" s="68" t="s">
        <v>53</v>
      </c>
      <c r="D40" s="228" t="s">
        <v>59</v>
      </c>
      <c r="E40" s="77" t="s">
        <v>129</v>
      </c>
      <c r="F40" s="278" t="s">
        <v>132</v>
      </c>
      <c r="G40" s="279"/>
      <c r="H40" s="279"/>
      <c r="I40" s="279"/>
      <c r="J40" s="279"/>
      <c r="K40" s="279"/>
      <c r="L40" s="279"/>
      <c r="M40" s="279"/>
      <c r="N40" s="280"/>
      <c r="O40" s="70">
        <v>400</v>
      </c>
      <c r="P40" s="246">
        <v>0</v>
      </c>
      <c r="Q40" s="236" t="s">
        <v>287</v>
      </c>
      <c r="R40" s="73"/>
      <c r="S40" s="74"/>
      <c r="T40" s="73"/>
      <c r="U40" s="74"/>
    </row>
    <row r="41" spans="1:21" s="75" customFormat="1" ht="52.5" customHeight="1" x14ac:dyDescent="0.35">
      <c r="A41" s="228">
        <v>3</v>
      </c>
      <c r="B41" s="229"/>
      <c r="C41" s="68" t="s">
        <v>53</v>
      </c>
      <c r="D41" s="228" t="s">
        <v>54</v>
      </c>
      <c r="E41" s="77" t="s">
        <v>129</v>
      </c>
      <c r="F41" s="278" t="s">
        <v>283</v>
      </c>
      <c r="G41" s="279"/>
      <c r="H41" s="279"/>
      <c r="I41" s="279"/>
      <c r="J41" s="279"/>
      <c r="K41" s="279"/>
      <c r="L41" s="279"/>
      <c r="M41" s="279"/>
      <c r="N41" s="280"/>
      <c r="O41" s="70">
        <v>960</v>
      </c>
      <c r="P41" s="246">
        <v>66</v>
      </c>
      <c r="Q41" s="236" t="s">
        <v>285</v>
      </c>
      <c r="R41" s="73"/>
      <c r="S41" s="74"/>
      <c r="T41" s="73"/>
      <c r="U41" s="74"/>
    </row>
    <row r="42" spans="1:21" s="75" customFormat="1" ht="52.5" customHeight="1" x14ac:dyDescent="0.35">
      <c r="A42" s="228"/>
      <c r="B42" s="229"/>
      <c r="C42" s="68"/>
      <c r="D42" s="228"/>
      <c r="E42" s="77" t="s">
        <v>129</v>
      </c>
      <c r="F42" s="278"/>
      <c r="G42" s="279"/>
      <c r="H42" s="279"/>
      <c r="I42" s="279"/>
      <c r="J42" s="279"/>
      <c r="K42" s="279"/>
      <c r="L42" s="279"/>
      <c r="M42" s="279"/>
      <c r="N42" s="280"/>
      <c r="O42" s="70"/>
      <c r="P42" s="71"/>
      <c r="Q42" s="72"/>
      <c r="R42" s="73"/>
      <c r="S42" s="74"/>
      <c r="T42" s="73"/>
      <c r="U42" s="74"/>
    </row>
    <row r="43" spans="1:21" s="75" customFormat="1" ht="52.5" customHeight="1" x14ac:dyDescent="0.35">
      <c r="A43" s="228"/>
      <c r="B43" s="229"/>
      <c r="C43" s="68"/>
      <c r="D43" s="228"/>
      <c r="E43" s="77" t="s">
        <v>129</v>
      </c>
      <c r="F43" s="278"/>
      <c r="G43" s="279"/>
      <c r="H43" s="279"/>
      <c r="I43" s="279"/>
      <c r="J43" s="279"/>
      <c r="K43" s="279"/>
      <c r="L43" s="279"/>
      <c r="M43" s="279"/>
      <c r="N43" s="280"/>
      <c r="O43" s="70"/>
      <c r="P43" s="71"/>
      <c r="Q43" s="72"/>
      <c r="R43" s="73"/>
      <c r="S43" s="74"/>
      <c r="T43" s="73"/>
      <c r="U43" s="74"/>
    </row>
    <row r="44" spans="1:21" s="75" customFormat="1" ht="52.5" customHeight="1" x14ac:dyDescent="0.35">
      <c r="A44" s="228"/>
      <c r="B44" s="229"/>
      <c r="C44" s="68"/>
      <c r="D44" s="228"/>
      <c r="E44" s="77" t="s">
        <v>129</v>
      </c>
      <c r="F44" s="278"/>
      <c r="G44" s="279"/>
      <c r="H44" s="279"/>
      <c r="I44" s="279"/>
      <c r="J44" s="279"/>
      <c r="K44" s="279"/>
      <c r="L44" s="279"/>
      <c r="M44" s="279"/>
      <c r="N44" s="280"/>
      <c r="O44" s="70"/>
      <c r="P44" s="71"/>
      <c r="Q44" s="72"/>
      <c r="R44" s="73"/>
      <c r="S44" s="74"/>
      <c r="T44" s="73"/>
      <c r="U44" s="74"/>
    </row>
    <row r="45" spans="1:21" s="75" customFormat="1" ht="52.5" customHeight="1" x14ac:dyDescent="0.35">
      <c r="A45" s="228"/>
      <c r="B45" s="229"/>
      <c r="C45" s="68"/>
      <c r="D45" s="228"/>
      <c r="E45" s="77" t="s">
        <v>129</v>
      </c>
      <c r="F45" s="278"/>
      <c r="G45" s="279"/>
      <c r="H45" s="279"/>
      <c r="I45" s="279"/>
      <c r="J45" s="279"/>
      <c r="K45" s="279"/>
      <c r="L45" s="279"/>
      <c r="M45" s="279"/>
      <c r="N45" s="280"/>
      <c r="O45" s="70"/>
      <c r="P45" s="71"/>
      <c r="Q45" s="72"/>
      <c r="R45" s="73"/>
      <c r="S45" s="74"/>
      <c r="T45" s="73"/>
      <c r="U45" s="74"/>
    </row>
    <row r="46" spans="1:21" s="75" customFormat="1" ht="52.5" customHeight="1" x14ac:dyDescent="0.35">
      <c r="A46" s="228"/>
      <c r="B46" s="229"/>
      <c r="C46" s="68"/>
      <c r="D46" s="228"/>
      <c r="E46" s="77" t="s">
        <v>129</v>
      </c>
      <c r="F46" s="278"/>
      <c r="G46" s="279"/>
      <c r="H46" s="279"/>
      <c r="I46" s="279"/>
      <c r="J46" s="279"/>
      <c r="K46" s="279"/>
      <c r="L46" s="279"/>
      <c r="M46" s="279"/>
      <c r="N46" s="280"/>
      <c r="O46" s="70"/>
      <c r="P46" s="71"/>
      <c r="Q46" s="72"/>
      <c r="R46" s="73"/>
      <c r="S46" s="74"/>
      <c r="T46" s="73"/>
      <c r="U46" s="74"/>
    </row>
    <row r="47" spans="1:21" s="75" customFormat="1" ht="52.5" customHeight="1" x14ac:dyDescent="0.35">
      <c r="A47" s="228"/>
      <c r="B47" s="229"/>
      <c r="C47" s="68"/>
      <c r="D47" s="228"/>
      <c r="E47" s="77" t="s">
        <v>129</v>
      </c>
      <c r="F47" s="278"/>
      <c r="G47" s="279"/>
      <c r="H47" s="279"/>
      <c r="I47" s="279"/>
      <c r="J47" s="279"/>
      <c r="K47" s="279"/>
      <c r="L47" s="279"/>
      <c r="M47" s="279"/>
      <c r="N47" s="280"/>
      <c r="O47" s="70"/>
      <c r="P47" s="71"/>
      <c r="Q47" s="72"/>
      <c r="R47" s="73"/>
      <c r="S47" s="74"/>
      <c r="T47" s="73"/>
      <c r="U47" s="74"/>
    </row>
    <row r="48" spans="1:21" s="75" customFormat="1" ht="52.5" customHeight="1" x14ac:dyDescent="0.35">
      <c r="A48" s="228"/>
      <c r="B48" s="229"/>
      <c r="C48" s="68"/>
      <c r="D48" s="228"/>
      <c r="E48" s="77" t="s">
        <v>129</v>
      </c>
      <c r="F48" s="278"/>
      <c r="G48" s="279"/>
      <c r="H48" s="279"/>
      <c r="I48" s="279"/>
      <c r="J48" s="279"/>
      <c r="K48" s="279"/>
      <c r="L48" s="279"/>
      <c r="M48" s="279"/>
      <c r="N48" s="280"/>
      <c r="O48" s="70"/>
      <c r="P48" s="71"/>
      <c r="Q48" s="72"/>
      <c r="R48" s="73"/>
      <c r="S48" s="74"/>
      <c r="T48" s="73"/>
      <c r="U48" s="74"/>
    </row>
    <row r="49" spans="1:21" s="75" customFormat="1" ht="52.5" customHeight="1" x14ac:dyDescent="0.35">
      <c r="A49" s="228"/>
      <c r="B49" s="229"/>
      <c r="C49" s="68"/>
      <c r="D49" s="228"/>
      <c r="E49" s="77" t="s">
        <v>129</v>
      </c>
      <c r="F49" s="278"/>
      <c r="G49" s="279"/>
      <c r="H49" s="279"/>
      <c r="I49" s="279"/>
      <c r="J49" s="279"/>
      <c r="K49" s="279"/>
      <c r="L49" s="279"/>
      <c r="M49" s="279"/>
      <c r="N49" s="280"/>
      <c r="O49" s="70"/>
      <c r="P49" s="71"/>
      <c r="Q49" s="72"/>
      <c r="R49" s="73"/>
      <c r="S49" s="74"/>
      <c r="T49" s="73"/>
      <c r="U49" s="74"/>
    </row>
    <row r="50" spans="1:21" s="75" customFormat="1" ht="52.5" customHeight="1" x14ac:dyDescent="0.35">
      <c r="A50" s="228"/>
      <c r="B50" s="229"/>
      <c r="C50" s="68"/>
      <c r="D50" s="228"/>
      <c r="E50" s="77" t="s">
        <v>129</v>
      </c>
      <c r="F50" s="278"/>
      <c r="G50" s="279"/>
      <c r="H50" s="279"/>
      <c r="I50" s="279"/>
      <c r="J50" s="279"/>
      <c r="K50" s="279"/>
      <c r="L50" s="279"/>
      <c r="M50" s="279"/>
      <c r="N50" s="280"/>
      <c r="O50" s="70"/>
      <c r="P50" s="71"/>
      <c r="Q50" s="72"/>
      <c r="R50" s="73"/>
      <c r="S50" s="74"/>
      <c r="T50" s="73"/>
      <c r="U50" s="74"/>
    </row>
    <row r="51" spans="1:21" s="1" customFormat="1" x14ac:dyDescent="0.35">
      <c r="L51" s="33" t="s">
        <v>133</v>
      </c>
      <c r="N51" s="32"/>
      <c r="O51" s="33">
        <f>SUM(O38:O50)</f>
        <v>6019</v>
      </c>
      <c r="P51" s="33">
        <f>SUM(P38:P50)</f>
        <v>4409</v>
      </c>
      <c r="Q51" s="25"/>
      <c r="R51" s="153">
        <f>SUM(R38:R50)</f>
        <v>0</v>
      </c>
      <c r="S51" s="25"/>
      <c r="T51" s="153">
        <f>SUM(T38:T50)</f>
        <v>0</v>
      </c>
      <c r="U51" s="25"/>
    </row>
    <row r="53" spans="1:21" s="1" customFormat="1" ht="15" thickBot="1" x14ac:dyDescent="0.4">
      <c r="O53" s="33"/>
      <c r="P53" s="33"/>
      <c r="Q53" s="25"/>
      <c r="R53" s="34"/>
      <c r="S53" s="25"/>
      <c r="T53" s="34"/>
      <c r="U53" s="25"/>
    </row>
    <row r="54" spans="1:21" s="1" customFormat="1" ht="19" thickBot="1" x14ac:dyDescent="0.5">
      <c r="K54" s="305" t="s">
        <v>134</v>
      </c>
      <c r="L54" s="306"/>
      <c r="M54" s="306"/>
      <c r="N54" s="307"/>
      <c r="O54" s="33">
        <f>SUM(O34,O51)</f>
        <v>20141</v>
      </c>
      <c r="P54" s="33">
        <f>SUM(P34,P51)</f>
        <v>12412</v>
      </c>
      <c r="Q54" s="33"/>
      <c r="R54" s="33">
        <f>SUM(R34,R51)</f>
        <v>0</v>
      </c>
      <c r="S54" s="33"/>
      <c r="T54" s="33">
        <f>SUM(T34,T51)</f>
        <v>0</v>
      </c>
      <c r="U54" s="25"/>
    </row>
    <row r="55" spans="1:21" ht="23.5" x14ac:dyDescent="0.55000000000000004">
      <c r="A55" s="286" t="s">
        <v>135</v>
      </c>
      <c r="B55" s="286"/>
      <c r="C55" s="286"/>
      <c r="D55" s="286"/>
      <c r="E55" s="230"/>
      <c r="F55" s="230"/>
      <c r="G55" s="230"/>
      <c r="H55" s="230"/>
      <c r="I55" s="230"/>
      <c r="J55" s="230"/>
      <c r="K55" s="230"/>
      <c r="L55" s="230"/>
      <c r="M55" s="230"/>
      <c r="N55" s="230"/>
      <c r="O55" s="230"/>
      <c r="P55" s="230"/>
      <c r="S55" s="54"/>
      <c r="U55" s="54"/>
    </row>
    <row r="56" spans="1:21" s="106" customFormat="1" ht="34.5" customHeight="1" x14ac:dyDescent="0.35">
      <c r="A56" s="112" t="s">
        <v>136</v>
      </c>
      <c r="B56" s="113"/>
      <c r="C56" s="113"/>
      <c r="D56" s="113"/>
      <c r="E56" s="114"/>
      <c r="F56" s="114"/>
      <c r="G56" s="114"/>
      <c r="H56" s="114"/>
      <c r="I56" s="114"/>
      <c r="J56" s="114"/>
      <c r="K56" s="114"/>
      <c r="L56" s="114"/>
      <c r="M56" s="114"/>
      <c r="N56" s="115"/>
      <c r="O56" s="116" t="s">
        <v>113</v>
      </c>
      <c r="P56" s="116" t="s">
        <v>114</v>
      </c>
      <c r="Q56" s="117" t="s">
        <v>115</v>
      </c>
      <c r="R56" s="116" t="s">
        <v>116</v>
      </c>
      <c r="S56" s="117" t="s">
        <v>115</v>
      </c>
      <c r="T56" s="116" t="s">
        <v>117</v>
      </c>
      <c r="U56" s="117" t="s">
        <v>115</v>
      </c>
    </row>
    <row r="57" spans="1:21" x14ac:dyDescent="0.35">
      <c r="A57" s="58" t="s">
        <v>118</v>
      </c>
      <c r="B57" s="59"/>
      <c r="C57" s="26" t="s">
        <v>119</v>
      </c>
      <c r="D57" s="26" t="s">
        <v>120</v>
      </c>
      <c r="E57" s="62" t="s">
        <v>121</v>
      </c>
      <c r="F57" s="31" t="s">
        <v>122</v>
      </c>
      <c r="G57" s="234"/>
      <c r="H57" s="234"/>
      <c r="I57" s="234"/>
      <c r="J57" s="234"/>
      <c r="K57" s="234"/>
      <c r="L57" s="234"/>
      <c r="M57" s="234"/>
      <c r="N57" s="234"/>
      <c r="O57" s="22" t="s">
        <v>123</v>
      </c>
      <c r="P57" s="22" t="s">
        <v>123</v>
      </c>
      <c r="Q57" s="29"/>
      <c r="R57" s="22" t="s">
        <v>123</v>
      </c>
      <c r="S57" s="30"/>
      <c r="T57" s="22" t="s">
        <v>123</v>
      </c>
      <c r="U57" s="30"/>
    </row>
    <row r="58" spans="1:21" s="75" customFormat="1" ht="52.5" customHeight="1" x14ac:dyDescent="0.35">
      <c r="A58" s="228"/>
      <c r="B58" s="229"/>
      <c r="C58" s="68"/>
      <c r="D58" s="228"/>
      <c r="E58" s="69"/>
      <c r="F58" s="278"/>
      <c r="G58" s="279"/>
      <c r="H58" s="279"/>
      <c r="I58" s="279"/>
      <c r="J58" s="279"/>
      <c r="K58" s="279"/>
      <c r="L58" s="279"/>
      <c r="M58" s="279"/>
      <c r="N58" s="280"/>
      <c r="O58" s="71"/>
      <c r="P58" s="71"/>
      <c r="Q58" s="72"/>
      <c r="R58" s="71"/>
      <c r="S58" s="74"/>
      <c r="T58" s="71"/>
      <c r="U58" s="74"/>
    </row>
    <row r="59" spans="1:21" s="75" customFormat="1" ht="52.5" customHeight="1" x14ac:dyDescent="0.35">
      <c r="A59" s="228"/>
      <c r="B59" s="229"/>
      <c r="C59" s="68"/>
      <c r="D59" s="228"/>
      <c r="E59" s="69"/>
      <c r="F59" s="278"/>
      <c r="G59" s="279"/>
      <c r="H59" s="279"/>
      <c r="I59" s="279"/>
      <c r="J59" s="279"/>
      <c r="K59" s="279"/>
      <c r="L59" s="279"/>
      <c r="M59" s="279"/>
      <c r="N59" s="280"/>
      <c r="O59" s="71"/>
      <c r="P59" s="71"/>
      <c r="Q59" s="72"/>
      <c r="R59" s="71"/>
      <c r="S59" s="74"/>
      <c r="T59" s="71"/>
      <c r="U59" s="74"/>
    </row>
    <row r="60" spans="1:21" s="75" customFormat="1" ht="52.5" customHeight="1" x14ac:dyDescent="0.35">
      <c r="A60" s="228"/>
      <c r="B60" s="229"/>
      <c r="C60" s="68"/>
      <c r="D60" s="228"/>
      <c r="E60" s="69"/>
      <c r="F60" s="278"/>
      <c r="G60" s="279"/>
      <c r="H60" s="279"/>
      <c r="I60" s="279"/>
      <c r="J60" s="279"/>
      <c r="K60" s="279"/>
      <c r="L60" s="279"/>
      <c r="M60" s="279"/>
      <c r="N60" s="280"/>
      <c r="O60" s="71"/>
      <c r="P60" s="71"/>
      <c r="Q60" s="72"/>
      <c r="R60" s="71"/>
      <c r="S60" s="74"/>
      <c r="T60" s="71"/>
      <c r="U60" s="74"/>
    </row>
    <row r="61" spans="1:21" s="75" customFormat="1" ht="52.5" customHeight="1" x14ac:dyDescent="0.35">
      <c r="A61" s="228"/>
      <c r="B61" s="229"/>
      <c r="C61" s="68"/>
      <c r="D61" s="228"/>
      <c r="E61" s="69"/>
      <c r="F61" s="278"/>
      <c r="G61" s="279"/>
      <c r="H61" s="279"/>
      <c r="I61" s="279"/>
      <c r="J61" s="279"/>
      <c r="K61" s="279"/>
      <c r="L61" s="279"/>
      <c r="M61" s="279"/>
      <c r="N61" s="280"/>
      <c r="O61" s="71"/>
      <c r="P61" s="71"/>
      <c r="Q61" s="72"/>
      <c r="R61" s="71"/>
      <c r="S61" s="74"/>
      <c r="T61" s="71"/>
      <c r="U61" s="74"/>
    </row>
    <row r="62" spans="1:21" s="75" customFormat="1" ht="52.5" customHeight="1" x14ac:dyDescent="0.35">
      <c r="A62" s="228"/>
      <c r="B62" s="229"/>
      <c r="C62" s="68"/>
      <c r="D62" s="228"/>
      <c r="E62" s="69"/>
      <c r="F62" s="278"/>
      <c r="G62" s="279"/>
      <c r="H62" s="279"/>
      <c r="I62" s="279"/>
      <c r="J62" s="279"/>
      <c r="K62" s="279"/>
      <c r="L62" s="279"/>
      <c r="M62" s="279"/>
      <c r="N62" s="280"/>
      <c r="O62" s="71"/>
      <c r="P62" s="71"/>
      <c r="Q62" s="72"/>
      <c r="R62" s="71"/>
      <c r="S62" s="74"/>
      <c r="T62" s="71"/>
      <c r="U62" s="74"/>
    </row>
    <row r="63" spans="1:21" s="75" customFormat="1" ht="52.5" customHeight="1" x14ac:dyDescent="0.35">
      <c r="A63" s="228"/>
      <c r="B63" s="229"/>
      <c r="C63" s="68"/>
      <c r="D63" s="228"/>
      <c r="E63" s="69"/>
      <c r="F63" s="278"/>
      <c r="G63" s="279"/>
      <c r="H63" s="279"/>
      <c r="I63" s="279"/>
      <c r="J63" s="279"/>
      <c r="K63" s="279"/>
      <c r="L63" s="279"/>
      <c r="M63" s="279"/>
      <c r="N63" s="280"/>
      <c r="O63" s="71"/>
      <c r="P63" s="71"/>
      <c r="Q63" s="72"/>
      <c r="R63" s="71"/>
      <c r="S63" s="74"/>
      <c r="T63" s="71"/>
      <c r="U63" s="74"/>
    </row>
    <row r="64" spans="1:21" s="75" customFormat="1" ht="52.5" customHeight="1" x14ac:dyDescent="0.35">
      <c r="A64" s="228"/>
      <c r="B64" s="229"/>
      <c r="C64" s="68"/>
      <c r="D64" s="228"/>
      <c r="E64" s="69"/>
      <c r="F64" s="278"/>
      <c r="G64" s="279"/>
      <c r="H64" s="279"/>
      <c r="I64" s="279"/>
      <c r="J64" s="279"/>
      <c r="K64" s="279"/>
      <c r="L64" s="279"/>
      <c r="M64" s="279"/>
      <c r="N64" s="280"/>
      <c r="O64" s="71"/>
      <c r="P64" s="71"/>
      <c r="Q64" s="72"/>
      <c r="R64" s="71"/>
      <c r="S64" s="74"/>
      <c r="T64" s="71"/>
      <c r="U64" s="74"/>
    </row>
    <row r="65" spans="1:21" s="75" customFormat="1" ht="52.5" customHeight="1" x14ac:dyDescent="0.35">
      <c r="A65" s="78"/>
      <c r="B65" s="79"/>
      <c r="C65" s="80"/>
      <c r="D65" s="78"/>
      <c r="E65" s="81"/>
      <c r="F65" s="278"/>
      <c r="G65" s="279"/>
      <c r="H65" s="279"/>
      <c r="I65" s="279"/>
      <c r="J65" s="279"/>
      <c r="K65" s="279"/>
      <c r="L65" s="279"/>
      <c r="M65" s="279"/>
      <c r="N65" s="280"/>
      <c r="O65" s="82"/>
      <c r="P65" s="82"/>
      <c r="Q65" s="83"/>
      <c r="R65" s="82"/>
      <c r="S65" s="84"/>
      <c r="T65" s="82"/>
      <c r="U65" s="84"/>
    </row>
    <row r="66" spans="1:21" s="37" customFormat="1" x14ac:dyDescent="0.35">
      <c r="M66" s="37" t="s">
        <v>137</v>
      </c>
      <c r="N66" s="32"/>
      <c r="O66" s="38">
        <f>SUM(O58:O65)</f>
        <v>0</v>
      </c>
      <c r="P66" s="32">
        <f>SUM(P58:P65)</f>
        <v>0</v>
      </c>
      <c r="Q66" s="35"/>
      <c r="R66" s="32">
        <f>SUM(R58:R65)</f>
        <v>0</v>
      </c>
      <c r="S66" s="35"/>
      <c r="T66" s="32">
        <f>SUM(T58:T65)</f>
        <v>0</v>
      </c>
      <c r="U66" s="35"/>
    </row>
    <row r="67" spans="1:21" s="1" customFormat="1" x14ac:dyDescent="0.35">
      <c r="N67" s="36"/>
      <c r="O67" s="36"/>
      <c r="P67" s="36"/>
      <c r="Q67" s="25"/>
      <c r="R67" s="36"/>
      <c r="S67" s="25"/>
      <c r="T67" s="36"/>
      <c r="U67" s="25"/>
    </row>
    <row r="68" spans="1:21" s="124" customFormat="1" ht="34.5" customHeight="1" x14ac:dyDescent="0.35">
      <c r="A68" s="118" t="s">
        <v>138</v>
      </c>
      <c r="B68" s="119"/>
      <c r="C68" s="119"/>
      <c r="D68" s="119"/>
      <c r="E68" s="120"/>
      <c r="F68" s="120"/>
      <c r="G68" s="120"/>
      <c r="H68" s="120"/>
      <c r="I68" s="120"/>
      <c r="J68" s="120"/>
      <c r="K68" s="120"/>
      <c r="L68" s="120"/>
      <c r="M68" s="120"/>
      <c r="N68" s="121"/>
      <c r="O68" s="122" t="s">
        <v>113</v>
      </c>
      <c r="P68" s="122" t="s">
        <v>114</v>
      </c>
      <c r="Q68" s="123" t="s">
        <v>115</v>
      </c>
      <c r="R68" s="122" t="s">
        <v>116</v>
      </c>
      <c r="S68" s="123" t="s">
        <v>115</v>
      </c>
      <c r="T68" s="122" t="s">
        <v>117</v>
      </c>
      <c r="U68" s="123" t="s">
        <v>115</v>
      </c>
    </row>
    <row r="69" spans="1:21" x14ac:dyDescent="0.35">
      <c r="A69" s="58" t="s">
        <v>118</v>
      </c>
      <c r="B69" s="59"/>
      <c r="C69" s="26" t="s">
        <v>119</v>
      </c>
      <c r="D69" s="26" t="s">
        <v>120</v>
      </c>
      <c r="E69" s="62" t="s">
        <v>121</v>
      </c>
      <c r="F69" s="31" t="s">
        <v>122</v>
      </c>
      <c r="G69" s="234"/>
      <c r="H69" s="234"/>
      <c r="I69" s="234"/>
      <c r="J69" s="234"/>
      <c r="K69" s="234"/>
      <c r="L69" s="234"/>
      <c r="M69" s="234"/>
      <c r="N69" s="234"/>
      <c r="O69" s="22" t="s">
        <v>123</v>
      </c>
      <c r="P69" s="22" t="s">
        <v>123</v>
      </c>
      <c r="Q69" s="29"/>
      <c r="R69" s="22" t="s">
        <v>123</v>
      </c>
      <c r="S69" s="30"/>
      <c r="T69" s="22" t="s">
        <v>123</v>
      </c>
      <c r="U69" s="30"/>
    </row>
    <row r="70" spans="1:21" s="75" customFormat="1" ht="59.25" customHeight="1" x14ac:dyDescent="0.35">
      <c r="A70" s="228">
        <v>1</v>
      </c>
      <c r="B70" s="229"/>
      <c r="C70" s="68" t="s">
        <v>53</v>
      </c>
      <c r="D70" s="228" t="s">
        <v>54</v>
      </c>
      <c r="E70" s="69" t="s">
        <v>139</v>
      </c>
      <c r="F70" s="287" t="s">
        <v>140</v>
      </c>
      <c r="G70" s="288"/>
      <c r="H70" s="288"/>
      <c r="I70" s="288"/>
      <c r="J70" s="288"/>
      <c r="K70" s="288"/>
      <c r="L70" s="288"/>
      <c r="M70" s="288"/>
      <c r="N70" s="289"/>
      <c r="O70" s="71">
        <v>200</v>
      </c>
      <c r="P70" s="246">
        <v>29</v>
      </c>
      <c r="Q70" s="236" t="s">
        <v>282</v>
      </c>
      <c r="R70" s="71"/>
      <c r="S70" s="74"/>
      <c r="T70" s="71"/>
      <c r="U70" s="74"/>
    </row>
    <row r="71" spans="1:21" s="75" customFormat="1" ht="66" customHeight="1" x14ac:dyDescent="0.35">
      <c r="A71" s="228">
        <v>2</v>
      </c>
      <c r="B71" s="229"/>
      <c r="C71" s="68" t="s">
        <v>53</v>
      </c>
      <c r="D71" s="228" t="s">
        <v>59</v>
      </c>
      <c r="E71" s="69" t="s">
        <v>139</v>
      </c>
      <c r="F71" s="287" t="s">
        <v>141</v>
      </c>
      <c r="G71" s="288"/>
      <c r="H71" s="288"/>
      <c r="I71" s="288"/>
      <c r="J71" s="288"/>
      <c r="K71" s="288"/>
      <c r="L71" s="288"/>
      <c r="M71" s="288"/>
      <c r="N71" s="289"/>
      <c r="O71" s="71">
        <v>1230</v>
      </c>
      <c r="P71" s="246">
        <v>0</v>
      </c>
      <c r="Q71" s="236" t="s">
        <v>287</v>
      </c>
      <c r="R71" s="71"/>
      <c r="S71" s="74"/>
      <c r="T71" s="71"/>
      <c r="U71" s="74"/>
    </row>
    <row r="72" spans="1:21" s="245" customFormat="1" ht="92" customHeight="1" x14ac:dyDescent="0.35">
      <c r="A72" s="240">
        <v>3</v>
      </c>
      <c r="B72" s="241"/>
      <c r="C72" s="242" t="s">
        <v>53</v>
      </c>
      <c r="D72" s="240" t="s">
        <v>59</v>
      </c>
      <c r="E72" s="237" t="s">
        <v>142</v>
      </c>
      <c r="F72" s="308" t="s">
        <v>288</v>
      </c>
      <c r="G72" s="309"/>
      <c r="H72" s="309"/>
      <c r="I72" s="309"/>
      <c r="J72" s="309"/>
      <c r="K72" s="309"/>
      <c r="L72" s="309"/>
      <c r="M72" s="309"/>
      <c r="N72" s="310"/>
      <c r="O72" s="238">
        <v>14400</v>
      </c>
      <c r="P72" s="239">
        <v>24021</v>
      </c>
      <c r="Q72" s="243" t="s">
        <v>286</v>
      </c>
      <c r="R72" s="238"/>
      <c r="S72" s="244"/>
      <c r="T72" s="238"/>
      <c r="U72" s="244"/>
    </row>
    <row r="73" spans="1:21" s="75" customFormat="1" ht="52" customHeight="1" x14ac:dyDescent="0.35">
      <c r="A73" s="228">
        <v>4</v>
      </c>
      <c r="B73" s="229"/>
      <c r="C73" s="68" t="s">
        <v>53</v>
      </c>
      <c r="D73" s="228" t="s">
        <v>70</v>
      </c>
      <c r="E73" s="69" t="s">
        <v>142</v>
      </c>
      <c r="F73" s="278" t="s">
        <v>143</v>
      </c>
      <c r="G73" s="279"/>
      <c r="H73" s="279"/>
      <c r="I73" s="279"/>
      <c r="J73" s="279"/>
      <c r="K73" s="279"/>
      <c r="L73" s="279"/>
      <c r="M73" s="279"/>
      <c r="N73" s="280"/>
      <c r="O73" s="71">
        <v>3451</v>
      </c>
      <c r="P73" s="246">
        <v>1000</v>
      </c>
      <c r="Q73" s="236"/>
      <c r="R73" s="71"/>
      <c r="S73" s="74"/>
      <c r="T73" s="71"/>
      <c r="U73" s="74"/>
    </row>
    <row r="74" spans="1:21" s="75" customFormat="1" ht="52.5" customHeight="1" x14ac:dyDescent="0.35">
      <c r="A74" s="228"/>
      <c r="B74" s="229"/>
      <c r="C74" s="68"/>
      <c r="D74" s="228"/>
      <c r="E74" s="69"/>
      <c r="F74" s="278"/>
      <c r="G74" s="279"/>
      <c r="H74" s="279"/>
      <c r="I74" s="279"/>
      <c r="J74" s="279"/>
      <c r="K74" s="279"/>
      <c r="L74" s="279"/>
      <c r="M74" s="279"/>
      <c r="N74" s="280"/>
      <c r="O74" s="71"/>
      <c r="P74" s="71"/>
      <c r="Q74" s="72"/>
      <c r="R74" s="71"/>
      <c r="S74" s="74"/>
      <c r="T74" s="71"/>
      <c r="U74" s="74"/>
    </row>
    <row r="75" spans="1:21" s="75" customFormat="1" ht="52.5" customHeight="1" x14ac:dyDescent="0.35">
      <c r="A75" s="228"/>
      <c r="B75" s="229"/>
      <c r="C75" s="68"/>
      <c r="D75" s="228"/>
      <c r="E75" s="69"/>
      <c r="F75" s="278"/>
      <c r="G75" s="279"/>
      <c r="H75" s="279"/>
      <c r="I75" s="279"/>
      <c r="J75" s="279"/>
      <c r="K75" s="279"/>
      <c r="L75" s="279"/>
      <c r="M75" s="279"/>
      <c r="N75" s="280"/>
      <c r="O75" s="71"/>
      <c r="P75" s="71"/>
      <c r="Q75" s="72"/>
      <c r="R75" s="71"/>
      <c r="S75" s="74"/>
      <c r="T75" s="71"/>
      <c r="U75" s="74"/>
    </row>
    <row r="76" spans="1:21" s="75" customFormat="1" ht="52.5" customHeight="1" x14ac:dyDescent="0.35">
      <c r="A76" s="228"/>
      <c r="B76" s="229"/>
      <c r="C76" s="68"/>
      <c r="D76" s="228"/>
      <c r="E76" s="69"/>
      <c r="F76" s="278"/>
      <c r="G76" s="279"/>
      <c r="H76" s="279"/>
      <c r="I76" s="279"/>
      <c r="J76" s="279"/>
      <c r="K76" s="279"/>
      <c r="L76" s="279"/>
      <c r="M76" s="279"/>
      <c r="N76" s="280"/>
      <c r="O76" s="71"/>
      <c r="P76" s="71"/>
      <c r="Q76" s="72"/>
      <c r="R76" s="71"/>
      <c r="S76" s="74"/>
      <c r="T76" s="71"/>
      <c r="U76" s="74"/>
    </row>
    <row r="77" spans="1:21" s="75" customFormat="1" ht="52.5" customHeight="1" x14ac:dyDescent="0.35">
      <c r="A77" s="228"/>
      <c r="B77" s="229"/>
      <c r="C77" s="68"/>
      <c r="D77" s="228"/>
      <c r="E77" s="69"/>
      <c r="F77" s="278"/>
      <c r="G77" s="279"/>
      <c r="H77" s="279"/>
      <c r="I77" s="279"/>
      <c r="J77" s="279"/>
      <c r="K77" s="279"/>
      <c r="L77" s="279"/>
      <c r="M77" s="279"/>
      <c r="N77" s="280"/>
      <c r="O77" s="71"/>
      <c r="P77" s="71"/>
      <c r="Q77" s="72"/>
      <c r="R77" s="71"/>
      <c r="S77" s="74"/>
      <c r="T77" s="71"/>
      <c r="U77" s="74"/>
    </row>
    <row r="78" spans="1:21" s="75" customFormat="1" ht="52.5" customHeight="1" x14ac:dyDescent="0.35">
      <c r="A78" s="228"/>
      <c r="B78" s="229"/>
      <c r="C78" s="68"/>
      <c r="D78" s="228"/>
      <c r="E78" s="69"/>
      <c r="F78" s="278"/>
      <c r="G78" s="279"/>
      <c r="H78" s="279"/>
      <c r="I78" s="279"/>
      <c r="J78" s="279"/>
      <c r="K78" s="279"/>
      <c r="L78" s="279"/>
      <c r="M78" s="279"/>
      <c r="N78" s="280"/>
      <c r="O78" s="71"/>
      <c r="P78" s="71"/>
      <c r="Q78" s="72"/>
      <c r="R78" s="71"/>
      <c r="S78" s="74"/>
      <c r="T78" s="71"/>
      <c r="U78" s="74"/>
    </row>
    <row r="79" spans="1:21" s="75" customFormat="1" ht="52.5" customHeight="1" x14ac:dyDescent="0.35">
      <c r="A79" s="228"/>
      <c r="B79" s="229"/>
      <c r="C79" s="68"/>
      <c r="D79" s="228"/>
      <c r="E79" s="69"/>
      <c r="F79" s="278"/>
      <c r="G79" s="279"/>
      <c r="H79" s="279"/>
      <c r="I79" s="279"/>
      <c r="J79" s="279"/>
      <c r="K79" s="279"/>
      <c r="L79" s="279"/>
      <c r="M79" s="279"/>
      <c r="N79" s="280"/>
      <c r="O79" s="71"/>
      <c r="P79" s="71"/>
      <c r="Q79" s="72"/>
      <c r="R79" s="71"/>
      <c r="S79" s="74"/>
      <c r="T79" s="71"/>
      <c r="U79" s="74"/>
    </row>
    <row r="80" spans="1:21" s="75" customFormat="1" ht="52.5" customHeight="1" x14ac:dyDescent="0.35">
      <c r="A80" s="228"/>
      <c r="B80" s="229"/>
      <c r="C80" s="68"/>
      <c r="D80" s="228"/>
      <c r="E80" s="69"/>
      <c r="F80" s="278"/>
      <c r="G80" s="279"/>
      <c r="H80" s="279"/>
      <c r="I80" s="279"/>
      <c r="J80" s="279"/>
      <c r="K80" s="279"/>
      <c r="L80" s="279"/>
      <c r="M80" s="279"/>
      <c r="N80" s="280"/>
      <c r="O80" s="71"/>
      <c r="P80" s="71"/>
      <c r="Q80" s="72"/>
      <c r="R80" s="71"/>
      <c r="S80" s="74"/>
      <c r="T80" s="71"/>
      <c r="U80" s="74"/>
    </row>
    <row r="81" spans="1:21" s="75" customFormat="1" ht="52.5" customHeight="1" x14ac:dyDescent="0.35">
      <c r="A81" s="228"/>
      <c r="B81" s="229"/>
      <c r="C81" s="68"/>
      <c r="D81" s="228"/>
      <c r="E81" s="69"/>
      <c r="F81" s="278"/>
      <c r="G81" s="279"/>
      <c r="H81" s="279"/>
      <c r="I81" s="279"/>
      <c r="J81" s="279"/>
      <c r="K81" s="279"/>
      <c r="L81" s="279"/>
      <c r="M81" s="279"/>
      <c r="N81" s="280"/>
      <c r="O81" s="71"/>
      <c r="P81" s="71"/>
      <c r="Q81" s="72"/>
      <c r="R81" s="71"/>
      <c r="S81" s="74"/>
      <c r="T81" s="71"/>
      <c r="U81" s="74"/>
    </row>
    <row r="82" spans="1:21" s="75" customFormat="1" ht="52.5" customHeight="1" x14ac:dyDescent="0.35">
      <c r="A82" s="228"/>
      <c r="B82" s="229"/>
      <c r="C82" s="68"/>
      <c r="D82" s="228"/>
      <c r="E82" s="69"/>
      <c r="F82" s="278"/>
      <c r="G82" s="279"/>
      <c r="H82" s="279"/>
      <c r="I82" s="279"/>
      <c r="J82" s="279"/>
      <c r="K82" s="279"/>
      <c r="L82" s="279"/>
      <c r="M82" s="279"/>
      <c r="N82" s="280"/>
      <c r="O82" s="71"/>
      <c r="P82" s="71"/>
      <c r="Q82" s="72"/>
      <c r="R82" s="71"/>
      <c r="S82" s="74"/>
      <c r="T82" s="71"/>
      <c r="U82" s="74"/>
    </row>
    <row r="83" spans="1:21" s="1" customFormat="1" x14ac:dyDescent="0.35">
      <c r="L83" s="154" t="s">
        <v>144</v>
      </c>
      <c r="M83" s="49"/>
      <c r="N83" s="49"/>
      <c r="O83" s="33">
        <f>SUM(O70:O82)</f>
        <v>19281</v>
      </c>
      <c r="P83" s="33">
        <f t="shared" ref="P83:T83" si="0">SUM(P70:P82)</f>
        <v>25050</v>
      </c>
      <c r="Q83" s="33"/>
      <c r="R83" s="33">
        <f t="shared" si="0"/>
        <v>0</v>
      </c>
      <c r="S83" s="33"/>
      <c r="T83" s="33">
        <f t="shared" si="0"/>
        <v>0</v>
      </c>
      <c r="U83" s="33"/>
    </row>
    <row r="85" spans="1:21" s="106" customFormat="1" ht="37.5" customHeight="1" x14ac:dyDescent="0.35">
      <c r="A85" s="125" t="s">
        <v>145</v>
      </c>
      <c r="B85" s="126"/>
      <c r="C85" s="126"/>
      <c r="D85" s="126"/>
      <c r="E85" s="126"/>
      <c r="F85" s="126"/>
      <c r="G85" s="126"/>
      <c r="H85" s="126"/>
      <c r="I85" s="126"/>
      <c r="J85" s="126"/>
      <c r="K85" s="126"/>
      <c r="L85" s="126"/>
      <c r="M85" s="126"/>
      <c r="N85" s="127"/>
      <c r="O85" s="128" t="s">
        <v>113</v>
      </c>
      <c r="P85" s="128" t="s">
        <v>114</v>
      </c>
      <c r="Q85" s="129" t="s">
        <v>115</v>
      </c>
      <c r="R85" s="128" t="s">
        <v>116</v>
      </c>
      <c r="S85" s="129" t="s">
        <v>115</v>
      </c>
      <c r="T85" s="128" t="s">
        <v>117</v>
      </c>
      <c r="U85" s="129" t="s">
        <v>115</v>
      </c>
    </row>
    <row r="86" spans="1:21" x14ac:dyDescent="0.35">
      <c r="A86" s="58" t="s">
        <v>118</v>
      </c>
      <c r="B86" s="59"/>
      <c r="C86" s="26" t="s">
        <v>119</v>
      </c>
      <c r="D86" s="26" t="s">
        <v>120</v>
      </c>
      <c r="E86" s="62" t="s">
        <v>121</v>
      </c>
      <c r="F86" s="234" t="s">
        <v>122</v>
      </c>
      <c r="G86" s="234"/>
      <c r="H86" s="234"/>
      <c r="I86" s="234"/>
      <c r="J86" s="234"/>
      <c r="K86" s="234"/>
      <c r="L86" s="234"/>
      <c r="M86" s="234"/>
      <c r="N86" s="234"/>
      <c r="O86" s="22" t="s">
        <v>123</v>
      </c>
      <c r="P86" s="31" t="s">
        <v>123</v>
      </c>
      <c r="Q86" s="29"/>
      <c r="R86" s="31" t="s">
        <v>123</v>
      </c>
      <c r="S86" s="30"/>
      <c r="T86" s="31" t="s">
        <v>123</v>
      </c>
      <c r="U86" s="30"/>
    </row>
    <row r="87" spans="1:21" s="75" customFormat="1" ht="52.5" customHeight="1" x14ac:dyDescent="0.35">
      <c r="A87" s="228"/>
      <c r="B87" s="229"/>
      <c r="C87" s="68"/>
      <c r="D87" s="68"/>
      <c r="E87" s="69"/>
      <c r="F87" s="278"/>
      <c r="G87" s="279"/>
      <c r="H87" s="279"/>
      <c r="I87" s="279"/>
      <c r="J87" s="279"/>
      <c r="K87" s="279"/>
      <c r="L87" s="279"/>
      <c r="M87" s="279"/>
      <c r="N87" s="280"/>
      <c r="O87" s="71"/>
      <c r="P87" s="70"/>
      <c r="Q87" s="72"/>
      <c r="R87" s="70"/>
      <c r="S87" s="74"/>
      <c r="T87" s="70"/>
      <c r="U87" s="74"/>
    </row>
    <row r="88" spans="1:21" s="75" customFormat="1" ht="52.5" customHeight="1" x14ac:dyDescent="0.35">
      <c r="A88" s="228"/>
      <c r="B88" s="229"/>
      <c r="C88" s="68"/>
      <c r="D88" s="68"/>
      <c r="E88" s="69"/>
      <c r="F88" s="278"/>
      <c r="G88" s="279"/>
      <c r="H88" s="279"/>
      <c r="I88" s="279"/>
      <c r="J88" s="279"/>
      <c r="K88" s="279"/>
      <c r="L88" s="279"/>
      <c r="M88" s="279"/>
      <c r="N88" s="280"/>
      <c r="O88" s="71"/>
      <c r="P88" s="70"/>
      <c r="Q88" s="72"/>
      <c r="R88" s="70"/>
      <c r="S88" s="74"/>
      <c r="T88" s="70"/>
      <c r="U88" s="74"/>
    </row>
    <row r="89" spans="1:21" s="75" customFormat="1" ht="52.5" customHeight="1" x14ac:dyDescent="0.35">
      <c r="A89" s="228"/>
      <c r="B89" s="229"/>
      <c r="C89" s="68"/>
      <c r="D89" s="68"/>
      <c r="E89" s="69"/>
      <c r="F89" s="278"/>
      <c r="G89" s="279"/>
      <c r="H89" s="279"/>
      <c r="I89" s="279"/>
      <c r="J89" s="279"/>
      <c r="K89" s="279"/>
      <c r="L89" s="279"/>
      <c r="M89" s="279"/>
      <c r="N89" s="280"/>
      <c r="O89" s="71"/>
      <c r="P89" s="70"/>
      <c r="Q89" s="72"/>
      <c r="R89" s="70"/>
      <c r="S89" s="74"/>
      <c r="T89" s="70"/>
      <c r="U89" s="74"/>
    </row>
    <row r="90" spans="1:21" s="75" customFormat="1" ht="52.5" customHeight="1" x14ac:dyDescent="0.35">
      <c r="A90" s="228"/>
      <c r="B90" s="229"/>
      <c r="C90" s="68"/>
      <c r="D90" s="68"/>
      <c r="E90" s="69"/>
      <c r="F90" s="278"/>
      <c r="G90" s="279"/>
      <c r="H90" s="279"/>
      <c r="I90" s="279"/>
      <c r="J90" s="279"/>
      <c r="K90" s="279"/>
      <c r="L90" s="279"/>
      <c r="M90" s="279"/>
      <c r="N90" s="280"/>
      <c r="O90" s="71"/>
      <c r="P90" s="70"/>
      <c r="Q90" s="72"/>
      <c r="R90" s="70"/>
      <c r="S90" s="74"/>
      <c r="T90" s="70"/>
      <c r="U90" s="74"/>
    </row>
    <row r="91" spans="1:21" s="75" customFormat="1" ht="52.5" customHeight="1" x14ac:dyDescent="0.35">
      <c r="A91" s="228"/>
      <c r="B91" s="229"/>
      <c r="C91" s="68"/>
      <c r="D91" s="68"/>
      <c r="E91" s="69"/>
      <c r="F91" s="278"/>
      <c r="G91" s="279"/>
      <c r="H91" s="279"/>
      <c r="I91" s="279"/>
      <c r="J91" s="279"/>
      <c r="K91" s="279"/>
      <c r="L91" s="279"/>
      <c r="M91" s="279"/>
      <c r="N91" s="280"/>
      <c r="O91" s="71"/>
      <c r="P91" s="70"/>
      <c r="Q91" s="72"/>
      <c r="R91" s="70"/>
      <c r="S91" s="74"/>
      <c r="T91" s="70"/>
      <c r="U91" s="74"/>
    </row>
    <row r="92" spans="1:21" s="75" customFormat="1" ht="52.5" customHeight="1" x14ac:dyDescent="0.35">
      <c r="A92" s="228"/>
      <c r="B92" s="229"/>
      <c r="C92" s="68"/>
      <c r="D92" s="68"/>
      <c r="E92" s="69"/>
      <c r="F92" s="278"/>
      <c r="G92" s="279"/>
      <c r="H92" s="279"/>
      <c r="I92" s="279"/>
      <c r="J92" s="279"/>
      <c r="K92" s="279"/>
      <c r="L92" s="279"/>
      <c r="M92" s="279"/>
      <c r="N92" s="280"/>
      <c r="O92" s="71"/>
      <c r="P92" s="70"/>
      <c r="Q92" s="72"/>
      <c r="R92" s="70"/>
      <c r="S92" s="74"/>
      <c r="T92" s="70"/>
      <c r="U92" s="74"/>
    </row>
    <row r="93" spans="1:21" s="75" customFormat="1" ht="52.5" customHeight="1" x14ac:dyDescent="0.35">
      <c r="A93" s="228"/>
      <c r="B93" s="229"/>
      <c r="C93" s="68"/>
      <c r="D93" s="68"/>
      <c r="E93" s="69"/>
      <c r="F93" s="278"/>
      <c r="G93" s="279"/>
      <c r="H93" s="279"/>
      <c r="I93" s="279"/>
      <c r="J93" s="279"/>
      <c r="K93" s="279"/>
      <c r="L93" s="279"/>
      <c r="M93" s="279"/>
      <c r="N93" s="280"/>
      <c r="O93" s="71"/>
      <c r="P93" s="70"/>
      <c r="Q93" s="72"/>
      <c r="R93" s="70"/>
      <c r="S93" s="74"/>
      <c r="T93" s="70"/>
      <c r="U93" s="74"/>
    </row>
    <row r="94" spans="1:21" s="75" customFormat="1" ht="52.5" customHeight="1" x14ac:dyDescent="0.35">
      <c r="A94" s="228"/>
      <c r="B94" s="229"/>
      <c r="C94" s="68"/>
      <c r="D94" s="68"/>
      <c r="E94" s="69"/>
      <c r="F94" s="278"/>
      <c r="G94" s="279"/>
      <c r="H94" s="279"/>
      <c r="I94" s="279"/>
      <c r="J94" s="279"/>
      <c r="K94" s="279"/>
      <c r="L94" s="279"/>
      <c r="M94" s="279"/>
      <c r="N94" s="280"/>
      <c r="O94" s="71"/>
      <c r="P94" s="70"/>
      <c r="Q94" s="72"/>
      <c r="R94" s="70"/>
      <c r="S94" s="74"/>
      <c r="T94" s="70"/>
      <c r="U94" s="74"/>
    </row>
    <row r="95" spans="1:21" s="75" customFormat="1" ht="52.5" customHeight="1" x14ac:dyDescent="0.35">
      <c r="A95" s="228"/>
      <c r="B95" s="229"/>
      <c r="C95" s="68"/>
      <c r="D95" s="68"/>
      <c r="E95" s="69"/>
      <c r="F95" s="278"/>
      <c r="G95" s="279"/>
      <c r="H95" s="279"/>
      <c r="I95" s="279"/>
      <c r="J95" s="279"/>
      <c r="K95" s="279"/>
      <c r="L95" s="279"/>
      <c r="M95" s="279"/>
      <c r="N95" s="280"/>
      <c r="O95" s="71"/>
      <c r="P95" s="70"/>
      <c r="Q95" s="72"/>
      <c r="R95" s="70"/>
      <c r="S95" s="74"/>
      <c r="T95" s="70"/>
      <c r="U95" s="74"/>
    </row>
    <row r="96" spans="1:21" s="75" customFormat="1" ht="52.5" customHeight="1" x14ac:dyDescent="0.35">
      <c r="A96" s="228"/>
      <c r="B96" s="229"/>
      <c r="C96" s="68"/>
      <c r="D96" s="68"/>
      <c r="E96" s="69"/>
      <c r="F96" s="278"/>
      <c r="G96" s="279"/>
      <c r="H96" s="279"/>
      <c r="I96" s="279"/>
      <c r="J96" s="279"/>
      <c r="K96" s="279"/>
      <c r="L96" s="279"/>
      <c r="M96" s="279"/>
      <c r="N96" s="280"/>
      <c r="O96" s="71"/>
      <c r="P96" s="70"/>
      <c r="Q96" s="72"/>
      <c r="R96" s="70"/>
      <c r="S96" s="74"/>
      <c r="T96" s="70"/>
      <c r="U96" s="74"/>
    </row>
    <row r="97" spans="1:21" s="75" customFormat="1" ht="52.5" customHeight="1" x14ac:dyDescent="0.35">
      <c r="A97" s="228"/>
      <c r="B97" s="229"/>
      <c r="C97" s="68"/>
      <c r="D97" s="68"/>
      <c r="E97" s="69"/>
      <c r="F97" s="278"/>
      <c r="G97" s="279"/>
      <c r="H97" s="279"/>
      <c r="I97" s="279"/>
      <c r="J97" s="279"/>
      <c r="K97" s="279"/>
      <c r="L97" s="279"/>
      <c r="M97" s="279"/>
      <c r="N97" s="280"/>
      <c r="O97" s="71"/>
      <c r="P97" s="70"/>
      <c r="Q97" s="83"/>
      <c r="R97" s="70"/>
      <c r="S97" s="84"/>
      <c r="T97" s="70"/>
      <c r="U97" s="74"/>
    </row>
    <row r="98" spans="1:21" s="1" customFormat="1" x14ac:dyDescent="0.35">
      <c r="L98" s="154" t="s">
        <v>146</v>
      </c>
      <c r="M98" s="49"/>
      <c r="N98" s="49"/>
      <c r="O98" s="33">
        <f>SUM(O87:O97)</f>
        <v>0</v>
      </c>
      <c r="P98" s="33">
        <f>SUM(P87:P97)</f>
        <v>0</v>
      </c>
      <c r="Q98" s="35"/>
      <c r="R98" s="33">
        <f>SUM(R87:R97)</f>
        <v>0</v>
      </c>
      <c r="S98" s="35"/>
      <c r="T98" s="33">
        <f>SUM(T87:T97)</f>
        <v>0</v>
      </c>
      <c r="U98" s="29"/>
    </row>
    <row r="100" spans="1:21" s="106" customFormat="1" ht="37.5" customHeight="1" x14ac:dyDescent="0.35">
      <c r="A100" s="130" t="s">
        <v>147</v>
      </c>
      <c r="B100" s="131"/>
      <c r="C100" s="131"/>
      <c r="D100" s="155" t="s">
        <v>148</v>
      </c>
      <c r="E100" s="131"/>
      <c r="F100" s="131"/>
      <c r="G100" s="131"/>
      <c r="H100" s="131"/>
      <c r="I100" s="131"/>
      <c r="J100" s="131"/>
      <c r="K100" s="131"/>
      <c r="L100" s="131"/>
      <c r="M100" s="131"/>
      <c r="N100" s="132"/>
      <c r="O100" s="133" t="s">
        <v>113</v>
      </c>
      <c r="P100" s="133" t="s">
        <v>114</v>
      </c>
      <c r="Q100" s="134" t="s">
        <v>115</v>
      </c>
      <c r="R100" s="133" t="s">
        <v>116</v>
      </c>
      <c r="S100" s="134" t="s">
        <v>115</v>
      </c>
      <c r="T100" s="133" t="s">
        <v>117</v>
      </c>
      <c r="U100" s="134" t="s">
        <v>115</v>
      </c>
    </row>
    <row r="101" spans="1:21" x14ac:dyDescent="0.35">
      <c r="A101" s="58" t="s">
        <v>118</v>
      </c>
      <c r="B101" s="59"/>
      <c r="C101" s="26" t="s">
        <v>119</v>
      </c>
      <c r="D101" s="26" t="s">
        <v>120</v>
      </c>
      <c r="E101" s="62" t="s">
        <v>121</v>
      </c>
      <c r="F101" s="234" t="s">
        <v>122</v>
      </c>
      <c r="G101" s="234"/>
      <c r="H101" s="234"/>
      <c r="I101" s="234"/>
      <c r="J101" s="234"/>
      <c r="K101" s="234"/>
      <c r="L101" s="234"/>
      <c r="M101" s="234"/>
      <c r="N101" s="234"/>
      <c r="O101" s="22" t="s">
        <v>123</v>
      </c>
      <c r="P101" s="22" t="s">
        <v>123</v>
      </c>
      <c r="Q101" s="29"/>
      <c r="R101" s="22" t="s">
        <v>123</v>
      </c>
      <c r="S101" s="30"/>
      <c r="T101" s="22" t="s">
        <v>123</v>
      </c>
      <c r="U101" s="30"/>
    </row>
    <row r="102" spans="1:21" s="75" customFormat="1" ht="60.75" customHeight="1" x14ac:dyDescent="0.35">
      <c r="A102" s="228">
        <v>1</v>
      </c>
      <c r="B102" s="229"/>
      <c r="C102" s="68" t="s">
        <v>53</v>
      </c>
      <c r="D102" s="68" t="s">
        <v>54</v>
      </c>
      <c r="E102" s="77" t="s">
        <v>149</v>
      </c>
      <c r="F102" s="278" t="s">
        <v>150</v>
      </c>
      <c r="G102" s="279"/>
      <c r="H102" s="279"/>
      <c r="I102" s="279"/>
      <c r="J102" s="279"/>
      <c r="K102" s="279"/>
      <c r="L102" s="279"/>
      <c r="M102" s="279"/>
      <c r="N102" s="280"/>
      <c r="O102" s="71">
        <v>1172</v>
      </c>
      <c r="P102" s="246">
        <v>428</v>
      </c>
      <c r="Q102" s="236" t="s">
        <v>289</v>
      </c>
      <c r="R102" s="71"/>
      <c r="S102" s="74"/>
      <c r="T102" s="71"/>
      <c r="U102" s="74"/>
    </row>
    <row r="103" spans="1:21" s="75" customFormat="1" ht="105" customHeight="1" x14ac:dyDescent="0.35">
      <c r="A103" s="228">
        <v>2</v>
      </c>
      <c r="B103" s="229"/>
      <c r="C103" s="68" t="s">
        <v>53</v>
      </c>
      <c r="D103" s="68" t="s">
        <v>59</v>
      </c>
      <c r="E103" s="77" t="s">
        <v>149</v>
      </c>
      <c r="F103" s="278" t="s">
        <v>151</v>
      </c>
      <c r="G103" s="279"/>
      <c r="H103" s="279"/>
      <c r="I103" s="279"/>
      <c r="J103" s="279"/>
      <c r="K103" s="279"/>
      <c r="L103" s="279"/>
      <c r="M103" s="279"/>
      <c r="N103" s="280"/>
      <c r="O103" s="71">
        <v>5967</v>
      </c>
      <c r="P103" s="246">
        <v>6454</v>
      </c>
      <c r="Q103" s="236" t="s">
        <v>282</v>
      </c>
      <c r="R103" s="71"/>
      <c r="S103" s="74"/>
      <c r="T103" s="71"/>
      <c r="U103" s="74"/>
    </row>
    <row r="104" spans="1:21" s="75" customFormat="1" ht="52.5" customHeight="1" x14ac:dyDescent="0.35">
      <c r="A104" s="228"/>
      <c r="B104" s="229"/>
      <c r="C104" s="68"/>
      <c r="D104" s="68"/>
      <c r="E104" s="77" t="s">
        <v>149</v>
      </c>
      <c r="F104" s="278"/>
      <c r="G104" s="279"/>
      <c r="H104" s="279"/>
      <c r="I104" s="279"/>
      <c r="J104" s="279"/>
      <c r="K104" s="279"/>
      <c r="L104" s="279"/>
      <c r="M104" s="279"/>
      <c r="N104" s="280"/>
      <c r="O104" s="71"/>
      <c r="P104" s="71"/>
      <c r="Q104" s="72"/>
      <c r="R104" s="71"/>
      <c r="S104" s="74"/>
      <c r="T104" s="71"/>
      <c r="U104" s="74"/>
    </row>
    <row r="105" spans="1:21" s="75" customFormat="1" ht="52.5" customHeight="1" x14ac:dyDescent="0.35">
      <c r="A105" s="228"/>
      <c r="B105" s="229"/>
      <c r="C105" s="68"/>
      <c r="D105" s="68"/>
      <c r="E105" s="77" t="s">
        <v>149</v>
      </c>
      <c r="F105" s="278"/>
      <c r="G105" s="279"/>
      <c r="H105" s="279"/>
      <c r="I105" s="279"/>
      <c r="J105" s="279"/>
      <c r="K105" s="279"/>
      <c r="L105" s="279"/>
      <c r="M105" s="279"/>
      <c r="N105" s="280"/>
      <c r="O105" s="71"/>
      <c r="P105" s="71"/>
      <c r="Q105" s="72"/>
      <c r="R105" s="71"/>
      <c r="S105" s="74"/>
      <c r="T105" s="71"/>
      <c r="U105" s="74"/>
    </row>
    <row r="106" spans="1:21" s="75" customFormat="1" ht="52.5" customHeight="1" x14ac:dyDescent="0.35">
      <c r="A106" s="228"/>
      <c r="B106" s="229"/>
      <c r="C106" s="68"/>
      <c r="D106" s="68"/>
      <c r="E106" s="77" t="s">
        <v>149</v>
      </c>
      <c r="F106" s="278"/>
      <c r="G106" s="279"/>
      <c r="H106" s="279"/>
      <c r="I106" s="279"/>
      <c r="J106" s="279"/>
      <c r="K106" s="279"/>
      <c r="L106" s="279"/>
      <c r="M106" s="279"/>
      <c r="N106" s="280"/>
      <c r="O106" s="71"/>
      <c r="P106" s="71"/>
      <c r="Q106" s="72"/>
      <c r="R106" s="71"/>
      <c r="S106" s="74"/>
      <c r="T106" s="71"/>
      <c r="U106" s="74"/>
    </row>
    <row r="107" spans="1:21" s="75" customFormat="1" ht="52.5" customHeight="1" x14ac:dyDescent="0.35">
      <c r="A107" s="228"/>
      <c r="B107" s="229"/>
      <c r="C107" s="68"/>
      <c r="D107" s="68"/>
      <c r="E107" s="77" t="s">
        <v>149</v>
      </c>
      <c r="F107" s="278"/>
      <c r="G107" s="279"/>
      <c r="H107" s="279"/>
      <c r="I107" s="279"/>
      <c r="J107" s="279"/>
      <c r="K107" s="279"/>
      <c r="L107" s="279"/>
      <c r="M107" s="279"/>
      <c r="N107" s="280"/>
      <c r="O107" s="71"/>
      <c r="P107" s="71"/>
      <c r="Q107" s="72"/>
      <c r="R107" s="71"/>
      <c r="S107" s="74"/>
      <c r="T107" s="71"/>
      <c r="U107" s="74"/>
    </row>
    <row r="108" spans="1:21" s="75" customFormat="1" ht="52.5" customHeight="1" x14ac:dyDescent="0.35">
      <c r="A108" s="228"/>
      <c r="B108" s="229"/>
      <c r="C108" s="68"/>
      <c r="D108" s="68"/>
      <c r="E108" s="77" t="s">
        <v>149</v>
      </c>
      <c r="F108" s="278"/>
      <c r="G108" s="279"/>
      <c r="H108" s="279"/>
      <c r="I108" s="279"/>
      <c r="J108" s="279"/>
      <c r="K108" s="279"/>
      <c r="L108" s="279"/>
      <c r="M108" s="279"/>
      <c r="N108" s="280"/>
      <c r="O108" s="71"/>
      <c r="P108" s="71"/>
      <c r="Q108" s="72"/>
      <c r="R108" s="71"/>
      <c r="S108" s="74"/>
      <c r="T108" s="71"/>
      <c r="U108" s="74"/>
    </row>
    <row r="109" spans="1:21" s="75" customFormat="1" ht="52.5" customHeight="1" x14ac:dyDescent="0.35">
      <c r="A109" s="228"/>
      <c r="B109" s="229"/>
      <c r="C109" s="68"/>
      <c r="D109" s="68"/>
      <c r="E109" s="77" t="s">
        <v>149</v>
      </c>
      <c r="F109" s="278"/>
      <c r="G109" s="279"/>
      <c r="H109" s="279"/>
      <c r="I109" s="279"/>
      <c r="J109" s="279"/>
      <c r="K109" s="279"/>
      <c r="L109" s="279"/>
      <c r="M109" s="279"/>
      <c r="N109" s="280"/>
      <c r="O109" s="71"/>
      <c r="P109" s="71"/>
      <c r="Q109" s="72"/>
      <c r="R109" s="71"/>
      <c r="S109" s="74"/>
      <c r="T109" s="71"/>
      <c r="U109" s="74"/>
    </row>
    <row r="110" spans="1:21" s="75" customFormat="1" ht="52.5" customHeight="1" x14ac:dyDescent="0.35">
      <c r="A110" s="228"/>
      <c r="B110" s="229"/>
      <c r="C110" s="68"/>
      <c r="D110" s="68"/>
      <c r="E110" s="77" t="s">
        <v>149</v>
      </c>
      <c r="F110" s="278"/>
      <c r="G110" s="279"/>
      <c r="H110" s="279"/>
      <c r="I110" s="279"/>
      <c r="J110" s="279"/>
      <c r="K110" s="279"/>
      <c r="L110" s="279"/>
      <c r="M110" s="279"/>
      <c r="N110" s="280"/>
      <c r="O110" s="71"/>
      <c r="P110" s="71"/>
      <c r="Q110" s="72"/>
      <c r="R110" s="71"/>
      <c r="S110" s="74"/>
      <c r="T110" s="71"/>
      <c r="U110" s="74"/>
    </row>
    <row r="111" spans="1:21" s="75" customFormat="1" ht="52.5" customHeight="1" x14ac:dyDescent="0.35">
      <c r="A111" s="228"/>
      <c r="B111" s="229"/>
      <c r="C111" s="68"/>
      <c r="D111" s="68"/>
      <c r="E111" s="77" t="s">
        <v>149</v>
      </c>
      <c r="F111" s="278"/>
      <c r="G111" s="279"/>
      <c r="H111" s="279"/>
      <c r="I111" s="279"/>
      <c r="J111" s="279"/>
      <c r="K111" s="279"/>
      <c r="L111" s="279"/>
      <c r="M111" s="279"/>
      <c r="N111" s="280"/>
      <c r="O111" s="71"/>
      <c r="P111" s="71"/>
      <c r="Q111" s="72"/>
      <c r="R111" s="71"/>
      <c r="S111" s="74"/>
      <c r="T111" s="71"/>
      <c r="U111" s="74"/>
    </row>
    <row r="112" spans="1:21" s="75" customFormat="1" ht="52.5" customHeight="1" x14ac:dyDescent="0.35">
      <c r="A112" s="228"/>
      <c r="B112" s="229"/>
      <c r="C112" s="68"/>
      <c r="D112" s="68"/>
      <c r="E112" s="77" t="s">
        <v>149</v>
      </c>
      <c r="F112" s="278"/>
      <c r="G112" s="279"/>
      <c r="H112" s="279"/>
      <c r="I112" s="279"/>
      <c r="J112" s="279"/>
      <c r="K112" s="279"/>
      <c r="L112" s="279"/>
      <c r="M112" s="279"/>
      <c r="N112" s="280"/>
      <c r="O112" s="71"/>
      <c r="P112" s="71"/>
      <c r="Q112" s="72"/>
      <c r="R112" s="71"/>
      <c r="S112" s="74"/>
      <c r="T112" s="71"/>
      <c r="U112" s="74"/>
    </row>
    <row r="113" spans="1:21" s="75" customFormat="1" ht="52.5" customHeight="1" x14ac:dyDescent="0.35">
      <c r="A113" s="228"/>
      <c r="B113" s="229"/>
      <c r="C113" s="68"/>
      <c r="D113" s="68"/>
      <c r="E113" s="77" t="s">
        <v>149</v>
      </c>
      <c r="F113" s="278"/>
      <c r="G113" s="279"/>
      <c r="H113" s="279"/>
      <c r="I113" s="279"/>
      <c r="J113" s="279"/>
      <c r="K113" s="279"/>
      <c r="L113" s="279"/>
      <c r="M113" s="279"/>
      <c r="N113" s="280"/>
      <c r="O113" s="71"/>
      <c r="P113" s="71"/>
      <c r="Q113" s="72"/>
      <c r="R113" s="71"/>
      <c r="S113" s="74"/>
      <c r="T113" s="71"/>
      <c r="U113" s="74"/>
    </row>
    <row r="114" spans="1:21" s="75" customFormat="1" ht="52.5" customHeight="1" x14ac:dyDescent="0.35">
      <c r="A114" s="228"/>
      <c r="B114" s="229"/>
      <c r="C114" s="68"/>
      <c r="D114" s="68"/>
      <c r="E114" s="77" t="s">
        <v>149</v>
      </c>
      <c r="F114" s="278"/>
      <c r="G114" s="279"/>
      <c r="H114" s="279"/>
      <c r="I114" s="279"/>
      <c r="J114" s="279"/>
      <c r="K114" s="279"/>
      <c r="L114" s="279"/>
      <c r="M114" s="279"/>
      <c r="N114" s="280"/>
      <c r="O114" s="71"/>
      <c r="P114" s="71"/>
      <c r="Q114" s="72"/>
      <c r="R114" s="71"/>
      <c r="S114" s="74"/>
      <c r="T114" s="71"/>
      <c r="U114" s="74"/>
    </row>
    <row r="115" spans="1:21" s="75" customFormat="1" ht="52.5" customHeight="1" x14ac:dyDescent="0.35">
      <c r="A115" s="228"/>
      <c r="B115" s="229"/>
      <c r="C115" s="68"/>
      <c r="D115" s="68"/>
      <c r="E115" s="77" t="s">
        <v>149</v>
      </c>
      <c r="F115" s="278"/>
      <c r="G115" s="279"/>
      <c r="H115" s="279"/>
      <c r="I115" s="279"/>
      <c r="J115" s="279"/>
      <c r="K115" s="279"/>
      <c r="L115" s="279"/>
      <c r="M115" s="279"/>
      <c r="N115" s="280"/>
      <c r="O115" s="71"/>
      <c r="P115" s="71"/>
      <c r="Q115" s="72"/>
      <c r="R115" s="71"/>
      <c r="S115" s="74"/>
      <c r="T115" s="71"/>
      <c r="U115" s="74"/>
    </row>
    <row r="116" spans="1:21" s="1" customFormat="1" x14ac:dyDescent="0.35">
      <c r="M116" s="49" t="s">
        <v>152</v>
      </c>
      <c r="N116" s="49"/>
      <c r="O116" s="33">
        <f>SUM(O102:O115)</f>
        <v>7139</v>
      </c>
      <c r="P116" s="33">
        <f>SUM(P102:P115)</f>
        <v>6882</v>
      </c>
      <c r="Q116" s="25"/>
      <c r="R116" s="33">
        <f>SUM(R102:R115)</f>
        <v>0</v>
      </c>
      <c r="S116" s="25"/>
      <c r="T116" s="33">
        <f>SUM(T102:T115)</f>
        <v>0</v>
      </c>
      <c r="U116" s="25"/>
    </row>
    <row r="118" spans="1:21" s="106" customFormat="1" ht="37.5" customHeight="1" x14ac:dyDescent="0.35">
      <c r="A118" s="135" t="s">
        <v>153</v>
      </c>
      <c r="B118" s="136"/>
      <c r="C118" s="136"/>
      <c r="D118" s="136"/>
      <c r="E118" s="136"/>
      <c r="F118" s="136"/>
      <c r="G118" s="136"/>
      <c r="H118" s="136"/>
      <c r="I118" s="136"/>
      <c r="J118" s="136"/>
      <c r="K118" s="136"/>
      <c r="L118" s="136"/>
      <c r="M118" s="136"/>
      <c r="N118" s="137"/>
      <c r="O118" s="138" t="s">
        <v>113</v>
      </c>
      <c r="P118" s="138" t="s">
        <v>114</v>
      </c>
      <c r="Q118" s="139" t="s">
        <v>115</v>
      </c>
      <c r="R118" s="138" t="s">
        <v>116</v>
      </c>
      <c r="S118" s="139" t="s">
        <v>115</v>
      </c>
      <c r="T118" s="138" t="s">
        <v>117</v>
      </c>
      <c r="U118" s="139" t="s">
        <v>115</v>
      </c>
    </row>
    <row r="119" spans="1:21" x14ac:dyDescent="0.35">
      <c r="A119" s="58" t="s">
        <v>118</v>
      </c>
      <c r="B119" s="59"/>
      <c r="C119" s="26" t="s">
        <v>119</v>
      </c>
      <c r="D119" s="26" t="s">
        <v>120</v>
      </c>
      <c r="E119" s="62" t="s">
        <v>121</v>
      </c>
      <c r="F119" s="234" t="s">
        <v>122</v>
      </c>
      <c r="G119" s="234"/>
      <c r="H119" s="234"/>
      <c r="I119" s="234"/>
      <c r="J119" s="234"/>
      <c r="K119" s="234"/>
      <c r="L119" s="234"/>
      <c r="M119" s="234"/>
      <c r="N119" s="234"/>
      <c r="O119" s="22" t="s">
        <v>123</v>
      </c>
      <c r="P119" s="22" t="s">
        <v>123</v>
      </c>
      <c r="Q119" s="29"/>
      <c r="R119" s="22" t="s">
        <v>123</v>
      </c>
      <c r="S119" s="30"/>
      <c r="T119" s="22" t="s">
        <v>123</v>
      </c>
      <c r="U119" s="30"/>
    </row>
    <row r="120" spans="1:21" s="75" customFormat="1" ht="52.5" customHeight="1" x14ac:dyDescent="0.35">
      <c r="A120" s="228"/>
      <c r="B120" s="229"/>
      <c r="C120" s="68"/>
      <c r="D120" s="68"/>
      <c r="E120" s="69"/>
      <c r="F120" s="278"/>
      <c r="G120" s="279"/>
      <c r="H120" s="279"/>
      <c r="I120" s="279"/>
      <c r="J120" s="279"/>
      <c r="K120" s="279"/>
      <c r="L120" s="279"/>
      <c r="M120" s="279"/>
      <c r="N120" s="280"/>
      <c r="O120" s="71"/>
      <c r="P120" s="71"/>
      <c r="Q120" s="72"/>
      <c r="R120" s="71"/>
      <c r="S120" s="74"/>
      <c r="T120" s="71"/>
      <c r="U120" s="74"/>
    </row>
    <row r="121" spans="1:21" s="75" customFormat="1" ht="52.5" customHeight="1" x14ac:dyDescent="0.35">
      <c r="A121" s="228"/>
      <c r="B121" s="229"/>
      <c r="C121" s="68"/>
      <c r="D121" s="68"/>
      <c r="E121" s="69"/>
      <c r="F121" s="278"/>
      <c r="G121" s="279"/>
      <c r="H121" s="279"/>
      <c r="I121" s="279"/>
      <c r="J121" s="279"/>
      <c r="K121" s="279"/>
      <c r="L121" s="279"/>
      <c r="M121" s="279"/>
      <c r="N121" s="280"/>
      <c r="O121" s="71"/>
      <c r="P121" s="71"/>
      <c r="Q121" s="72"/>
      <c r="R121" s="71"/>
      <c r="S121" s="74"/>
      <c r="T121" s="71"/>
      <c r="U121" s="74"/>
    </row>
    <row r="122" spans="1:21" s="75" customFormat="1" ht="52.5" customHeight="1" x14ac:dyDescent="0.35">
      <c r="A122" s="228"/>
      <c r="B122" s="229"/>
      <c r="C122" s="68"/>
      <c r="D122" s="68"/>
      <c r="E122" s="69"/>
      <c r="F122" s="278"/>
      <c r="G122" s="279"/>
      <c r="H122" s="279"/>
      <c r="I122" s="279"/>
      <c r="J122" s="279"/>
      <c r="K122" s="279"/>
      <c r="L122" s="279"/>
      <c r="M122" s="279"/>
      <c r="N122" s="280"/>
      <c r="O122" s="71"/>
      <c r="P122" s="71"/>
      <c r="Q122" s="72"/>
      <c r="R122" s="71"/>
      <c r="S122" s="74"/>
      <c r="T122" s="71"/>
      <c r="U122" s="74"/>
    </row>
    <row r="123" spans="1:21" s="75" customFormat="1" ht="52.5" customHeight="1" x14ac:dyDescent="0.35">
      <c r="A123" s="228"/>
      <c r="B123" s="229"/>
      <c r="C123" s="68"/>
      <c r="D123" s="68"/>
      <c r="E123" s="69"/>
      <c r="F123" s="278"/>
      <c r="G123" s="279"/>
      <c r="H123" s="279"/>
      <c r="I123" s="279"/>
      <c r="J123" s="279"/>
      <c r="K123" s="279"/>
      <c r="L123" s="279"/>
      <c r="M123" s="279"/>
      <c r="N123" s="280"/>
      <c r="O123" s="71"/>
      <c r="P123" s="71"/>
      <c r="Q123" s="72"/>
      <c r="R123" s="71"/>
      <c r="S123" s="74"/>
      <c r="T123" s="71"/>
      <c r="U123" s="74"/>
    </row>
    <row r="124" spans="1:21" s="75" customFormat="1" ht="52.5" customHeight="1" x14ac:dyDescent="0.35">
      <c r="A124" s="228"/>
      <c r="B124" s="229"/>
      <c r="C124" s="68"/>
      <c r="D124" s="68"/>
      <c r="E124" s="69"/>
      <c r="F124" s="278"/>
      <c r="G124" s="279"/>
      <c r="H124" s="279"/>
      <c r="I124" s="279"/>
      <c r="J124" s="279"/>
      <c r="K124" s="279"/>
      <c r="L124" s="279"/>
      <c r="M124" s="279"/>
      <c r="N124" s="280"/>
      <c r="O124" s="71"/>
      <c r="P124" s="71"/>
      <c r="Q124" s="72"/>
      <c r="R124" s="71"/>
      <c r="S124" s="74"/>
      <c r="T124" s="71"/>
      <c r="U124" s="74"/>
    </row>
    <row r="125" spans="1:21" s="75" customFormat="1" ht="52.5" customHeight="1" x14ac:dyDescent="0.35">
      <c r="A125" s="228"/>
      <c r="B125" s="229"/>
      <c r="C125" s="68"/>
      <c r="D125" s="68"/>
      <c r="E125" s="69"/>
      <c r="F125" s="278"/>
      <c r="G125" s="279"/>
      <c r="H125" s="279"/>
      <c r="I125" s="279"/>
      <c r="J125" s="279"/>
      <c r="K125" s="279"/>
      <c r="L125" s="279"/>
      <c r="M125" s="279"/>
      <c r="N125" s="280"/>
      <c r="O125" s="71"/>
      <c r="P125" s="71"/>
      <c r="Q125" s="72"/>
      <c r="R125" s="71"/>
      <c r="S125" s="74"/>
      <c r="T125" s="71"/>
      <c r="U125" s="74"/>
    </row>
    <row r="126" spans="1:21" s="75" customFormat="1" ht="52.5" customHeight="1" x14ac:dyDescent="0.35">
      <c r="A126" s="228"/>
      <c r="B126" s="229"/>
      <c r="C126" s="68"/>
      <c r="D126" s="68"/>
      <c r="E126" s="69"/>
      <c r="F126" s="278"/>
      <c r="G126" s="279"/>
      <c r="H126" s="279"/>
      <c r="I126" s="279"/>
      <c r="J126" s="279"/>
      <c r="K126" s="279"/>
      <c r="L126" s="279"/>
      <c r="M126" s="279"/>
      <c r="N126" s="280"/>
      <c r="O126" s="71"/>
      <c r="P126" s="71"/>
      <c r="Q126" s="72"/>
      <c r="R126" s="71"/>
      <c r="S126" s="74"/>
      <c r="T126" s="71"/>
      <c r="U126" s="74"/>
    </row>
    <row r="127" spans="1:21" s="75" customFormat="1" ht="52.5" customHeight="1" x14ac:dyDescent="0.35">
      <c r="A127" s="228"/>
      <c r="B127" s="229"/>
      <c r="C127" s="68"/>
      <c r="D127" s="68"/>
      <c r="E127" s="69"/>
      <c r="F127" s="278"/>
      <c r="G127" s="279"/>
      <c r="H127" s="279"/>
      <c r="I127" s="279"/>
      <c r="J127" s="279"/>
      <c r="K127" s="279"/>
      <c r="L127" s="279"/>
      <c r="M127" s="279"/>
      <c r="N127" s="280"/>
      <c r="O127" s="71"/>
      <c r="P127" s="71"/>
      <c r="Q127" s="72"/>
      <c r="R127" s="71"/>
      <c r="S127" s="74"/>
      <c r="T127" s="71"/>
      <c r="U127" s="74"/>
    </row>
    <row r="128" spans="1:21" s="75" customFormat="1" ht="52.5" customHeight="1" x14ac:dyDescent="0.35">
      <c r="A128" s="228"/>
      <c r="B128" s="229"/>
      <c r="C128" s="68"/>
      <c r="D128" s="68"/>
      <c r="E128" s="69"/>
      <c r="F128" s="278"/>
      <c r="G128" s="279"/>
      <c r="H128" s="279"/>
      <c r="I128" s="279"/>
      <c r="J128" s="279"/>
      <c r="K128" s="279"/>
      <c r="L128" s="279"/>
      <c r="M128" s="279"/>
      <c r="N128" s="280"/>
      <c r="O128" s="71"/>
      <c r="P128" s="71"/>
      <c r="Q128" s="72"/>
      <c r="R128" s="71"/>
      <c r="S128" s="74"/>
      <c r="T128" s="71"/>
      <c r="U128" s="74"/>
    </row>
    <row r="129" spans="1:21" s="1" customFormat="1" x14ac:dyDescent="0.35">
      <c r="L129" s="154" t="s">
        <v>154</v>
      </c>
      <c r="M129" s="49"/>
      <c r="N129" s="49"/>
      <c r="O129" s="33">
        <f>SUM(O120:O128)</f>
        <v>0</v>
      </c>
      <c r="P129" s="33">
        <f t="shared" ref="P129:T129" si="1">SUM(P120:P128)</f>
        <v>0</v>
      </c>
      <c r="Q129" s="33"/>
      <c r="R129" s="33">
        <f t="shared" si="1"/>
        <v>0</v>
      </c>
      <c r="S129" s="33"/>
      <c r="T129" s="33">
        <f t="shared" si="1"/>
        <v>0</v>
      </c>
      <c r="U129" s="33"/>
    </row>
    <row r="130" spans="1:21" s="1" customFormat="1" x14ac:dyDescent="0.35">
      <c r="N130" s="36"/>
      <c r="O130" s="33"/>
      <c r="P130" s="33"/>
      <c r="Q130" s="25"/>
      <c r="R130" s="33"/>
      <c r="S130" s="25"/>
      <c r="T130" s="33"/>
      <c r="U130" s="25"/>
    </row>
    <row r="131" spans="1:21" s="1" customFormat="1" x14ac:dyDescent="0.35">
      <c r="L131" s="1" t="s">
        <v>155</v>
      </c>
      <c r="N131" s="36"/>
      <c r="O131" s="33">
        <f>SUM(O116,O98,O129,O83,O66)</f>
        <v>26420</v>
      </c>
      <c r="P131" s="33">
        <f>SUM(P116,P98,P129,P83,P66)</f>
        <v>31932</v>
      </c>
      <c r="Q131" s="33"/>
      <c r="R131" s="33">
        <f t="shared" ref="R131:T131" si="2">SUM(R116,R98,R129,R83,R66)</f>
        <v>0</v>
      </c>
      <c r="S131" s="33"/>
      <c r="T131" s="33">
        <f t="shared" si="2"/>
        <v>0</v>
      </c>
      <c r="U131" s="25"/>
    </row>
    <row r="132" spans="1:21" s="1" customFormat="1" ht="15" thickBot="1" x14ac:dyDescent="0.4">
      <c r="N132" s="36"/>
      <c r="O132" s="33"/>
      <c r="P132" s="33"/>
      <c r="Q132" s="25"/>
      <c r="R132" s="33"/>
      <c r="S132" s="25"/>
      <c r="T132" s="33"/>
      <c r="U132" s="25"/>
    </row>
    <row r="133" spans="1:21" s="1" customFormat="1" ht="21.5" thickBot="1" x14ac:dyDescent="0.55000000000000004">
      <c r="E133" s="290" t="s">
        <v>156</v>
      </c>
      <c r="F133" s="291"/>
      <c r="G133" s="291"/>
      <c r="H133" s="291"/>
      <c r="I133" s="291"/>
      <c r="J133" s="291"/>
      <c r="K133" s="291"/>
      <c r="L133" s="291"/>
      <c r="M133" s="291"/>
      <c r="N133" s="292"/>
      <c r="O133" s="43">
        <f>SUM(O116,O98,O129,O83,O66,O54)</f>
        <v>46561</v>
      </c>
      <c r="P133" s="43">
        <f>SUM(P116,P98,P129,P83,P66,P54)</f>
        <v>44344</v>
      </c>
      <c r="Q133" s="33"/>
      <c r="R133" s="43">
        <f>SUM(R116,R98,R129,R83,R66,R54)</f>
        <v>0</v>
      </c>
      <c r="S133" s="33"/>
      <c r="T133" s="43">
        <f>SUM(T116,T98,T129,T83,T66,T54)</f>
        <v>0</v>
      </c>
      <c r="U133" s="33"/>
    </row>
    <row r="134" spans="1:21" s="40" customFormat="1" ht="15.75" customHeight="1" x14ac:dyDescent="0.5">
      <c r="G134" s="41"/>
      <c r="H134" s="41"/>
      <c r="I134" s="41"/>
      <c r="J134" s="41"/>
      <c r="K134" s="41"/>
      <c r="L134" s="41"/>
      <c r="M134" s="41"/>
      <c r="N134" s="41"/>
      <c r="O134" s="42"/>
      <c r="P134" s="42"/>
      <c r="Q134" s="42"/>
      <c r="R134" s="42"/>
      <c r="S134" s="42"/>
      <c r="T134" s="42"/>
      <c r="U134" s="42"/>
    </row>
    <row r="136" spans="1:21" s="106" customFormat="1" ht="37.5" customHeight="1" x14ac:dyDescent="0.35">
      <c r="A136" s="140" t="s">
        <v>157</v>
      </c>
      <c r="B136" s="141"/>
      <c r="C136" s="141"/>
      <c r="D136" s="142"/>
      <c r="E136" s="143"/>
      <c r="F136" s="143"/>
      <c r="G136" s="143"/>
      <c r="H136" s="143"/>
      <c r="I136" s="143"/>
      <c r="J136" s="143"/>
      <c r="K136" s="143"/>
      <c r="L136" s="143"/>
      <c r="M136" s="143"/>
      <c r="N136" s="144"/>
      <c r="O136" s="145" t="s">
        <v>113</v>
      </c>
      <c r="P136" s="145" t="s">
        <v>114</v>
      </c>
      <c r="Q136" s="146" t="s">
        <v>115</v>
      </c>
      <c r="R136" s="145" t="s">
        <v>116</v>
      </c>
      <c r="S136" s="146" t="s">
        <v>115</v>
      </c>
      <c r="T136" s="145" t="s">
        <v>117</v>
      </c>
      <c r="U136" s="146" t="s">
        <v>115</v>
      </c>
    </row>
    <row r="137" spans="1:21" x14ac:dyDescent="0.35">
      <c r="A137" s="58" t="s">
        <v>118</v>
      </c>
      <c r="B137" s="59"/>
      <c r="C137" s="26" t="s">
        <v>119</v>
      </c>
      <c r="D137" s="26" t="s">
        <v>120</v>
      </c>
      <c r="E137" s="62" t="s">
        <v>121</v>
      </c>
      <c r="F137" s="234" t="s">
        <v>122</v>
      </c>
      <c r="G137" s="234"/>
      <c r="H137" s="234"/>
      <c r="I137" s="234"/>
      <c r="J137" s="234"/>
      <c r="K137" s="234"/>
      <c r="L137" s="234"/>
      <c r="M137" s="234"/>
      <c r="N137" s="234"/>
      <c r="O137" s="22" t="s">
        <v>123</v>
      </c>
      <c r="P137" s="22" t="s">
        <v>123</v>
      </c>
      <c r="Q137" s="29"/>
      <c r="R137" s="22" t="s">
        <v>123</v>
      </c>
      <c r="S137" s="30"/>
      <c r="T137" s="22" t="s">
        <v>123</v>
      </c>
      <c r="U137" s="30"/>
    </row>
    <row r="138" spans="1:21" s="75" customFormat="1" ht="52.5" customHeight="1" x14ac:dyDescent="0.35">
      <c r="A138" s="228"/>
      <c r="B138" s="229"/>
      <c r="C138" s="68"/>
      <c r="D138" s="68"/>
      <c r="E138" s="77" t="s">
        <v>158</v>
      </c>
      <c r="F138" s="278"/>
      <c r="G138" s="279"/>
      <c r="H138" s="279"/>
      <c r="I138" s="279"/>
      <c r="J138" s="279"/>
      <c r="K138" s="279"/>
      <c r="L138" s="279"/>
      <c r="M138" s="279"/>
      <c r="N138" s="280"/>
      <c r="O138" s="71"/>
      <c r="P138" s="71"/>
      <c r="Q138" s="72"/>
      <c r="R138" s="71"/>
      <c r="S138" s="74"/>
      <c r="T138" s="71"/>
      <c r="U138" s="74"/>
    </row>
    <row r="139" spans="1:21" s="75" customFormat="1" ht="52.5" customHeight="1" x14ac:dyDescent="0.35">
      <c r="A139" s="228"/>
      <c r="B139" s="229"/>
      <c r="C139" s="68"/>
      <c r="D139" s="68"/>
      <c r="E139" s="77" t="s">
        <v>158</v>
      </c>
      <c r="F139" s="278"/>
      <c r="G139" s="279"/>
      <c r="H139" s="279"/>
      <c r="I139" s="279"/>
      <c r="J139" s="279"/>
      <c r="K139" s="279"/>
      <c r="L139" s="279"/>
      <c r="M139" s="279"/>
      <c r="N139" s="280"/>
      <c r="O139" s="71"/>
      <c r="P139" s="71"/>
      <c r="Q139" s="72"/>
      <c r="R139" s="71"/>
      <c r="S139" s="85"/>
      <c r="T139" s="71"/>
      <c r="U139" s="85"/>
    </row>
    <row r="140" spans="1:21" s="75" customFormat="1" ht="52.5" customHeight="1" x14ac:dyDescent="0.35">
      <c r="A140" s="228"/>
      <c r="B140" s="229"/>
      <c r="C140" s="68"/>
      <c r="D140" s="68"/>
      <c r="E140" s="77" t="s">
        <v>158</v>
      </c>
      <c r="F140" s="278"/>
      <c r="G140" s="279"/>
      <c r="H140" s="279"/>
      <c r="I140" s="279"/>
      <c r="J140" s="279"/>
      <c r="K140" s="279"/>
      <c r="L140" s="279"/>
      <c r="M140" s="279"/>
      <c r="N140" s="280"/>
      <c r="O140" s="71"/>
      <c r="P140" s="71"/>
      <c r="Q140" s="72"/>
      <c r="R140" s="71"/>
      <c r="S140" s="74"/>
      <c r="T140" s="71"/>
      <c r="U140" s="74"/>
    </row>
    <row r="141" spans="1:21" s="75" customFormat="1" ht="52.5" customHeight="1" x14ac:dyDescent="0.35">
      <c r="A141" s="228"/>
      <c r="B141" s="229"/>
      <c r="C141" s="68"/>
      <c r="D141" s="68"/>
      <c r="E141" s="77" t="s">
        <v>158</v>
      </c>
      <c r="F141" s="278"/>
      <c r="G141" s="279"/>
      <c r="H141" s="279"/>
      <c r="I141" s="279"/>
      <c r="J141" s="279"/>
      <c r="K141" s="279"/>
      <c r="L141" s="279"/>
      <c r="M141" s="279"/>
      <c r="N141" s="280"/>
      <c r="O141" s="71"/>
      <c r="P141" s="71"/>
      <c r="Q141" s="72"/>
      <c r="R141" s="71"/>
      <c r="S141" s="74"/>
      <c r="T141" s="71"/>
      <c r="U141" s="74"/>
    </row>
    <row r="142" spans="1:21" s="75" customFormat="1" ht="52.5" customHeight="1" x14ac:dyDescent="0.35">
      <c r="A142" s="228"/>
      <c r="B142" s="229"/>
      <c r="C142" s="68"/>
      <c r="D142" s="68"/>
      <c r="E142" s="77" t="s">
        <v>158</v>
      </c>
      <c r="F142" s="278"/>
      <c r="G142" s="279"/>
      <c r="H142" s="279"/>
      <c r="I142" s="279"/>
      <c r="J142" s="279"/>
      <c r="K142" s="279"/>
      <c r="L142" s="279"/>
      <c r="M142" s="279"/>
      <c r="N142" s="280"/>
      <c r="O142" s="71"/>
      <c r="P142" s="71"/>
      <c r="Q142" s="72"/>
      <c r="R142" s="71"/>
      <c r="S142" s="74"/>
      <c r="T142" s="71"/>
      <c r="U142" s="74"/>
    </row>
    <row r="143" spans="1:21" s="75" customFormat="1" ht="52.5" customHeight="1" x14ac:dyDescent="0.35">
      <c r="A143" s="228"/>
      <c r="B143" s="229"/>
      <c r="C143" s="68"/>
      <c r="D143" s="68"/>
      <c r="E143" s="77" t="s">
        <v>158</v>
      </c>
      <c r="F143" s="278"/>
      <c r="G143" s="279"/>
      <c r="H143" s="279"/>
      <c r="I143" s="279"/>
      <c r="J143" s="279"/>
      <c r="K143" s="279"/>
      <c r="L143" s="279"/>
      <c r="M143" s="279"/>
      <c r="N143" s="280"/>
      <c r="O143" s="71"/>
      <c r="P143" s="71"/>
      <c r="Q143" s="72"/>
      <c r="R143" s="71"/>
      <c r="S143" s="74"/>
      <c r="T143" s="71"/>
      <c r="U143" s="74"/>
    </row>
    <row r="144" spans="1:21" s="75" customFormat="1" ht="52.5" customHeight="1" x14ac:dyDescent="0.35">
      <c r="A144" s="228"/>
      <c r="B144" s="229"/>
      <c r="C144" s="68"/>
      <c r="D144" s="68"/>
      <c r="E144" s="77" t="s">
        <v>158</v>
      </c>
      <c r="F144" s="278"/>
      <c r="G144" s="279"/>
      <c r="H144" s="279"/>
      <c r="I144" s="279"/>
      <c r="J144" s="279"/>
      <c r="K144" s="279"/>
      <c r="L144" s="279"/>
      <c r="M144" s="279"/>
      <c r="N144" s="280"/>
      <c r="O144" s="71"/>
      <c r="P144" s="71"/>
      <c r="Q144" s="72"/>
      <c r="R144" s="71"/>
      <c r="S144" s="74"/>
      <c r="T144" s="71"/>
      <c r="U144" s="74"/>
    </row>
    <row r="145" spans="1:21" s="75" customFormat="1" ht="52.5" customHeight="1" x14ac:dyDescent="0.35">
      <c r="A145" s="228"/>
      <c r="B145" s="229"/>
      <c r="C145" s="68"/>
      <c r="D145" s="68"/>
      <c r="E145" s="77" t="s">
        <v>158</v>
      </c>
      <c r="F145" s="278"/>
      <c r="G145" s="279"/>
      <c r="H145" s="279"/>
      <c r="I145" s="279"/>
      <c r="J145" s="279"/>
      <c r="K145" s="279"/>
      <c r="L145" s="279"/>
      <c r="M145" s="279"/>
      <c r="N145" s="280"/>
      <c r="O145" s="71"/>
      <c r="P145" s="71"/>
      <c r="Q145" s="72"/>
      <c r="R145" s="71"/>
      <c r="S145" s="74"/>
      <c r="T145" s="71"/>
      <c r="U145" s="74"/>
    </row>
    <row r="146" spans="1:21" s="75" customFormat="1" ht="52.5" customHeight="1" x14ac:dyDescent="0.35">
      <c r="A146" s="228"/>
      <c r="B146" s="229"/>
      <c r="C146" s="68"/>
      <c r="D146" s="68"/>
      <c r="E146" s="77" t="s">
        <v>158</v>
      </c>
      <c r="F146" s="278"/>
      <c r="G146" s="279"/>
      <c r="H146" s="279"/>
      <c r="I146" s="279"/>
      <c r="J146" s="279"/>
      <c r="K146" s="279"/>
      <c r="L146" s="279"/>
      <c r="M146" s="279"/>
      <c r="N146" s="280"/>
      <c r="O146" s="71"/>
      <c r="P146" s="71"/>
      <c r="Q146" s="72"/>
      <c r="R146" s="71"/>
      <c r="S146" s="74"/>
      <c r="T146" s="71"/>
      <c r="U146" s="74"/>
    </row>
    <row r="147" spans="1:21" s="75" customFormat="1" ht="52.5" customHeight="1" x14ac:dyDescent="0.35">
      <c r="A147" s="228"/>
      <c r="B147" s="229"/>
      <c r="C147" s="68"/>
      <c r="D147" s="68"/>
      <c r="E147" s="77" t="s">
        <v>158</v>
      </c>
      <c r="F147" s="278"/>
      <c r="G147" s="279"/>
      <c r="H147" s="279"/>
      <c r="I147" s="279"/>
      <c r="J147" s="279"/>
      <c r="K147" s="279"/>
      <c r="L147" s="279"/>
      <c r="M147" s="279"/>
      <c r="N147" s="280"/>
      <c r="O147" s="71"/>
      <c r="P147" s="71"/>
      <c r="Q147" s="72"/>
      <c r="R147" s="71"/>
      <c r="S147" s="74"/>
      <c r="T147" s="71"/>
      <c r="U147" s="74"/>
    </row>
    <row r="148" spans="1:21" s="75" customFormat="1" ht="52.5" customHeight="1" x14ac:dyDescent="0.35">
      <c r="A148" s="228"/>
      <c r="B148" s="229"/>
      <c r="C148" s="68"/>
      <c r="D148" s="68"/>
      <c r="E148" s="77" t="s">
        <v>158</v>
      </c>
      <c r="F148" s="278"/>
      <c r="G148" s="279"/>
      <c r="H148" s="279"/>
      <c r="I148" s="279"/>
      <c r="J148" s="279"/>
      <c r="K148" s="279"/>
      <c r="L148" s="279"/>
      <c r="M148" s="279"/>
      <c r="N148" s="280"/>
      <c r="O148" s="71"/>
      <c r="P148" s="71"/>
      <c r="Q148" s="72"/>
      <c r="R148" s="71"/>
      <c r="S148" s="74"/>
      <c r="T148" s="71"/>
      <c r="U148" s="74"/>
    </row>
    <row r="149" spans="1:21" s="1" customFormat="1" ht="15.5" x14ac:dyDescent="0.35">
      <c r="M149" s="48"/>
      <c r="N149" s="48" t="s">
        <v>159</v>
      </c>
      <c r="O149" s="33">
        <f>SUM(O138:O148)</f>
        <v>0</v>
      </c>
      <c r="P149" s="33">
        <f>SUM(P138:P148)</f>
        <v>0</v>
      </c>
      <c r="Q149" s="25"/>
      <c r="R149" s="33">
        <f>SUM(R138:R148)</f>
        <v>0</v>
      </c>
      <c r="S149" s="25"/>
      <c r="T149" s="33">
        <f>SUM(T138:T148)</f>
        <v>0</v>
      </c>
      <c r="U149" s="25"/>
    </row>
    <row r="152" spans="1:21" ht="15" thickBot="1" x14ac:dyDescent="0.4">
      <c r="A152" s="230"/>
      <c r="B152" s="230"/>
      <c r="C152" s="230"/>
      <c r="D152" s="230"/>
      <c r="E152" s="230"/>
      <c r="F152" s="230"/>
      <c r="G152" s="230"/>
      <c r="H152" s="230"/>
      <c r="I152" s="230"/>
      <c r="J152" s="230"/>
      <c r="K152" s="230"/>
      <c r="L152" s="230"/>
      <c r="M152" s="230"/>
      <c r="N152" s="230"/>
      <c r="O152" s="230"/>
      <c r="P152" s="230"/>
      <c r="S152" s="54"/>
      <c r="U152" s="54"/>
    </row>
    <row r="153" spans="1:21" s="1" customFormat="1" ht="21.5" thickBot="1" x14ac:dyDescent="0.55000000000000004">
      <c r="G153" s="64"/>
      <c r="H153" s="290" t="s">
        <v>160</v>
      </c>
      <c r="I153" s="291"/>
      <c r="J153" s="291"/>
      <c r="K153" s="291"/>
      <c r="L153" s="291"/>
      <c r="M153" s="291"/>
      <c r="N153" s="292"/>
      <c r="O153" s="86">
        <v>0</v>
      </c>
      <c r="P153" s="86">
        <v>2217</v>
      </c>
      <c r="Q153" s="86"/>
      <c r="R153" s="86">
        <v>0</v>
      </c>
      <c r="S153" s="86"/>
      <c r="T153" s="86">
        <v>0</v>
      </c>
      <c r="U153" s="33"/>
    </row>
    <row r="155" spans="1:21" ht="15" thickBot="1" x14ac:dyDescent="0.4">
      <c r="A155" s="230"/>
      <c r="B155" s="230"/>
      <c r="C155" s="230"/>
      <c r="D155" s="230"/>
      <c r="E155" s="230"/>
      <c r="F155" s="230"/>
      <c r="G155" s="230"/>
      <c r="H155" s="230"/>
      <c r="I155" s="230"/>
      <c r="J155" s="230"/>
      <c r="K155" s="230"/>
      <c r="L155" s="230"/>
      <c r="M155" s="230"/>
      <c r="N155" s="230"/>
      <c r="O155" s="230"/>
      <c r="P155" s="230"/>
      <c r="S155" s="54"/>
      <c r="U155" s="54"/>
    </row>
    <row r="156" spans="1:21" s="44" customFormat="1" ht="24" thickBot="1" x14ac:dyDescent="0.6">
      <c r="E156" s="293" t="s">
        <v>161</v>
      </c>
      <c r="F156" s="294"/>
      <c r="G156" s="294"/>
      <c r="H156" s="294"/>
      <c r="I156" s="294"/>
      <c r="J156" s="294"/>
      <c r="K156" s="294"/>
      <c r="L156" s="294"/>
      <c r="M156" s="294"/>
      <c r="N156" s="295"/>
      <c r="O156" s="46">
        <f>SUM(O153,O149,O133)</f>
        <v>46561</v>
      </c>
      <c r="P156" s="46">
        <f t="shared" ref="P156:T156" si="3">SUM(P153,P149,P133)</f>
        <v>46561</v>
      </c>
      <c r="Q156" s="46"/>
      <c r="R156" s="46">
        <f t="shared" si="3"/>
        <v>0</v>
      </c>
      <c r="S156" s="46"/>
      <c r="T156" s="46">
        <f t="shared" si="3"/>
        <v>0</v>
      </c>
      <c r="U156" s="45"/>
    </row>
  </sheetData>
  <customSheetViews>
    <customSheetView guid="{08C97B7F-67EE-4463-AA3D-5024C5CFCC42}" topLeftCell="A22">
      <selection activeCell="X58" sqref="X58"/>
      <pageMargins left="0" right="0" top="0" bottom="0" header="0" footer="0"/>
      <pageSetup orientation="portrait" r:id="rId1"/>
    </customSheetView>
  </customSheetViews>
  <mergeCells count="98">
    <mergeCell ref="H153:N153"/>
    <mergeCell ref="E156:N156"/>
    <mergeCell ref="A11:Q15"/>
    <mergeCell ref="F123:N123"/>
    <mergeCell ref="F124:N124"/>
    <mergeCell ref="F146:N146"/>
    <mergeCell ref="F147:N147"/>
    <mergeCell ref="F148:N148"/>
    <mergeCell ref="K54:N54"/>
    <mergeCell ref="F71:N71"/>
    <mergeCell ref="F72:N72"/>
    <mergeCell ref="F73:N73"/>
    <mergeCell ref="F74:N74"/>
    <mergeCell ref="F75:N75"/>
    <mergeCell ref="F76:N76"/>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F107:N107"/>
    <mergeCell ref="F108:N108"/>
    <mergeCell ref="E133:N133"/>
    <mergeCell ref="F128:N128"/>
    <mergeCell ref="F142:N142"/>
    <mergeCell ref="F138:N138"/>
    <mergeCell ref="F139:N139"/>
    <mergeCell ref="F140:N140"/>
    <mergeCell ref="F141:N141"/>
    <mergeCell ref="F125:N125"/>
    <mergeCell ref="F106:N106"/>
    <mergeCell ref="F104:N104"/>
    <mergeCell ref="F105:N105"/>
    <mergeCell ref="F93:N93"/>
    <mergeCell ref="F95:N95"/>
    <mergeCell ref="F96:N96"/>
    <mergeCell ref="F97:N97"/>
    <mergeCell ref="F102:N102"/>
    <mergeCell ref="F103:N103"/>
    <mergeCell ref="F94:N94"/>
    <mergeCell ref="F90:N90"/>
    <mergeCell ref="F91:N91"/>
    <mergeCell ref="F92:N92"/>
    <mergeCell ref="F58:N58"/>
    <mergeCell ref="F59:N59"/>
    <mergeCell ref="F63:N63"/>
    <mergeCell ref="F64:N64"/>
    <mergeCell ref="F65:N65"/>
    <mergeCell ref="F87:N87"/>
    <mergeCell ref="F88:N88"/>
    <mergeCell ref="F89:N89"/>
    <mergeCell ref="F79:N79"/>
    <mergeCell ref="F80:N80"/>
    <mergeCell ref="F81:N81"/>
    <mergeCell ref="F82:N82"/>
    <mergeCell ref="F60:N60"/>
    <mergeCell ref="F44:N44"/>
    <mergeCell ref="F45:N45"/>
    <mergeCell ref="F46:N46"/>
    <mergeCell ref="F47:N47"/>
    <mergeCell ref="A55:D55"/>
    <mergeCell ref="F48:N48"/>
    <mergeCell ref="F49:N49"/>
    <mergeCell ref="F50:N50"/>
    <mergeCell ref="F61:N61"/>
    <mergeCell ref="F62:N62"/>
    <mergeCell ref="F77:N77"/>
    <mergeCell ref="F78:N78"/>
    <mergeCell ref="F70:N70"/>
    <mergeCell ref="F27:N27"/>
    <mergeCell ref="F38:N38"/>
    <mergeCell ref="F28:N28"/>
    <mergeCell ref="F29:N29"/>
    <mergeCell ref="F30:N30"/>
    <mergeCell ref="F31:N31"/>
    <mergeCell ref="F32:N32"/>
    <mergeCell ref="F33:N33"/>
    <mergeCell ref="D1:E1"/>
    <mergeCell ref="F23:N23"/>
    <mergeCell ref="F24:N24"/>
    <mergeCell ref="F25:N25"/>
    <mergeCell ref="F26:N26"/>
    <mergeCell ref="A20:D20"/>
    <mergeCell ref="F43:N43"/>
    <mergeCell ref="F39:N39"/>
    <mergeCell ref="F40:N40"/>
    <mergeCell ref="F41:N41"/>
    <mergeCell ref="F42:N42"/>
  </mergeCells>
  <dataValidations count="10">
    <dataValidation type="list" allowBlank="1" showInputMessage="1" showErrorMessage="1" sqref="C23:D33 C87:D97 C102:D115 C120:D128 C70:D82 C138:D148 C38:D50 C58:D65"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20:E128"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5" xr:uid="{00000000-0002-0000-0200-000009000000}"/>
  </dataValidations>
  <pageMargins left="0.7" right="0.7" top="0.75" bottom="0.75" header="0.3" footer="0.3"/>
  <pageSetup scale="55"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opLeftCell="A12" workbookViewId="0">
      <selection activeCell="H29" sqref="H29"/>
    </sheetView>
  </sheetViews>
  <sheetFormatPr defaultRowHeight="14.5" x14ac:dyDescent="0.35"/>
  <cols>
    <col min="1" max="1" width="3" bestFit="1" customWidth="1"/>
    <col min="2" max="2" width="28.81640625" customWidth="1"/>
    <col min="3" max="3" width="16.54296875" customWidth="1"/>
    <col min="4" max="4" width="6.7265625" customWidth="1"/>
    <col min="5" max="5" width="3" bestFit="1" customWidth="1"/>
    <col min="6" max="6" width="28.1796875" customWidth="1"/>
    <col min="7" max="7" width="16.81640625" customWidth="1"/>
    <col min="8" max="8" width="6.81640625" customWidth="1"/>
    <col min="9" max="9" width="3" bestFit="1" customWidth="1"/>
    <col min="10" max="10" width="27.453125" bestFit="1" customWidth="1"/>
    <col min="11" max="11" width="16.81640625" customWidth="1"/>
    <col min="12" max="12" width="6.54296875" customWidth="1"/>
    <col min="13" max="13" width="3" bestFit="1" customWidth="1"/>
    <col min="14" max="14" width="27.453125" bestFit="1" customWidth="1"/>
    <col min="15" max="15" width="16.54296875" customWidth="1"/>
    <col min="16" max="16" width="6.7265625" customWidth="1"/>
    <col min="18" max="18" width="3" bestFit="1" customWidth="1"/>
    <col min="19" max="19" width="27.453125" bestFit="1" customWidth="1"/>
    <col min="22" max="22" width="27.453125" bestFit="1" customWidth="1"/>
  </cols>
  <sheetData>
    <row r="1" spans="1:15" ht="18.5" x14ac:dyDescent="0.45">
      <c r="A1" s="313" t="s">
        <v>162</v>
      </c>
      <c r="B1" s="313"/>
      <c r="C1" s="313"/>
      <c r="D1" s="230"/>
      <c r="E1" s="313" t="s">
        <v>114</v>
      </c>
      <c r="F1" s="313"/>
      <c r="G1" s="313"/>
      <c r="H1" s="230"/>
      <c r="I1" s="313" t="s">
        <v>116</v>
      </c>
      <c r="J1" s="313"/>
      <c r="K1" s="313"/>
      <c r="L1" s="230"/>
      <c r="M1" s="313" t="s">
        <v>117</v>
      </c>
      <c r="N1" s="313"/>
      <c r="O1" s="313"/>
    </row>
    <row r="2" spans="1:15" x14ac:dyDescent="0.35">
      <c r="A2" s="271" t="s">
        <v>163</v>
      </c>
      <c r="B2" s="271"/>
      <c r="C2" s="1" t="s">
        <v>164</v>
      </c>
      <c r="D2" s="230"/>
      <c r="E2" s="271" t="s">
        <v>163</v>
      </c>
      <c r="F2" s="271"/>
      <c r="G2" s="1" t="s">
        <v>164</v>
      </c>
      <c r="H2" s="230"/>
      <c r="I2" s="271" t="s">
        <v>163</v>
      </c>
      <c r="J2" s="271"/>
      <c r="K2" s="1" t="s">
        <v>164</v>
      </c>
      <c r="L2" s="230"/>
      <c r="M2" s="271" t="s">
        <v>163</v>
      </c>
      <c r="N2" s="271"/>
      <c r="O2" s="1" t="s">
        <v>164</v>
      </c>
    </row>
    <row r="3" spans="1:15" x14ac:dyDescent="0.35">
      <c r="A3" s="311" t="s">
        <v>165</v>
      </c>
      <c r="B3" s="312"/>
      <c r="C3" s="65"/>
      <c r="D3" s="230"/>
      <c r="E3" s="311" t="s">
        <v>165</v>
      </c>
      <c r="F3" s="312"/>
      <c r="G3" s="65"/>
      <c r="H3" s="230"/>
      <c r="I3" s="311" t="s">
        <v>165</v>
      </c>
      <c r="J3" s="312"/>
      <c r="K3" s="65"/>
      <c r="L3" s="230"/>
      <c r="M3" s="311" t="s">
        <v>165</v>
      </c>
      <c r="N3" s="312"/>
      <c r="O3" s="65"/>
    </row>
    <row r="4" spans="1:15" x14ac:dyDescent="0.35">
      <c r="A4" s="4">
        <v>1</v>
      </c>
      <c r="B4" s="5" t="s">
        <v>166</v>
      </c>
      <c r="C4" s="65">
        <f>SUMIF('Budget Detail &amp; Amendments'!E23:E33, B4, 'Budget Detail &amp; Amendments'!O23:O33)</f>
        <v>0</v>
      </c>
      <c r="D4" s="230"/>
      <c r="E4" s="4">
        <v>1</v>
      </c>
      <c r="F4" s="5" t="s">
        <v>166</v>
      </c>
      <c r="G4" s="65">
        <f>SUMIF('Budget Detail &amp; Amendments'!E23:E33, 'Budget Roll-Up'!F4, 'Budget Detail &amp; Amendments'!P23:P33)</f>
        <v>0</v>
      </c>
      <c r="H4" s="230"/>
      <c r="I4" s="4">
        <v>1</v>
      </c>
      <c r="J4" s="5" t="s">
        <v>166</v>
      </c>
      <c r="K4" s="65">
        <f>SUMIF('Budget Detail &amp; Amendments'!E23:E33, 'Budget Roll-Up'!J4, 'Budget Detail &amp; Amendments'!R23:R33)</f>
        <v>0</v>
      </c>
      <c r="L4" s="230"/>
      <c r="M4" s="4">
        <v>1</v>
      </c>
      <c r="N4" s="5" t="s">
        <v>166</v>
      </c>
      <c r="O4" s="65">
        <f>SUMIF('Budget Detail &amp; Amendments'!E23:E33, 'Budget Roll-Up'!N4, 'Budget Detail &amp; Amendments'!T23:T33)</f>
        <v>0</v>
      </c>
    </row>
    <row r="5" spans="1:15" x14ac:dyDescent="0.35">
      <c r="A5" s="4">
        <v>2</v>
      </c>
      <c r="B5" s="5" t="s">
        <v>124</v>
      </c>
      <c r="C5" s="65">
        <f>SUMIF('Budget Detail &amp; Amendments'!E23:E33, B5, 'Budget Detail &amp; Amendments'!O23:O33)</f>
        <v>14122</v>
      </c>
      <c r="D5" s="230"/>
      <c r="E5" s="4">
        <v>2</v>
      </c>
      <c r="F5" s="5" t="s">
        <v>124</v>
      </c>
      <c r="G5" s="65">
        <f>SUMIF('Budget Detail &amp; Amendments'!E23:E33, 'Budget Roll-Up'!F5, 'Budget Detail &amp; Amendments'!P23:P33)</f>
        <v>8003</v>
      </c>
      <c r="H5" s="230"/>
      <c r="I5" s="4">
        <v>2</v>
      </c>
      <c r="J5" s="5" t="s">
        <v>124</v>
      </c>
      <c r="K5" s="65">
        <f>SUMIF('Budget Detail &amp; Amendments'!E23:E33, 'Budget Roll-Up'!J5, 'Budget Detail &amp; Amendments'!R23:R33)</f>
        <v>0</v>
      </c>
      <c r="L5" s="230"/>
      <c r="M5" s="4">
        <v>2</v>
      </c>
      <c r="N5" s="5" t="s">
        <v>124</v>
      </c>
      <c r="O5" s="65">
        <f>SUMIF('Budget Detail &amp; Amendments'!E23:E33, 'Budget Roll-Up'!N5, 'Budget Detail &amp; Amendments'!T23:T33)</f>
        <v>0</v>
      </c>
    </row>
    <row r="6" spans="1:15" x14ac:dyDescent="0.35">
      <c r="A6" s="4">
        <v>3</v>
      </c>
      <c r="B6" s="5" t="s">
        <v>129</v>
      </c>
      <c r="C6" s="65">
        <f>'Budget Detail &amp; Amendments'!O51</f>
        <v>6019</v>
      </c>
      <c r="D6" s="230"/>
      <c r="E6" s="4">
        <v>3</v>
      </c>
      <c r="F6" s="5" t="s">
        <v>129</v>
      </c>
      <c r="G6" s="65">
        <f>'Budget Detail &amp; Amendments'!P51</f>
        <v>4409</v>
      </c>
      <c r="H6" s="230"/>
      <c r="I6" s="4">
        <v>3</v>
      </c>
      <c r="J6" s="5" t="s">
        <v>129</v>
      </c>
      <c r="K6" s="65">
        <f>'Budget Detail &amp; Amendments'!R51</f>
        <v>0</v>
      </c>
      <c r="L6" s="230"/>
      <c r="M6" s="4">
        <v>3</v>
      </c>
      <c r="N6" s="5" t="s">
        <v>129</v>
      </c>
      <c r="O6" s="65">
        <f>'Budget Detail &amp; Amendments'!T51</f>
        <v>0</v>
      </c>
    </row>
    <row r="7" spans="1:15" x14ac:dyDescent="0.35">
      <c r="A7" s="6">
        <v>4</v>
      </c>
      <c r="B7" s="7" t="s">
        <v>167</v>
      </c>
      <c r="C7" s="66">
        <f>SUM(C4:C6)</f>
        <v>20141</v>
      </c>
      <c r="D7" s="230"/>
      <c r="E7" s="6">
        <v>4</v>
      </c>
      <c r="F7" s="7" t="s">
        <v>167</v>
      </c>
      <c r="G7" s="66">
        <f>SUM(G4:G6)</f>
        <v>12412</v>
      </c>
      <c r="H7" s="230"/>
      <c r="I7" s="6">
        <v>4</v>
      </c>
      <c r="J7" s="7" t="s">
        <v>167</v>
      </c>
      <c r="K7" s="66">
        <f>SUM(K4:K6)</f>
        <v>0</v>
      </c>
      <c r="L7" s="230"/>
      <c r="M7" s="6">
        <v>4</v>
      </c>
      <c r="N7" s="7" t="s">
        <v>167</v>
      </c>
      <c r="O7" s="66">
        <f>SUM(O4:O6)</f>
        <v>0</v>
      </c>
    </row>
    <row r="8" spans="1:15" x14ac:dyDescent="0.35">
      <c r="A8" s="230"/>
      <c r="B8" s="230"/>
      <c r="C8" s="230"/>
      <c r="D8" s="230"/>
      <c r="E8" s="230"/>
      <c r="F8" s="230"/>
      <c r="G8" s="67"/>
      <c r="H8" s="230"/>
      <c r="I8" s="230"/>
      <c r="J8" s="230"/>
      <c r="K8" s="67"/>
      <c r="L8" s="230"/>
      <c r="M8" s="230"/>
      <c r="N8" s="230"/>
      <c r="O8" s="67"/>
    </row>
    <row r="9" spans="1:15" x14ac:dyDescent="0.35">
      <c r="A9" s="271" t="s">
        <v>168</v>
      </c>
      <c r="B9" s="271"/>
      <c r="C9" s="230"/>
      <c r="D9" s="230"/>
      <c r="E9" s="271" t="s">
        <v>168</v>
      </c>
      <c r="F9" s="271"/>
      <c r="G9" s="67"/>
      <c r="H9" s="230"/>
      <c r="I9" s="271" t="s">
        <v>168</v>
      </c>
      <c r="J9" s="271"/>
      <c r="K9" s="67"/>
      <c r="L9" s="230"/>
      <c r="M9" s="271" t="s">
        <v>168</v>
      </c>
      <c r="N9" s="271"/>
      <c r="O9" s="67"/>
    </row>
    <row r="10" spans="1:15" x14ac:dyDescent="0.35">
      <c r="A10" s="4">
        <v>5</v>
      </c>
      <c r="B10" s="5" t="s">
        <v>169</v>
      </c>
      <c r="C10" s="65">
        <f>SUMIF('Budget Detail &amp; Amendments'!E58:E65, B10, 'Budget Detail &amp; Amendments'!O58:O65)</f>
        <v>0</v>
      </c>
      <c r="D10" s="230"/>
      <c r="E10" s="4">
        <v>5</v>
      </c>
      <c r="F10" s="5" t="s">
        <v>169</v>
      </c>
      <c r="G10" s="65">
        <f>SUMIF('Budget Detail &amp; Amendments'!E58:E65, 'Budget Roll-Up'!F10, 'Budget Detail &amp; Amendments'!P58:P65)</f>
        <v>0</v>
      </c>
      <c r="H10" s="230"/>
      <c r="I10" s="4">
        <v>5</v>
      </c>
      <c r="J10" s="5" t="s">
        <v>169</v>
      </c>
      <c r="K10" s="65">
        <f>SUMIF('Budget Detail &amp; Amendments'!E58:E65, 'Budget Roll-Up'!J10, 'Budget Detail &amp; Amendments'!R58:R65)</f>
        <v>0</v>
      </c>
      <c r="L10" s="230"/>
      <c r="M10" s="4">
        <v>5</v>
      </c>
      <c r="N10" s="5" t="s">
        <v>169</v>
      </c>
      <c r="O10" s="65">
        <f>SUMIF('Budget Detail &amp; Amendments'!E58:E65, 'Budget Roll-Up'!N10, 'Budget Detail &amp; Amendments'!T58:T65)</f>
        <v>0</v>
      </c>
    </row>
    <row r="11" spans="1:15" x14ac:dyDescent="0.35">
      <c r="A11" s="4">
        <v>6</v>
      </c>
      <c r="B11" s="5" t="s">
        <v>170</v>
      </c>
      <c r="C11" s="65"/>
      <c r="D11" s="230"/>
      <c r="E11" s="4">
        <v>6</v>
      </c>
      <c r="F11" s="5" t="s">
        <v>170</v>
      </c>
      <c r="G11" s="65"/>
      <c r="H11" s="230"/>
      <c r="I11" s="4">
        <v>6</v>
      </c>
      <c r="J11" s="5" t="s">
        <v>170</v>
      </c>
      <c r="K11" s="65"/>
      <c r="L11" s="230"/>
      <c r="M11" s="4">
        <v>6</v>
      </c>
      <c r="N11" s="5" t="s">
        <v>170</v>
      </c>
      <c r="O11" s="65"/>
    </row>
    <row r="12" spans="1:15" x14ac:dyDescent="0.35">
      <c r="A12" s="4">
        <v>7</v>
      </c>
      <c r="B12" s="5" t="s">
        <v>171</v>
      </c>
      <c r="C12" s="65">
        <f>SUMIF('Budget Detail &amp; Amendments'!E58:E65, 'Budget Roll-Up'!B12, 'Budget Detail &amp; Amendments'!O58:O65)</f>
        <v>0</v>
      </c>
      <c r="D12" s="230"/>
      <c r="E12" s="4">
        <v>7</v>
      </c>
      <c r="F12" s="5" t="s">
        <v>171</v>
      </c>
      <c r="G12" s="65">
        <f>SUMIF('Budget Detail &amp; Amendments'!E58:E65, 'Budget Roll-Up'!F12, 'Budget Detail &amp; Amendments'!P58:P65)</f>
        <v>0</v>
      </c>
      <c r="H12" s="230"/>
      <c r="I12" s="4">
        <v>7</v>
      </c>
      <c r="J12" s="5" t="s">
        <v>171</v>
      </c>
      <c r="K12" s="65">
        <f>SUMIF('Budget Detail &amp; Amendments'!E58:E65, 'Budget Roll-Up'!J12, 'Budget Detail &amp; Amendments'!R58:R65)</f>
        <v>0</v>
      </c>
      <c r="L12" s="230"/>
      <c r="M12" s="4">
        <v>7</v>
      </c>
      <c r="N12" s="5" t="s">
        <v>171</v>
      </c>
      <c r="O12" s="65">
        <f>SUMIF('Budget Detail &amp; Amendments'!E58:E65, 'Budget Roll-Up'!N12, 'Budget Detail &amp; Amendments'!T58:T65)</f>
        <v>0</v>
      </c>
    </row>
    <row r="13" spans="1:15" x14ac:dyDescent="0.35">
      <c r="A13" s="4">
        <v>8</v>
      </c>
      <c r="B13" s="5" t="s">
        <v>139</v>
      </c>
      <c r="C13" s="65">
        <f>SUMIF('Budget Detail &amp; Amendments'!E70:E82, 'Budget Roll-Up'!B13, 'Budget Detail &amp; Amendments'!O70:O82)</f>
        <v>1430</v>
      </c>
      <c r="D13" s="230"/>
      <c r="E13" s="4">
        <v>8</v>
      </c>
      <c r="F13" s="5" t="s">
        <v>139</v>
      </c>
      <c r="G13" s="65">
        <f>SUMIF('Budget Detail &amp; Amendments'!E70:E82, 'Budget Roll-Up'!F13, 'Budget Detail &amp; Amendments'!P70:P82)</f>
        <v>29</v>
      </c>
      <c r="H13" s="230"/>
      <c r="I13" s="4">
        <v>8</v>
      </c>
      <c r="J13" s="5" t="s">
        <v>139</v>
      </c>
      <c r="K13" s="65">
        <f>SUMIF('Budget Detail &amp; Amendments'!E70:E82, 'Budget Roll-Up'!J13, 'Budget Detail &amp; Amendments'!R70:R82)</f>
        <v>0</v>
      </c>
      <c r="L13" s="230"/>
      <c r="M13" s="4">
        <v>8</v>
      </c>
      <c r="N13" s="5" t="s">
        <v>139</v>
      </c>
      <c r="O13" s="65">
        <f>SUMIF('Budget Detail &amp; Amendments'!E70:E82, 'Budget Roll-Up'!N13, 'Budget Detail &amp; Amendments'!T70:T82)</f>
        <v>0</v>
      </c>
    </row>
    <row r="14" spans="1:15" x14ac:dyDescent="0.35">
      <c r="A14" s="4">
        <v>9</v>
      </c>
      <c r="B14" s="5" t="s">
        <v>142</v>
      </c>
      <c r="C14" s="65">
        <f>SUMIF('Budget Detail &amp; Amendments'!E70:E82, 'Budget Roll-Up'!B14, 'Budget Detail &amp; Amendments'!O70:O82)</f>
        <v>17851</v>
      </c>
      <c r="D14" s="230"/>
      <c r="E14" s="4">
        <v>9</v>
      </c>
      <c r="F14" s="5" t="s">
        <v>142</v>
      </c>
      <c r="G14" s="65">
        <f>SUMIF('Budget Detail &amp; Amendments'!E70:E82, 'Budget Roll-Up'!F14, 'Budget Detail &amp; Amendments'!P70:P82)</f>
        <v>25021</v>
      </c>
      <c r="H14" s="230"/>
      <c r="I14" s="4">
        <v>9</v>
      </c>
      <c r="J14" s="5" t="s">
        <v>142</v>
      </c>
      <c r="K14" s="65">
        <f>SUMIF('Budget Detail &amp; Amendments'!E70:E82, 'Budget Roll-Up'!J14, 'Budget Detail &amp; Amendments'!R70:R82)</f>
        <v>0</v>
      </c>
      <c r="L14" s="230"/>
      <c r="M14" s="4">
        <v>9</v>
      </c>
      <c r="N14" s="5" t="s">
        <v>142</v>
      </c>
      <c r="O14" s="65">
        <f>SUMIF('Budget Detail &amp; Amendments'!E70:E82, 'Budget Roll-Up'!N14, 'Budget Detail &amp; Amendments'!T70:T82)</f>
        <v>0</v>
      </c>
    </row>
    <row r="15" spans="1:15" x14ac:dyDescent="0.35">
      <c r="A15" s="4">
        <v>10</v>
      </c>
      <c r="B15" s="5" t="s">
        <v>172</v>
      </c>
      <c r="C15" s="65">
        <f>SUMIF('Budget Detail &amp; Amendments'!E87:E97, 'Budget Roll-Up'!B15, 'Budget Detail &amp; Amendments'!O87:O97)</f>
        <v>0</v>
      </c>
      <c r="D15" s="230"/>
      <c r="E15" s="4">
        <v>10</v>
      </c>
      <c r="F15" s="5" t="s">
        <v>172</v>
      </c>
      <c r="G15" s="65">
        <f>SUMIF('Budget Detail &amp; Amendments'!E87:E97, 'Budget Roll-Up'!F15, 'Budget Detail &amp; Amendments'!P87:P97)</f>
        <v>0</v>
      </c>
      <c r="H15" s="230"/>
      <c r="I15" s="4">
        <v>10</v>
      </c>
      <c r="J15" s="5" t="s">
        <v>172</v>
      </c>
      <c r="K15" s="65">
        <f>SUMIF('Budget Detail &amp; Amendments'!E87:E97, 'Budget Roll-Up'!J15, 'Budget Detail &amp; Amendments'!R87:R97)</f>
        <v>0</v>
      </c>
      <c r="L15" s="230"/>
      <c r="M15" s="4">
        <v>10</v>
      </c>
      <c r="N15" s="5" t="s">
        <v>172</v>
      </c>
      <c r="O15" s="65">
        <f>SUMIF('Budget Detail &amp; Amendments'!E87:E97, 'Budget Roll-Up'!N15, 'Budget Detail &amp; Amendments'!T87:T97)</f>
        <v>0</v>
      </c>
    </row>
    <row r="16" spans="1:15" x14ac:dyDescent="0.35">
      <c r="A16" s="4">
        <v>11</v>
      </c>
      <c r="B16" s="5" t="s">
        <v>173</v>
      </c>
      <c r="C16" s="65">
        <f>SUMIF('Budget Detail &amp; Amendments'!E87:E97, 'Budget Roll-Up'!B16, 'Budget Detail &amp; Amendments'!O87:O97)</f>
        <v>0</v>
      </c>
      <c r="D16" s="230"/>
      <c r="E16" s="4">
        <v>11</v>
      </c>
      <c r="F16" s="5" t="s">
        <v>173</v>
      </c>
      <c r="G16" s="65">
        <f>SUMIF('Budget Detail &amp; Amendments'!E87:E97, 'Budget Roll-Up'!F16, 'Budget Detail &amp; Amendments'!P87:P97)</f>
        <v>0</v>
      </c>
      <c r="H16" s="230"/>
      <c r="I16" s="4">
        <v>11</v>
      </c>
      <c r="J16" s="5" t="s">
        <v>173</v>
      </c>
      <c r="K16" s="65">
        <f>SUMIF('Budget Detail &amp; Amendments'!E87:E97, 'Budget Roll-Up'!J16, 'Budget Detail &amp; Amendments'!R87:R97)</f>
        <v>0</v>
      </c>
      <c r="L16" s="230"/>
      <c r="M16" s="4">
        <v>11</v>
      </c>
      <c r="N16" s="5" t="s">
        <v>173</v>
      </c>
      <c r="O16" s="65">
        <f>SUMIF('Budget Detail &amp; Amendments'!E87:E97, 'Budget Roll-Up'!N16, 'Budget Detail &amp; Amendments'!T87:T97)</f>
        <v>0</v>
      </c>
    </row>
    <row r="17" spans="1:15" x14ac:dyDescent="0.35">
      <c r="A17" s="4">
        <v>12</v>
      </c>
      <c r="B17" s="8" t="s">
        <v>149</v>
      </c>
      <c r="C17" s="65">
        <f>'Budget Detail &amp; Amendments'!O116</f>
        <v>7139</v>
      </c>
      <c r="D17" s="230"/>
      <c r="E17" s="4">
        <v>12</v>
      </c>
      <c r="F17" s="8" t="s">
        <v>149</v>
      </c>
      <c r="G17" s="65">
        <f>SUM('Budget Detail &amp; Amendments'!P116)</f>
        <v>6882</v>
      </c>
      <c r="H17" s="230"/>
      <c r="I17" s="4">
        <v>12</v>
      </c>
      <c r="J17" s="8" t="s">
        <v>149</v>
      </c>
      <c r="K17" s="65">
        <f>SUM('Budget Detail &amp; Amendments'!R116)</f>
        <v>0</v>
      </c>
      <c r="L17" s="230"/>
      <c r="M17" s="4">
        <v>12</v>
      </c>
      <c r="N17" s="8" t="s">
        <v>149</v>
      </c>
      <c r="O17" s="65">
        <f>SUM('Budget Detail &amp; Amendments'!T116)</f>
        <v>0</v>
      </c>
    </row>
    <row r="18" spans="1:15" x14ac:dyDescent="0.35">
      <c r="A18" s="4">
        <v>13</v>
      </c>
      <c r="B18" s="8" t="s">
        <v>174</v>
      </c>
      <c r="C18" s="65"/>
      <c r="D18" s="230"/>
      <c r="E18" s="4">
        <v>13</v>
      </c>
      <c r="F18" s="8" t="s">
        <v>174</v>
      </c>
      <c r="G18" s="65"/>
      <c r="H18" s="230"/>
      <c r="I18" s="4">
        <v>13</v>
      </c>
      <c r="J18" s="8" t="s">
        <v>174</v>
      </c>
      <c r="K18" s="65"/>
      <c r="L18" s="230"/>
      <c r="M18" s="4">
        <v>13</v>
      </c>
      <c r="N18" s="8" t="s">
        <v>174</v>
      </c>
      <c r="O18" s="65"/>
    </row>
    <row r="19" spans="1:15" x14ac:dyDescent="0.35">
      <c r="A19" s="4">
        <v>14</v>
      </c>
      <c r="B19" s="8" t="s">
        <v>175</v>
      </c>
      <c r="C19" s="65"/>
      <c r="D19" s="230"/>
      <c r="E19" s="4">
        <v>14</v>
      </c>
      <c r="F19" s="8" t="s">
        <v>175</v>
      </c>
      <c r="G19" s="65"/>
      <c r="H19" s="230"/>
      <c r="I19" s="4">
        <v>14</v>
      </c>
      <c r="J19" s="8" t="s">
        <v>175</v>
      </c>
      <c r="K19" s="65"/>
      <c r="L19" s="230"/>
      <c r="M19" s="4">
        <v>14</v>
      </c>
      <c r="N19" s="8" t="s">
        <v>175</v>
      </c>
      <c r="O19" s="65"/>
    </row>
    <row r="20" spans="1:15" x14ac:dyDescent="0.35">
      <c r="A20" s="4">
        <v>15</v>
      </c>
      <c r="B20" s="8" t="s">
        <v>176</v>
      </c>
      <c r="C20" s="65"/>
      <c r="D20" s="230"/>
      <c r="E20" s="4">
        <v>15</v>
      </c>
      <c r="F20" s="8" t="s">
        <v>176</v>
      </c>
      <c r="G20" s="65"/>
      <c r="H20" s="230"/>
      <c r="I20" s="4">
        <v>15</v>
      </c>
      <c r="J20" s="8" t="s">
        <v>176</v>
      </c>
      <c r="K20" s="65"/>
      <c r="L20" s="230"/>
      <c r="M20" s="4">
        <v>15</v>
      </c>
      <c r="N20" s="8" t="s">
        <v>176</v>
      </c>
      <c r="O20" s="65"/>
    </row>
    <row r="21" spans="1:15" x14ac:dyDescent="0.35">
      <c r="A21" s="4">
        <v>16</v>
      </c>
      <c r="B21" s="8" t="s">
        <v>177</v>
      </c>
      <c r="C21" s="65">
        <f>SUMIF('Budget Detail &amp; Amendments'!E120:E128, 'Budget Roll-Up'!B21, 'Budget Detail &amp; Amendments'!O120:O128)</f>
        <v>0</v>
      </c>
      <c r="D21" s="230"/>
      <c r="E21" s="4">
        <v>16</v>
      </c>
      <c r="F21" s="8" t="s">
        <v>177</v>
      </c>
      <c r="G21" s="65">
        <f>SUMIF('Budget Detail &amp; Amendments'!E120:E128, 'Budget Roll-Up'!F21, 'Budget Detail &amp; Amendments'!P120:P128)</f>
        <v>0</v>
      </c>
      <c r="H21" s="230"/>
      <c r="I21" s="4">
        <v>16</v>
      </c>
      <c r="J21" s="8" t="s">
        <v>177</v>
      </c>
      <c r="K21" s="65">
        <f>SUMIF('Budget Detail &amp; Amendments'!E120:E128, 'Budget Roll-Up'!J21, 'Budget Detail &amp; Amendments'!R120:R128)</f>
        <v>0</v>
      </c>
      <c r="L21" s="230"/>
      <c r="M21" s="4">
        <v>16</v>
      </c>
      <c r="N21" s="8" t="s">
        <v>177</v>
      </c>
      <c r="O21" s="65">
        <f>SUMIF('Budget Detail &amp; Amendments'!E120:E128, 'Budget Roll-Up'!N21, 'Budget Detail &amp; Amendments'!T120:T128)</f>
        <v>0</v>
      </c>
    </row>
    <row r="22" spans="1:15" x14ac:dyDescent="0.35">
      <c r="A22" s="4">
        <v>17</v>
      </c>
      <c r="B22" s="8" t="s">
        <v>178</v>
      </c>
      <c r="C22" s="65">
        <f>SUMIF('Budget Detail &amp; Amendments'!E120:E128, 'Budget Roll-Up'!B22, 'Budget Detail &amp; Amendments'!O120:O128)</f>
        <v>0</v>
      </c>
      <c r="D22" s="230"/>
      <c r="E22" s="4">
        <v>17</v>
      </c>
      <c r="F22" s="8" t="s">
        <v>178</v>
      </c>
      <c r="G22" s="65">
        <f>SUMIF('Budget Detail &amp; Amendments'!E120:E128, 'Budget Roll-Up'!F22, 'Budget Detail &amp; Amendments'!P120:P128)</f>
        <v>0</v>
      </c>
      <c r="H22" s="230"/>
      <c r="I22" s="4">
        <v>17</v>
      </c>
      <c r="J22" s="8" t="s">
        <v>178</v>
      </c>
      <c r="K22" s="65">
        <f>SUMIF('Budget Detail &amp; Amendments'!E120:E128, 'Budget Roll-Up'!J22, 'Budget Detail &amp; Amendments'!R120:R128)</f>
        <v>0</v>
      </c>
      <c r="L22" s="230"/>
      <c r="M22" s="4">
        <v>17</v>
      </c>
      <c r="N22" s="8" t="s">
        <v>178</v>
      </c>
      <c r="O22" s="65">
        <f>SUMIF('Budget Detail &amp; Amendments'!E120:E128, 'Budget Roll-Up'!N22, 'Budget Detail &amp; Amendments'!T120:T128)</f>
        <v>0</v>
      </c>
    </row>
    <row r="23" spans="1:15" x14ac:dyDescent="0.35">
      <c r="A23" s="4">
        <v>18</v>
      </c>
      <c r="B23" s="8" t="s">
        <v>179</v>
      </c>
      <c r="C23" s="65">
        <f>SUMIF('Budget Detail &amp; Amendments'!E120:E128, 'Budget Roll-Up'!B23, 'Budget Detail &amp; Amendments'!O120:O128)</f>
        <v>0</v>
      </c>
      <c r="D23" s="230"/>
      <c r="E23" s="4">
        <v>18</v>
      </c>
      <c r="F23" s="8" t="s">
        <v>179</v>
      </c>
      <c r="G23" s="65">
        <f>SUMIF('Budget Detail &amp; Amendments'!E120:E128, 'Budget Roll-Up'!F23, 'Budget Detail &amp; Amendments'!P120:P128)</f>
        <v>0</v>
      </c>
      <c r="H23" s="230"/>
      <c r="I23" s="4">
        <v>18</v>
      </c>
      <c r="J23" s="8" t="s">
        <v>179</v>
      </c>
      <c r="K23" s="65">
        <f>SUMIF('Budget Detail &amp; Amendments'!E120:E128, 'Budget Roll-Up'!J23, 'Budget Detail &amp; Amendments'!R120:R128)</f>
        <v>0</v>
      </c>
      <c r="L23" s="230"/>
      <c r="M23" s="4">
        <v>18</v>
      </c>
      <c r="N23" s="8" t="s">
        <v>179</v>
      </c>
      <c r="O23" s="65">
        <f>SUMIF('Budget Detail &amp; Amendments'!E120:E128, 'Budget Roll-Up'!N23, 'Budget Detail &amp; Amendments'!T120:T128)</f>
        <v>0</v>
      </c>
    </row>
    <row r="24" spans="1:15" x14ac:dyDescent="0.35">
      <c r="A24" s="6">
        <v>19</v>
      </c>
      <c r="B24" s="7" t="s">
        <v>180</v>
      </c>
      <c r="C24" s="65">
        <f>SUM(C10:C23)</f>
        <v>26420</v>
      </c>
      <c r="D24" s="230"/>
      <c r="E24" s="6">
        <v>19</v>
      </c>
      <c r="F24" s="7" t="s">
        <v>180</v>
      </c>
      <c r="G24" s="65">
        <f>SUM(G10:G23)</f>
        <v>31932</v>
      </c>
      <c r="H24" s="230"/>
      <c r="I24" s="6">
        <v>19</v>
      </c>
      <c r="J24" s="7" t="s">
        <v>180</v>
      </c>
      <c r="K24" s="65">
        <f>SUM(K10:K23)</f>
        <v>0</v>
      </c>
      <c r="L24" s="230"/>
      <c r="M24" s="6">
        <v>19</v>
      </c>
      <c r="N24" s="7" t="s">
        <v>180</v>
      </c>
      <c r="O24" s="65">
        <f>SUM(O10:O23)</f>
        <v>0</v>
      </c>
    </row>
    <row r="25" spans="1:15" x14ac:dyDescent="0.35">
      <c r="A25" s="230"/>
      <c r="B25" s="230"/>
      <c r="C25" s="67"/>
      <c r="D25" s="230"/>
      <c r="E25" s="230"/>
      <c r="F25" s="230"/>
      <c r="G25" s="67"/>
      <c r="H25" s="230"/>
      <c r="I25" s="230"/>
      <c r="J25" s="230"/>
      <c r="K25" s="67"/>
      <c r="L25" s="230"/>
      <c r="M25" s="230"/>
      <c r="N25" s="230"/>
      <c r="O25" s="67"/>
    </row>
    <row r="26" spans="1:15" x14ac:dyDescent="0.35">
      <c r="A26" s="9">
        <v>20</v>
      </c>
      <c r="B26" s="7" t="s">
        <v>181</v>
      </c>
      <c r="C26" s="65">
        <f>'Budget Detail &amp; Amendments'!O153</f>
        <v>0</v>
      </c>
      <c r="D26" s="230"/>
      <c r="E26" s="9">
        <v>20</v>
      </c>
      <c r="F26" s="7" t="s">
        <v>181</v>
      </c>
      <c r="G26" s="65">
        <f>'Budget Detail &amp; Amendments'!P153</f>
        <v>2217</v>
      </c>
      <c r="H26" s="230"/>
      <c r="I26" s="9">
        <v>20</v>
      </c>
      <c r="J26" s="7" t="s">
        <v>181</v>
      </c>
      <c r="K26" s="65">
        <f>SUM('Budget Detail &amp; Amendments'!R153)</f>
        <v>0</v>
      </c>
      <c r="L26" s="230"/>
      <c r="M26" s="9">
        <v>20</v>
      </c>
      <c r="N26" s="7" t="s">
        <v>181</v>
      </c>
      <c r="O26" s="65">
        <f>SUM('Budget Detail &amp; Amendments'!T153)</f>
        <v>0</v>
      </c>
    </row>
    <row r="27" spans="1:15" x14ac:dyDescent="0.35">
      <c r="A27" s="1"/>
      <c r="B27" s="1"/>
      <c r="C27" s="67"/>
      <c r="D27" s="230"/>
      <c r="E27" s="1"/>
      <c r="F27" s="1"/>
      <c r="G27" s="67"/>
      <c r="H27" s="230"/>
      <c r="I27" s="1"/>
      <c r="J27" s="1"/>
      <c r="K27" s="67"/>
      <c r="L27" s="230"/>
      <c r="M27" s="1"/>
      <c r="N27" s="1"/>
      <c r="O27" s="67"/>
    </row>
    <row r="28" spans="1:15" x14ac:dyDescent="0.35">
      <c r="A28" s="6">
        <v>21</v>
      </c>
      <c r="B28" s="7" t="s">
        <v>182</v>
      </c>
      <c r="C28" s="65">
        <f>'Budget Detail &amp; Amendments'!O149</f>
        <v>0</v>
      </c>
      <c r="D28" s="230"/>
      <c r="E28" s="6">
        <v>21</v>
      </c>
      <c r="F28" s="7" t="s">
        <v>182</v>
      </c>
      <c r="G28" s="65">
        <f>SUM('Budget Detail &amp; Amendments'!P149)</f>
        <v>0</v>
      </c>
      <c r="H28" s="230"/>
      <c r="I28" s="6">
        <v>21</v>
      </c>
      <c r="J28" s="7" t="s">
        <v>182</v>
      </c>
      <c r="K28" s="65">
        <f>SUM('Budget Detail &amp; Amendments'!R149)</f>
        <v>0</v>
      </c>
      <c r="L28" s="230"/>
      <c r="M28" s="6">
        <v>21</v>
      </c>
      <c r="N28" s="7" t="s">
        <v>182</v>
      </c>
      <c r="O28" s="65">
        <f>SUM('Budget Detail &amp; Amendments'!T149)</f>
        <v>0</v>
      </c>
    </row>
    <row r="29" spans="1:15" x14ac:dyDescent="0.35">
      <c r="A29" s="2"/>
      <c r="B29" s="1"/>
      <c r="C29" s="67"/>
      <c r="D29" s="230"/>
      <c r="E29" s="2"/>
      <c r="F29" s="1"/>
      <c r="G29" s="67"/>
      <c r="H29" s="230"/>
      <c r="I29" s="2"/>
      <c r="J29" s="1"/>
      <c r="K29" s="67"/>
      <c r="L29" s="230"/>
      <c r="M29" s="2"/>
      <c r="N29" s="1"/>
      <c r="O29" s="67"/>
    </row>
    <row r="30" spans="1:15" x14ac:dyDescent="0.35">
      <c r="A30" s="6">
        <v>22</v>
      </c>
      <c r="B30" s="7" t="s">
        <v>183</v>
      </c>
      <c r="C30" s="65">
        <f>SUM(C7,C24,C26,C28)</f>
        <v>46561</v>
      </c>
      <c r="D30" s="230"/>
      <c r="E30" s="6">
        <v>22</v>
      </c>
      <c r="F30" s="7" t="s">
        <v>183</v>
      </c>
      <c r="G30" s="65">
        <f>SUM(G7,G24,G26,G28)</f>
        <v>46561</v>
      </c>
      <c r="H30" s="230"/>
      <c r="I30" s="6">
        <v>22</v>
      </c>
      <c r="J30" s="7" t="s">
        <v>183</v>
      </c>
      <c r="K30" s="65">
        <f>SUM(K7,K24,K26,K28)</f>
        <v>0</v>
      </c>
      <c r="L30" s="230"/>
      <c r="M30" s="6">
        <v>22</v>
      </c>
      <c r="N30" s="7" t="s">
        <v>183</v>
      </c>
      <c r="O30" s="65">
        <f>SUM(O7,O24,O26,O28)</f>
        <v>0</v>
      </c>
    </row>
    <row r="33" spans="1:7" ht="15" thickBot="1" x14ac:dyDescent="0.4">
      <c r="A33" s="230"/>
      <c r="B33" s="230"/>
      <c r="C33" s="230"/>
      <c r="D33" s="230"/>
      <c r="E33" s="230"/>
      <c r="F33" s="230"/>
      <c r="G33" s="230"/>
    </row>
    <row r="34" spans="1:7" ht="15" customHeight="1" thickBot="1" x14ac:dyDescent="0.4">
      <c r="A34" s="314" t="s">
        <v>184</v>
      </c>
      <c r="B34" s="315"/>
      <c r="C34" s="315"/>
      <c r="D34" s="315"/>
      <c r="E34" s="315"/>
      <c r="F34" s="315"/>
      <c r="G34" s="316"/>
    </row>
    <row r="35" spans="1:7" x14ac:dyDescent="0.35">
      <c r="A35" s="27"/>
      <c r="B35" s="15"/>
      <c r="C35" s="27"/>
      <c r="D35" s="27"/>
      <c r="E35" s="27"/>
      <c r="F35" s="27"/>
      <c r="G35" s="230"/>
    </row>
    <row r="52" ht="15" customHeight="1" x14ac:dyDescent="0.35"/>
  </sheetData>
  <sheetProtection algorithmName="SHA-512" hashValue="4O8TFfC37Y6L+qlUYdexmqR7wcHfYacIbo6y5gUbV5AstauCF4BmmkW5p7rJf4K9Y4Uwt+55RhVdqPIHI0syYg==" saltValue="KKaljmJGfHJaOixRxx2J0g==" spinCount="100000" sheet="1" objects="1" scenarios="1"/>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5" x14ac:dyDescent="0.35"/>
  <cols>
    <col min="1" max="1" width="22.54296875" style="103" customWidth="1"/>
    <col min="2" max="2" width="23.1796875" style="1" customWidth="1"/>
    <col min="4" max="4" width="17.453125" style="104" customWidth="1"/>
    <col min="6" max="6" width="18.1796875" style="105" customWidth="1"/>
    <col min="8" max="8" width="17.81640625" style="104" customWidth="1"/>
    <col min="10" max="10" width="18.26953125" style="104" customWidth="1"/>
  </cols>
  <sheetData>
    <row r="1" spans="1:10" s="148" customFormat="1" ht="18.5" x14ac:dyDescent="0.45">
      <c r="A1" s="147"/>
      <c r="B1" s="147"/>
      <c r="D1" s="149" t="s">
        <v>185</v>
      </c>
      <c r="E1" s="150"/>
      <c r="F1" s="151" t="s">
        <v>114</v>
      </c>
      <c r="G1" s="150"/>
      <c r="H1" s="149" t="s">
        <v>116</v>
      </c>
      <c r="I1" s="150"/>
      <c r="J1" s="149" t="s">
        <v>117</v>
      </c>
    </row>
    <row r="3" spans="1:10" x14ac:dyDescent="0.35">
      <c r="A3" s="103" t="s">
        <v>186</v>
      </c>
      <c r="B3" s="1" t="str">
        <f>Narrative!H2</f>
        <v>Pathways Coordination</v>
      </c>
      <c r="C3" s="230"/>
      <c r="D3" s="104">
        <f ca="1">SUMIF('Budget Detail &amp; Amendments'!A:Q, 1, 'Budget Detail &amp; Amendments'!O:O)</f>
        <v>13353</v>
      </c>
      <c r="E3" s="230"/>
      <c r="F3" s="105">
        <f ca="1">SUMIF('Budget Detail &amp; Amendments'!A:Q, 1, 'Budget Detail &amp; Amendments'!P:P)</f>
        <v>12003</v>
      </c>
      <c r="G3" s="230"/>
      <c r="H3" s="104">
        <f ca="1">SUMIF('Budget Detail &amp; Amendments'!A:Q, 1, 'Budget Detail &amp; Amendments'!R:R)</f>
        <v>0</v>
      </c>
      <c r="I3" s="230"/>
      <c r="J3" s="104">
        <f ca="1">SUMIF('Budget Detail &amp; Amendments'!A:Q, 1, 'Budget Detail &amp; Amendments'!T:T)</f>
        <v>0</v>
      </c>
    </row>
    <row r="5" spans="1:10" x14ac:dyDescent="0.35">
      <c r="A5" s="103" t="s">
        <v>187</v>
      </c>
      <c r="B5" s="1" t="str">
        <f>Narrative!H35</f>
        <v>Secondary to Postsecondary Transitions - Professional Development</v>
      </c>
      <c r="C5" s="230"/>
      <c r="D5" s="104">
        <f ca="1">SUMIF('Budget Detail &amp; Amendments'!A:Q, 2, 'Budget Detail &amp; Amendments'!O:O)</f>
        <v>9597</v>
      </c>
      <c r="E5" s="230"/>
      <c r="F5" s="105">
        <f ca="1">SUMIF('Budget Detail &amp; Amendments'!A:Q, 2, 'Budget Detail &amp; Amendments'!P:P)</f>
        <v>6454</v>
      </c>
      <c r="G5" s="230"/>
      <c r="H5" s="104">
        <f ca="1">SUMIF('Budget Detail &amp; Amendments'!A:Q, 2, 'Budget Detail &amp; Amendments'!R:R)</f>
        <v>0</v>
      </c>
      <c r="I5" s="230"/>
      <c r="J5" s="104">
        <f ca="1">SUMIF('Budget Detail &amp; Amendments'!A:Q, 2, 'Budget Detail &amp; Amendments'!T:T)</f>
        <v>0</v>
      </c>
    </row>
    <row r="7" spans="1:10" x14ac:dyDescent="0.35">
      <c r="A7" s="103" t="s">
        <v>188</v>
      </c>
      <c r="B7" s="1" t="str">
        <f>Narrative!H68</f>
        <v>ECE Instructor Training and Program Improvement</v>
      </c>
      <c r="C7" s="230"/>
      <c r="D7" s="104">
        <f ca="1">SUMIF('Budget Detail &amp; Amendments'!A:Q, 3, 'Budget Detail &amp; Amendments'!O:O)</f>
        <v>20160</v>
      </c>
      <c r="E7" s="230"/>
      <c r="F7" s="105">
        <f ca="1">SUMIF('Budget Detail &amp; Amendments'!A:Q, 3, 'Budget Detail &amp; Amendments'!P:P)</f>
        <v>24887</v>
      </c>
      <c r="G7" s="230"/>
      <c r="H7" s="104">
        <f ca="1">SUMIF('Budget Detail &amp; Amendments'!A:Q, 3, 'Budget Detail &amp; Amendments'!R:R)</f>
        <v>0</v>
      </c>
      <c r="I7" s="230"/>
      <c r="J7" s="104">
        <f ca="1">SUMIF('Budget Detail &amp; Amendments'!A:Q, 3, 'Budget Detail &amp; Amendments'!T:T)</f>
        <v>0</v>
      </c>
    </row>
    <row r="9" spans="1:10" x14ac:dyDescent="0.35">
      <c r="A9" s="103" t="s">
        <v>189</v>
      </c>
      <c r="B9" s="1" t="str">
        <f>Narrative!H101</f>
        <v>CTE Program Supplies</v>
      </c>
      <c r="C9" s="230"/>
      <c r="D9" s="104">
        <f ca="1">SUMIF('Budget Detail &amp; Amendments'!A:Q, 4, 'Budget Detail &amp; Amendments'!O:O)</f>
        <v>3451</v>
      </c>
      <c r="E9" s="230"/>
      <c r="F9" s="105">
        <f ca="1">SUMIF('Budget Detail &amp; Amendments'!A:Q, 4, 'Budget Detail &amp; Amendments'!P:P)</f>
        <v>1000</v>
      </c>
      <c r="G9" s="230"/>
      <c r="H9" s="104">
        <f ca="1">SUMIF('Budget Detail &amp; Amendments'!A:Q, 4, 'Budget Detail &amp; Amendments'!R:R)</f>
        <v>0</v>
      </c>
      <c r="I9" s="230"/>
      <c r="J9" s="104">
        <f ca="1">SUMIF('Budget Detail &amp; Amendments'!A:Q, 4, 'Budget Detail &amp; Amendments'!T:T)</f>
        <v>0</v>
      </c>
    </row>
    <row r="11" spans="1:10" x14ac:dyDescent="0.35">
      <c r="A11" s="103" t="s">
        <v>190</v>
      </c>
      <c r="B11" s="1" t="str">
        <f>Narrative!H134</f>
        <v>(Optional: Project Title)</v>
      </c>
      <c r="C11" s="230"/>
      <c r="D11" s="104">
        <f ca="1">SUMIF('Budget Detail &amp; Amendments'!A:Q, 5, 'Budget Detail &amp; Amendments'!O:O)</f>
        <v>0</v>
      </c>
      <c r="E11" s="230"/>
      <c r="F11" s="105">
        <f ca="1">SUMIF('Budget Detail &amp; Amendments'!A:Q, 5, 'Budget Detail &amp; Amendments'!P:P)</f>
        <v>0</v>
      </c>
      <c r="G11" s="230"/>
      <c r="H11" s="104">
        <f ca="1">SUMIF('Budget Detail &amp; Amendments'!A:Q, 5, 'Budget Detail &amp; Amendments'!R:R)</f>
        <v>0</v>
      </c>
      <c r="I11" s="230"/>
      <c r="J11" s="104">
        <f ca="1">SUMIF('Budget Detail &amp; Amendments'!A:Q, 5, 'Budget Detail &amp; Amendments'!T:T)</f>
        <v>0</v>
      </c>
    </row>
    <row r="13" spans="1:10" x14ac:dyDescent="0.35">
      <c r="A13" s="103" t="s">
        <v>191</v>
      </c>
      <c r="B13" s="1" t="str">
        <f>Narrative!H167</f>
        <v>(Optional: Project Title)</v>
      </c>
      <c r="C13" s="230"/>
      <c r="D13" s="104">
        <f ca="1">SUMIF('Budget Detail &amp; Amendments'!A:Q, 6, 'Budget Detail &amp; Amendments'!O:O)</f>
        <v>0</v>
      </c>
      <c r="E13" s="230"/>
      <c r="F13" s="105">
        <f ca="1">SUMIF('Budget Detail &amp; Amendments'!A:Q, 6, 'Budget Detail &amp; Amendments'!P:P)</f>
        <v>0</v>
      </c>
      <c r="G13" s="230"/>
      <c r="H13" s="104">
        <f ca="1">SUMIF('Budget Detail &amp; Amendments'!A:Q, 6, 'Budget Detail &amp; Amendments'!R:R)</f>
        <v>0</v>
      </c>
      <c r="I13" s="230"/>
      <c r="J13" s="104">
        <f ca="1">SUMIF('Budget Detail &amp; Amendments'!A:Q, 6, 'Budget Detail &amp; Amendments'!T:T)</f>
        <v>0</v>
      </c>
    </row>
    <row r="15" spans="1:10" x14ac:dyDescent="0.35">
      <c r="A15" s="103" t="s">
        <v>192</v>
      </c>
      <c r="B15" s="1" t="str">
        <f>Narrative!H200</f>
        <v>(Optional: Project Title)</v>
      </c>
      <c r="C15" s="230"/>
      <c r="D15" s="104">
        <f ca="1">SUMIF('Budget Detail &amp; Amendments'!A:Q, 7, 'Budget Detail &amp; Amendments'!O:O)</f>
        <v>0</v>
      </c>
      <c r="E15" s="230"/>
      <c r="F15" s="105">
        <f ca="1">SUMIF('Budget Detail &amp; Amendments'!A:Q, 7, 'Budget Detail &amp; Amendments'!P:P)</f>
        <v>0</v>
      </c>
      <c r="G15" s="230"/>
      <c r="H15" s="104">
        <f ca="1">SUMIF('Budget Detail &amp; Amendments'!A:Q, 7, 'Budget Detail &amp; Amendments'!R:R)</f>
        <v>0</v>
      </c>
      <c r="I15" s="230"/>
      <c r="J15" s="104">
        <f ca="1">SUMIF('Budget Detail &amp; Amendments'!A:Q, 7, 'Budget Detail &amp; Amendments'!T:T)</f>
        <v>0</v>
      </c>
    </row>
    <row r="17" spans="1:10" x14ac:dyDescent="0.35">
      <c r="A17" s="103" t="s">
        <v>193</v>
      </c>
      <c r="B17" s="1" t="str">
        <f>Narrative!H233</f>
        <v>(Optional: Project Title)</v>
      </c>
      <c r="C17" s="230"/>
      <c r="D17" s="104">
        <f ca="1">SUMIF('Budget Detail &amp; Amendments'!A:Q, 8, 'Budget Detail &amp; Amendments'!O:O)</f>
        <v>0</v>
      </c>
      <c r="E17" s="230"/>
      <c r="F17" s="105">
        <f ca="1">SUMIF('Budget Detail &amp; Amendments'!A:Q, 8, 'Budget Detail &amp; Amendments'!P:P)</f>
        <v>0</v>
      </c>
      <c r="G17" s="230"/>
      <c r="H17" s="104">
        <f ca="1">SUMIF('Budget Detail &amp; Amendments'!A:Q, 8, 'Budget Detail &amp; Amendments'!R:R)</f>
        <v>0</v>
      </c>
      <c r="I17" s="230"/>
      <c r="J17" s="104">
        <f ca="1">SUMIF('Budget Detail &amp; Amendments'!A:Q, 8, 'Budget Detail &amp; Amendments'!T:T)</f>
        <v>0</v>
      </c>
    </row>
    <row r="19" spans="1:10" x14ac:dyDescent="0.35">
      <c r="A19" s="103" t="s">
        <v>194</v>
      </c>
      <c r="B19" s="1" t="str">
        <f>Narrative!H266</f>
        <v>(Optional: Project Title)</v>
      </c>
      <c r="C19" s="230"/>
      <c r="D19" s="104">
        <f ca="1">SUMIF('Budget Detail &amp; Amendments'!A:Q, 9, 'Budget Detail &amp; Amendments'!O:O)</f>
        <v>0</v>
      </c>
      <c r="E19" s="230"/>
      <c r="F19" s="105">
        <f ca="1">SUMIF('Budget Detail &amp; Amendments'!A:Q, 9, 'Budget Detail &amp; Amendments'!P:P)</f>
        <v>0</v>
      </c>
      <c r="G19" s="230"/>
      <c r="H19" s="104">
        <f ca="1">SUMIF('Budget Detail &amp; Amendments'!A:Q, 9, 'Budget Detail &amp; Amendments'!R:R)</f>
        <v>0</v>
      </c>
      <c r="I19" s="230"/>
      <c r="J19" s="104">
        <f ca="1">SUMIF('Budget Detail &amp; Amendments'!A:Q, 9, 'Budget Detail &amp; Amendments'!T:T)</f>
        <v>0</v>
      </c>
    </row>
    <row r="21" spans="1:10" x14ac:dyDescent="0.35">
      <c r="A21" s="103" t="s">
        <v>195</v>
      </c>
      <c r="B21" s="1" t="str">
        <f>Narrative!H299</f>
        <v>(Optional: Project Title)</v>
      </c>
      <c r="C21" s="230"/>
      <c r="D21" s="104">
        <f ca="1">SUMIF('Budget Detail &amp; Amendments'!A:Q, 10, 'Budget Detail &amp; Amendments'!O:O)</f>
        <v>0</v>
      </c>
      <c r="E21" s="230"/>
      <c r="F21" s="105">
        <f ca="1">SUMIF('Budget Detail &amp; Amendments'!A:Q, 10, 'Budget Detail &amp; Amendments'!P:P)</f>
        <v>0</v>
      </c>
      <c r="G21" s="230"/>
      <c r="H21" s="104">
        <f ca="1">SUMIF('Budget Detail &amp; Amendments'!A:Q, 10, 'Budget Detail &amp; Amendments'!R:R)</f>
        <v>0</v>
      </c>
      <c r="I21" s="230"/>
      <c r="J21" s="104">
        <f ca="1">SUMIF('Budget Detail &amp; Amendments'!A:Q, 10, 'Budget Detail &amp; Amendments'!T:T)</f>
        <v>0</v>
      </c>
    </row>
    <row r="23" spans="1:10" x14ac:dyDescent="0.35">
      <c r="A23" s="103" t="s">
        <v>196</v>
      </c>
      <c r="B23" s="1" t="str">
        <f>Narrative!H332</f>
        <v>(Optional: Project Title)</v>
      </c>
      <c r="C23" s="230"/>
      <c r="D23" s="104">
        <f ca="1">SUMIF('Budget Detail &amp; Amendments'!A:Q, 11, 'Budget Detail &amp; Amendments'!O:O)</f>
        <v>0</v>
      </c>
      <c r="E23" s="230"/>
      <c r="F23" s="105">
        <f ca="1">SUMIF('Budget Detail &amp; Amendments'!A:Q, 11, 'Budget Detail &amp; Amendments'!P:P)</f>
        <v>0</v>
      </c>
      <c r="G23" s="230"/>
      <c r="H23" s="104">
        <f ca="1">SUMIF('Budget Detail &amp; Amendments'!A:Q, 11, 'Budget Detail &amp; Amendments'!R:R)</f>
        <v>0</v>
      </c>
      <c r="I23" s="230"/>
      <c r="J23" s="104">
        <f ca="1">SUMIF('Budget Detail &amp; Amendments'!A:Q, 11, 'Budget Detail &amp; Amendments'!T:T)</f>
        <v>0</v>
      </c>
    </row>
    <row r="25" spans="1:10" x14ac:dyDescent="0.35">
      <c r="A25" s="103" t="s">
        <v>197</v>
      </c>
      <c r="B25" s="1" t="str">
        <f>Narrative!H365</f>
        <v>(Optional: Project Title)</v>
      </c>
      <c r="C25" s="230"/>
      <c r="D25" s="104">
        <f ca="1">SUMIF('Budget Detail &amp; Amendments'!A:Q, 12, 'Budget Detail &amp; Amendments'!O:O)</f>
        <v>0</v>
      </c>
      <c r="E25" s="230"/>
      <c r="F25" s="105">
        <f ca="1">SUMIF('Budget Detail &amp; Amendments'!A:Q, 12, 'Budget Detail &amp; Amendments'!P:P)</f>
        <v>0</v>
      </c>
      <c r="G25" s="230"/>
      <c r="H25" s="104">
        <f ca="1">SUMIF('Budget Detail &amp; Amendments'!A:Q, 12, 'Budget Detail &amp; Amendments'!R:R)</f>
        <v>0</v>
      </c>
      <c r="I25" s="230"/>
      <c r="J25" s="104">
        <f ca="1">SUMIF('Budget Detail &amp; Amendments'!A:Q, 12, 'Budget Detail &amp; Amendments'!T:T)</f>
        <v>0</v>
      </c>
    </row>
    <row r="27" spans="1:10" x14ac:dyDescent="0.35">
      <c r="A27" s="103" t="s">
        <v>198</v>
      </c>
      <c r="B27" s="1" t="str">
        <f>Narrative!H398</f>
        <v>(Optional: Project Title)</v>
      </c>
      <c r="C27" s="230"/>
      <c r="D27" s="104">
        <f ca="1">SUMIF('Budget Detail &amp; Amendments'!A:Q, 13, 'Budget Detail &amp; Amendments'!O:O)</f>
        <v>0</v>
      </c>
      <c r="E27" s="230"/>
      <c r="F27" s="105">
        <f ca="1">SUMIF('Budget Detail &amp; Amendments'!A:Q, 13, 'Budget Detail &amp; Amendments'!P:P)</f>
        <v>0</v>
      </c>
      <c r="G27" s="230"/>
      <c r="H27" s="104">
        <f ca="1">SUMIF('Budget Detail &amp; Amendments'!A:Q, 13, 'Budget Detail &amp; Amendments'!R:R)</f>
        <v>0</v>
      </c>
      <c r="I27" s="230"/>
      <c r="J27" s="104">
        <f ca="1">SUMIF('Budget Detail &amp; Amendments'!A:Q, 13, 'Budget Detail &amp; Amendments'!T:T)</f>
        <v>0</v>
      </c>
    </row>
    <row r="29" spans="1:10" x14ac:dyDescent="0.35">
      <c r="A29" s="103" t="s">
        <v>199</v>
      </c>
      <c r="B29" s="1" t="str">
        <f>Narrative!H431</f>
        <v>(Optional: Project Title)</v>
      </c>
      <c r="C29" s="230"/>
      <c r="D29" s="104">
        <f ca="1">SUMIF('Budget Detail &amp; Amendments'!A:Q, 14, 'Budget Detail &amp; Amendments'!O:O)</f>
        <v>0</v>
      </c>
      <c r="E29" s="230"/>
      <c r="F29" s="105">
        <f ca="1">SUMIF('Budget Detail &amp; Amendments'!A:Q, 14, 'Budget Detail &amp; Amendments'!P:P)</f>
        <v>0</v>
      </c>
      <c r="G29" s="230"/>
      <c r="H29" s="104">
        <f ca="1">SUMIF('Budget Detail &amp; Amendments'!A:Q, 14, 'Budget Detail &amp; Amendments'!R:R)</f>
        <v>0</v>
      </c>
      <c r="I29" s="230"/>
      <c r="J29" s="104">
        <f ca="1">SUMIF('Budget Detail &amp; Amendments'!A:Q, 14, 'Budget Detail &amp; Amendments'!T:T)</f>
        <v>0</v>
      </c>
    </row>
    <row r="31" spans="1:10" x14ac:dyDescent="0.35">
      <c r="A31" s="103" t="s">
        <v>200</v>
      </c>
      <c r="B31" s="1" t="str">
        <f>Narrative!H464</f>
        <v>(Optional: Project Title)</v>
      </c>
      <c r="C31" s="230"/>
      <c r="D31" s="104">
        <f ca="1">SUMIF('Budget Detail &amp; Amendments'!A:Q, 15, 'Budget Detail &amp; Amendments'!O:O)</f>
        <v>0</v>
      </c>
      <c r="E31" s="230"/>
      <c r="F31" s="105">
        <f ca="1">SUMIF('Budget Detail &amp; Amendments'!A:Q, 15, 'Budget Detail &amp; Amendments'!P:P)</f>
        <v>0</v>
      </c>
      <c r="G31" s="230"/>
      <c r="H31" s="104">
        <f ca="1">SUMIF('Budget Detail &amp; Amendments'!A:Q, 15, 'Budget Detail &amp; Amendments'!R:R)</f>
        <v>0</v>
      </c>
      <c r="I31" s="230"/>
      <c r="J31" s="104">
        <f ca="1">SUMIF('Budget Detail &amp; Amendments'!A:Q, 15, 'Budget Detail &amp; Amendments'!T:T)</f>
        <v>0</v>
      </c>
    </row>
    <row r="33" spans="1:10" x14ac:dyDescent="0.35">
      <c r="A33" s="103" t="s">
        <v>201</v>
      </c>
      <c r="B33" s="1" t="str">
        <f>Narrative!H497</f>
        <v>(Optional: Project Title)</v>
      </c>
      <c r="C33" s="230"/>
      <c r="D33" s="104">
        <f ca="1">SUMIF('Budget Detail &amp; Amendments'!A:Q, 16, 'Budget Detail &amp; Amendments'!O:O)</f>
        <v>0</v>
      </c>
      <c r="E33" s="230"/>
      <c r="F33" s="105">
        <f ca="1">SUMIF('Budget Detail &amp; Amendments'!A:Q, 16, 'Budget Detail &amp; Amendments'!P:P)</f>
        <v>0</v>
      </c>
      <c r="G33" s="230"/>
      <c r="H33" s="104">
        <f ca="1">SUMIF('Budget Detail &amp; Amendments'!A:Q, 16, 'Budget Detail &amp; Amendments'!R:R)</f>
        <v>0</v>
      </c>
      <c r="I33" s="230"/>
      <c r="J33" s="104">
        <f ca="1">SUMIF('Budget Detail &amp; Amendments'!A:Q, 16, 'Budget Detail &amp; Amendments'!T:T)</f>
        <v>0</v>
      </c>
    </row>
    <row r="35" spans="1:10" x14ac:dyDescent="0.35">
      <c r="A35" s="103" t="s">
        <v>202</v>
      </c>
      <c r="B35" s="1" t="str">
        <f>Narrative!H530</f>
        <v>(Optional: Project Title)</v>
      </c>
      <c r="C35" s="230"/>
      <c r="D35" s="104">
        <f ca="1">SUMIF('Budget Detail &amp; Amendments'!A:Q, 17, 'Budget Detail &amp; Amendments'!O:O)</f>
        <v>0</v>
      </c>
      <c r="E35" s="230"/>
      <c r="F35" s="105">
        <f ca="1">SUMIF('Budget Detail &amp; Amendments'!A:Q, 17, 'Budget Detail &amp; Amendments'!P:P)</f>
        <v>0</v>
      </c>
      <c r="G35" s="230"/>
      <c r="H35" s="104">
        <f ca="1">SUMIF('Budget Detail &amp; Amendments'!A:Q, 17, 'Budget Detail &amp; Amendments'!R:R)</f>
        <v>0</v>
      </c>
      <c r="I35" s="230"/>
      <c r="J35" s="104">
        <f ca="1">SUMIF('Budget Detail &amp; Amendments'!A:Q, 17, 'Budget Detail &amp; Amendments'!T:T)</f>
        <v>0</v>
      </c>
    </row>
    <row r="37" spans="1:10" x14ac:dyDescent="0.35">
      <c r="A37" s="103" t="s">
        <v>203</v>
      </c>
      <c r="B37" s="1" t="str">
        <f>Narrative!H563</f>
        <v>(Optional: Project Title)</v>
      </c>
      <c r="C37" s="230"/>
      <c r="D37" s="104">
        <f ca="1">SUMIF('Budget Detail &amp; Amendments'!A:Q, 18, 'Budget Detail &amp; Amendments'!O:O)</f>
        <v>0</v>
      </c>
      <c r="E37" s="230"/>
      <c r="F37" s="105">
        <f ca="1">SUMIF('Budget Detail &amp; Amendments'!A:Q, 18, 'Budget Detail &amp; Amendments'!P:P)</f>
        <v>0</v>
      </c>
      <c r="G37" s="230"/>
      <c r="H37" s="104">
        <f ca="1">SUMIF('Budget Detail &amp; Amendments'!A:Q, 18, 'Budget Detail &amp; Amendments'!R:R)</f>
        <v>0</v>
      </c>
      <c r="I37" s="230"/>
      <c r="J37" s="104">
        <f ca="1">SUMIF('Budget Detail &amp; Amendments'!A:Q, 18, 'Budget Detail &amp; Amendments'!T:T)</f>
        <v>0</v>
      </c>
    </row>
    <row r="39" spans="1:10" x14ac:dyDescent="0.35">
      <c r="A39" s="103" t="s">
        <v>204</v>
      </c>
      <c r="B39" s="1" t="str">
        <f>Narrative!H596</f>
        <v>(Optional: Project Title)</v>
      </c>
      <c r="C39" s="230"/>
      <c r="D39" s="104">
        <f ca="1">SUMIF('Budget Detail &amp; Amendments'!A:Q, 19, 'Budget Detail &amp; Amendments'!O:O)</f>
        <v>0</v>
      </c>
      <c r="E39" s="230"/>
      <c r="F39" s="105">
        <f ca="1">SUMIF('Budget Detail &amp; Amendments'!A:Q, 19, 'Budget Detail &amp; Amendments'!P:P)</f>
        <v>0</v>
      </c>
      <c r="G39" s="230"/>
      <c r="H39" s="104">
        <f ca="1">SUMIF('Budget Detail &amp; Amendments'!A:Q, 19, 'Budget Detail &amp; Amendments'!R:R)</f>
        <v>0</v>
      </c>
      <c r="I39" s="230"/>
      <c r="J39" s="104">
        <f ca="1">SUMIF('Budget Detail &amp; Amendments'!A:Q, 19, 'Budget Detail &amp; Amendments'!T:T)</f>
        <v>0</v>
      </c>
    </row>
    <row r="41" spans="1:10" x14ac:dyDescent="0.35">
      <c r="A41" s="103" t="s">
        <v>205</v>
      </c>
      <c r="B41" s="1" t="str">
        <f>Narrative!H629</f>
        <v>(Optional: Project Title)</v>
      </c>
      <c r="C41" s="230"/>
      <c r="D41" s="104">
        <f ca="1">SUMIF('Budget Detail &amp; Amendments'!A:Q, 20, 'Budget Detail &amp; Amendments'!O:O)</f>
        <v>0</v>
      </c>
      <c r="E41" s="230"/>
      <c r="F41" s="105">
        <f ca="1">SUMIF('Budget Detail &amp; Amendments'!A:Q, 20, 'Budget Detail &amp; Amendments'!P:P)</f>
        <v>0</v>
      </c>
      <c r="G41" s="230"/>
      <c r="H41" s="104">
        <f ca="1">SUMIF('Budget Detail &amp; Amendments'!A:Q, 20, 'Budget Detail &amp; Amendments'!R:R)</f>
        <v>0</v>
      </c>
      <c r="I41" s="230"/>
      <c r="J41" s="104">
        <f ca="1">SUMIF('Budget Detail &amp; Amendments'!A:Q, 20, 'Budget Detail &amp; Amendments'!T:T)</f>
        <v>0</v>
      </c>
    </row>
    <row r="43" spans="1:10" x14ac:dyDescent="0.35">
      <c r="A43" s="103" t="s">
        <v>206</v>
      </c>
      <c r="B43" s="1" t="str">
        <f>Narrative!H662</f>
        <v>(Optional: Project Title)</v>
      </c>
      <c r="C43" s="230"/>
      <c r="D43" s="104">
        <f ca="1">SUMIF('Budget Detail &amp; Amendments'!A:Q, 21, 'Budget Detail &amp; Amendments'!O:O)</f>
        <v>0</v>
      </c>
      <c r="E43" s="230"/>
      <c r="F43" s="105">
        <f ca="1">SUMIF('Budget Detail &amp; Amendments'!A:Q, 21, 'Budget Detail &amp; Amendments'!P:P)</f>
        <v>0</v>
      </c>
      <c r="G43" s="230"/>
      <c r="H43" s="104">
        <f ca="1">SUMIF('Budget Detail &amp; Amendments'!A:Q, 21, 'Budget Detail &amp; Amendments'!R:R)</f>
        <v>0</v>
      </c>
      <c r="I43" s="230"/>
      <c r="J43" s="104">
        <f ca="1">SUMIF('Budget Detail &amp; Amendments'!A:Q, 21, 'Budget Detail &amp; Amendments'!T:T)</f>
        <v>0</v>
      </c>
    </row>
    <row r="45" spans="1:10" x14ac:dyDescent="0.35">
      <c r="A45" s="103" t="s">
        <v>207</v>
      </c>
      <c r="B45" s="1" t="str">
        <f>Narrative!H695</f>
        <v>(Optional: Project Title)</v>
      </c>
      <c r="C45" s="230"/>
      <c r="D45" s="104">
        <f ca="1">SUMIF('Budget Detail &amp; Amendments'!A:Q, 22, 'Budget Detail &amp; Amendments'!O:O)</f>
        <v>0</v>
      </c>
      <c r="E45" s="230"/>
      <c r="F45" s="105">
        <f ca="1">SUMIF('Budget Detail &amp; Amendments'!A:Q, 22, 'Budget Detail &amp; Amendments'!P:P)</f>
        <v>0</v>
      </c>
      <c r="G45" s="230"/>
      <c r="H45" s="104">
        <f ca="1">SUMIF('Budget Detail &amp; Amendments'!A:Q, 22, 'Budget Detail &amp; Amendments'!R:R)</f>
        <v>0</v>
      </c>
      <c r="I45" s="230"/>
      <c r="J45" s="104">
        <f ca="1">SUMIF('Budget Detail &amp; Amendments'!A:Q, 22, 'Budget Detail &amp; Amendments'!T:T)</f>
        <v>0</v>
      </c>
    </row>
    <row r="47" spans="1:10" x14ac:dyDescent="0.35">
      <c r="A47" s="103" t="s">
        <v>208</v>
      </c>
      <c r="B47" s="1" t="str">
        <f>Narrative!H728</f>
        <v>(Optional: Project Title)</v>
      </c>
      <c r="C47" s="230"/>
      <c r="D47" s="104">
        <f ca="1">SUMIF('Budget Detail &amp; Amendments'!A:Q, 23, 'Budget Detail &amp; Amendments'!O:O)</f>
        <v>0</v>
      </c>
      <c r="E47" s="230"/>
      <c r="F47" s="105">
        <f ca="1">SUMIF('Budget Detail &amp; Amendments'!A:Q, 23, 'Budget Detail &amp; Amendments'!P:P)</f>
        <v>0</v>
      </c>
      <c r="G47" s="230"/>
      <c r="H47" s="104">
        <f ca="1">SUMIF('Budget Detail &amp; Amendments'!A:Q, 23, 'Budget Detail &amp; Amendments'!R:R)</f>
        <v>0</v>
      </c>
      <c r="I47" s="230"/>
      <c r="J47" s="104">
        <f ca="1">SUMIF('Budget Detail &amp; Amendments'!A:Q, 23, 'Budget Detail &amp; Amendments'!T:T)</f>
        <v>0</v>
      </c>
    </row>
    <row r="49" spans="1:10" x14ac:dyDescent="0.35">
      <c r="A49" s="103" t="s">
        <v>209</v>
      </c>
      <c r="B49" s="1" t="str">
        <f>Narrative!H761</f>
        <v>(Optional: Project Title)</v>
      </c>
      <c r="C49" s="230"/>
      <c r="D49" s="104">
        <f ca="1">SUMIF('Budget Detail &amp; Amendments'!A:Q, 24, 'Budget Detail &amp; Amendments'!O:O)</f>
        <v>0</v>
      </c>
      <c r="E49" s="230"/>
      <c r="F49" s="105">
        <f ca="1">SUMIF('Budget Detail &amp; Amendments'!A:Q, 24, 'Budget Detail &amp; Amendments'!P:P)</f>
        <v>0</v>
      </c>
      <c r="G49" s="230"/>
      <c r="H49" s="104">
        <f ca="1">SUMIF('Budget Detail &amp; Amendments'!A:Q, 24, 'Budget Detail &amp; Amendments'!R:R)</f>
        <v>0</v>
      </c>
      <c r="I49" s="230"/>
      <c r="J49" s="104">
        <f ca="1">SUMIF('Budget Detail &amp; Amendments'!A:Q, 24, 'Budget Detail &amp; Amendments'!T:T)</f>
        <v>0</v>
      </c>
    </row>
    <row r="51" spans="1:10" x14ac:dyDescent="0.35">
      <c r="A51" s="103" t="s">
        <v>210</v>
      </c>
      <c r="B51" s="1" t="str">
        <f>Narrative!H794</f>
        <v>(Optional: Project Title)</v>
      </c>
      <c r="C51" s="230"/>
      <c r="D51" s="104">
        <f ca="1">SUMIF('Budget Detail &amp; Amendments'!A:Q, 25, 'Budget Detail &amp; Amendments'!O:O)</f>
        <v>0</v>
      </c>
      <c r="E51" s="230"/>
      <c r="F51" s="105">
        <f ca="1">SUMIF('Budget Detail &amp; Amendments'!A:Q, 25, 'Budget Detail &amp; Amendments'!P:P)</f>
        <v>0</v>
      </c>
      <c r="G51" s="230"/>
      <c r="H51" s="104">
        <f ca="1">SUMIF('Budget Detail &amp; Amendments'!A:Q, 25, 'Budget Detail &amp; Amendments'!R:R)</f>
        <v>0</v>
      </c>
      <c r="I51" s="230"/>
      <c r="J51" s="104">
        <f ca="1">SUMIF('Budget Detail &amp; Amendments'!A:Q, 25, 'Budget Detail &amp; Amendments'!T:T)</f>
        <v>0</v>
      </c>
    </row>
    <row r="53" spans="1:10" x14ac:dyDescent="0.35">
      <c r="A53" s="103" t="s">
        <v>211</v>
      </c>
      <c r="B53" s="1" t="str">
        <f>Narrative!H827</f>
        <v>(Optional: Project Title)</v>
      </c>
      <c r="C53" s="230"/>
      <c r="D53" s="104">
        <f ca="1">SUMIF('Budget Detail &amp; Amendments'!A:Q, 26, 'Budget Detail &amp; Amendments'!O:O)</f>
        <v>0</v>
      </c>
      <c r="E53" s="230"/>
      <c r="F53" s="105">
        <f ca="1">SUMIF('Budget Detail &amp; Amendments'!A:Q, 26, 'Budget Detail &amp; Amendments'!P:P)</f>
        <v>0</v>
      </c>
      <c r="G53" s="230"/>
      <c r="H53" s="104">
        <f ca="1">SUMIF('Budget Detail &amp; Amendments'!A:Q, 26, 'Budget Detail &amp; Amendments'!R:R)</f>
        <v>0</v>
      </c>
      <c r="I53" s="230"/>
      <c r="J53" s="104">
        <f ca="1">SUMIF('Budget Detail &amp; Amendments'!A:Q, 26, 'Budget Detail &amp; Amendments'!T:T)</f>
        <v>0</v>
      </c>
    </row>
    <row r="55" spans="1:10" x14ac:dyDescent="0.35">
      <c r="A55" s="103" t="s">
        <v>212</v>
      </c>
      <c r="B55" s="1" t="str">
        <f>Narrative!H860</f>
        <v>(Optional: Project Title)</v>
      </c>
      <c r="C55" s="230"/>
      <c r="D55" s="104">
        <f ca="1">SUMIF('Budget Detail &amp; Amendments'!A:Q, 27, 'Budget Detail &amp; Amendments'!O:O)</f>
        <v>0</v>
      </c>
      <c r="E55" s="230"/>
      <c r="F55" s="105">
        <f ca="1">SUMIF('Budget Detail &amp; Amendments'!A:Q, 27, 'Budget Detail &amp; Amendments'!P:P)</f>
        <v>0</v>
      </c>
      <c r="G55" s="230"/>
      <c r="H55" s="104">
        <f ca="1">SUMIF('Budget Detail &amp; Amendments'!A:Q, 27, 'Budget Detail &amp; Amendments'!R:R)</f>
        <v>0</v>
      </c>
      <c r="I55" s="230"/>
      <c r="J55" s="104">
        <f ca="1">SUMIF('Budget Detail &amp; Amendments'!A:Q, 27, 'Budget Detail &amp; Amendments'!T:T)</f>
        <v>0</v>
      </c>
    </row>
    <row r="57" spans="1:10" x14ac:dyDescent="0.35">
      <c r="A57" s="103" t="s">
        <v>213</v>
      </c>
      <c r="B57" s="1" t="str">
        <f>Narrative!H893</f>
        <v>(Optional: Project Title)</v>
      </c>
      <c r="C57" s="230"/>
      <c r="D57" s="104">
        <f ca="1">SUMIF('Budget Detail &amp; Amendments'!A:Q, 28, 'Budget Detail &amp; Amendments'!O:O)</f>
        <v>0</v>
      </c>
      <c r="E57" s="230"/>
      <c r="F57" s="105">
        <f ca="1">SUMIF('Budget Detail &amp; Amendments'!A:Q, 28, 'Budget Detail &amp; Amendments'!P:P)</f>
        <v>0</v>
      </c>
      <c r="G57" s="230"/>
      <c r="H57" s="104">
        <f ca="1">SUMIF('Budget Detail &amp; Amendments'!A:Q, 28, 'Budget Detail &amp; Amendments'!R:R)</f>
        <v>0</v>
      </c>
      <c r="I57" s="230"/>
      <c r="J57" s="104">
        <f ca="1">SUMIF('Budget Detail &amp; Amendments'!A:Q, 28, 'Budget Detail &amp; Amendments'!T:T)</f>
        <v>0</v>
      </c>
    </row>
    <row r="59" spans="1:10" x14ac:dyDescent="0.35">
      <c r="A59" s="103" t="s">
        <v>214</v>
      </c>
      <c r="B59" s="1" t="str">
        <f>Narrative!H926</f>
        <v>(Optional: Project Title)</v>
      </c>
      <c r="C59" s="230"/>
      <c r="D59" s="104">
        <f ca="1">SUMIF('Budget Detail &amp; Amendments'!A:Q, 29, 'Budget Detail &amp; Amendments'!O:O)</f>
        <v>0</v>
      </c>
      <c r="E59" s="230"/>
      <c r="F59" s="105">
        <f ca="1">SUMIF('Budget Detail &amp; Amendments'!A:Q, 29, 'Budget Detail &amp; Amendments'!P:P)</f>
        <v>0</v>
      </c>
      <c r="G59" s="230"/>
      <c r="H59" s="104">
        <f ca="1">SUMIF('Budget Detail &amp; Amendments'!A:Q, 29, 'Budget Detail &amp; Amendments'!R:R)</f>
        <v>0</v>
      </c>
      <c r="I59" s="230"/>
      <c r="J59" s="104">
        <f ca="1">SUMIF('Budget Detail &amp; Amendments'!A:Q, 29, 'Budget Detail &amp; Amendments'!T:T)</f>
        <v>0</v>
      </c>
    </row>
    <row r="61" spans="1:10" x14ac:dyDescent="0.35">
      <c r="A61" s="103" t="s">
        <v>215</v>
      </c>
      <c r="B61" s="1" t="str">
        <f>Narrative!H959</f>
        <v>(Optional: Project Title)</v>
      </c>
      <c r="C61" s="230"/>
      <c r="D61" s="104">
        <f ca="1">SUMIF('Budget Detail &amp; Amendments'!A:Q, 30, 'Budget Detail &amp; Amendments'!O:O)</f>
        <v>0</v>
      </c>
      <c r="E61" s="230"/>
      <c r="F61" s="105">
        <f ca="1">SUMIF('Budget Detail &amp; Amendments'!A:Q, 30, 'Budget Detail &amp; Amendments'!P:P)</f>
        <v>0</v>
      </c>
      <c r="G61" s="230"/>
      <c r="H61" s="104">
        <f ca="1">SUMIF('Budget Detail &amp; Amendments'!A:Q, 30, 'Budget Detail &amp; Amendments'!R:R)</f>
        <v>0</v>
      </c>
      <c r="I61" s="230"/>
      <c r="J61" s="104">
        <f ca="1">SUMIF('Budget Detail &amp; Amendments'!A:Q, 30, 'Budget Detail &amp; Amendments'!T:T)</f>
        <v>0</v>
      </c>
    </row>
    <row r="63" spans="1:10" x14ac:dyDescent="0.35">
      <c r="A63" s="103" t="s">
        <v>216</v>
      </c>
      <c r="B63" s="1" t="str">
        <f>Narrative!H992</f>
        <v>(Optional: Project Title)</v>
      </c>
      <c r="C63" s="230"/>
      <c r="D63" s="104">
        <f ca="1">SUMIF('Budget Detail &amp; Amendments'!A:Q, 31, 'Budget Detail &amp; Amendments'!O:O)</f>
        <v>0</v>
      </c>
      <c r="E63" s="230"/>
      <c r="F63" s="105">
        <f ca="1">SUMIF('Budget Detail &amp; Amendments'!A:Q, 31, 'Budget Detail &amp; Amendments'!P:P)</f>
        <v>0</v>
      </c>
      <c r="G63" s="230"/>
      <c r="H63" s="104">
        <f ca="1">SUMIF('Budget Detail &amp; Amendments'!A:Q, 31, 'Budget Detail &amp; Amendments'!R:R)</f>
        <v>0</v>
      </c>
      <c r="I63" s="230"/>
      <c r="J63" s="104">
        <f ca="1">SUMIF('Budget Detail &amp; Amendments'!A:Q, 31, 'Budget Detail &amp; Amendments'!T:T)</f>
        <v>0</v>
      </c>
    </row>
    <row r="65" spans="1:10" x14ac:dyDescent="0.35">
      <c r="A65" s="103" t="s">
        <v>217</v>
      </c>
      <c r="B65" s="1" t="str">
        <f>Narrative!H1025</f>
        <v>(Optional: Project Title)</v>
      </c>
      <c r="C65" s="230"/>
      <c r="D65" s="104">
        <f ca="1">SUMIF('Budget Detail &amp; Amendments'!A:Q, 32, 'Budget Detail &amp; Amendments'!O:O)</f>
        <v>0</v>
      </c>
      <c r="E65" s="230"/>
      <c r="F65" s="105">
        <f ca="1">SUMIF('Budget Detail &amp; Amendments'!A:Q, 32, 'Budget Detail &amp; Amendments'!P:P)</f>
        <v>0</v>
      </c>
      <c r="G65" s="230"/>
      <c r="H65" s="104">
        <f ca="1">SUMIF('Budget Detail &amp; Amendments'!A:Q, 32, 'Budget Detail &amp; Amendments'!R:R)</f>
        <v>0</v>
      </c>
      <c r="I65" s="230"/>
      <c r="J65" s="104">
        <f ca="1">SUMIF('Budget Detail &amp; Amendments'!A:Q, 32, 'Budget Detail &amp; Amendments'!T:T)</f>
        <v>0</v>
      </c>
    </row>
    <row r="67" spans="1:10" x14ac:dyDescent="0.35">
      <c r="A67" s="103" t="s">
        <v>218</v>
      </c>
      <c r="B67" s="1" t="str">
        <f>Narrative!H1058</f>
        <v>(Optional: Project Title)</v>
      </c>
      <c r="C67" s="230"/>
      <c r="D67" s="104">
        <f ca="1">SUMIF('Budget Detail &amp; Amendments'!A:Q, 33, 'Budget Detail &amp; Amendments'!O:O)</f>
        <v>0</v>
      </c>
      <c r="E67" s="230"/>
      <c r="F67" s="105">
        <f ca="1">SUMIF('Budget Detail &amp; Amendments'!A:Q, 33, 'Budget Detail &amp; Amendments'!P:P)</f>
        <v>0</v>
      </c>
      <c r="G67" s="230"/>
      <c r="H67" s="104">
        <f ca="1">SUMIF('Budget Detail &amp; Amendments'!A:Q, 33, 'Budget Detail &amp; Amendments'!R:R)</f>
        <v>0</v>
      </c>
      <c r="I67" s="230"/>
      <c r="J67" s="104">
        <f ca="1">SUMIF('Budget Detail &amp; Amendments'!A:Q, 33, 'Budget Detail &amp; Amendments'!T:T)</f>
        <v>0</v>
      </c>
    </row>
    <row r="69" spans="1:10" x14ac:dyDescent="0.35">
      <c r="A69" s="103" t="s">
        <v>219</v>
      </c>
      <c r="B69" s="1" t="str">
        <f>Narrative!H1091</f>
        <v>(Optional: Project Title)</v>
      </c>
      <c r="C69" s="230"/>
      <c r="D69" s="104">
        <f ca="1">SUMIF('Budget Detail &amp; Amendments'!A:Q, 34, 'Budget Detail &amp; Amendments'!O:O)</f>
        <v>0</v>
      </c>
      <c r="E69" s="230"/>
      <c r="F69" s="105">
        <f ca="1">SUMIF('Budget Detail &amp; Amendments'!A:Q, 34, 'Budget Detail &amp; Amendments'!P:P)</f>
        <v>0</v>
      </c>
      <c r="G69" s="230"/>
      <c r="H69" s="104">
        <f ca="1">SUMIF('Budget Detail &amp; Amendments'!A:Q, 34, 'Budget Detail &amp; Amendments'!R:R)</f>
        <v>0</v>
      </c>
      <c r="I69" s="230"/>
      <c r="J69" s="104">
        <f ca="1">SUMIF('Budget Detail &amp; Amendments'!A:Q, 34, 'Budget Detail &amp; Amendments'!T:T)</f>
        <v>0</v>
      </c>
    </row>
    <row r="71" spans="1:10" x14ac:dyDescent="0.35">
      <c r="A71" s="103" t="s">
        <v>220</v>
      </c>
      <c r="B71" s="1" t="str">
        <f>Narrative!H1124</f>
        <v>(Optional: Project Title)</v>
      </c>
      <c r="C71" s="230"/>
      <c r="D71" s="104">
        <f ca="1">SUMIF('Budget Detail &amp; Amendments'!A:Q, 35, 'Budget Detail &amp; Amendments'!O:O)</f>
        <v>0</v>
      </c>
      <c r="E71" s="230"/>
      <c r="F71" s="105">
        <f ca="1">SUMIF('Budget Detail &amp; Amendments'!A:Q, 35, 'Budget Detail &amp; Amendments'!P:P)</f>
        <v>0</v>
      </c>
      <c r="G71" s="230"/>
      <c r="H71" s="104">
        <f ca="1">SUMIF('Budget Detail &amp; Amendments'!A:Q, 35, 'Budget Detail &amp; Amendments'!R:R)</f>
        <v>0</v>
      </c>
      <c r="I71" s="230"/>
      <c r="J71" s="104">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topLeftCell="F1" workbookViewId="0">
      <selection activeCell="F10" sqref="F10:Y12"/>
    </sheetView>
  </sheetViews>
  <sheetFormatPr defaultRowHeight="14.5" x14ac:dyDescent="0.35"/>
  <cols>
    <col min="2" max="2" width="9.81640625" customWidth="1"/>
  </cols>
  <sheetData>
    <row r="1" spans="1:25" ht="18.5" x14ac:dyDescent="0.45">
      <c r="A1" s="317" t="s">
        <v>221</v>
      </c>
      <c r="B1" s="317"/>
      <c r="C1" s="317"/>
      <c r="D1" s="317"/>
      <c r="E1" s="230"/>
      <c r="F1" s="230"/>
      <c r="G1" s="230"/>
      <c r="H1" s="230"/>
      <c r="I1" s="230"/>
      <c r="J1" s="230"/>
      <c r="K1" s="230"/>
      <c r="L1" s="230"/>
      <c r="M1" s="230"/>
      <c r="N1" s="230"/>
      <c r="O1" s="230"/>
      <c r="P1" s="230"/>
      <c r="Q1" s="230"/>
      <c r="R1" s="230"/>
      <c r="S1" s="230"/>
      <c r="T1" s="230"/>
      <c r="U1" s="230"/>
      <c r="V1" s="230"/>
      <c r="W1" s="230"/>
      <c r="X1" s="230"/>
      <c r="Y1" s="230"/>
    </row>
    <row r="3" spans="1:25" x14ac:dyDescent="0.35">
      <c r="A3" s="256" t="s">
        <v>222</v>
      </c>
      <c r="B3" s="256"/>
      <c r="C3" s="256"/>
      <c r="D3" s="256"/>
      <c r="E3" s="256"/>
      <c r="F3" s="256"/>
      <c r="G3" s="256"/>
      <c r="H3" s="256"/>
      <c r="I3" s="256"/>
      <c r="J3" s="256"/>
      <c r="K3" s="256"/>
      <c r="L3" s="256"/>
      <c r="M3" s="256"/>
      <c r="N3" s="256"/>
      <c r="O3" s="256"/>
      <c r="P3" s="256"/>
      <c r="Q3" s="256"/>
      <c r="R3" s="230"/>
      <c r="S3" s="230"/>
      <c r="T3" s="230"/>
      <c r="U3" s="230"/>
      <c r="V3" s="230"/>
      <c r="W3" s="230"/>
      <c r="X3" s="230"/>
      <c r="Y3" s="230"/>
    </row>
    <row r="5" spans="1:25" x14ac:dyDescent="0.35">
      <c r="A5" s="256" t="s">
        <v>223</v>
      </c>
      <c r="B5" s="256"/>
      <c r="C5" s="256"/>
      <c r="D5" s="256"/>
      <c r="E5" s="256"/>
      <c r="F5" s="256"/>
      <c r="G5" s="256"/>
      <c r="H5" s="256"/>
      <c r="I5" s="256"/>
      <c r="J5" s="256"/>
      <c r="K5" s="256"/>
      <c r="L5" s="256"/>
      <c r="M5" s="256"/>
      <c r="N5" s="256"/>
      <c r="O5" s="256"/>
      <c r="P5" s="256"/>
      <c r="Q5" s="256"/>
      <c r="R5" s="256"/>
      <c r="S5" s="230"/>
      <c r="T5" s="230"/>
      <c r="U5" s="230"/>
      <c r="V5" s="230"/>
      <c r="W5" s="230"/>
      <c r="X5" s="230"/>
      <c r="Y5" s="230"/>
    </row>
    <row r="7" spans="1:25" ht="15" thickBot="1" x14ac:dyDescent="0.4">
      <c r="A7" s="230"/>
      <c r="B7" s="230"/>
      <c r="C7" s="230"/>
      <c r="D7" s="230"/>
      <c r="E7" s="230"/>
      <c r="F7" s="230"/>
      <c r="G7" s="230"/>
      <c r="H7" s="230"/>
      <c r="I7" s="230"/>
      <c r="J7" s="230"/>
      <c r="K7" s="230"/>
      <c r="L7" s="230"/>
      <c r="M7" s="230"/>
      <c r="N7" s="230"/>
      <c r="O7" s="230"/>
      <c r="P7" s="230"/>
      <c r="Q7" s="230"/>
      <c r="R7" s="230"/>
      <c r="S7" s="230"/>
      <c r="T7" s="230"/>
      <c r="U7" s="230"/>
      <c r="V7" s="230"/>
      <c r="W7" s="230"/>
      <c r="X7" s="230"/>
      <c r="Y7" s="230"/>
    </row>
    <row r="8" spans="1:25" ht="16" thickBot="1" x14ac:dyDescent="0.4">
      <c r="A8" s="318" t="s">
        <v>224</v>
      </c>
      <c r="B8" s="318"/>
      <c r="C8" s="319" t="s">
        <v>225</v>
      </c>
      <c r="D8" s="320"/>
      <c r="E8" s="320"/>
      <c r="F8" s="320"/>
      <c r="G8" s="320"/>
      <c r="H8" s="320"/>
      <c r="I8" s="320"/>
      <c r="J8" s="320"/>
      <c r="K8" s="320"/>
      <c r="L8" s="320"/>
      <c r="M8" s="320"/>
      <c r="N8" s="320"/>
      <c r="O8" s="320"/>
      <c r="P8" s="320"/>
      <c r="Q8" s="320"/>
      <c r="R8" s="320"/>
      <c r="S8" s="320"/>
      <c r="T8" s="320"/>
      <c r="U8" s="320"/>
      <c r="V8" s="320"/>
      <c r="W8" s="320"/>
      <c r="X8" s="320"/>
      <c r="Y8" s="321"/>
    </row>
    <row r="9" spans="1:25" ht="15" thickBot="1" x14ac:dyDescent="0.4">
      <c r="A9" s="230"/>
      <c r="B9" s="230"/>
      <c r="C9" s="230"/>
      <c r="D9" s="230"/>
      <c r="E9" s="230"/>
      <c r="F9" s="230"/>
      <c r="G9" s="230"/>
      <c r="H9" s="230"/>
      <c r="I9" s="230"/>
      <c r="J9" s="230"/>
      <c r="K9" s="230"/>
      <c r="L9" s="230"/>
      <c r="M9" s="230"/>
      <c r="N9" s="230"/>
      <c r="O9" s="230"/>
      <c r="P9" s="230"/>
      <c r="Q9" s="230"/>
      <c r="R9" s="230"/>
      <c r="S9" s="230"/>
      <c r="T9" s="230"/>
      <c r="U9" s="230"/>
      <c r="V9" s="230"/>
      <c r="W9" s="230"/>
      <c r="X9" s="230"/>
      <c r="Y9" s="230"/>
    </row>
    <row r="10" spans="1:25" x14ac:dyDescent="0.35">
      <c r="A10" s="271" t="s">
        <v>226</v>
      </c>
      <c r="B10" s="271"/>
      <c r="C10" s="271"/>
      <c r="D10" s="271"/>
      <c r="E10" s="271"/>
      <c r="F10" s="322" t="s">
        <v>227</v>
      </c>
      <c r="G10" s="323"/>
      <c r="H10" s="323"/>
      <c r="I10" s="323"/>
      <c r="J10" s="323"/>
      <c r="K10" s="323"/>
      <c r="L10" s="323"/>
      <c r="M10" s="323"/>
      <c r="N10" s="323"/>
      <c r="O10" s="323"/>
      <c r="P10" s="323"/>
      <c r="Q10" s="323"/>
      <c r="R10" s="323"/>
      <c r="S10" s="323"/>
      <c r="T10" s="323"/>
      <c r="U10" s="323"/>
      <c r="V10" s="323"/>
      <c r="W10" s="323"/>
      <c r="X10" s="323"/>
      <c r="Y10" s="324"/>
    </row>
    <row r="11" spans="1:25" x14ac:dyDescent="0.35">
      <c r="A11" s="234"/>
      <c r="B11" s="234"/>
      <c r="C11" s="234"/>
      <c r="D11" s="234"/>
      <c r="E11" s="234"/>
      <c r="F11" s="325"/>
      <c r="G11" s="326"/>
      <c r="H11" s="326"/>
      <c r="I11" s="326"/>
      <c r="J11" s="326"/>
      <c r="K11" s="326"/>
      <c r="L11" s="326"/>
      <c r="M11" s="326"/>
      <c r="N11" s="326"/>
      <c r="O11" s="326"/>
      <c r="P11" s="326"/>
      <c r="Q11" s="326"/>
      <c r="R11" s="326"/>
      <c r="S11" s="326"/>
      <c r="T11" s="326"/>
      <c r="U11" s="326"/>
      <c r="V11" s="326"/>
      <c r="W11" s="326"/>
      <c r="X11" s="326"/>
      <c r="Y11" s="327"/>
    </row>
    <row r="12" spans="1:25" ht="15" thickBot="1" x14ac:dyDescent="0.4">
      <c r="A12" s="234"/>
      <c r="B12" s="234"/>
      <c r="C12" s="234"/>
      <c r="D12" s="234"/>
      <c r="E12" s="234"/>
      <c r="F12" s="328"/>
      <c r="G12" s="329"/>
      <c r="H12" s="329"/>
      <c r="I12" s="329"/>
      <c r="J12" s="329"/>
      <c r="K12" s="329"/>
      <c r="L12" s="329"/>
      <c r="M12" s="329"/>
      <c r="N12" s="329"/>
      <c r="O12" s="329"/>
      <c r="P12" s="329"/>
      <c r="Q12" s="329"/>
      <c r="R12" s="329"/>
      <c r="S12" s="329"/>
      <c r="T12" s="329"/>
      <c r="U12" s="329"/>
      <c r="V12" s="329"/>
      <c r="W12" s="329"/>
      <c r="X12" s="329"/>
      <c r="Y12" s="330"/>
    </row>
    <row r="13" spans="1:25" ht="15" thickBot="1" x14ac:dyDescent="0.4">
      <c r="A13" s="230"/>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row>
    <row r="14" spans="1:25" x14ac:dyDescent="0.35">
      <c r="A14" s="271" t="s">
        <v>228</v>
      </c>
      <c r="B14" s="271"/>
      <c r="C14" s="271"/>
      <c r="D14" s="271"/>
      <c r="E14" s="271"/>
      <c r="F14" s="271"/>
      <c r="G14" s="271"/>
      <c r="H14" s="271"/>
      <c r="I14" s="322" t="s">
        <v>229</v>
      </c>
      <c r="J14" s="323"/>
      <c r="K14" s="323"/>
      <c r="L14" s="323"/>
      <c r="M14" s="323"/>
      <c r="N14" s="323"/>
      <c r="O14" s="323"/>
      <c r="P14" s="323"/>
      <c r="Q14" s="323"/>
      <c r="R14" s="323"/>
      <c r="S14" s="323"/>
      <c r="T14" s="323"/>
      <c r="U14" s="323"/>
      <c r="V14" s="323"/>
      <c r="W14" s="323"/>
      <c r="X14" s="323"/>
      <c r="Y14" s="324"/>
    </row>
    <row r="15" spans="1:25" x14ac:dyDescent="0.35">
      <c r="A15" s="234"/>
      <c r="B15" s="234"/>
      <c r="C15" s="234"/>
      <c r="D15" s="234"/>
      <c r="E15" s="234"/>
      <c r="F15" s="234"/>
      <c r="G15" s="234"/>
      <c r="H15" s="234"/>
      <c r="I15" s="325"/>
      <c r="J15" s="326"/>
      <c r="K15" s="326"/>
      <c r="L15" s="326"/>
      <c r="M15" s="326"/>
      <c r="N15" s="326"/>
      <c r="O15" s="326"/>
      <c r="P15" s="326"/>
      <c r="Q15" s="326"/>
      <c r="R15" s="326"/>
      <c r="S15" s="326"/>
      <c r="T15" s="326"/>
      <c r="U15" s="326"/>
      <c r="V15" s="326"/>
      <c r="W15" s="326"/>
      <c r="X15" s="326"/>
      <c r="Y15" s="327"/>
    </row>
    <row r="16" spans="1:25" ht="15" thickBot="1" x14ac:dyDescent="0.4">
      <c r="A16" s="234"/>
      <c r="B16" s="234"/>
      <c r="C16" s="234"/>
      <c r="D16" s="234"/>
      <c r="E16" s="234"/>
      <c r="F16" s="234"/>
      <c r="G16" s="234"/>
      <c r="H16" s="234"/>
      <c r="I16" s="328"/>
      <c r="J16" s="329"/>
      <c r="K16" s="329"/>
      <c r="L16" s="329"/>
      <c r="M16" s="329"/>
      <c r="N16" s="329"/>
      <c r="O16" s="329"/>
      <c r="P16" s="329"/>
      <c r="Q16" s="329"/>
      <c r="R16" s="329"/>
      <c r="S16" s="329"/>
      <c r="T16" s="329"/>
      <c r="U16" s="329"/>
      <c r="V16" s="329"/>
      <c r="W16" s="329"/>
      <c r="X16" s="329"/>
      <c r="Y16" s="330"/>
    </row>
    <row r="17" spans="1:25" ht="15" thickBot="1" x14ac:dyDescent="0.4">
      <c r="A17" s="230"/>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row>
    <row r="18" spans="1:25" ht="15" thickBot="1" x14ac:dyDescent="0.4">
      <c r="A18" s="271" t="s">
        <v>230</v>
      </c>
      <c r="B18" s="271"/>
      <c r="C18" s="271"/>
      <c r="D18" s="271"/>
      <c r="E18" s="271"/>
      <c r="F18" s="247"/>
      <c r="G18" s="248"/>
      <c r="H18" s="248"/>
      <c r="I18" s="248"/>
      <c r="J18" s="248"/>
      <c r="K18" s="248"/>
      <c r="L18" s="248"/>
      <c r="M18" s="248"/>
      <c r="N18" s="248"/>
      <c r="O18" s="248"/>
      <c r="P18" s="248"/>
      <c r="Q18" s="248"/>
      <c r="R18" s="248"/>
      <c r="S18" s="248"/>
      <c r="T18" s="248"/>
      <c r="U18" s="248"/>
      <c r="V18" s="248"/>
      <c r="W18" s="248"/>
      <c r="X18" s="248"/>
      <c r="Y18" s="249"/>
    </row>
    <row r="21" spans="1:25" ht="15" thickBot="1" x14ac:dyDescent="0.4">
      <c r="A21" s="230"/>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row>
    <row r="22" spans="1:25" ht="16" thickBot="1" x14ac:dyDescent="0.4">
      <c r="A22" s="318" t="s">
        <v>224</v>
      </c>
      <c r="B22" s="318"/>
      <c r="C22" s="319"/>
      <c r="D22" s="320"/>
      <c r="E22" s="320"/>
      <c r="F22" s="320"/>
      <c r="G22" s="320"/>
      <c r="H22" s="320"/>
      <c r="I22" s="320"/>
      <c r="J22" s="320"/>
      <c r="K22" s="320"/>
      <c r="L22" s="320"/>
      <c r="M22" s="320"/>
      <c r="N22" s="320"/>
      <c r="O22" s="320"/>
      <c r="P22" s="320"/>
      <c r="Q22" s="320"/>
      <c r="R22" s="320"/>
      <c r="S22" s="320"/>
      <c r="T22" s="320"/>
      <c r="U22" s="320"/>
      <c r="V22" s="320"/>
      <c r="W22" s="320"/>
      <c r="X22" s="320"/>
      <c r="Y22" s="321"/>
    </row>
    <row r="23" spans="1:25" ht="15" thickBot="1" x14ac:dyDescent="0.4">
      <c r="A23" s="230"/>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row>
    <row r="24" spans="1:25" x14ac:dyDescent="0.35">
      <c r="A24" s="271" t="s">
        <v>226</v>
      </c>
      <c r="B24" s="271"/>
      <c r="C24" s="271"/>
      <c r="D24" s="271"/>
      <c r="E24" s="271"/>
      <c r="F24" s="322"/>
      <c r="G24" s="323"/>
      <c r="H24" s="323"/>
      <c r="I24" s="323"/>
      <c r="J24" s="323"/>
      <c r="K24" s="323"/>
      <c r="L24" s="323"/>
      <c r="M24" s="323"/>
      <c r="N24" s="323"/>
      <c r="O24" s="323"/>
      <c r="P24" s="323"/>
      <c r="Q24" s="323"/>
      <c r="R24" s="323"/>
      <c r="S24" s="323"/>
      <c r="T24" s="323"/>
      <c r="U24" s="323"/>
      <c r="V24" s="323"/>
      <c r="W24" s="323"/>
      <c r="X24" s="323"/>
      <c r="Y24" s="324"/>
    </row>
    <row r="25" spans="1:25" x14ac:dyDescent="0.35">
      <c r="A25" s="234"/>
      <c r="B25" s="234"/>
      <c r="C25" s="234"/>
      <c r="D25" s="234"/>
      <c r="E25" s="234"/>
      <c r="F25" s="325"/>
      <c r="G25" s="326"/>
      <c r="H25" s="326"/>
      <c r="I25" s="326"/>
      <c r="J25" s="326"/>
      <c r="K25" s="326"/>
      <c r="L25" s="326"/>
      <c r="M25" s="326"/>
      <c r="N25" s="326"/>
      <c r="O25" s="326"/>
      <c r="P25" s="326"/>
      <c r="Q25" s="326"/>
      <c r="R25" s="326"/>
      <c r="S25" s="326"/>
      <c r="T25" s="326"/>
      <c r="U25" s="326"/>
      <c r="V25" s="326"/>
      <c r="W25" s="326"/>
      <c r="X25" s="326"/>
      <c r="Y25" s="327"/>
    </row>
    <row r="26" spans="1:25" ht="15" thickBot="1" x14ac:dyDescent="0.4">
      <c r="A26" s="234"/>
      <c r="B26" s="234"/>
      <c r="C26" s="234"/>
      <c r="D26" s="234"/>
      <c r="E26" s="234"/>
      <c r="F26" s="328"/>
      <c r="G26" s="329"/>
      <c r="H26" s="329"/>
      <c r="I26" s="329"/>
      <c r="J26" s="329"/>
      <c r="K26" s="329"/>
      <c r="L26" s="329"/>
      <c r="M26" s="329"/>
      <c r="N26" s="329"/>
      <c r="O26" s="329"/>
      <c r="P26" s="329"/>
      <c r="Q26" s="329"/>
      <c r="R26" s="329"/>
      <c r="S26" s="329"/>
      <c r="T26" s="329"/>
      <c r="U26" s="329"/>
      <c r="V26" s="329"/>
      <c r="W26" s="329"/>
      <c r="X26" s="329"/>
      <c r="Y26" s="330"/>
    </row>
    <row r="27" spans="1:25" ht="15" thickBot="1" x14ac:dyDescent="0.4">
      <c r="A27" s="230"/>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row>
    <row r="28" spans="1:25" x14ac:dyDescent="0.35">
      <c r="A28" s="271" t="s">
        <v>228</v>
      </c>
      <c r="B28" s="271"/>
      <c r="C28" s="271"/>
      <c r="D28" s="271"/>
      <c r="E28" s="271"/>
      <c r="F28" s="271"/>
      <c r="G28" s="271"/>
      <c r="H28" s="271"/>
      <c r="I28" s="322"/>
      <c r="J28" s="323"/>
      <c r="K28" s="323"/>
      <c r="L28" s="323"/>
      <c r="M28" s="323"/>
      <c r="N28" s="323"/>
      <c r="O28" s="323"/>
      <c r="P28" s="323"/>
      <c r="Q28" s="323"/>
      <c r="R28" s="323"/>
      <c r="S28" s="323"/>
      <c r="T28" s="323"/>
      <c r="U28" s="323"/>
      <c r="V28" s="323"/>
      <c r="W28" s="323"/>
      <c r="X28" s="323"/>
      <c r="Y28" s="324"/>
    </row>
    <row r="29" spans="1:25" x14ac:dyDescent="0.35">
      <c r="A29" s="234"/>
      <c r="B29" s="234"/>
      <c r="C29" s="234"/>
      <c r="D29" s="234"/>
      <c r="E29" s="234"/>
      <c r="F29" s="234"/>
      <c r="G29" s="234"/>
      <c r="H29" s="234"/>
      <c r="I29" s="325"/>
      <c r="J29" s="326"/>
      <c r="K29" s="326"/>
      <c r="L29" s="326"/>
      <c r="M29" s="326"/>
      <c r="N29" s="326"/>
      <c r="O29" s="326"/>
      <c r="P29" s="326"/>
      <c r="Q29" s="326"/>
      <c r="R29" s="326"/>
      <c r="S29" s="326"/>
      <c r="T29" s="326"/>
      <c r="U29" s="326"/>
      <c r="V29" s="326"/>
      <c r="W29" s="326"/>
      <c r="X29" s="326"/>
      <c r="Y29" s="327"/>
    </row>
    <row r="30" spans="1:25" ht="15" thickBot="1" x14ac:dyDescent="0.4">
      <c r="A30" s="234"/>
      <c r="B30" s="234"/>
      <c r="C30" s="234"/>
      <c r="D30" s="234"/>
      <c r="E30" s="234"/>
      <c r="F30" s="234"/>
      <c r="G30" s="234"/>
      <c r="H30" s="234"/>
      <c r="I30" s="328"/>
      <c r="J30" s="329"/>
      <c r="K30" s="329"/>
      <c r="L30" s="329"/>
      <c r="M30" s="329"/>
      <c r="N30" s="329"/>
      <c r="O30" s="329"/>
      <c r="P30" s="329"/>
      <c r="Q30" s="329"/>
      <c r="R30" s="329"/>
      <c r="S30" s="329"/>
      <c r="T30" s="329"/>
      <c r="U30" s="329"/>
      <c r="V30" s="329"/>
      <c r="W30" s="329"/>
      <c r="X30" s="329"/>
      <c r="Y30" s="330"/>
    </row>
    <row r="31" spans="1:25" ht="15" thickBot="1" x14ac:dyDescent="0.4">
      <c r="A31" s="230"/>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row>
    <row r="32" spans="1:25" ht="15" thickBot="1" x14ac:dyDescent="0.4">
      <c r="A32" s="271" t="s">
        <v>230</v>
      </c>
      <c r="B32" s="271"/>
      <c r="C32" s="271"/>
      <c r="D32" s="271"/>
      <c r="E32" s="271"/>
      <c r="F32" s="247"/>
      <c r="G32" s="248"/>
      <c r="H32" s="248"/>
      <c r="I32" s="248"/>
      <c r="J32" s="248"/>
      <c r="K32" s="248"/>
      <c r="L32" s="248"/>
      <c r="M32" s="248"/>
      <c r="N32" s="248"/>
      <c r="O32" s="248"/>
      <c r="P32" s="248"/>
      <c r="Q32" s="248"/>
      <c r="R32" s="248"/>
      <c r="S32" s="248"/>
      <c r="T32" s="248"/>
      <c r="U32" s="248"/>
      <c r="V32" s="248"/>
      <c r="W32" s="248"/>
      <c r="X32" s="248"/>
      <c r="Y32" s="249"/>
    </row>
    <row r="35" spans="1:25" ht="15" thickBot="1" x14ac:dyDescent="0.4">
      <c r="A35" s="230"/>
      <c r="B35" s="230"/>
      <c r="C35" s="230"/>
      <c r="D35" s="230"/>
      <c r="E35" s="230"/>
      <c r="F35" s="230"/>
      <c r="G35" s="230"/>
      <c r="H35" s="230"/>
      <c r="I35" s="230"/>
      <c r="J35" s="230"/>
      <c r="K35" s="230"/>
      <c r="L35" s="230"/>
      <c r="M35" s="230"/>
      <c r="N35" s="230"/>
      <c r="O35" s="230"/>
      <c r="P35" s="230"/>
      <c r="Q35" s="230"/>
      <c r="R35" s="230"/>
      <c r="S35" s="230"/>
      <c r="T35" s="230"/>
      <c r="U35" s="230"/>
      <c r="V35" s="230"/>
      <c r="W35" s="230"/>
      <c r="X35" s="230"/>
      <c r="Y35" s="230"/>
    </row>
    <row r="36" spans="1:25" ht="16" thickBot="1" x14ac:dyDescent="0.4">
      <c r="A36" s="318" t="s">
        <v>224</v>
      </c>
      <c r="B36" s="318"/>
      <c r="C36" s="319"/>
      <c r="D36" s="320"/>
      <c r="E36" s="320"/>
      <c r="F36" s="320"/>
      <c r="G36" s="320"/>
      <c r="H36" s="320"/>
      <c r="I36" s="320"/>
      <c r="J36" s="320"/>
      <c r="K36" s="320"/>
      <c r="L36" s="320"/>
      <c r="M36" s="320"/>
      <c r="N36" s="320"/>
      <c r="O36" s="320"/>
      <c r="P36" s="320"/>
      <c r="Q36" s="320"/>
      <c r="R36" s="320"/>
      <c r="S36" s="320"/>
      <c r="T36" s="320"/>
      <c r="U36" s="320"/>
      <c r="V36" s="320"/>
      <c r="W36" s="320"/>
      <c r="X36" s="320"/>
      <c r="Y36" s="321"/>
    </row>
    <row r="37" spans="1:25" ht="15" thickBot="1" x14ac:dyDescent="0.4">
      <c r="A37" s="230"/>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row>
    <row r="38" spans="1:25" x14ac:dyDescent="0.35">
      <c r="A38" s="271" t="s">
        <v>226</v>
      </c>
      <c r="B38" s="271"/>
      <c r="C38" s="271"/>
      <c r="D38" s="271"/>
      <c r="E38" s="271"/>
      <c r="F38" s="322"/>
      <c r="G38" s="323"/>
      <c r="H38" s="323"/>
      <c r="I38" s="323"/>
      <c r="J38" s="323"/>
      <c r="K38" s="323"/>
      <c r="L38" s="323"/>
      <c r="M38" s="323"/>
      <c r="N38" s="323"/>
      <c r="O38" s="323"/>
      <c r="P38" s="323"/>
      <c r="Q38" s="323"/>
      <c r="R38" s="323"/>
      <c r="S38" s="323"/>
      <c r="T38" s="323"/>
      <c r="U38" s="323"/>
      <c r="V38" s="323"/>
      <c r="W38" s="323"/>
      <c r="X38" s="323"/>
      <c r="Y38" s="324"/>
    </row>
    <row r="39" spans="1:25" x14ac:dyDescent="0.35">
      <c r="A39" s="234"/>
      <c r="B39" s="234"/>
      <c r="C39" s="234"/>
      <c r="D39" s="234"/>
      <c r="E39" s="234"/>
      <c r="F39" s="325"/>
      <c r="G39" s="326"/>
      <c r="H39" s="326"/>
      <c r="I39" s="326"/>
      <c r="J39" s="326"/>
      <c r="K39" s="326"/>
      <c r="L39" s="326"/>
      <c r="M39" s="326"/>
      <c r="N39" s="326"/>
      <c r="O39" s="326"/>
      <c r="P39" s="326"/>
      <c r="Q39" s="326"/>
      <c r="R39" s="326"/>
      <c r="S39" s="326"/>
      <c r="T39" s="326"/>
      <c r="U39" s="326"/>
      <c r="V39" s="326"/>
      <c r="W39" s="326"/>
      <c r="X39" s="326"/>
      <c r="Y39" s="327"/>
    </row>
    <row r="40" spans="1:25" ht="15" thickBot="1" x14ac:dyDescent="0.4">
      <c r="A40" s="234"/>
      <c r="B40" s="234"/>
      <c r="C40" s="234"/>
      <c r="D40" s="234"/>
      <c r="E40" s="234"/>
      <c r="F40" s="328"/>
      <c r="G40" s="329"/>
      <c r="H40" s="329"/>
      <c r="I40" s="329"/>
      <c r="J40" s="329"/>
      <c r="K40" s="329"/>
      <c r="L40" s="329"/>
      <c r="M40" s="329"/>
      <c r="N40" s="329"/>
      <c r="O40" s="329"/>
      <c r="P40" s="329"/>
      <c r="Q40" s="329"/>
      <c r="R40" s="329"/>
      <c r="S40" s="329"/>
      <c r="T40" s="329"/>
      <c r="U40" s="329"/>
      <c r="V40" s="329"/>
      <c r="W40" s="329"/>
      <c r="X40" s="329"/>
      <c r="Y40" s="330"/>
    </row>
    <row r="41" spans="1:25" ht="15" thickBot="1" x14ac:dyDescent="0.4">
      <c r="A41" s="230"/>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row>
    <row r="42" spans="1:25" x14ac:dyDescent="0.35">
      <c r="A42" s="271" t="s">
        <v>228</v>
      </c>
      <c r="B42" s="271"/>
      <c r="C42" s="271"/>
      <c r="D42" s="271"/>
      <c r="E42" s="271"/>
      <c r="F42" s="271"/>
      <c r="G42" s="271"/>
      <c r="H42" s="271"/>
      <c r="I42" s="322"/>
      <c r="J42" s="323"/>
      <c r="K42" s="323"/>
      <c r="L42" s="323"/>
      <c r="M42" s="323"/>
      <c r="N42" s="323"/>
      <c r="O42" s="323"/>
      <c r="P42" s="323"/>
      <c r="Q42" s="323"/>
      <c r="R42" s="323"/>
      <c r="S42" s="323"/>
      <c r="T42" s="323"/>
      <c r="U42" s="323"/>
      <c r="V42" s="323"/>
      <c r="W42" s="323"/>
      <c r="X42" s="323"/>
      <c r="Y42" s="324"/>
    </row>
    <row r="43" spans="1:25" x14ac:dyDescent="0.35">
      <c r="A43" s="234"/>
      <c r="B43" s="234"/>
      <c r="C43" s="234"/>
      <c r="D43" s="234"/>
      <c r="E43" s="234"/>
      <c r="F43" s="234"/>
      <c r="G43" s="234"/>
      <c r="H43" s="234"/>
      <c r="I43" s="325"/>
      <c r="J43" s="326"/>
      <c r="K43" s="326"/>
      <c r="L43" s="326"/>
      <c r="M43" s="326"/>
      <c r="N43" s="326"/>
      <c r="O43" s="326"/>
      <c r="P43" s="326"/>
      <c r="Q43" s="326"/>
      <c r="R43" s="326"/>
      <c r="S43" s="326"/>
      <c r="T43" s="326"/>
      <c r="U43" s="326"/>
      <c r="V43" s="326"/>
      <c r="W43" s="326"/>
      <c r="X43" s="326"/>
      <c r="Y43" s="327"/>
    </row>
    <row r="44" spans="1:25" ht="15" thickBot="1" x14ac:dyDescent="0.4">
      <c r="A44" s="234"/>
      <c r="B44" s="234"/>
      <c r="C44" s="234"/>
      <c r="D44" s="234"/>
      <c r="E44" s="234"/>
      <c r="F44" s="234"/>
      <c r="G44" s="234"/>
      <c r="H44" s="234"/>
      <c r="I44" s="328"/>
      <c r="J44" s="329"/>
      <c r="K44" s="329"/>
      <c r="L44" s="329"/>
      <c r="M44" s="329"/>
      <c r="N44" s="329"/>
      <c r="O44" s="329"/>
      <c r="P44" s="329"/>
      <c r="Q44" s="329"/>
      <c r="R44" s="329"/>
      <c r="S44" s="329"/>
      <c r="T44" s="329"/>
      <c r="U44" s="329"/>
      <c r="V44" s="329"/>
      <c r="W44" s="329"/>
      <c r="X44" s="329"/>
      <c r="Y44" s="330"/>
    </row>
    <row r="45" spans="1:25" ht="15" thickBot="1" x14ac:dyDescent="0.4">
      <c r="A45" s="230"/>
      <c r="B45" s="230"/>
      <c r="C45" s="230"/>
      <c r="D45" s="230"/>
      <c r="E45" s="230"/>
      <c r="F45" s="230"/>
      <c r="G45" s="230"/>
      <c r="H45" s="230"/>
      <c r="I45" s="230"/>
      <c r="J45" s="230"/>
      <c r="K45" s="230"/>
      <c r="L45" s="230"/>
      <c r="M45" s="230"/>
      <c r="N45" s="230"/>
      <c r="O45" s="230"/>
      <c r="P45" s="230"/>
      <c r="Q45" s="230"/>
      <c r="R45" s="230"/>
      <c r="S45" s="230"/>
      <c r="T45" s="230"/>
      <c r="U45" s="230"/>
      <c r="V45" s="230"/>
      <c r="W45" s="230"/>
      <c r="X45" s="230"/>
      <c r="Y45" s="230"/>
    </row>
    <row r="46" spans="1:25" ht="15" thickBot="1" x14ac:dyDescent="0.4">
      <c r="A46" s="271" t="s">
        <v>230</v>
      </c>
      <c r="B46" s="271"/>
      <c r="C46" s="271"/>
      <c r="D46" s="271"/>
      <c r="E46" s="271"/>
      <c r="F46" s="247"/>
      <c r="G46" s="248"/>
      <c r="H46" s="248"/>
      <c r="I46" s="248"/>
      <c r="J46" s="248"/>
      <c r="K46" s="248"/>
      <c r="L46" s="248"/>
      <c r="M46" s="248"/>
      <c r="N46" s="248"/>
      <c r="O46" s="248"/>
      <c r="P46" s="248"/>
      <c r="Q46" s="248"/>
      <c r="R46" s="248"/>
      <c r="S46" s="248"/>
      <c r="T46" s="248"/>
      <c r="U46" s="248"/>
      <c r="V46" s="248"/>
      <c r="W46" s="248"/>
      <c r="X46" s="248"/>
      <c r="Y46" s="249"/>
    </row>
    <row r="49" spans="1:25" ht="15" thickBot="1" x14ac:dyDescent="0.4">
      <c r="A49" s="230"/>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row>
    <row r="50" spans="1:25" ht="16" thickBot="1" x14ac:dyDescent="0.4">
      <c r="A50" s="318" t="s">
        <v>224</v>
      </c>
      <c r="B50" s="318"/>
      <c r="C50" s="319"/>
      <c r="D50" s="320"/>
      <c r="E50" s="320"/>
      <c r="F50" s="320"/>
      <c r="G50" s="320"/>
      <c r="H50" s="320"/>
      <c r="I50" s="320"/>
      <c r="J50" s="320"/>
      <c r="K50" s="320"/>
      <c r="L50" s="320"/>
      <c r="M50" s="320"/>
      <c r="N50" s="320"/>
      <c r="O50" s="320"/>
      <c r="P50" s="320"/>
      <c r="Q50" s="320"/>
      <c r="R50" s="320"/>
      <c r="S50" s="320"/>
      <c r="T50" s="320"/>
      <c r="U50" s="320"/>
      <c r="V50" s="320"/>
      <c r="W50" s="320"/>
      <c r="X50" s="320"/>
      <c r="Y50" s="321"/>
    </row>
    <row r="51" spans="1:25" ht="15" thickBot="1" x14ac:dyDescent="0.4">
      <c r="A51" s="230"/>
      <c r="B51" s="230"/>
      <c r="C51" s="230"/>
      <c r="D51" s="230"/>
      <c r="E51" s="230"/>
      <c r="F51" s="230"/>
      <c r="G51" s="230"/>
      <c r="H51" s="230"/>
      <c r="I51" s="230"/>
      <c r="J51" s="230"/>
      <c r="K51" s="230"/>
      <c r="L51" s="230"/>
      <c r="M51" s="230"/>
      <c r="N51" s="230"/>
      <c r="O51" s="230"/>
      <c r="P51" s="230"/>
      <c r="Q51" s="230"/>
      <c r="R51" s="230"/>
      <c r="S51" s="230"/>
      <c r="T51" s="230"/>
      <c r="U51" s="230"/>
      <c r="V51" s="230"/>
      <c r="W51" s="230"/>
      <c r="X51" s="230"/>
      <c r="Y51" s="230"/>
    </row>
    <row r="52" spans="1:25" x14ac:dyDescent="0.35">
      <c r="A52" s="271" t="s">
        <v>226</v>
      </c>
      <c r="B52" s="271"/>
      <c r="C52" s="271"/>
      <c r="D52" s="271"/>
      <c r="E52" s="271"/>
      <c r="F52" s="322"/>
      <c r="G52" s="323"/>
      <c r="H52" s="323"/>
      <c r="I52" s="323"/>
      <c r="J52" s="323"/>
      <c r="K52" s="323"/>
      <c r="L52" s="323"/>
      <c r="M52" s="323"/>
      <c r="N52" s="323"/>
      <c r="O52" s="323"/>
      <c r="P52" s="323"/>
      <c r="Q52" s="323"/>
      <c r="R52" s="323"/>
      <c r="S52" s="323"/>
      <c r="T52" s="323"/>
      <c r="U52" s="323"/>
      <c r="V52" s="323"/>
      <c r="W52" s="323"/>
      <c r="X52" s="323"/>
      <c r="Y52" s="324"/>
    </row>
    <row r="53" spans="1:25" x14ac:dyDescent="0.35">
      <c r="A53" s="234"/>
      <c r="B53" s="234"/>
      <c r="C53" s="234"/>
      <c r="D53" s="234"/>
      <c r="E53" s="234"/>
      <c r="F53" s="325"/>
      <c r="G53" s="326"/>
      <c r="H53" s="326"/>
      <c r="I53" s="326"/>
      <c r="J53" s="326"/>
      <c r="K53" s="326"/>
      <c r="L53" s="326"/>
      <c r="M53" s="326"/>
      <c r="N53" s="326"/>
      <c r="O53" s="326"/>
      <c r="P53" s="326"/>
      <c r="Q53" s="326"/>
      <c r="R53" s="326"/>
      <c r="S53" s="326"/>
      <c r="T53" s="326"/>
      <c r="U53" s="326"/>
      <c r="V53" s="326"/>
      <c r="W53" s="326"/>
      <c r="X53" s="326"/>
      <c r="Y53" s="327"/>
    </row>
    <row r="54" spans="1:25" ht="15" thickBot="1" x14ac:dyDescent="0.4">
      <c r="A54" s="234"/>
      <c r="B54" s="234"/>
      <c r="C54" s="234"/>
      <c r="D54" s="234"/>
      <c r="E54" s="234"/>
      <c r="F54" s="328"/>
      <c r="G54" s="329"/>
      <c r="H54" s="329"/>
      <c r="I54" s="329"/>
      <c r="J54" s="329"/>
      <c r="K54" s="329"/>
      <c r="L54" s="329"/>
      <c r="M54" s="329"/>
      <c r="N54" s="329"/>
      <c r="O54" s="329"/>
      <c r="P54" s="329"/>
      <c r="Q54" s="329"/>
      <c r="R54" s="329"/>
      <c r="S54" s="329"/>
      <c r="T54" s="329"/>
      <c r="U54" s="329"/>
      <c r="V54" s="329"/>
      <c r="W54" s="329"/>
      <c r="X54" s="329"/>
      <c r="Y54" s="330"/>
    </row>
    <row r="55" spans="1:25" ht="15" thickBot="1" x14ac:dyDescent="0.4">
      <c r="A55" s="230"/>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row>
    <row r="56" spans="1:25" x14ac:dyDescent="0.35">
      <c r="A56" s="271" t="s">
        <v>228</v>
      </c>
      <c r="B56" s="271"/>
      <c r="C56" s="271"/>
      <c r="D56" s="271"/>
      <c r="E56" s="271"/>
      <c r="F56" s="271"/>
      <c r="G56" s="271"/>
      <c r="H56" s="271"/>
      <c r="I56" s="322"/>
      <c r="J56" s="323"/>
      <c r="K56" s="323"/>
      <c r="L56" s="323"/>
      <c r="M56" s="323"/>
      <c r="N56" s="323"/>
      <c r="O56" s="323"/>
      <c r="P56" s="323"/>
      <c r="Q56" s="323"/>
      <c r="R56" s="323"/>
      <c r="S56" s="323"/>
      <c r="T56" s="323"/>
      <c r="U56" s="323"/>
      <c r="V56" s="323"/>
      <c r="W56" s="323"/>
      <c r="X56" s="323"/>
      <c r="Y56" s="324"/>
    </row>
    <row r="57" spans="1:25" x14ac:dyDescent="0.35">
      <c r="A57" s="234"/>
      <c r="B57" s="234"/>
      <c r="C57" s="234"/>
      <c r="D57" s="234"/>
      <c r="E57" s="234"/>
      <c r="F57" s="234"/>
      <c r="G57" s="234"/>
      <c r="H57" s="234"/>
      <c r="I57" s="325"/>
      <c r="J57" s="326"/>
      <c r="K57" s="326"/>
      <c r="L57" s="326"/>
      <c r="M57" s="326"/>
      <c r="N57" s="326"/>
      <c r="O57" s="326"/>
      <c r="P57" s="326"/>
      <c r="Q57" s="326"/>
      <c r="R57" s="326"/>
      <c r="S57" s="326"/>
      <c r="T57" s="326"/>
      <c r="U57" s="326"/>
      <c r="V57" s="326"/>
      <c r="W57" s="326"/>
      <c r="X57" s="326"/>
      <c r="Y57" s="327"/>
    </row>
    <row r="58" spans="1:25" ht="15" thickBot="1" x14ac:dyDescent="0.4">
      <c r="A58" s="234"/>
      <c r="B58" s="234"/>
      <c r="C58" s="234"/>
      <c r="D58" s="234"/>
      <c r="E58" s="234"/>
      <c r="F58" s="234"/>
      <c r="G58" s="234"/>
      <c r="H58" s="234"/>
      <c r="I58" s="328"/>
      <c r="J58" s="329"/>
      <c r="K58" s="329"/>
      <c r="L58" s="329"/>
      <c r="M58" s="329"/>
      <c r="N58" s="329"/>
      <c r="O58" s="329"/>
      <c r="P58" s="329"/>
      <c r="Q58" s="329"/>
      <c r="R58" s="329"/>
      <c r="S58" s="329"/>
      <c r="T58" s="329"/>
      <c r="U58" s="329"/>
      <c r="V58" s="329"/>
      <c r="W58" s="329"/>
      <c r="X58" s="329"/>
      <c r="Y58" s="330"/>
    </row>
    <row r="59" spans="1:25" ht="15" thickBot="1" x14ac:dyDescent="0.4">
      <c r="A59" s="230"/>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1:25" ht="15" thickBot="1" x14ac:dyDescent="0.4">
      <c r="A60" s="271" t="s">
        <v>230</v>
      </c>
      <c r="B60" s="271"/>
      <c r="C60" s="271"/>
      <c r="D60" s="271"/>
      <c r="E60" s="271"/>
      <c r="F60" s="247"/>
      <c r="G60" s="248"/>
      <c r="H60" s="248"/>
      <c r="I60" s="248"/>
      <c r="J60" s="248"/>
      <c r="K60" s="248"/>
      <c r="L60" s="248"/>
      <c r="M60" s="248"/>
      <c r="N60" s="248"/>
      <c r="O60" s="248"/>
      <c r="P60" s="248"/>
      <c r="Q60" s="248"/>
      <c r="R60" s="248"/>
      <c r="S60" s="248"/>
      <c r="T60" s="248"/>
      <c r="U60" s="248"/>
      <c r="V60" s="248"/>
      <c r="W60" s="248"/>
      <c r="X60" s="248"/>
      <c r="Y60" s="249"/>
    </row>
    <row r="63" spans="1:25" ht="15" thickBot="1" x14ac:dyDescent="0.4">
      <c r="A63" s="230"/>
      <c r="B63" s="230"/>
      <c r="C63" s="230"/>
      <c r="D63" s="230"/>
      <c r="E63" s="230"/>
      <c r="F63" s="230"/>
      <c r="G63" s="230"/>
      <c r="H63" s="230"/>
      <c r="I63" s="230"/>
      <c r="J63" s="230"/>
      <c r="K63" s="230"/>
      <c r="L63" s="230"/>
      <c r="M63" s="230"/>
      <c r="N63" s="230"/>
      <c r="O63" s="230"/>
      <c r="P63" s="230"/>
      <c r="Q63" s="230"/>
      <c r="R63" s="230"/>
      <c r="S63" s="230"/>
      <c r="T63" s="230"/>
      <c r="U63" s="230"/>
      <c r="V63" s="230"/>
      <c r="W63" s="230"/>
      <c r="X63" s="230"/>
      <c r="Y63" s="230"/>
    </row>
    <row r="64" spans="1:25" ht="16" thickBot="1" x14ac:dyDescent="0.4">
      <c r="A64" s="318" t="s">
        <v>224</v>
      </c>
      <c r="B64" s="318"/>
      <c r="C64" s="319"/>
      <c r="D64" s="320"/>
      <c r="E64" s="320"/>
      <c r="F64" s="320"/>
      <c r="G64" s="320"/>
      <c r="H64" s="320"/>
      <c r="I64" s="320"/>
      <c r="J64" s="320"/>
      <c r="K64" s="320"/>
      <c r="L64" s="320"/>
      <c r="M64" s="320"/>
      <c r="N64" s="320"/>
      <c r="O64" s="320"/>
      <c r="P64" s="320"/>
      <c r="Q64" s="320"/>
      <c r="R64" s="320"/>
      <c r="S64" s="320"/>
      <c r="T64" s="320"/>
      <c r="U64" s="320"/>
      <c r="V64" s="320"/>
      <c r="W64" s="320"/>
      <c r="X64" s="320"/>
      <c r="Y64" s="321"/>
    </row>
    <row r="65" spans="1:25" ht="15" thickBot="1" x14ac:dyDescent="0.4">
      <c r="A65" s="230"/>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row>
    <row r="66" spans="1:25" x14ac:dyDescent="0.35">
      <c r="A66" s="271" t="s">
        <v>226</v>
      </c>
      <c r="B66" s="271"/>
      <c r="C66" s="271"/>
      <c r="D66" s="271"/>
      <c r="E66" s="271"/>
      <c r="F66" s="322"/>
      <c r="G66" s="323"/>
      <c r="H66" s="323"/>
      <c r="I66" s="323"/>
      <c r="J66" s="323"/>
      <c r="K66" s="323"/>
      <c r="L66" s="323"/>
      <c r="M66" s="323"/>
      <c r="N66" s="323"/>
      <c r="O66" s="323"/>
      <c r="P66" s="323"/>
      <c r="Q66" s="323"/>
      <c r="R66" s="323"/>
      <c r="S66" s="323"/>
      <c r="T66" s="323"/>
      <c r="U66" s="323"/>
      <c r="V66" s="323"/>
      <c r="W66" s="323"/>
      <c r="X66" s="323"/>
      <c r="Y66" s="324"/>
    </row>
    <row r="67" spans="1:25" x14ac:dyDescent="0.35">
      <c r="A67" s="234"/>
      <c r="B67" s="234"/>
      <c r="C67" s="234"/>
      <c r="D67" s="234"/>
      <c r="E67" s="234"/>
      <c r="F67" s="325"/>
      <c r="G67" s="326"/>
      <c r="H67" s="326"/>
      <c r="I67" s="326"/>
      <c r="J67" s="326"/>
      <c r="K67" s="326"/>
      <c r="L67" s="326"/>
      <c r="M67" s="326"/>
      <c r="N67" s="326"/>
      <c r="O67" s="326"/>
      <c r="P67" s="326"/>
      <c r="Q67" s="326"/>
      <c r="R67" s="326"/>
      <c r="S67" s="326"/>
      <c r="T67" s="326"/>
      <c r="U67" s="326"/>
      <c r="V67" s="326"/>
      <c r="W67" s="326"/>
      <c r="X67" s="326"/>
      <c r="Y67" s="327"/>
    </row>
    <row r="68" spans="1:25" ht="15" thickBot="1" x14ac:dyDescent="0.4">
      <c r="A68" s="234"/>
      <c r="B68" s="234"/>
      <c r="C68" s="234"/>
      <c r="D68" s="234"/>
      <c r="E68" s="234"/>
      <c r="F68" s="328"/>
      <c r="G68" s="329"/>
      <c r="H68" s="329"/>
      <c r="I68" s="329"/>
      <c r="J68" s="329"/>
      <c r="K68" s="329"/>
      <c r="L68" s="329"/>
      <c r="M68" s="329"/>
      <c r="N68" s="329"/>
      <c r="O68" s="329"/>
      <c r="P68" s="329"/>
      <c r="Q68" s="329"/>
      <c r="R68" s="329"/>
      <c r="S68" s="329"/>
      <c r="T68" s="329"/>
      <c r="U68" s="329"/>
      <c r="V68" s="329"/>
      <c r="W68" s="329"/>
      <c r="X68" s="329"/>
      <c r="Y68" s="330"/>
    </row>
    <row r="69" spans="1:25" ht="15" thickBot="1" x14ac:dyDescent="0.4">
      <c r="A69" s="230"/>
      <c r="B69" s="230"/>
      <c r="C69" s="230"/>
      <c r="D69" s="230"/>
      <c r="E69" s="230"/>
      <c r="F69" s="230"/>
      <c r="G69" s="230"/>
      <c r="H69" s="230"/>
      <c r="I69" s="230"/>
      <c r="J69" s="230"/>
      <c r="K69" s="230"/>
      <c r="L69" s="230"/>
      <c r="M69" s="230"/>
      <c r="N69" s="230"/>
      <c r="O69" s="230"/>
      <c r="P69" s="230"/>
      <c r="Q69" s="230"/>
      <c r="R69" s="230"/>
      <c r="S69" s="230"/>
      <c r="T69" s="230"/>
      <c r="U69" s="230"/>
      <c r="V69" s="230"/>
      <c r="W69" s="230"/>
      <c r="X69" s="230"/>
      <c r="Y69" s="230"/>
    </row>
    <row r="70" spans="1:25" x14ac:dyDescent="0.35">
      <c r="A70" s="271" t="s">
        <v>228</v>
      </c>
      <c r="B70" s="271"/>
      <c r="C70" s="271"/>
      <c r="D70" s="271"/>
      <c r="E70" s="271"/>
      <c r="F70" s="271"/>
      <c r="G70" s="271"/>
      <c r="H70" s="271"/>
      <c r="I70" s="322"/>
      <c r="J70" s="323"/>
      <c r="K70" s="323"/>
      <c r="L70" s="323"/>
      <c r="M70" s="323"/>
      <c r="N70" s="323"/>
      <c r="O70" s="323"/>
      <c r="P70" s="323"/>
      <c r="Q70" s="323"/>
      <c r="R70" s="323"/>
      <c r="S70" s="323"/>
      <c r="T70" s="323"/>
      <c r="U70" s="323"/>
      <c r="V70" s="323"/>
      <c r="W70" s="323"/>
      <c r="X70" s="323"/>
      <c r="Y70" s="324"/>
    </row>
    <row r="71" spans="1:25" x14ac:dyDescent="0.35">
      <c r="A71" s="234"/>
      <c r="B71" s="234"/>
      <c r="C71" s="234"/>
      <c r="D71" s="234"/>
      <c r="E71" s="234"/>
      <c r="F71" s="234"/>
      <c r="G71" s="234"/>
      <c r="H71" s="234"/>
      <c r="I71" s="325"/>
      <c r="J71" s="326"/>
      <c r="K71" s="326"/>
      <c r="L71" s="326"/>
      <c r="M71" s="326"/>
      <c r="N71" s="326"/>
      <c r="O71" s="326"/>
      <c r="P71" s="326"/>
      <c r="Q71" s="326"/>
      <c r="R71" s="326"/>
      <c r="S71" s="326"/>
      <c r="T71" s="326"/>
      <c r="U71" s="326"/>
      <c r="V71" s="326"/>
      <c r="W71" s="326"/>
      <c r="X71" s="326"/>
      <c r="Y71" s="327"/>
    </row>
    <row r="72" spans="1:25" ht="15" thickBot="1" x14ac:dyDescent="0.4">
      <c r="A72" s="234"/>
      <c r="B72" s="234"/>
      <c r="C72" s="234"/>
      <c r="D72" s="234"/>
      <c r="E72" s="234"/>
      <c r="F72" s="234"/>
      <c r="G72" s="234"/>
      <c r="H72" s="234"/>
      <c r="I72" s="328"/>
      <c r="J72" s="329"/>
      <c r="K72" s="329"/>
      <c r="L72" s="329"/>
      <c r="M72" s="329"/>
      <c r="N72" s="329"/>
      <c r="O72" s="329"/>
      <c r="P72" s="329"/>
      <c r="Q72" s="329"/>
      <c r="R72" s="329"/>
      <c r="S72" s="329"/>
      <c r="T72" s="329"/>
      <c r="U72" s="329"/>
      <c r="V72" s="329"/>
      <c r="W72" s="329"/>
      <c r="X72" s="329"/>
      <c r="Y72" s="330"/>
    </row>
    <row r="73" spans="1:25" ht="15" thickBot="1" x14ac:dyDescent="0.4">
      <c r="A73" s="230"/>
      <c r="B73" s="230"/>
      <c r="C73" s="230"/>
      <c r="D73" s="230"/>
      <c r="E73" s="230"/>
      <c r="F73" s="230"/>
      <c r="G73" s="230"/>
      <c r="H73" s="230"/>
      <c r="I73" s="230"/>
      <c r="J73" s="230"/>
      <c r="K73" s="230"/>
      <c r="L73" s="230"/>
      <c r="M73" s="230"/>
      <c r="N73" s="230"/>
      <c r="O73" s="230"/>
      <c r="P73" s="230"/>
      <c r="Q73" s="230"/>
      <c r="R73" s="230"/>
      <c r="S73" s="230"/>
      <c r="T73" s="230"/>
      <c r="U73" s="230"/>
      <c r="V73" s="230"/>
      <c r="W73" s="230"/>
      <c r="X73" s="230"/>
      <c r="Y73" s="230"/>
    </row>
    <row r="74" spans="1:25" ht="15" thickBot="1" x14ac:dyDescent="0.4">
      <c r="A74" s="271" t="s">
        <v>230</v>
      </c>
      <c r="B74" s="271"/>
      <c r="C74" s="271"/>
      <c r="D74" s="271"/>
      <c r="E74" s="271"/>
      <c r="F74" s="247"/>
      <c r="G74" s="248"/>
      <c r="H74" s="248"/>
      <c r="I74" s="248"/>
      <c r="J74" s="248"/>
      <c r="K74" s="248"/>
      <c r="L74" s="248"/>
      <c r="M74" s="248"/>
      <c r="N74" s="248"/>
      <c r="O74" s="248"/>
      <c r="P74" s="248"/>
      <c r="Q74" s="248"/>
      <c r="R74" s="248"/>
      <c r="S74" s="248"/>
      <c r="T74" s="248"/>
      <c r="U74" s="248"/>
      <c r="V74" s="248"/>
      <c r="W74" s="248"/>
      <c r="X74" s="248"/>
      <c r="Y74" s="249"/>
    </row>
    <row r="77" spans="1:25" ht="15" thickBot="1" x14ac:dyDescent="0.4">
      <c r="A77" s="230"/>
      <c r="B77" s="230"/>
      <c r="C77" s="230"/>
      <c r="D77" s="230"/>
      <c r="E77" s="230"/>
      <c r="F77" s="230"/>
      <c r="G77" s="230"/>
      <c r="H77" s="230"/>
      <c r="I77" s="230"/>
      <c r="J77" s="230"/>
      <c r="K77" s="230"/>
      <c r="L77" s="230"/>
      <c r="M77" s="230"/>
      <c r="N77" s="230"/>
      <c r="O77" s="230"/>
      <c r="P77" s="230"/>
      <c r="Q77" s="230"/>
      <c r="R77" s="230"/>
      <c r="S77" s="230"/>
      <c r="T77" s="230"/>
      <c r="U77" s="230"/>
      <c r="V77" s="230"/>
      <c r="W77" s="230"/>
      <c r="X77" s="230"/>
      <c r="Y77" s="230"/>
    </row>
    <row r="78" spans="1:25" ht="16" thickBot="1" x14ac:dyDescent="0.4">
      <c r="A78" s="318" t="s">
        <v>224</v>
      </c>
      <c r="B78" s="318"/>
      <c r="C78" s="319"/>
      <c r="D78" s="320"/>
      <c r="E78" s="320"/>
      <c r="F78" s="320"/>
      <c r="G78" s="320"/>
      <c r="H78" s="320"/>
      <c r="I78" s="320"/>
      <c r="J78" s="320"/>
      <c r="K78" s="320"/>
      <c r="L78" s="320"/>
      <c r="M78" s="320"/>
      <c r="N78" s="320"/>
      <c r="O78" s="320"/>
      <c r="P78" s="320"/>
      <c r="Q78" s="320"/>
      <c r="R78" s="320"/>
      <c r="S78" s="320"/>
      <c r="T78" s="320"/>
      <c r="U78" s="320"/>
      <c r="V78" s="320"/>
      <c r="W78" s="320"/>
      <c r="X78" s="320"/>
      <c r="Y78" s="321"/>
    </row>
    <row r="79" spans="1:25" ht="15" thickBot="1" x14ac:dyDescent="0.4">
      <c r="A79" s="230"/>
      <c r="B79" s="230"/>
      <c r="C79" s="230"/>
      <c r="D79" s="230"/>
      <c r="E79" s="230"/>
      <c r="F79" s="230"/>
      <c r="G79" s="230"/>
      <c r="H79" s="230"/>
      <c r="I79" s="230"/>
      <c r="J79" s="230"/>
      <c r="K79" s="230"/>
      <c r="L79" s="230"/>
      <c r="M79" s="230"/>
      <c r="N79" s="230"/>
      <c r="O79" s="230"/>
      <c r="P79" s="230"/>
      <c r="Q79" s="230"/>
      <c r="R79" s="230"/>
      <c r="S79" s="230"/>
      <c r="T79" s="230"/>
      <c r="U79" s="230"/>
      <c r="V79" s="230"/>
      <c r="W79" s="230"/>
      <c r="X79" s="230"/>
      <c r="Y79" s="230"/>
    </row>
    <row r="80" spans="1:25" x14ac:dyDescent="0.35">
      <c r="A80" s="271" t="s">
        <v>226</v>
      </c>
      <c r="B80" s="271"/>
      <c r="C80" s="271"/>
      <c r="D80" s="271"/>
      <c r="E80" s="271"/>
      <c r="F80" s="322"/>
      <c r="G80" s="323"/>
      <c r="H80" s="323"/>
      <c r="I80" s="323"/>
      <c r="J80" s="323"/>
      <c r="K80" s="323"/>
      <c r="L80" s="323"/>
      <c r="M80" s="323"/>
      <c r="N80" s="323"/>
      <c r="O80" s="323"/>
      <c r="P80" s="323"/>
      <c r="Q80" s="323"/>
      <c r="R80" s="323"/>
      <c r="S80" s="323"/>
      <c r="T80" s="323"/>
      <c r="U80" s="323"/>
      <c r="V80" s="323"/>
      <c r="W80" s="323"/>
      <c r="X80" s="323"/>
      <c r="Y80" s="324"/>
    </row>
    <row r="81" spans="1:25" x14ac:dyDescent="0.35">
      <c r="A81" s="234"/>
      <c r="B81" s="234"/>
      <c r="C81" s="234"/>
      <c r="D81" s="234"/>
      <c r="E81" s="234"/>
      <c r="F81" s="325"/>
      <c r="G81" s="326"/>
      <c r="H81" s="326"/>
      <c r="I81" s="326"/>
      <c r="J81" s="326"/>
      <c r="K81" s="326"/>
      <c r="L81" s="326"/>
      <c r="M81" s="326"/>
      <c r="N81" s="326"/>
      <c r="O81" s="326"/>
      <c r="P81" s="326"/>
      <c r="Q81" s="326"/>
      <c r="R81" s="326"/>
      <c r="S81" s="326"/>
      <c r="T81" s="326"/>
      <c r="U81" s="326"/>
      <c r="V81" s="326"/>
      <c r="W81" s="326"/>
      <c r="X81" s="326"/>
      <c r="Y81" s="327"/>
    </row>
    <row r="82" spans="1:25" ht="15" thickBot="1" x14ac:dyDescent="0.4">
      <c r="A82" s="234"/>
      <c r="B82" s="234"/>
      <c r="C82" s="234"/>
      <c r="D82" s="234"/>
      <c r="E82" s="234"/>
      <c r="F82" s="328"/>
      <c r="G82" s="329"/>
      <c r="H82" s="329"/>
      <c r="I82" s="329"/>
      <c r="J82" s="329"/>
      <c r="K82" s="329"/>
      <c r="L82" s="329"/>
      <c r="M82" s="329"/>
      <c r="N82" s="329"/>
      <c r="O82" s="329"/>
      <c r="P82" s="329"/>
      <c r="Q82" s="329"/>
      <c r="R82" s="329"/>
      <c r="S82" s="329"/>
      <c r="T82" s="329"/>
      <c r="U82" s="329"/>
      <c r="V82" s="329"/>
      <c r="W82" s="329"/>
      <c r="X82" s="329"/>
      <c r="Y82" s="330"/>
    </row>
    <row r="83" spans="1:25" ht="15" thickBot="1" x14ac:dyDescent="0.4">
      <c r="A83" s="230"/>
      <c r="B83" s="230"/>
      <c r="C83" s="230"/>
      <c r="D83" s="230"/>
      <c r="E83" s="230"/>
      <c r="F83" s="230"/>
      <c r="G83" s="230"/>
      <c r="H83" s="230"/>
      <c r="I83" s="230"/>
      <c r="J83" s="230"/>
      <c r="K83" s="230"/>
      <c r="L83" s="230"/>
      <c r="M83" s="230"/>
      <c r="N83" s="230"/>
      <c r="O83" s="230"/>
      <c r="P83" s="230"/>
      <c r="Q83" s="230"/>
      <c r="R83" s="230"/>
      <c r="S83" s="230"/>
      <c r="T83" s="230"/>
      <c r="U83" s="230"/>
      <c r="V83" s="230"/>
      <c r="W83" s="230"/>
      <c r="X83" s="230"/>
      <c r="Y83" s="230"/>
    </row>
    <row r="84" spans="1:25" x14ac:dyDescent="0.35">
      <c r="A84" s="271" t="s">
        <v>228</v>
      </c>
      <c r="B84" s="271"/>
      <c r="C84" s="271"/>
      <c r="D84" s="271"/>
      <c r="E84" s="271"/>
      <c r="F84" s="271"/>
      <c r="G84" s="271"/>
      <c r="H84" s="271"/>
      <c r="I84" s="322"/>
      <c r="J84" s="323"/>
      <c r="K84" s="323"/>
      <c r="L84" s="323"/>
      <c r="M84" s="323"/>
      <c r="N84" s="323"/>
      <c r="O84" s="323"/>
      <c r="P84" s="323"/>
      <c r="Q84" s="323"/>
      <c r="R84" s="323"/>
      <c r="S84" s="323"/>
      <c r="T84" s="323"/>
      <c r="U84" s="323"/>
      <c r="V84" s="323"/>
      <c r="W84" s="323"/>
      <c r="X84" s="323"/>
      <c r="Y84" s="324"/>
    </row>
    <row r="85" spans="1:25" x14ac:dyDescent="0.35">
      <c r="A85" s="234"/>
      <c r="B85" s="234"/>
      <c r="C85" s="234"/>
      <c r="D85" s="234"/>
      <c r="E85" s="234"/>
      <c r="F85" s="234"/>
      <c r="G85" s="234"/>
      <c r="H85" s="234"/>
      <c r="I85" s="325"/>
      <c r="J85" s="326"/>
      <c r="K85" s="326"/>
      <c r="L85" s="326"/>
      <c r="M85" s="326"/>
      <c r="N85" s="326"/>
      <c r="O85" s="326"/>
      <c r="P85" s="326"/>
      <c r="Q85" s="326"/>
      <c r="R85" s="326"/>
      <c r="S85" s="326"/>
      <c r="T85" s="326"/>
      <c r="U85" s="326"/>
      <c r="V85" s="326"/>
      <c r="W85" s="326"/>
      <c r="X85" s="326"/>
      <c r="Y85" s="327"/>
    </row>
    <row r="86" spans="1:25" ht="15" thickBot="1" x14ac:dyDescent="0.4">
      <c r="A86" s="234"/>
      <c r="B86" s="234"/>
      <c r="C86" s="234"/>
      <c r="D86" s="234"/>
      <c r="E86" s="234"/>
      <c r="F86" s="234"/>
      <c r="G86" s="234"/>
      <c r="H86" s="234"/>
      <c r="I86" s="328"/>
      <c r="J86" s="329"/>
      <c r="K86" s="329"/>
      <c r="L86" s="329"/>
      <c r="M86" s="329"/>
      <c r="N86" s="329"/>
      <c r="O86" s="329"/>
      <c r="P86" s="329"/>
      <c r="Q86" s="329"/>
      <c r="R86" s="329"/>
      <c r="S86" s="329"/>
      <c r="T86" s="329"/>
      <c r="U86" s="329"/>
      <c r="V86" s="329"/>
      <c r="W86" s="329"/>
      <c r="X86" s="329"/>
      <c r="Y86" s="330"/>
    </row>
    <row r="87" spans="1:25" ht="15" thickBot="1" x14ac:dyDescent="0.4">
      <c r="A87" s="230"/>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row>
    <row r="88" spans="1:25" ht="15" thickBot="1" x14ac:dyDescent="0.4">
      <c r="A88" s="271" t="s">
        <v>230</v>
      </c>
      <c r="B88" s="271"/>
      <c r="C88" s="271"/>
      <c r="D88" s="271"/>
      <c r="E88" s="271"/>
      <c r="F88" s="247"/>
      <c r="G88" s="248"/>
      <c r="H88" s="248"/>
      <c r="I88" s="248"/>
      <c r="J88" s="248"/>
      <c r="K88" s="248"/>
      <c r="L88" s="248"/>
      <c r="M88" s="248"/>
      <c r="N88" s="248"/>
      <c r="O88" s="248"/>
      <c r="P88" s="248"/>
      <c r="Q88" s="248"/>
      <c r="R88" s="248"/>
      <c r="S88" s="248"/>
      <c r="T88" s="248"/>
      <c r="U88" s="248"/>
      <c r="V88" s="248"/>
      <c r="W88" s="248"/>
      <c r="X88" s="248"/>
      <c r="Y88" s="249"/>
    </row>
    <row r="91" spans="1:25" ht="15" thickBot="1" x14ac:dyDescent="0.4">
      <c r="A91" s="230"/>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row>
    <row r="92" spans="1:25" ht="16" thickBot="1" x14ac:dyDescent="0.4">
      <c r="A92" s="318" t="s">
        <v>224</v>
      </c>
      <c r="B92" s="318"/>
      <c r="C92" s="319"/>
      <c r="D92" s="320"/>
      <c r="E92" s="320"/>
      <c r="F92" s="320"/>
      <c r="G92" s="320"/>
      <c r="H92" s="320"/>
      <c r="I92" s="320"/>
      <c r="J92" s="320"/>
      <c r="K92" s="320"/>
      <c r="L92" s="320"/>
      <c r="M92" s="320"/>
      <c r="N92" s="320"/>
      <c r="O92" s="320"/>
      <c r="P92" s="320"/>
      <c r="Q92" s="320"/>
      <c r="R92" s="320"/>
      <c r="S92" s="320"/>
      <c r="T92" s="320"/>
      <c r="U92" s="320"/>
      <c r="V92" s="320"/>
      <c r="W92" s="320"/>
      <c r="X92" s="320"/>
      <c r="Y92" s="321"/>
    </row>
    <row r="93" spans="1:25" ht="15" thickBot="1" x14ac:dyDescent="0.4">
      <c r="A93" s="230"/>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row>
    <row r="94" spans="1:25" x14ac:dyDescent="0.35">
      <c r="A94" s="271" t="s">
        <v>226</v>
      </c>
      <c r="B94" s="271"/>
      <c r="C94" s="271"/>
      <c r="D94" s="271"/>
      <c r="E94" s="271"/>
      <c r="F94" s="322"/>
      <c r="G94" s="323"/>
      <c r="H94" s="323"/>
      <c r="I94" s="323"/>
      <c r="J94" s="323"/>
      <c r="K94" s="323"/>
      <c r="L94" s="323"/>
      <c r="M94" s="323"/>
      <c r="N94" s="323"/>
      <c r="O94" s="323"/>
      <c r="P94" s="323"/>
      <c r="Q94" s="323"/>
      <c r="R94" s="323"/>
      <c r="S94" s="323"/>
      <c r="T94" s="323"/>
      <c r="U94" s="323"/>
      <c r="V94" s="323"/>
      <c r="W94" s="323"/>
      <c r="X94" s="323"/>
      <c r="Y94" s="324"/>
    </row>
    <row r="95" spans="1:25" x14ac:dyDescent="0.35">
      <c r="A95" s="234"/>
      <c r="B95" s="234"/>
      <c r="C95" s="234"/>
      <c r="D95" s="234"/>
      <c r="E95" s="234"/>
      <c r="F95" s="325"/>
      <c r="G95" s="326"/>
      <c r="H95" s="326"/>
      <c r="I95" s="326"/>
      <c r="J95" s="326"/>
      <c r="K95" s="326"/>
      <c r="L95" s="326"/>
      <c r="M95" s="326"/>
      <c r="N95" s="326"/>
      <c r="O95" s="326"/>
      <c r="P95" s="326"/>
      <c r="Q95" s="326"/>
      <c r="R95" s="326"/>
      <c r="S95" s="326"/>
      <c r="T95" s="326"/>
      <c r="U95" s="326"/>
      <c r="V95" s="326"/>
      <c r="W95" s="326"/>
      <c r="X95" s="326"/>
      <c r="Y95" s="327"/>
    </row>
    <row r="96" spans="1:25" ht="15" thickBot="1" x14ac:dyDescent="0.4">
      <c r="A96" s="234"/>
      <c r="B96" s="234"/>
      <c r="C96" s="234"/>
      <c r="D96" s="234"/>
      <c r="E96" s="234"/>
      <c r="F96" s="328"/>
      <c r="G96" s="329"/>
      <c r="H96" s="329"/>
      <c r="I96" s="329"/>
      <c r="J96" s="329"/>
      <c r="K96" s="329"/>
      <c r="L96" s="329"/>
      <c r="M96" s="329"/>
      <c r="N96" s="329"/>
      <c r="O96" s="329"/>
      <c r="P96" s="329"/>
      <c r="Q96" s="329"/>
      <c r="R96" s="329"/>
      <c r="S96" s="329"/>
      <c r="T96" s="329"/>
      <c r="U96" s="329"/>
      <c r="V96" s="329"/>
      <c r="W96" s="329"/>
      <c r="X96" s="329"/>
      <c r="Y96" s="330"/>
    </row>
    <row r="97" spans="1:25" ht="15" thickBot="1" x14ac:dyDescent="0.4">
      <c r="A97" s="230"/>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row>
    <row r="98" spans="1:25" x14ac:dyDescent="0.35">
      <c r="A98" s="271" t="s">
        <v>228</v>
      </c>
      <c r="B98" s="271"/>
      <c r="C98" s="271"/>
      <c r="D98" s="271"/>
      <c r="E98" s="271"/>
      <c r="F98" s="271"/>
      <c r="G98" s="271"/>
      <c r="H98" s="271"/>
      <c r="I98" s="322"/>
      <c r="J98" s="323"/>
      <c r="K98" s="323"/>
      <c r="L98" s="323"/>
      <c r="M98" s="323"/>
      <c r="N98" s="323"/>
      <c r="O98" s="323"/>
      <c r="P98" s="323"/>
      <c r="Q98" s="323"/>
      <c r="R98" s="323"/>
      <c r="S98" s="323"/>
      <c r="T98" s="323"/>
      <c r="U98" s="323"/>
      <c r="V98" s="323"/>
      <c r="W98" s="323"/>
      <c r="X98" s="323"/>
      <c r="Y98" s="324"/>
    </row>
    <row r="99" spans="1:25" x14ac:dyDescent="0.35">
      <c r="A99" s="234"/>
      <c r="B99" s="234"/>
      <c r="C99" s="234"/>
      <c r="D99" s="234"/>
      <c r="E99" s="234"/>
      <c r="F99" s="234"/>
      <c r="G99" s="234"/>
      <c r="H99" s="234"/>
      <c r="I99" s="325"/>
      <c r="J99" s="326"/>
      <c r="K99" s="326"/>
      <c r="L99" s="326"/>
      <c r="M99" s="326"/>
      <c r="N99" s="326"/>
      <c r="O99" s="326"/>
      <c r="P99" s="326"/>
      <c r="Q99" s="326"/>
      <c r="R99" s="326"/>
      <c r="S99" s="326"/>
      <c r="T99" s="326"/>
      <c r="U99" s="326"/>
      <c r="V99" s="326"/>
      <c r="W99" s="326"/>
      <c r="X99" s="326"/>
      <c r="Y99" s="327"/>
    </row>
    <row r="100" spans="1:25" ht="15" thickBot="1" x14ac:dyDescent="0.4">
      <c r="A100" s="234"/>
      <c r="B100" s="234"/>
      <c r="C100" s="234"/>
      <c r="D100" s="234"/>
      <c r="E100" s="234"/>
      <c r="F100" s="234"/>
      <c r="G100" s="234"/>
      <c r="H100" s="234"/>
      <c r="I100" s="328"/>
      <c r="J100" s="329"/>
      <c r="K100" s="329"/>
      <c r="L100" s="329"/>
      <c r="M100" s="329"/>
      <c r="N100" s="329"/>
      <c r="O100" s="329"/>
      <c r="P100" s="329"/>
      <c r="Q100" s="329"/>
      <c r="R100" s="329"/>
      <c r="S100" s="329"/>
      <c r="T100" s="329"/>
      <c r="U100" s="329"/>
      <c r="V100" s="329"/>
      <c r="W100" s="329"/>
      <c r="X100" s="329"/>
      <c r="Y100" s="330"/>
    </row>
    <row r="101" spans="1:25" ht="15" thickBot="1" x14ac:dyDescent="0.4">
      <c r="A101" s="230"/>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row>
    <row r="102" spans="1:25" ht="15" thickBot="1" x14ac:dyDescent="0.4">
      <c r="A102" s="271" t="s">
        <v>230</v>
      </c>
      <c r="B102" s="271"/>
      <c r="C102" s="271"/>
      <c r="D102" s="271"/>
      <c r="E102" s="271"/>
      <c r="F102" s="247"/>
      <c r="G102" s="248"/>
      <c r="H102" s="248"/>
      <c r="I102" s="248"/>
      <c r="J102" s="248"/>
      <c r="K102" s="248"/>
      <c r="L102" s="248"/>
      <c r="M102" s="248"/>
      <c r="N102" s="248"/>
      <c r="O102" s="248"/>
      <c r="P102" s="248"/>
      <c r="Q102" s="248"/>
      <c r="R102" s="248"/>
      <c r="S102" s="248"/>
      <c r="T102" s="248"/>
      <c r="U102" s="248"/>
      <c r="V102" s="248"/>
      <c r="W102" s="248"/>
      <c r="X102" s="248"/>
      <c r="Y102" s="249"/>
    </row>
    <row r="105" spans="1:25" ht="15" thickBot="1" x14ac:dyDescent="0.4">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row>
    <row r="106" spans="1:25" ht="16" thickBot="1" x14ac:dyDescent="0.4">
      <c r="A106" s="318" t="s">
        <v>224</v>
      </c>
      <c r="B106" s="318"/>
      <c r="C106" s="319"/>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1"/>
    </row>
    <row r="107" spans="1:25" ht="15" thickBot="1" x14ac:dyDescent="0.4">
      <c r="A107" s="230"/>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row>
    <row r="108" spans="1:25" x14ac:dyDescent="0.35">
      <c r="A108" s="271" t="s">
        <v>226</v>
      </c>
      <c r="B108" s="271"/>
      <c r="C108" s="271"/>
      <c r="D108" s="271"/>
      <c r="E108" s="271"/>
      <c r="F108" s="322"/>
      <c r="G108" s="323"/>
      <c r="H108" s="323"/>
      <c r="I108" s="323"/>
      <c r="J108" s="323"/>
      <c r="K108" s="323"/>
      <c r="L108" s="323"/>
      <c r="M108" s="323"/>
      <c r="N108" s="323"/>
      <c r="O108" s="323"/>
      <c r="P108" s="323"/>
      <c r="Q108" s="323"/>
      <c r="R108" s="323"/>
      <c r="S108" s="323"/>
      <c r="T108" s="323"/>
      <c r="U108" s="323"/>
      <c r="V108" s="323"/>
      <c r="W108" s="323"/>
      <c r="X108" s="323"/>
      <c r="Y108" s="324"/>
    </row>
    <row r="109" spans="1:25" x14ac:dyDescent="0.35">
      <c r="A109" s="234"/>
      <c r="B109" s="234"/>
      <c r="C109" s="234"/>
      <c r="D109" s="234"/>
      <c r="E109" s="234"/>
      <c r="F109" s="325"/>
      <c r="G109" s="326"/>
      <c r="H109" s="326"/>
      <c r="I109" s="326"/>
      <c r="J109" s="326"/>
      <c r="K109" s="326"/>
      <c r="L109" s="326"/>
      <c r="M109" s="326"/>
      <c r="N109" s="326"/>
      <c r="O109" s="326"/>
      <c r="P109" s="326"/>
      <c r="Q109" s="326"/>
      <c r="R109" s="326"/>
      <c r="S109" s="326"/>
      <c r="T109" s="326"/>
      <c r="U109" s="326"/>
      <c r="V109" s="326"/>
      <c r="W109" s="326"/>
      <c r="X109" s="326"/>
      <c r="Y109" s="327"/>
    </row>
    <row r="110" spans="1:25" ht="15" thickBot="1" x14ac:dyDescent="0.4">
      <c r="A110" s="234"/>
      <c r="B110" s="234"/>
      <c r="C110" s="234"/>
      <c r="D110" s="234"/>
      <c r="E110" s="234"/>
      <c r="F110" s="328"/>
      <c r="G110" s="329"/>
      <c r="H110" s="329"/>
      <c r="I110" s="329"/>
      <c r="J110" s="329"/>
      <c r="K110" s="329"/>
      <c r="L110" s="329"/>
      <c r="M110" s="329"/>
      <c r="N110" s="329"/>
      <c r="O110" s="329"/>
      <c r="P110" s="329"/>
      <c r="Q110" s="329"/>
      <c r="R110" s="329"/>
      <c r="S110" s="329"/>
      <c r="T110" s="329"/>
      <c r="U110" s="329"/>
      <c r="V110" s="329"/>
      <c r="W110" s="329"/>
      <c r="X110" s="329"/>
      <c r="Y110" s="330"/>
    </row>
    <row r="111" spans="1:25" ht="15" thickBot="1" x14ac:dyDescent="0.4">
      <c r="A111" s="230"/>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row>
    <row r="112" spans="1:25" x14ac:dyDescent="0.35">
      <c r="A112" s="271" t="s">
        <v>228</v>
      </c>
      <c r="B112" s="271"/>
      <c r="C112" s="271"/>
      <c r="D112" s="271"/>
      <c r="E112" s="271"/>
      <c r="F112" s="271"/>
      <c r="G112" s="271"/>
      <c r="H112" s="271"/>
      <c r="I112" s="322"/>
      <c r="J112" s="323"/>
      <c r="K112" s="323"/>
      <c r="L112" s="323"/>
      <c r="M112" s="323"/>
      <c r="N112" s="323"/>
      <c r="O112" s="323"/>
      <c r="P112" s="323"/>
      <c r="Q112" s="323"/>
      <c r="R112" s="323"/>
      <c r="S112" s="323"/>
      <c r="T112" s="323"/>
      <c r="U112" s="323"/>
      <c r="V112" s="323"/>
      <c r="W112" s="323"/>
      <c r="X112" s="323"/>
      <c r="Y112" s="324"/>
    </row>
    <row r="113" spans="1:25" x14ac:dyDescent="0.35">
      <c r="A113" s="234"/>
      <c r="B113" s="234"/>
      <c r="C113" s="234"/>
      <c r="D113" s="234"/>
      <c r="E113" s="234"/>
      <c r="F113" s="234"/>
      <c r="G113" s="234"/>
      <c r="H113" s="234"/>
      <c r="I113" s="325"/>
      <c r="J113" s="326"/>
      <c r="K113" s="326"/>
      <c r="L113" s="326"/>
      <c r="M113" s="326"/>
      <c r="N113" s="326"/>
      <c r="O113" s="326"/>
      <c r="P113" s="326"/>
      <c r="Q113" s="326"/>
      <c r="R113" s="326"/>
      <c r="S113" s="326"/>
      <c r="T113" s="326"/>
      <c r="U113" s="326"/>
      <c r="V113" s="326"/>
      <c r="W113" s="326"/>
      <c r="X113" s="326"/>
      <c r="Y113" s="327"/>
    </row>
    <row r="114" spans="1:25" ht="15" thickBot="1" x14ac:dyDescent="0.4">
      <c r="A114" s="234"/>
      <c r="B114" s="234"/>
      <c r="C114" s="234"/>
      <c r="D114" s="234"/>
      <c r="E114" s="234"/>
      <c r="F114" s="234"/>
      <c r="G114" s="234"/>
      <c r="H114" s="234"/>
      <c r="I114" s="328"/>
      <c r="J114" s="329"/>
      <c r="K114" s="329"/>
      <c r="L114" s="329"/>
      <c r="M114" s="329"/>
      <c r="N114" s="329"/>
      <c r="O114" s="329"/>
      <c r="P114" s="329"/>
      <c r="Q114" s="329"/>
      <c r="R114" s="329"/>
      <c r="S114" s="329"/>
      <c r="T114" s="329"/>
      <c r="U114" s="329"/>
      <c r="V114" s="329"/>
      <c r="W114" s="329"/>
      <c r="X114" s="329"/>
      <c r="Y114" s="330"/>
    </row>
    <row r="115" spans="1:25" ht="15" thickBot="1" x14ac:dyDescent="0.4">
      <c r="A115" s="230"/>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row>
    <row r="116" spans="1:25" ht="15" thickBot="1" x14ac:dyDescent="0.4">
      <c r="A116" s="271" t="s">
        <v>230</v>
      </c>
      <c r="B116" s="271"/>
      <c r="C116" s="271"/>
      <c r="D116" s="271"/>
      <c r="E116" s="271"/>
      <c r="F116" s="247"/>
      <c r="G116" s="248"/>
      <c r="H116" s="248"/>
      <c r="I116" s="248"/>
      <c r="J116" s="248"/>
      <c r="K116" s="248"/>
      <c r="L116" s="248"/>
      <c r="M116" s="248"/>
      <c r="N116" s="248"/>
      <c r="O116" s="248"/>
      <c r="P116" s="248"/>
      <c r="Q116" s="248"/>
      <c r="R116" s="248"/>
      <c r="S116" s="248"/>
      <c r="T116" s="248"/>
      <c r="U116" s="248"/>
      <c r="V116" s="248"/>
      <c r="W116" s="248"/>
      <c r="X116" s="248"/>
      <c r="Y116" s="249"/>
    </row>
    <row r="119" spans="1:25" ht="15" thickBot="1" x14ac:dyDescent="0.4">
      <c r="A119" s="230"/>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c r="Y119" s="230"/>
    </row>
    <row r="120" spans="1:25" ht="16" thickBot="1" x14ac:dyDescent="0.4">
      <c r="A120" s="318" t="s">
        <v>224</v>
      </c>
      <c r="B120" s="318"/>
      <c r="C120" s="319"/>
      <c r="D120" s="320"/>
      <c r="E120" s="320"/>
      <c r="F120" s="320"/>
      <c r="G120" s="320"/>
      <c r="H120" s="320"/>
      <c r="I120" s="320"/>
      <c r="J120" s="320"/>
      <c r="K120" s="320"/>
      <c r="L120" s="320"/>
      <c r="M120" s="320"/>
      <c r="N120" s="320"/>
      <c r="O120" s="320"/>
      <c r="P120" s="320"/>
      <c r="Q120" s="320"/>
      <c r="R120" s="320"/>
      <c r="S120" s="320"/>
      <c r="T120" s="320"/>
      <c r="U120" s="320"/>
      <c r="V120" s="320"/>
      <c r="W120" s="320"/>
      <c r="X120" s="320"/>
      <c r="Y120" s="321"/>
    </row>
    <row r="121" spans="1:25" ht="15" thickBot="1" x14ac:dyDescent="0.4">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c r="Y121" s="230"/>
    </row>
    <row r="122" spans="1:25" x14ac:dyDescent="0.35">
      <c r="A122" s="271" t="s">
        <v>226</v>
      </c>
      <c r="B122" s="271"/>
      <c r="C122" s="271"/>
      <c r="D122" s="271"/>
      <c r="E122" s="271"/>
      <c r="F122" s="322"/>
      <c r="G122" s="323"/>
      <c r="H122" s="323"/>
      <c r="I122" s="323"/>
      <c r="J122" s="323"/>
      <c r="K122" s="323"/>
      <c r="L122" s="323"/>
      <c r="M122" s="323"/>
      <c r="N122" s="323"/>
      <c r="O122" s="323"/>
      <c r="P122" s="323"/>
      <c r="Q122" s="323"/>
      <c r="R122" s="323"/>
      <c r="S122" s="323"/>
      <c r="T122" s="323"/>
      <c r="U122" s="323"/>
      <c r="V122" s="323"/>
      <c r="W122" s="323"/>
      <c r="X122" s="323"/>
      <c r="Y122" s="324"/>
    </row>
    <row r="123" spans="1:25" x14ac:dyDescent="0.35">
      <c r="A123" s="234"/>
      <c r="B123" s="234"/>
      <c r="C123" s="234"/>
      <c r="D123" s="234"/>
      <c r="E123" s="234"/>
      <c r="F123" s="325"/>
      <c r="G123" s="326"/>
      <c r="H123" s="326"/>
      <c r="I123" s="326"/>
      <c r="J123" s="326"/>
      <c r="K123" s="326"/>
      <c r="L123" s="326"/>
      <c r="M123" s="326"/>
      <c r="N123" s="326"/>
      <c r="O123" s="326"/>
      <c r="P123" s="326"/>
      <c r="Q123" s="326"/>
      <c r="R123" s="326"/>
      <c r="S123" s="326"/>
      <c r="T123" s="326"/>
      <c r="U123" s="326"/>
      <c r="V123" s="326"/>
      <c r="W123" s="326"/>
      <c r="X123" s="326"/>
      <c r="Y123" s="327"/>
    </row>
    <row r="124" spans="1:25" ht="15" thickBot="1" x14ac:dyDescent="0.4">
      <c r="A124" s="234"/>
      <c r="B124" s="234"/>
      <c r="C124" s="234"/>
      <c r="D124" s="234"/>
      <c r="E124" s="234"/>
      <c r="F124" s="328"/>
      <c r="G124" s="329"/>
      <c r="H124" s="329"/>
      <c r="I124" s="329"/>
      <c r="J124" s="329"/>
      <c r="K124" s="329"/>
      <c r="L124" s="329"/>
      <c r="M124" s="329"/>
      <c r="N124" s="329"/>
      <c r="O124" s="329"/>
      <c r="P124" s="329"/>
      <c r="Q124" s="329"/>
      <c r="R124" s="329"/>
      <c r="S124" s="329"/>
      <c r="T124" s="329"/>
      <c r="U124" s="329"/>
      <c r="V124" s="329"/>
      <c r="W124" s="329"/>
      <c r="X124" s="329"/>
      <c r="Y124" s="330"/>
    </row>
    <row r="125" spans="1:25" ht="15" thickBot="1" x14ac:dyDescent="0.4">
      <c r="A125" s="23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row>
    <row r="126" spans="1:25" x14ac:dyDescent="0.35">
      <c r="A126" s="271" t="s">
        <v>228</v>
      </c>
      <c r="B126" s="271"/>
      <c r="C126" s="271"/>
      <c r="D126" s="271"/>
      <c r="E126" s="271"/>
      <c r="F126" s="271"/>
      <c r="G126" s="271"/>
      <c r="H126" s="271"/>
      <c r="I126" s="322"/>
      <c r="J126" s="323"/>
      <c r="K126" s="323"/>
      <c r="L126" s="323"/>
      <c r="M126" s="323"/>
      <c r="N126" s="323"/>
      <c r="O126" s="323"/>
      <c r="P126" s="323"/>
      <c r="Q126" s="323"/>
      <c r="R126" s="323"/>
      <c r="S126" s="323"/>
      <c r="T126" s="323"/>
      <c r="U126" s="323"/>
      <c r="V126" s="323"/>
      <c r="W126" s="323"/>
      <c r="X126" s="323"/>
      <c r="Y126" s="324"/>
    </row>
    <row r="127" spans="1:25" x14ac:dyDescent="0.35">
      <c r="A127" s="234"/>
      <c r="B127" s="234"/>
      <c r="C127" s="234"/>
      <c r="D127" s="234"/>
      <c r="E127" s="234"/>
      <c r="F127" s="234"/>
      <c r="G127" s="234"/>
      <c r="H127" s="234"/>
      <c r="I127" s="325"/>
      <c r="J127" s="326"/>
      <c r="K127" s="326"/>
      <c r="L127" s="326"/>
      <c r="M127" s="326"/>
      <c r="N127" s="326"/>
      <c r="O127" s="326"/>
      <c r="P127" s="326"/>
      <c r="Q127" s="326"/>
      <c r="R127" s="326"/>
      <c r="S127" s="326"/>
      <c r="T127" s="326"/>
      <c r="U127" s="326"/>
      <c r="V127" s="326"/>
      <c r="W127" s="326"/>
      <c r="X127" s="326"/>
      <c r="Y127" s="327"/>
    </row>
    <row r="128" spans="1:25" ht="15" thickBot="1" x14ac:dyDescent="0.4">
      <c r="A128" s="234"/>
      <c r="B128" s="234"/>
      <c r="C128" s="234"/>
      <c r="D128" s="234"/>
      <c r="E128" s="234"/>
      <c r="F128" s="234"/>
      <c r="G128" s="234"/>
      <c r="H128" s="234"/>
      <c r="I128" s="328"/>
      <c r="J128" s="329"/>
      <c r="K128" s="329"/>
      <c r="L128" s="329"/>
      <c r="M128" s="329"/>
      <c r="N128" s="329"/>
      <c r="O128" s="329"/>
      <c r="P128" s="329"/>
      <c r="Q128" s="329"/>
      <c r="R128" s="329"/>
      <c r="S128" s="329"/>
      <c r="T128" s="329"/>
      <c r="U128" s="329"/>
      <c r="V128" s="329"/>
      <c r="W128" s="329"/>
      <c r="X128" s="329"/>
      <c r="Y128" s="330"/>
    </row>
    <row r="129" spans="1:25" ht="15" thickBot="1" x14ac:dyDescent="0.4">
      <c r="A129" s="230"/>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c r="Y129" s="230"/>
    </row>
    <row r="130" spans="1:25" ht="15" thickBot="1" x14ac:dyDescent="0.4">
      <c r="A130" s="271" t="s">
        <v>230</v>
      </c>
      <c r="B130" s="271"/>
      <c r="C130" s="271"/>
      <c r="D130" s="271"/>
      <c r="E130" s="331"/>
      <c r="F130" s="247"/>
      <c r="G130" s="248"/>
      <c r="H130" s="248"/>
      <c r="I130" s="248"/>
      <c r="J130" s="248"/>
      <c r="K130" s="248"/>
      <c r="L130" s="248"/>
      <c r="M130" s="248"/>
      <c r="N130" s="248"/>
      <c r="O130" s="248"/>
      <c r="P130" s="248"/>
      <c r="Q130" s="248"/>
      <c r="R130" s="248"/>
      <c r="S130" s="248"/>
      <c r="T130" s="248"/>
      <c r="U130" s="248"/>
      <c r="V130" s="248"/>
      <c r="W130" s="248"/>
      <c r="X130" s="248"/>
      <c r="Y130" s="249"/>
    </row>
    <row r="133" spans="1:25" ht="15" thickBot="1" x14ac:dyDescent="0.4">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c r="Y133" s="230"/>
    </row>
    <row r="134" spans="1:25" ht="16" thickBot="1" x14ac:dyDescent="0.4">
      <c r="A134" s="318" t="s">
        <v>224</v>
      </c>
      <c r="B134" s="318"/>
      <c r="C134" s="319"/>
      <c r="D134" s="320"/>
      <c r="E134" s="320"/>
      <c r="F134" s="320"/>
      <c r="G134" s="320"/>
      <c r="H134" s="320"/>
      <c r="I134" s="320"/>
      <c r="J134" s="320"/>
      <c r="K134" s="320"/>
      <c r="L134" s="320"/>
      <c r="M134" s="320"/>
      <c r="N134" s="320"/>
      <c r="O134" s="320"/>
      <c r="P134" s="320"/>
      <c r="Q134" s="320"/>
      <c r="R134" s="320"/>
      <c r="S134" s="320"/>
      <c r="T134" s="320"/>
      <c r="U134" s="320"/>
      <c r="V134" s="320"/>
      <c r="W134" s="320"/>
      <c r="X134" s="320"/>
      <c r="Y134" s="321"/>
    </row>
    <row r="135" spans="1:25" ht="15" thickBot="1" x14ac:dyDescent="0.4">
      <c r="A135" s="230"/>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c r="Y135" s="230"/>
    </row>
    <row r="136" spans="1:25" x14ac:dyDescent="0.35">
      <c r="A136" s="271" t="s">
        <v>226</v>
      </c>
      <c r="B136" s="271"/>
      <c r="C136" s="271"/>
      <c r="D136" s="271"/>
      <c r="E136" s="271"/>
      <c r="F136" s="322"/>
      <c r="G136" s="323"/>
      <c r="H136" s="323"/>
      <c r="I136" s="323"/>
      <c r="J136" s="323"/>
      <c r="K136" s="323"/>
      <c r="L136" s="323"/>
      <c r="M136" s="323"/>
      <c r="N136" s="323"/>
      <c r="O136" s="323"/>
      <c r="P136" s="323"/>
      <c r="Q136" s="323"/>
      <c r="R136" s="323"/>
      <c r="S136" s="323"/>
      <c r="T136" s="323"/>
      <c r="U136" s="323"/>
      <c r="V136" s="323"/>
      <c r="W136" s="323"/>
      <c r="X136" s="323"/>
      <c r="Y136" s="324"/>
    </row>
    <row r="137" spans="1:25" x14ac:dyDescent="0.35">
      <c r="A137" s="234"/>
      <c r="B137" s="234"/>
      <c r="C137" s="234"/>
      <c r="D137" s="234"/>
      <c r="E137" s="234"/>
      <c r="F137" s="325"/>
      <c r="G137" s="326"/>
      <c r="H137" s="326"/>
      <c r="I137" s="326"/>
      <c r="J137" s="326"/>
      <c r="K137" s="326"/>
      <c r="L137" s="326"/>
      <c r="M137" s="326"/>
      <c r="N137" s="326"/>
      <c r="O137" s="326"/>
      <c r="P137" s="326"/>
      <c r="Q137" s="326"/>
      <c r="R137" s="326"/>
      <c r="S137" s="326"/>
      <c r="T137" s="326"/>
      <c r="U137" s="326"/>
      <c r="V137" s="326"/>
      <c r="W137" s="326"/>
      <c r="X137" s="326"/>
      <c r="Y137" s="327"/>
    </row>
    <row r="138" spans="1:25" ht="15" thickBot="1" x14ac:dyDescent="0.4">
      <c r="A138" s="234"/>
      <c r="B138" s="234"/>
      <c r="C138" s="234"/>
      <c r="D138" s="234"/>
      <c r="E138" s="234"/>
      <c r="F138" s="328"/>
      <c r="G138" s="329"/>
      <c r="H138" s="329"/>
      <c r="I138" s="329"/>
      <c r="J138" s="329"/>
      <c r="K138" s="329"/>
      <c r="L138" s="329"/>
      <c r="M138" s="329"/>
      <c r="N138" s="329"/>
      <c r="O138" s="329"/>
      <c r="P138" s="329"/>
      <c r="Q138" s="329"/>
      <c r="R138" s="329"/>
      <c r="S138" s="329"/>
      <c r="T138" s="329"/>
      <c r="U138" s="329"/>
      <c r="V138" s="329"/>
      <c r="W138" s="329"/>
      <c r="X138" s="329"/>
      <c r="Y138" s="330"/>
    </row>
    <row r="139" spans="1:25" ht="15" thickBot="1" x14ac:dyDescent="0.4">
      <c r="A139" s="23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row>
    <row r="140" spans="1:25" x14ac:dyDescent="0.35">
      <c r="A140" s="271" t="s">
        <v>228</v>
      </c>
      <c r="B140" s="271"/>
      <c r="C140" s="271"/>
      <c r="D140" s="271"/>
      <c r="E140" s="271"/>
      <c r="F140" s="271"/>
      <c r="G140" s="271"/>
      <c r="H140" s="271"/>
      <c r="I140" s="322"/>
      <c r="J140" s="323"/>
      <c r="K140" s="323"/>
      <c r="L140" s="323"/>
      <c r="M140" s="323"/>
      <c r="N140" s="323"/>
      <c r="O140" s="323"/>
      <c r="P140" s="323"/>
      <c r="Q140" s="323"/>
      <c r="R140" s="323"/>
      <c r="S140" s="323"/>
      <c r="T140" s="323"/>
      <c r="U140" s="323"/>
      <c r="V140" s="323"/>
      <c r="W140" s="323"/>
      <c r="X140" s="323"/>
      <c r="Y140" s="324"/>
    </row>
    <row r="141" spans="1:25" x14ac:dyDescent="0.35">
      <c r="A141" s="234"/>
      <c r="B141" s="234"/>
      <c r="C141" s="234"/>
      <c r="D141" s="234"/>
      <c r="E141" s="234"/>
      <c r="F141" s="234"/>
      <c r="G141" s="234"/>
      <c r="H141" s="234"/>
      <c r="I141" s="325"/>
      <c r="J141" s="326"/>
      <c r="K141" s="326"/>
      <c r="L141" s="326"/>
      <c r="M141" s="326"/>
      <c r="N141" s="326"/>
      <c r="O141" s="326"/>
      <c r="P141" s="326"/>
      <c r="Q141" s="326"/>
      <c r="R141" s="326"/>
      <c r="S141" s="326"/>
      <c r="T141" s="326"/>
      <c r="U141" s="326"/>
      <c r="V141" s="326"/>
      <c r="W141" s="326"/>
      <c r="X141" s="326"/>
      <c r="Y141" s="327"/>
    </row>
    <row r="142" spans="1:25" ht="15" thickBot="1" x14ac:dyDescent="0.4">
      <c r="A142" s="234"/>
      <c r="B142" s="234"/>
      <c r="C142" s="234"/>
      <c r="D142" s="234"/>
      <c r="E142" s="234"/>
      <c r="F142" s="234"/>
      <c r="G142" s="234"/>
      <c r="H142" s="234"/>
      <c r="I142" s="328"/>
      <c r="J142" s="329"/>
      <c r="K142" s="329"/>
      <c r="L142" s="329"/>
      <c r="M142" s="329"/>
      <c r="N142" s="329"/>
      <c r="O142" s="329"/>
      <c r="P142" s="329"/>
      <c r="Q142" s="329"/>
      <c r="R142" s="329"/>
      <c r="S142" s="329"/>
      <c r="T142" s="329"/>
      <c r="U142" s="329"/>
      <c r="V142" s="329"/>
      <c r="W142" s="329"/>
      <c r="X142" s="329"/>
      <c r="Y142" s="330"/>
    </row>
    <row r="143" spans="1:25" ht="15" thickBot="1" x14ac:dyDescent="0.4">
      <c r="A143" s="230"/>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c r="Y143" s="230"/>
    </row>
    <row r="144" spans="1:25" ht="15" thickBot="1" x14ac:dyDescent="0.4">
      <c r="A144" s="271" t="s">
        <v>230</v>
      </c>
      <c r="B144" s="271"/>
      <c r="C144" s="271"/>
      <c r="D144" s="271"/>
      <c r="E144" s="271"/>
      <c r="F144" s="247"/>
      <c r="G144" s="248"/>
      <c r="H144" s="248"/>
      <c r="I144" s="248"/>
      <c r="J144" s="248"/>
      <c r="K144" s="248"/>
      <c r="L144" s="248"/>
      <c r="M144" s="248"/>
      <c r="N144" s="248"/>
      <c r="O144" s="248"/>
      <c r="P144" s="248"/>
      <c r="Q144" s="248"/>
      <c r="R144" s="248"/>
      <c r="S144" s="248"/>
      <c r="T144" s="248"/>
      <c r="U144" s="248"/>
      <c r="V144" s="248"/>
      <c r="W144" s="248"/>
      <c r="X144" s="248"/>
      <c r="Y144" s="249"/>
    </row>
    <row r="145" spans="1:25" x14ac:dyDescent="0.35">
      <c r="A145" s="234"/>
      <c r="B145" s="234"/>
      <c r="C145" s="234"/>
      <c r="D145" s="234"/>
      <c r="E145" s="234"/>
      <c r="F145" s="17"/>
      <c r="G145" s="17"/>
      <c r="H145" s="17"/>
      <c r="I145" s="17"/>
      <c r="J145" s="17"/>
      <c r="K145" s="17"/>
      <c r="L145" s="17"/>
      <c r="M145" s="17"/>
      <c r="N145" s="17"/>
      <c r="O145" s="17"/>
      <c r="P145" s="17"/>
      <c r="Q145" s="17"/>
      <c r="R145" s="17"/>
      <c r="S145" s="17"/>
      <c r="T145" s="17"/>
      <c r="U145" s="17"/>
      <c r="V145" s="17"/>
      <c r="W145" s="17"/>
      <c r="X145" s="17"/>
      <c r="Y145" s="17"/>
    </row>
    <row r="146" spans="1:25" x14ac:dyDescent="0.35">
      <c r="A146" s="234"/>
      <c r="B146" s="234"/>
      <c r="C146" s="234"/>
      <c r="D146" s="234"/>
      <c r="E146" s="234"/>
      <c r="F146" s="17"/>
      <c r="G146" s="17"/>
      <c r="H146" s="17"/>
      <c r="I146" s="17"/>
      <c r="J146" s="17"/>
      <c r="K146" s="17"/>
      <c r="L146" s="17"/>
      <c r="M146" s="17"/>
      <c r="N146" s="17"/>
      <c r="O146" s="17"/>
      <c r="P146" s="17"/>
      <c r="Q146" s="17"/>
      <c r="R146" s="17"/>
      <c r="S146" s="17"/>
      <c r="T146" s="17"/>
      <c r="U146" s="17"/>
      <c r="V146" s="17"/>
      <c r="W146" s="17"/>
      <c r="X146" s="17"/>
      <c r="Y146" s="17"/>
    </row>
    <row r="147" spans="1:25" ht="15" thickBot="1" x14ac:dyDescent="0.4">
      <c r="A147" s="230"/>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c r="Y147" s="230"/>
    </row>
    <row r="148" spans="1:25" ht="16" thickBot="1" x14ac:dyDescent="0.4">
      <c r="A148" s="318" t="s">
        <v>224</v>
      </c>
      <c r="B148" s="318"/>
      <c r="C148" s="319"/>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1"/>
    </row>
    <row r="149" spans="1:25" ht="15" thickBot="1" x14ac:dyDescent="0.4">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c r="Y149" s="230"/>
    </row>
    <row r="150" spans="1:25" x14ac:dyDescent="0.35">
      <c r="A150" s="271" t="s">
        <v>226</v>
      </c>
      <c r="B150" s="271"/>
      <c r="C150" s="271"/>
      <c r="D150" s="271"/>
      <c r="E150" s="271"/>
      <c r="F150" s="322"/>
      <c r="G150" s="323"/>
      <c r="H150" s="323"/>
      <c r="I150" s="323"/>
      <c r="J150" s="323"/>
      <c r="K150" s="323"/>
      <c r="L150" s="323"/>
      <c r="M150" s="323"/>
      <c r="N150" s="323"/>
      <c r="O150" s="323"/>
      <c r="P150" s="323"/>
      <c r="Q150" s="323"/>
      <c r="R150" s="323"/>
      <c r="S150" s="323"/>
      <c r="T150" s="323"/>
      <c r="U150" s="323"/>
      <c r="V150" s="323"/>
      <c r="W150" s="323"/>
      <c r="X150" s="323"/>
      <c r="Y150" s="324"/>
    </row>
    <row r="151" spans="1:25" x14ac:dyDescent="0.35">
      <c r="A151" s="234"/>
      <c r="B151" s="234"/>
      <c r="C151" s="234"/>
      <c r="D151" s="234"/>
      <c r="E151" s="234"/>
      <c r="F151" s="325"/>
      <c r="G151" s="326"/>
      <c r="H151" s="326"/>
      <c r="I151" s="326"/>
      <c r="J151" s="326"/>
      <c r="K151" s="326"/>
      <c r="L151" s="326"/>
      <c r="M151" s="326"/>
      <c r="N151" s="326"/>
      <c r="O151" s="326"/>
      <c r="P151" s="326"/>
      <c r="Q151" s="326"/>
      <c r="R151" s="326"/>
      <c r="S151" s="326"/>
      <c r="T151" s="326"/>
      <c r="U151" s="326"/>
      <c r="V151" s="326"/>
      <c r="W151" s="326"/>
      <c r="X151" s="326"/>
      <c r="Y151" s="327"/>
    </row>
    <row r="152" spans="1:25" ht="15" thickBot="1" x14ac:dyDescent="0.4">
      <c r="A152" s="234"/>
      <c r="B152" s="234"/>
      <c r="C152" s="234"/>
      <c r="D152" s="234"/>
      <c r="E152" s="234"/>
      <c r="F152" s="328"/>
      <c r="G152" s="329"/>
      <c r="H152" s="329"/>
      <c r="I152" s="329"/>
      <c r="J152" s="329"/>
      <c r="K152" s="329"/>
      <c r="L152" s="329"/>
      <c r="M152" s="329"/>
      <c r="N152" s="329"/>
      <c r="O152" s="329"/>
      <c r="P152" s="329"/>
      <c r="Q152" s="329"/>
      <c r="R152" s="329"/>
      <c r="S152" s="329"/>
      <c r="T152" s="329"/>
      <c r="U152" s="329"/>
      <c r="V152" s="329"/>
      <c r="W152" s="329"/>
      <c r="X152" s="329"/>
      <c r="Y152" s="330"/>
    </row>
    <row r="153" spans="1:25" ht="15" thickBot="1" x14ac:dyDescent="0.4">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row>
    <row r="154" spans="1:25" x14ac:dyDescent="0.35">
      <c r="A154" s="271" t="s">
        <v>228</v>
      </c>
      <c r="B154" s="271"/>
      <c r="C154" s="271"/>
      <c r="D154" s="271"/>
      <c r="E154" s="271"/>
      <c r="F154" s="271"/>
      <c r="G154" s="271"/>
      <c r="H154" s="271"/>
      <c r="I154" s="322"/>
      <c r="J154" s="323"/>
      <c r="K154" s="323"/>
      <c r="L154" s="323"/>
      <c r="M154" s="323"/>
      <c r="N154" s="323"/>
      <c r="O154" s="323"/>
      <c r="P154" s="323"/>
      <c r="Q154" s="323"/>
      <c r="R154" s="323"/>
      <c r="S154" s="323"/>
      <c r="T154" s="323"/>
      <c r="U154" s="323"/>
      <c r="V154" s="323"/>
      <c r="W154" s="323"/>
      <c r="X154" s="323"/>
      <c r="Y154" s="324"/>
    </row>
    <row r="155" spans="1:25" x14ac:dyDescent="0.35">
      <c r="A155" s="234"/>
      <c r="B155" s="234"/>
      <c r="C155" s="234"/>
      <c r="D155" s="234"/>
      <c r="E155" s="234"/>
      <c r="F155" s="234"/>
      <c r="G155" s="234"/>
      <c r="H155" s="234"/>
      <c r="I155" s="325"/>
      <c r="J155" s="326"/>
      <c r="K155" s="326"/>
      <c r="L155" s="326"/>
      <c r="M155" s="326"/>
      <c r="N155" s="326"/>
      <c r="O155" s="326"/>
      <c r="P155" s="326"/>
      <c r="Q155" s="326"/>
      <c r="R155" s="326"/>
      <c r="S155" s="326"/>
      <c r="T155" s="326"/>
      <c r="U155" s="326"/>
      <c r="V155" s="326"/>
      <c r="W155" s="326"/>
      <c r="X155" s="326"/>
      <c r="Y155" s="327"/>
    </row>
    <row r="156" spans="1:25" ht="15" thickBot="1" x14ac:dyDescent="0.4">
      <c r="A156" s="234"/>
      <c r="B156" s="234"/>
      <c r="C156" s="234"/>
      <c r="D156" s="234"/>
      <c r="E156" s="234"/>
      <c r="F156" s="234"/>
      <c r="G156" s="234"/>
      <c r="H156" s="234"/>
      <c r="I156" s="328"/>
      <c r="J156" s="329"/>
      <c r="K156" s="329"/>
      <c r="L156" s="329"/>
      <c r="M156" s="329"/>
      <c r="N156" s="329"/>
      <c r="O156" s="329"/>
      <c r="P156" s="329"/>
      <c r="Q156" s="329"/>
      <c r="R156" s="329"/>
      <c r="S156" s="329"/>
      <c r="T156" s="329"/>
      <c r="U156" s="329"/>
      <c r="V156" s="329"/>
      <c r="W156" s="329"/>
      <c r="X156" s="329"/>
      <c r="Y156" s="330"/>
    </row>
    <row r="157" spans="1:25" ht="15" thickBot="1" x14ac:dyDescent="0.4">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c r="Y157" s="230"/>
    </row>
    <row r="158" spans="1:25" ht="15" thickBot="1" x14ac:dyDescent="0.4">
      <c r="A158" s="271" t="s">
        <v>230</v>
      </c>
      <c r="B158" s="271"/>
      <c r="C158" s="271"/>
      <c r="D158" s="271"/>
      <c r="E158" s="271"/>
      <c r="F158" s="247"/>
      <c r="G158" s="248"/>
      <c r="H158" s="248"/>
      <c r="I158" s="248"/>
      <c r="J158" s="248"/>
      <c r="K158" s="248"/>
      <c r="L158" s="248"/>
      <c r="M158" s="248"/>
      <c r="N158" s="248"/>
      <c r="O158" s="248"/>
      <c r="P158" s="248"/>
      <c r="Q158" s="248"/>
      <c r="R158" s="248"/>
      <c r="S158" s="248"/>
      <c r="T158" s="248"/>
      <c r="U158" s="248"/>
      <c r="V158" s="248"/>
      <c r="W158" s="248"/>
      <c r="X158" s="248"/>
      <c r="Y158" s="249"/>
    </row>
    <row r="161" spans="1:25" ht="15" thickBot="1" x14ac:dyDescent="0.4">
      <c r="A161" s="230"/>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c r="Y161" s="230"/>
    </row>
    <row r="162" spans="1:25" ht="16" thickBot="1" x14ac:dyDescent="0.4">
      <c r="A162" s="318" t="s">
        <v>224</v>
      </c>
      <c r="B162" s="318"/>
      <c r="C162" s="319"/>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1"/>
    </row>
    <row r="163" spans="1:25" ht="15" thickBot="1" x14ac:dyDescent="0.4">
      <c r="A163" s="230"/>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c r="Y163" s="230"/>
    </row>
    <row r="164" spans="1:25" x14ac:dyDescent="0.35">
      <c r="A164" s="271" t="s">
        <v>226</v>
      </c>
      <c r="B164" s="271"/>
      <c r="C164" s="271"/>
      <c r="D164" s="271"/>
      <c r="E164" s="271"/>
      <c r="F164" s="322"/>
      <c r="G164" s="323"/>
      <c r="H164" s="323"/>
      <c r="I164" s="323"/>
      <c r="J164" s="323"/>
      <c r="K164" s="323"/>
      <c r="L164" s="323"/>
      <c r="M164" s="323"/>
      <c r="N164" s="323"/>
      <c r="O164" s="323"/>
      <c r="P164" s="323"/>
      <c r="Q164" s="323"/>
      <c r="R164" s="323"/>
      <c r="S164" s="323"/>
      <c r="T164" s="323"/>
      <c r="U164" s="323"/>
      <c r="V164" s="323"/>
      <c r="W164" s="323"/>
      <c r="X164" s="323"/>
      <c r="Y164" s="324"/>
    </row>
    <row r="165" spans="1:25" x14ac:dyDescent="0.35">
      <c r="A165" s="234"/>
      <c r="B165" s="234"/>
      <c r="C165" s="234"/>
      <c r="D165" s="234"/>
      <c r="E165" s="234"/>
      <c r="F165" s="325"/>
      <c r="G165" s="326"/>
      <c r="H165" s="326"/>
      <c r="I165" s="326"/>
      <c r="J165" s="326"/>
      <c r="K165" s="326"/>
      <c r="L165" s="326"/>
      <c r="M165" s="326"/>
      <c r="N165" s="326"/>
      <c r="O165" s="326"/>
      <c r="P165" s="326"/>
      <c r="Q165" s="326"/>
      <c r="R165" s="326"/>
      <c r="S165" s="326"/>
      <c r="T165" s="326"/>
      <c r="U165" s="326"/>
      <c r="V165" s="326"/>
      <c r="W165" s="326"/>
      <c r="X165" s="326"/>
      <c r="Y165" s="327"/>
    </row>
    <row r="166" spans="1:25" ht="15" thickBot="1" x14ac:dyDescent="0.4">
      <c r="A166" s="234"/>
      <c r="B166" s="234"/>
      <c r="C166" s="234"/>
      <c r="D166" s="234"/>
      <c r="E166" s="234"/>
      <c r="F166" s="328"/>
      <c r="G166" s="329"/>
      <c r="H166" s="329"/>
      <c r="I166" s="329"/>
      <c r="J166" s="329"/>
      <c r="K166" s="329"/>
      <c r="L166" s="329"/>
      <c r="M166" s="329"/>
      <c r="N166" s="329"/>
      <c r="O166" s="329"/>
      <c r="P166" s="329"/>
      <c r="Q166" s="329"/>
      <c r="R166" s="329"/>
      <c r="S166" s="329"/>
      <c r="T166" s="329"/>
      <c r="U166" s="329"/>
      <c r="V166" s="329"/>
      <c r="W166" s="329"/>
      <c r="X166" s="329"/>
      <c r="Y166" s="330"/>
    </row>
    <row r="167" spans="1:25" ht="15" thickBot="1" x14ac:dyDescent="0.4">
      <c r="A167" s="230"/>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row>
    <row r="168" spans="1:25" x14ac:dyDescent="0.35">
      <c r="A168" s="271" t="s">
        <v>228</v>
      </c>
      <c r="B168" s="271"/>
      <c r="C168" s="271"/>
      <c r="D168" s="271"/>
      <c r="E168" s="271"/>
      <c r="F168" s="271"/>
      <c r="G168" s="271"/>
      <c r="H168" s="271"/>
      <c r="I168" s="322"/>
      <c r="J168" s="323"/>
      <c r="K168" s="323"/>
      <c r="L168" s="323"/>
      <c r="M168" s="323"/>
      <c r="N168" s="323"/>
      <c r="O168" s="323"/>
      <c r="P168" s="323"/>
      <c r="Q168" s="323"/>
      <c r="R168" s="323"/>
      <c r="S168" s="323"/>
      <c r="T168" s="323"/>
      <c r="U168" s="323"/>
      <c r="V168" s="323"/>
      <c r="W168" s="323"/>
      <c r="X168" s="323"/>
      <c r="Y168" s="324"/>
    </row>
    <row r="169" spans="1:25" x14ac:dyDescent="0.35">
      <c r="A169" s="234"/>
      <c r="B169" s="234"/>
      <c r="C169" s="234"/>
      <c r="D169" s="234"/>
      <c r="E169" s="234"/>
      <c r="F169" s="234"/>
      <c r="G169" s="234"/>
      <c r="H169" s="234"/>
      <c r="I169" s="325"/>
      <c r="J169" s="326"/>
      <c r="K169" s="326"/>
      <c r="L169" s="326"/>
      <c r="M169" s="326"/>
      <c r="N169" s="326"/>
      <c r="O169" s="326"/>
      <c r="P169" s="326"/>
      <c r="Q169" s="326"/>
      <c r="R169" s="326"/>
      <c r="S169" s="326"/>
      <c r="T169" s="326"/>
      <c r="U169" s="326"/>
      <c r="V169" s="326"/>
      <c r="W169" s="326"/>
      <c r="X169" s="326"/>
      <c r="Y169" s="327"/>
    </row>
    <row r="170" spans="1:25" ht="15" thickBot="1" x14ac:dyDescent="0.4">
      <c r="A170" s="234"/>
      <c r="B170" s="234"/>
      <c r="C170" s="234"/>
      <c r="D170" s="234"/>
      <c r="E170" s="234"/>
      <c r="F170" s="234"/>
      <c r="G170" s="234"/>
      <c r="H170" s="234"/>
      <c r="I170" s="328"/>
      <c r="J170" s="329"/>
      <c r="K170" s="329"/>
      <c r="L170" s="329"/>
      <c r="M170" s="329"/>
      <c r="N170" s="329"/>
      <c r="O170" s="329"/>
      <c r="P170" s="329"/>
      <c r="Q170" s="329"/>
      <c r="R170" s="329"/>
      <c r="S170" s="329"/>
      <c r="T170" s="329"/>
      <c r="U170" s="329"/>
      <c r="V170" s="329"/>
      <c r="W170" s="329"/>
      <c r="X170" s="329"/>
      <c r="Y170" s="330"/>
    </row>
    <row r="171" spans="1:25" ht="15" thickBot="1" x14ac:dyDescent="0.4">
      <c r="A171" s="230"/>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c r="Y171" s="230"/>
    </row>
    <row r="172" spans="1:25" ht="15" thickBot="1" x14ac:dyDescent="0.4">
      <c r="A172" s="271" t="s">
        <v>230</v>
      </c>
      <c r="B172" s="271"/>
      <c r="C172" s="271"/>
      <c r="D172" s="271"/>
      <c r="E172" s="271"/>
      <c r="F172" s="247"/>
      <c r="G172" s="248"/>
      <c r="H172" s="248"/>
      <c r="I172" s="248"/>
      <c r="J172" s="248"/>
      <c r="K172" s="248"/>
      <c r="L172" s="248"/>
      <c r="M172" s="248"/>
      <c r="N172" s="248"/>
      <c r="O172" s="248"/>
      <c r="P172" s="248"/>
      <c r="Q172" s="248"/>
      <c r="R172" s="248"/>
      <c r="S172" s="248"/>
      <c r="T172" s="248"/>
      <c r="U172" s="248"/>
      <c r="V172" s="248"/>
      <c r="W172" s="248"/>
      <c r="X172" s="248"/>
      <c r="Y172" s="249"/>
    </row>
    <row r="175" spans="1:25" ht="15" thickBot="1" x14ac:dyDescent="0.4">
      <c r="A175" s="230"/>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c r="Y175" s="230"/>
    </row>
    <row r="176" spans="1:25" ht="16" thickBot="1" x14ac:dyDescent="0.4">
      <c r="A176" s="318" t="s">
        <v>224</v>
      </c>
      <c r="B176" s="318"/>
      <c r="C176" s="319"/>
      <c r="D176" s="320"/>
      <c r="E176" s="320"/>
      <c r="F176" s="320"/>
      <c r="G176" s="320"/>
      <c r="H176" s="320"/>
      <c r="I176" s="320"/>
      <c r="J176" s="320"/>
      <c r="K176" s="320"/>
      <c r="L176" s="320"/>
      <c r="M176" s="320"/>
      <c r="N176" s="320"/>
      <c r="O176" s="320"/>
      <c r="P176" s="320"/>
      <c r="Q176" s="320"/>
      <c r="R176" s="320"/>
      <c r="S176" s="320"/>
      <c r="T176" s="320"/>
      <c r="U176" s="320"/>
      <c r="V176" s="320"/>
      <c r="W176" s="320"/>
      <c r="X176" s="320"/>
      <c r="Y176" s="321"/>
    </row>
    <row r="177" spans="1:25" ht="15" thickBot="1" x14ac:dyDescent="0.4">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c r="Y177" s="230"/>
    </row>
    <row r="178" spans="1:25" x14ac:dyDescent="0.35">
      <c r="A178" s="271" t="s">
        <v>226</v>
      </c>
      <c r="B178" s="271"/>
      <c r="C178" s="271"/>
      <c r="D178" s="271"/>
      <c r="E178" s="271"/>
      <c r="F178" s="322"/>
      <c r="G178" s="323"/>
      <c r="H178" s="323"/>
      <c r="I178" s="323"/>
      <c r="J178" s="323"/>
      <c r="K178" s="323"/>
      <c r="L178" s="323"/>
      <c r="M178" s="323"/>
      <c r="N178" s="323"/>
      <c r="O178" s="323"/>
      <c r="P178" s="323"/>
      <c r="Q178" s="323"/>
      <c r="R178" s="323"/>
      <c r="S178" s="323"/>
      <c r="T178" s="323"/>
      <c r="U178" s="323"/>
      <c r="V178" s="323"/>
      <c r="W178" s="323"/>
      <c r="X178" s="323"/>
      <c r="Y178" s="324"/>
    </row>
    <row r="179" spans="1:25" x14ac:dyDescent="0.35">
      <c r="A179" s="234"/>
      <c r="B179" s="234"/>
      <c r="C179" s="234"/>
      <c r="D179" s="234"/>
      <c r="E179" s="234"/>
      <c r="F179" s="325"/>
      <c r="G179" s="326"/>
      <c r="H179" s="326"/>
      <c r="I179" s="326"/>
      <c r="J179" s="326"/>
      <c r="K179" s="326"/>
      <c r="L179" s="326"/>
      <c r="M179" s="326"/>
      <c r="N179" s="326"/>
      <c r="O179" s="326"/>
      <c r="P179" s="326"/>
      <c r="Q179" s="326"/>
      <c r="R179" s="326"/>
      <c r="S179" s="326"/>
      <c r="T179" s="326"/>
      <c r="U179" s="326"/>
      <c r="V179" s="326"/>
      <c r="W179" s="326"/>
      <c r="X179" s="326"/>
      <c r="Y179" s="327"/>
    </row>
    <row r="180" spans="1:25" ht="15" thickBot="1" x14ac:dyDescent="0.4">
      <c r="A180" s="234"/>
      <c r="B180" s="234"/>
      <c r="C180" s="234"/>
      <c r="D180" s="234"/>
      <c r="E180" s="234"/>
      <c r="F180" s="328"/>
      <c r="G180" s="329"/>
      <c r="H180" s="329"/>
      <c r="I180" s="329"/>
      <c r="J180" s="329"/>
      <c r="K180" s="329"/>
      <c r="L180" s="329"/>
      <c r="M180" s="329"/>
      <c r="N180" s="329"/>
      <c r="O180" s="329"/>
      <c r="P180" s="329"/>
      <c r="Q180" s="329"/>
      <c r="R180" s="329"/>
      <c r="S180" s="329"/>
      <c r="T180" s="329"/>
      <c r="U180" s="329"/>
      <c r="V180" s="329"/>
      <c r="W180" s="329"/>
      <c r="X180" s="329"/>
      <c r="Y180" s="330"/>
    </row>
    <row r="181" spans="1:25" ht="15" thickBot="1" x14ac:dyDescent="0.4">
      <c r="A181" s="230"/>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c r="Y181" s="230"/>
    </row>
    <row r="182" spans="1:25" x14ac:dyDescent="0.35">
      <c r="A182" s="271" t="s">
        <v>228</v>
      </c>
      <c r="B182" s="271"/>
      <c r="C182" s="271"/>
      <c r="D182" s="271"/>
      <c r="E182" s="271"/>
      <c r="F182" s="271"/>
      <c r="G182" s="271"/>
      <c r="H182" s="271"/>
      <c r="I182" s="322"/>
      <c r="J182" s="323"/>
      <c r="K182" s="323"/>
      <c r="L182" s="323"/>
      <c r="M182" s="323"/>
      <c r="N182" s="323"/>
      <c r="O182" s="323"/>
      <c r="P182" s="323"/>
      <c r="Q182" s="323"/>
      <c r="R182" s="323"/>
      <c r="S182" s="323"/>
      <c r="T182" s="323"/>
      <c r="U182" s="323"/>
      <c r="V182" s="323"/>
      <c r="W182" s="323"/>
      <c r="X182" s="323"/>
      <c r="Y182" s="324"/>
    </row>
    <row r="183" spans="1:25" x14ac:dyDescent="0.35">
      <c r="A183" s="234"/>
      <c r="B183" s="234"/>
      <c r="C183" s="234"/>
      <c r="D183" s="234"/>
      <c r="E183" s="234"/>
      <c r="F183" s="234"/>
      <c r="G183" s="234"/>
      <c r="H183" s="234"/>
      <c r="I183" s="325"/>
      <c r="J183" s="326"/>
      <c r="K183" s="326"/>
      <c r="L183" s="326"/>
      <c r="M183" s="326"/>
      <c r="N183" s="326"/>
      <c r="O183" s="326"/>
      <c r="P183" s="326"/>
      <c r="Q183" s="326"/>
      <c r="R183" s="326"/>
      <c r="S183" s="326"/>
      <c r="T183" s="326"/>
      <c r="U183" s="326"/>
      <c r="V183" s="326"/>
      <c r="W183" s="326"/>
      <c r="X183" s="326"/>
      <c r="Y183" s="327"/>
    </row>
    <row r="184" spans="1:25" ht="15" thickBot="1" x14ac:dyDescent="0.4">
      <c r="A184" s="234"/>
      <c r="B184" s="234"/>
      <c r="C184" s="234"/>
      <c r="D184" s="234"/>
      <c r="E184" s="234"/>
      <c r="F184" s="234"/>
      <c r="G184" s="234"/>
      <c r="H184" s="234"/>
      <c r="I184" s="328"/>
      <c r="J184" s="329"/>
      <c r="K184" s="329"/>
      <c r="L184" s="329"/>
      <c r="M184" s="329"/>
      <c r="N184" s="329"/>
      <c r="O184" s="329"/>
      <c r="P184" s="329"/>
      <c r="Q184" s="329"/>
      <c r="R184" s="329"/>
      <c r="S184" s="329"/>
      <c r="T184" s="329"/>
      <c r="U184" s="329"/>
      <c r="V184" s="329"/>
      <c r="W184" s="329"/>
      <c r="X184" s="329"/>
      <c r="Y184" s="330"/>
    </row>
    <row r="185" spans="1:25" ht="15" thickBot="1" x14ac:dyDescent="0.4">
      <c r="A185" s="230"/>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c r="Y185" s="230"/>
    </row>
    <row r="186" spans="1:25" ht="15" thickBot="1" x14ac:dyDescent="0.4">
      <c r="A186" s="271" t="s">
        <v>230</v>
      </c>
      <c r="B186" s="271"/>
      <c r="C186" s="271"/>
      <c r="D186" s="271"/>
      <c r="E186" s="271"/>
      <c r="F186" s="247"/>
      <c r="G186" s="248"/>
      <c r="H186" s="248"/>
      <c r="I186" s="248"/>
      <c r="J186" s="248"/>
      <c r="K186" s="248"/>
      <c r="L186" s="248"/>
      <c r="M186" s="248"/>
      <c r="N186" s="248"/>
      <c r="O186" s="248"/>
      <c r="P186" s="248"/>
      <c r="Q186" s="248"/>
      <c r="R186" s="248"/>
      <c r="S186" s="248"/>
      <c r="T186" s="248"/>
      <c r="U186" s="248"/>
      <c r="V186" s="248"/>
      <c r="W186" s="248"/>
      <c r="X186" s="248"/>
      <c r="Y186" s="249"/>
    </row>
    <row r="189" spans="1:25" ht="15" thickBot="1" x14ac:dyDescent="0.4">
      <c r="A189" s="230"/>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c r="Y189" s="230"/>
    </row>
    <row r="190" spans="1:25" ht="16" thickBot="1" x14ac:dyDescent="0.4">
      <c r="A190" s="318" t="s">
        <v>224</v>
      </c>
      <c r="B190" s="318"/>
      <c r="C190" s="319"/>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1"/>
    </row>
    <row r="191" spans="1:25" ht="15" thickBot="1" x14ac:dyDescent="0.4">
      <c r="A191" s="230"/>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c r="Y191" s="230"/>
    </row>
    <row r="192" spans="1:25" x14ac:dyDescent="0.35">
      <c r="A192" s="271" t="s">
        <v>226</v>
      </c>
      <c r="B192" s="271"/>
      <c r="C192" s="271"/>
      <c r="D192" s="271"/>
      <c r="E192" s="271"/>
      <c r="F192" s="322"/>
      <c r="G192" s="323"/>
      <c r="H192" s="323"/>
      <c r="I192" s="323"/>
      <c r="J192" s="323"/>
      <c r="K192" s="323"/>
      <c r="L192" s="323"/>
      <c r="M192" s="323"/>
      <c r="N192" s="323"/>
      <c r="O192" s="323"/>
      <c r="P192" s="323"/>
      <c r="Q192" s="323"/>
      <c r="R192" s="323"/>
      <c r="S192" s="323"/>
      <c r="T192" s="323"/>
      <c r="U192" s="323"/>
      <c r="V192" s="323"/>
      <c r="W192" s="323"/>
      <c r="X192" s="323"/>
      <c r="Y192" s="324"/>
    </row>
    <row r="193" spans="1:25" x14ac:dyDescent="0.35">
      <c r="A193" s="234"/>
      <c r="B193" s="234"/>
      <c r="C193" s="234"/>
      <c r="D193" s="234"/>
      <c r="E193" s="234"/>
      <c r="F193" s="325"/>
      <c r="G193" s="326"/>
      <c r="H193" s="326"/>
      <c r="I193" s="326"/>
      <c r="J193" s="326"/>
      <c r="K193" s="326"/>
      <c r="L193" s="326"/>
      <c r="M193" s="326"/>
      <c r="N193" s="326"/>
      <c r="O193" s="326"/>
      <c r="P193" s="326"/>
      <c r="Q193" s="326"/>
      <c r="R193" s="326"/>
      <c r="S193" s="326"/>
      <c r="T193" s="326"/>
      <c r="U193" s="326"/>
      <c r="V193" s="326"/>
      <c r="W193" s="326"/>
      <c r="X193" s="326"/>
      <c r="Y193" s="327"/>
    </row>
    <row r="194" spans="1:25" ht="15" thickBot="1" x14ac:dyDescent="0.4">
      <c r="A194" s="234"/>
      <c r="B194" s="234"/>
      <c r="C194" s="234"/>
      <c r="D194" s="234"/>
      <c r="E194" s="234"/>
      <c r="F194" s="328"/>
      <c r="G194" s="329"/>
      <c r="H194" s="329"/>
      <c r="I194" s="329"/>
      <c r="J194" s="329"/>
      <c r="K194" s="329"/>
      <c r="L194" s="329"/>
      <c r="M194" s="329"/>
      <c r="N194" s="329"/>
      <c r="O194" s="329"/>
      <c r="P194" s="329"/>
      <c r="Q194" s="329"/>
      <c r="R194" s="329"/>
      <c r="S194" s="329"/>
      <c r="T194" s="329"/>
      <c r="U194" s="329"/>
      <c r="V194" s="329"/>
      <c r="W194" s="329"/>
      <c r="X194" s="329"/>
      <c r="Y194" s="330"/>
    </row>
    <row r="195" spans="1:25" ht="15" thickBot="1" x14ac:dyDescent="0.4">
      <c r="A195" s="230"/>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c r="Y195" s="230"/>
    </row>
    <row r="196" spans="1:25" x14ac:dyDescent="0.35">
      <c r="A196" s="271" t="s">
        <v>228</v>
      </c>
      <c r="B196" s="271"/>
      <c r="C196" s="271"/>
      <c r="D196" s="271"/>
      <c r="E196" s="271"/>
      <c r="F196" s="271"/>
      <c r="G196" s="271"/>
      <c r="H196" s="271"/>
      <c r="I196" s="322"/>
      <c r="J196" s="323"/>
      <c r="K196" s="323"/>
      <c r="L196" s="323"/>
      <c r="M196" s="323"/>
      <c r="N196" s="323"/>
      <c r="O196" s="323"/>
      <c r="P196" s="323"/>
      <c r="Q196" s="323"/>
      <c r="R196" s="323"/>
      <c r="S196" s="323"/>
      <c r="T196" s="323"/>
      <c r="U196" s="323"/>
      <c r="V196" s="323"/>
      <c r="W196" s="323"/>
      <c r="X196" s="323"/>
      <c r="Y196" s="324"/>
    </row>
    <row r="197" spans="1:25" x14ac:dyDescent="0.35">
      <c r="A197" s="234"/>
      <c r="B197" s="234"/>
      <c r="C197" s="234"/>
      <c r="D197" s="234"/>
      <c r="E197" s="234"/>
      <c r="F197" s="234"/>
      <c r="G197" s="234"/>
      <c r="H197" s="234"/>
      <c r="I197" s="325"/>
      <c r="J197" s="326"/>
      <c r="K197" s="326"/>
      <c r="L197" s="326"/>
      <c r="M197" s="326"/>
      <c r="N197" s="326"/>
      <c r="O197" s="326"/>
      <c r="P197" s="326"/>
      <c r="Q197" s="326"/>
      <c r="R197" s="326"/>
      <c r="S197" s="326"/>
      <c r="T197" s="326"/>
      <c r="U197" s="326"/>
      <c r="V197" s="326"/>
      <c r="W197" s="326"/>
      <c r="X197" s="326"/>
      <c r="Y197" s="327"/>
    </row>
    <row r="198" spans="1:25" ht="15" thickBot="1" x14ac:dyDescent="0.4">
      <c r="A198" s="234"/>
      <c r="B198" s="234"/>
      <c r="C198" s="234"/>
      <c r="D198" s="234"/>
      <c r="E198" s="234"/>
      <c r="F198" s="234"/>
      <c r="G198" s="234"/>
      <c r="H198" s="234"/>
      <c r="I198" s="328"/>
      <c r="J198" s="329"/>
      <c r="K198" s="329"/>
      <c r="L198" s="329"/>
      <c r="M198" s="329"/>
      <c r="N198" s="329"/>
      <c r="O198" s="329"/>
      <c r="P198" s="329"/>
      <c r="Q198" s="329"/>
      <c r="R198" s="329"/>
      <c r="S198" s="329"/>
      <c r="T198" s="329"/>
      <c r="U198" s="329"/>
      <c r="V198" s="329"/>
      <c r="W198" s="329"/>
      <c r="X198" s="329"/>
      <c r="Y198" s="330"/>
    </row>
    <row r="199" spans="1:25" ht="15" thickBot="1" x14ac:dyDescent="0.4">
      <c r="A199" s="230"/>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c r="Y199" s="230"/>
    </row>
    <row r="200" spans="1:25" ht="15" thickBot="1" x14ac:dyDescent="0.4">
      <c r="A200" s="271" t="s">
        <v>230</v>
      </c>
      <c r="B200" s="271"/>
      <c r="C200" s="271"/>
      <c r="D200" s="271"/>
      <c r="E200" s="271"/>
      <c r="F200" s="247"/>
      <c r="G200" s="248"/>
      <c r="H200" s="248"/>
      <c r="I200" s="248"/>
      <c r="J200" s="248"/>
      <c r="K200" s="248"/>
      <c r="L200" s="248"/>
      <c r="M200" s="248"/>
      <c r="N200" s="248"/>
      <c r="O200" s="248"/>
      <c r="P200" s="248"/>
      <c r="Q200" s="248"/>
      <c r="R200" s="248"/>
      <c r="S200" s="248"/>
      <c r="T200" s="248"/>
      <c r="U200" s="248"/>
      <c r="V200" s="248"/>
      <c r="W200" s="248"/>
      <c r="X200" s="248"/>
      <c r="Y200" s="249"/>
    </row>
    <row r="201" spans="1:25" x14ac:dyDescent="0.35">
      <c r="A201" s="234"/>
      <c r="B201" s="234"/>
      <c r="C201" s="234"/>
      <c r="D201" s="234"/>
      <c r="E201" s="234"/>
      <c r="F201" s="17"/>
      <c r="G201" s="17"/>
      <c r="H201" s="17"/>
      <c r="I201" s="17"/>
      <c r="J201" s="17"/>
      <c r="K201" s="17"/>
      <c r="L201" s="17"/>
      <c r="M201" s="17"/>
      <c r="N201" s="17"/>
      <c r="O201" s="17"/>
      <c r="P201" s="17"/>
      <c r="Q201" s="17"/>
      <c r="R201" s="17"/>
      <c r="S201" s="17"/>
      <c r="T201" s="17"/>
      <c r="U201" s="17"/>
      <c r="V201" s="17"/>
      <c r="W201" s="17"/>
      <c r="X201" s="17"/>
      <c r="Y201" s="17"/>
    </row>
    <row r="203" spans="1:25" ht="15" thickBot="1" x14ac:dyDescent="0.4">
      <c r="A203" s="230"/>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c r="Y203" s="230"/>
    </row>
    <row r="204" spans="1:25" ht="16" thickBot="1" x14ac:dyDescent="0.4">
      <c r="A204" s="318" t="s">
        <v>224</v>
      </c>
      <c r="B204" s="318"/>
      <c r="C204" s="319"/>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1"/>
    </row>
    <row r="205" spans="1:25" ht="15" thickBot="1" x14ac:dyDescent="0.4">
      <c r="A205" s="230"/>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row>
    <row r="206" spans="1:25" x14ac:dyDescent="0.35">
      <c r="A206" s="271" t="s">
        <v>226</v>
      </c>
      <c r="B206" s="271"/>
      <c r="C206" s="271"/>
      <c r="D206" s="271"/>
      <c r="E206" s="271"/>
      <c r="F206" s="322"/>
      <c r="G206" s="323"/>
      <c r="H206" s="323"/>
      <c r="I206" s="323"/>
      <c r="J206" s="323"/>
      <c r="K206" s="323"/>
      <c r="L206" s="323"/>
      <c r="M206" s="323"/>
      <c r="N206" s="323"/>
      <c r="O206" s="323"/>
      <c r="P206" s="323"/>
      <c r="Q206" s="323"/>
      <c r="R206" s="323"/>
      <c r="S206" s="323"/>
      <c r="T206" s="323"/>
      <c r="U206" s="323"/>
      <c r="V206" s="323"/>
      <c r="W206" s="323"/>
      <c r="X206" s="323"/>
      <c r="Y206" s="324"/>
    </row>
    <row r="207" spans="1:25" x14ac:dyDescent="0.35">
      <c r="A207" s="234"/>
      <c r="B207" s="234"/>
      <c r="C207" s="234"/>
      <c r="D207" s="234"/>
      <c r="E207" s="234"/>
      <c r="F207" s="325"/>
      <c r="G207" s="326"/>
      <c r="H207" s="326"/>
      <c r="I207" s="326"/>
      <c r="J207" s="326"/>
      <c r="K207" s="326"/>
      <c r="L207" s="326"/>
      <c r="M207" s="326"/>
      <c r="N207" s="326"/>
      <c r="O207" s="326"/>
      <c r="P207" s="326"/>
      <c r="Q207" s="326"/>
      <c r="R207" s="326"/>
      <c r="S207" s="326"/>
      <c r="T207" s="326"/>
      <c r="U207" s="326"/>
      <c r="V207" s="326"/>
      <c r="W207" s="326"/>
      <c r="X207" s="326"/>
      <c r="Y207" s="327"/>
    </row>
    <row r="208" spans="1:25" ht="15" thickBot="1" x14ac:dyDescent="0.4">
      <c r="A208" s="234"/>
      <c r="B208" s="234"/>
      <c r="C208" s="234"/>
      <c r="D208" s="234"/>
      <c r="E208" s="234"/>
      <c r="F208" s="328"/>
      <c r="G208" s="329"/>
      <c r="H208" s="329"/>
      <c r="I208" s="329"/>
      <c r="J208" s="329"/>
      <c r="K208" s="329"/>
      <c r="L208" s="329"/>
      <c r="M208" s="329"/>
      <c r="N208" s="329"/>
      <c r="O208" s="329"/>
      <c r="P208" s="329"/>
      <c r="Q208" s="329"/>
      <c r="R208" s="329"/>
      <c r="S208" s="329"/>
      <c r="T208" s="329"/>
      <c r="U208" s="329"/>
      <c r="V208" s="329"/>
      <c r="W208" s="329"/>
      <c r="X208" s="329"/>
      <c r="Y208" s="330"/>
    </row>
    <row r="209" spans="1:25" ht="15" thickBot="1" x14ac:dyDescent="0.4">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c r="Y209" s="230"/>
    </row>
    <row r="210" spans="1:25" x14ac:dyDescent="0.35">
      <c r="A210" s="271" t="s">
        <v>228</v>
      </c>
      <c r="B210" s="271"/>
      <c r="C210" s="271"/>
      <c r="D210" s="271"/>
      <c r="E210" s="271"/>
      <c r="F210" s="271"/>
      <c r="G210" s="271"/>
      <c r="H210" s="271"/>
      <c r="I210" s="322"/>
      <c r="J210" s="323"/>
      <c r="K210" s="323"/>
      <c r="L210" s="323"/>
      <c r="M210" s="323"/>
      <c r="N210" s="323"/>
      <c r="O210" s="323"/>
      <c r="P210" s="323"/>
      <c r="Q210" s="323"/>
      <c r="R210" s="323"/>
      <c r="S210" s="323"/>
      <c r="T210" s="323"/>
      <c r="U210" s="323"/>
      <c r="V210" s="323"/>
      <c r="W210" s="323"/>
      <c r="X210" s="323"/>
      <c r="Y210" s="324"/>
    </row>
    <row r="211" spans="1:25" x14ac:dyDescent="0.35">
      <c r="A211" s="234"/>
      <c r="B211" s="234"/>
      <c r="C211" s="234"/>
      <c r="D211" s="234"/>
      <c r="E211" s="234"/>
      <c r="F211" s="234"/>
      <c r="G211" s="234"/>
      <c r="H211" s="234"/>
      <c r="I211" s="325"/>
      <c r="J211" s="326"/>
      <c r="K211" s="326"/>
      <c r="L211" s="326"/>
      <c r="M211" s="326"/>
      <c r="N211" s="326"/>
      <c r="O211" s="326"/>
      <c r="P211" s="326"/>
      <c r="Q211" s="326"/>
      <c r="R211" s="326"/>
      <c r="S211" s="326"/>
      <c r="T211" s="326"/>
      <c r="U211" s="326"/>
      <c r="V211" s="326"/>
      <c r="W211" s="326"/>
      <c r="X211" s="326"/>
      <c r="Y211" s="327"/>
    </row>
    <row r="212" spans="1:25" ht="15" thickBot="1" x14ac:dyDescent="0.4">
      <c r="A212" s="234"/>
      <c r="B212" s="234"/>
      <c r="C212" s="234"/>
      <c r="D212" s="234"/>
      <c r="E212" s="234"/>
      <c r="F212" s="234"/>
      <c r="G212" s="234"/>
      <c r="H212" s="234"/>
      <c r="I212" s="328"/>
      <c r="J212" s="329"/>
      <c r="K212" s="329"/>
      <c r="L212" s="329"/>
      <c r="M212" s="329"/>
      <c r="N212" s="329"/>
      <c r="O212" s="329"/>
      <c r="P212" s="329"/>
      <c r="Q212" s="329"/>
      <c r="R212" s="329"/>
      <c r="S212" s="329"/>
      <c r="T212" s="329"/>
      <c r="U212" s="329"/>
      <c r="V212" s="329"/>
      <c r="W212" s="329"/>
      <c r="X212" s="329"/>
      <c r="Y212" s="330"/>
    </row>
    <row r="213" spans="1:25" ht="15" thickBot="1" x14ac:dyDescent="0.4">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row>
    <row r="214" spans="1:25" ht="15" thickBot="1" x14ac:dyDescent="0.4">
      <c r="A214" s="271" t="s">
        <v>230</v>
      </c>
      <c r="B214" s="271"/>
      <c r="C214" s="271"/>
      <c r="D214" s="271"/>
      <c r="E214" s="271"/>
      <c r="F214" s="247"/>
      <c r="G214" s="248"/>
      <c r="H214" s="248"/>
      <c r="I214" s="248"/>
      <c r="J214" s="248"/>
      <c r="K214" s="248"/>
      <c r="L214" s="248"/>
      <c r="M214" s="248"/>
      <c r="N214" s="248"/>
      <c r="O214" s="248"/>
      <c r="P214" s="248"/>
      <c r="Q214" s="248"/>
      <c r="R214" s="248"/>
      <c r="S214" s="248"/>
      <c r="T214" s="248"/>
      <c r="U214" s="248"/>
      <c r="V214" s="248"/>
      <c r="W214" s="248"/>
      <c r="X214" s="248"/>
      <c r="Y214" s="249"/>
    </row>
    <row r="215" spans="1:25" x14ac:dyDescent="0.35">
      <c r="A215" s="234"/>
      <c r="B215" s="234"/>
      <c r="C215" s="234"/>
      <c r="D215" s="234"/>
      <c r="E215" s="234"/>
      <c r="F215" s="17"/>
      <c r="G215" s="17"/>
      <c r="H215" s="17"/>
      <c r="I215" s="17"/>
      <c r="J215" s="17"/>
      <c r="K215" s="17"/>
      <c r="L215" s="17"/>
      <c r="M215" s="17"/>
      <c r="N215" s="17"/>
      <c r="O215" s="17"/>
      <c r="P215" s="17"/>
      <c r="Q215" s="17"/>
      <c r="R215" s="17"/>
      <c r="S215" s="17"/>
      <c r="T215" s="17"/>
      <c r="U215" s="17"/>
      <c r="V215" s="17"/>
      <c r="W215" s="17"/>
      <c r="X215" s="17"/>
      <c r="Y215" s="17"/>
    </row>
    <row r="217" spans="1:25" ht="15" thickBot="1" x14ac:dyDescent="0.4">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c r="Y217" s="230"/>
    </row>
    <row r="218" spans="1:25" ht="16" thickBot="1" x14ac:dyDescent="0.4">
      <c r="A218" s="318" t="s">
        <v>224</v>
      </c>
      <c r="B218" s="318"/>
      <c r="C218" s="319"/>
      <c r="D218" s="320"/>
      <c r="E218" s="320"/>
      <c r="F218" s="320"/>
      <c r="G218" s="320"/>
      <c r="H218" s="320"/>
      <c r="I218" s="320"/>
      <c r="J218" s="320"/>
      <c r="K218" s="320"/>
      <c r="L218" s="320"/>
      <c r="M218" s="320"/>
      <c r="N218" s="320"/>
      <c r="O218" s="320"/>
      <c r="P218" s="320"/>
      <c r="Q218" s="320"/>
      <c r="R218" s="320"/>
      <c r="S218" s="320"/>
      <c r="T218" s="320"/>
      <c r="U218" s="320"/>
      <c r="V218" s="320"/>
      <c r="W218" s="320"/>
      <c r="X218" s="320"/>
      <c r="Y218" s="321"/>
    </row>
    <row r="219" spans="1:25" ht="15" thickBot="1" x14ac:dyDescent="0.4">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c r="Y219" s="230"/>
    </row>
    <row r="220" spans="1:25" x14ac:dyDescent="0.35">
      <c r="A220" s="271" t="s">
        <v>226</v>
      </c>
      <c r="B220" s="271"/>
      <c r="C220" s="271"/>
      <c r="D220" s="271"/>
      <c r="E220" s="271"/>
      <c r="F220" s="322"/>
      <c r="G220" s="323"/>
      <c r="H220" s="323"/>
      <c r="I220" s="323"/>
      <c r="J220" s="323"/>
      <c r="K220" s="323"/>
      <c r="L220" s="323"/>
      <c r="M220" s="323"/>
      <c r="N220" s="323"/>
      <c r="O220" s="323"/>
      <c r="P220" s="323"/>
      <c r="Q220" s="323"/>
      <c r="R220" s="323"/>
      <c r="S220" s="323"/>
      <c r="T220" s="323"/>
      <c r="U220" s="323"/>
      <c r="V220" s="323"/>
      <c r="W220" s="323"/>
      <c r="X220" s="323"/>
      <c r="Y220" s="324"/>
    </row>
    <row r="221" spans="1:25" x14ac:dyDescent="0.35">
      <c r="A221" s="234"/>
      <c r="B221" s="234"/>
      <c r="C221" s="234"/>
      <c r="D221" s="234"/>
      <c r="E221" s="234"/>
      <c r="F221" s="325"/>
      <c r="G221" s="326"/>
      <c r="H221" s="326"/>
      <c r="I221" s="326"/>
      <c r="J221" s="326"/>
      <c r="K221" s="326"/>
      <c r="L221" s="326"/>
      <c r="M221" s="326"/>
      <c r="N221" s="326"/>
      <c r="O221" s="326"/>
      <c r="P221" s="326"/>
      <c r="Q221" s="326"/>
      <c r="R221" s="326"/>
      <c r="S221" s="326"/>
      <c r="T221" s="326"/>
      <c r="U221" s="326"/>
      <c r="V221" s="326"/>
      <c r="W221" s="326"/>
      <c r="X221" s="326"/>
      <c r="Y221" s="327"/>
    </row>
    <row r="222" spans="1:25" ht="15" thickBot="1" x14ac:dyDescent="0.4">
      <c r="A222" s="234"/>
      <c r="B222" s="234"/>
      <c r="C222" s="234"/>
      <c r="D222" s="234"/>
      <c r="E222" s="234"/>
      <c r="F222" s="328"/>
      <c r="G222" s="329"/>
      <c r="H222" s="329"/>
      <c r="I222" s="329"/>
      <c r="J222" s="329"/>
      <c r="K222" s="329"/>
      <c r="L222" s="329"/>
      <c r="M222" s="329"/>
      <c r="N222" s="329"/>
      <c r="O222" s="329"/>
      <c r="P222" s="329"/>
      <c r="Q222" s="329"/>
      <c r="R222" s="329"/>
      <c r="S222" s="329"/>
      <c r="T222" s="329"/>
      <c r="U222" s="329"/>
      <c r="V222" s="329"/>
      <c r="W222" s="329"/>
      <c r="X222" s="329"/>
      <c r="Y222" s="330"/>
    </row>
    <row r="223" spans="1:25" ht="15" thickBot="1" x14ac:dyDescent="0.4">
      <c r="A223" s="230"/>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row>
    <row r="224" spans="1:25" x14ac:dyDescent="0.35">
      <c r="A224" s="271" t="s">
        <v>228</v>
      </c>
      <c r="B224" s="271"/>
      <c r="C224" s="271"/>
      <c r="D224" s="271"/>
      <c r="E224" s="271"/>
      <c r="F224" s="271"/>
      <c r="G224" s="271"/>
      <c r="H224" s="271"/>
      <c r="I224" s="322"/>
      <c r="J224" s="323"/>
      <c r="K224" s="323"/>
      <c r="L224" s="323"/>
      <c r="M224" s="323"/>
      <c r="N224" s="323"/>
      <c r="O224" s="323"/>
      <c r="P224" s="323"/>
      <c r="Q224" s="323"/>
      <c r="R224" s="323"/>
      <c r="S224" s="323"/>
      <c r="T224" s="323"/>
      <c r="U224" s="323"/>
      <c r="V224" s="323"/>
      <c r="W224" s="323"/>
      <c r="X224" s="323"/>
      <c r="Y224" s="324"/>
    </row>
    <row r="225" spans="1:25" x14ac:dyDescent="0.35">
      <c r="A225" s="234"/>
      <c r="B225" s="234"/>
      <c r="C225" s="234"/>
      <c r="D225" s="234"/>
      <c r="E225" s="234"/>
      <c r="F225" s="234"/>
      <c r="G225" s="234"/>
      <c r="H225" s="234"/>
      <c r="I225" s="325"/>
      <c r="J225" s="326"/>
      <c r="K225" s="326"/>
      <c r="L225" s="326"/>
      <c r="M225" s="326"/>
      <c r="N225" s="326"/>
      <c r="O225" s="326"/>
      <c r="P225" s="326"/>
      <c r="Q225" s="326"/>
      <c r="R225" s="326"/>
      <c r="S225" s="326"/>
      <c r="T225" s="326"/>
      <c r="U225" s="326"/>
      <c r="V225" s="326"/>
      <c r="W225" s="326"/>
      <c r="X225" s="326"/>
      <c r="Y225" s="327"/>
    </row>
    <row r="226" spans="1:25" ht="15" thickBot="1" x14ac:dyDescent="0.4">
      <c r="A226" s="234"/>
      <c r="B226" s="234"/>
      <c r="C226" s="234"/>
      <c r="D226" s="234"/>
      <c r="E226" s="234"/>
      <c r="F226" s="234"/>
      <c r="G226" s="234"/>
      <c r="H226" s="234"/>
      <c r="I226" s="328"/>
      <c r="J226" s="329"/>
      <c r="K226" s="329"/>
      <c r="L226" s="329"/>
      <c r="M226" s="329"/>
      <c r="N226" s="329"/>
      <c r="O226" s="329"/>
      <c r="P226" s="329"/>
      <c r="Q226" s="329"/>
      <c r="R226" s="329"/>
      <c r="S226" s="329"/>
      <c r="T226" s="329"/>
      <c r="U226" s="329"/>
      <c r="V226" s="329"/>
      <c r="W226" s="329"/>
      <c r="X226" s="329"/>
      <c r="Y226" s="330"/>
    </row>
    <row r="227" spans="1:25" ht="15" thickBot="1" x14ac:dyDescent="0.4">
      <c r="A227" s="230"/>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row>
    <row r="228" spans="1:25" ht="15" thickBot="1" x14ac:dyDescent="0.4">
      <c r="A228" s="271" t="s">
        <v>230</v>
      </c>
      <c r="B228" s="271"/>
      <c r="C228" s="271"/>
      <c r="D228" s="271"/>
      <c r="E228" s="271"/>
      <c r="F228" s="247"/>
      <c r="G228" s="248"/>
      <c r="H228" s="248"/>
      <c r="I228" s="248"/>
      <c r="J228" s="248"/>
      <c r="K228" s="248"/>
      <c r="L228" s="248"/>
      <c r="M228" s="248"/>
      <c r="N228" s="248"/>
      <c r="O228" s="248"/>
      <c r="P228" s="248"/>
      <c r="Q228" s="248"/>
      <c r="R228" s="248"/>
      <c r="S228" s="248"/>
      <c r="T228" s="248"/>
      <c r="U228" s="248"/>
      <c r="V228" s="248"/>
      <c r="W228" s="248"/>
      <c r="X228" s="248"/>
      <c r="Y228" s="249"/>
    </row>
  </sheetData>
  <customSheetViews>
    <customSheetView guid="{08C97B7F-67EE-4463-AA3D-5024C5CFCC42}">
      <selection activeCell="C36" sqref="C36:Y36"/>
      <pageMargins left="0" right="0" top="0" bottom="0" header="0" footer="0"/>
      <pageSetup orientation="portrait" verticalDpi="0" r:id="rId1"/>
    </customSheetView>
  </customSheetViews>
  <mergeCells count="131">
    <mergeCell ref="A224:H224"/>
    <mergeCell ref="I224:Y226"/>
    <mergeCell ref="A228:E228"/>
    <mergeCell ref="F228:Y228"/>
    <mergeCell ref="A214:E214"/>
    <mergeCell ref="F214:Y214"/>
    <mergeCell ref="A218:B218"/>
    <mergeCell ref="C218:Y218"/>
    <mergeCell ref="A220:E220"/>
    <mergeCell ref="F220:Y222"/>
    <mergeCell ref="A204:B204"/>
    <mergeCell ref="C204:Y204"/>
    <mergeCell ref="A206:E206"/>
    <mergeCell ref="F206:Y208"/>
    <mergeCell ref="A210:H210"/>
    <mergeCell ref="I210:Y212"/>
    <mergeCell ref="A192:E192"/>
    <mergeCell ref="F192:Y194"/>
    <mergeCell ref="A196:H196"/>
    <mergeCell ref="I196:Y198"/>
    <mergeCell ref="A200:E200"/>
    <mergeCell ref="F200:Y200"/>
    <mergeCell ref="A182:H182"/>
    <mergeCell ref="I182:Y184"/>
    <mergeCell ref="A186:E186"/>
    <mergeCell ref="F186:Y186"/>
    <mergeCell ref="A190:B190"/>
    <mergeCell ref="C190:Y190"/>
    <mergeCell ref="A172:E172"/>
    <mergeCell ref="F172:Y172"/>
    <mergeCell ref="A176:B176"/>
    <mergeCell ref="C176:Y176"/>
    <mergeCell ref="A178:E178"/>
    <mergeCell ref="F178:Y180"/>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40:H140"/>
    <mergeCell ref="I140:Y142"/>
    <mergeCell ref="A144:E144"/>
    <mergeCell ref="F144:Y144"/>
    <mergeCell ref="A148:B148"/>
    <mergeCell ref="C148:Y148"/>
    <mergeCell ref="A134:B134"/>
    <mergeCell ref="C134:Y134"/>
    <mergeCell ref="A136:E136"/>
    <mergeCell ref="F136:Y138"/>
    <mergeCell ref="A126:H126"/>
    <mergeCell ref="I126:Y128"/>
    <mergeCell ref="A130:E130"/>
    <mergeCell ref="F130:Y130"/>
    <mergeCell ref="A116:E116"/>
    <mergeCell ref="F116:Y116"/>
    <mergeCell ref="A120:B120"/>
    <mergeCell ref="C120:Y120"/>
    <mergeCell ref="A122:E122"/>
    <mergeCell ref="F122:Y124"/>
    <mergeCell ref="A106:B106"/>
    <mergeCell ref="C106:Y106"/>
    <mergeCell ref="A108:E108"/>
    <mergeCell ref="F108:Y110"/>
    <mergeCell ref="A112:H112"/>
    <mergeCell ref="I112:Y114"/>
    <mergeCell ref="A94:E94"/>
    <mergeCell ref="F94:Y96"/>
    <mergeCell ref="A98:H98"/>
    <mergeCell ref="I98:Y100"/>
    <mergeCell ref="A102:E102"/>
    <mergeCell ref="F102:Y102"/>
    <mergeCell ref="A84:H84"/>
    <mergeCell ref="I84:Y86"/>
    <mergeCell ref="A88:E88"/>
    <mergeCell ref="F88:Y88"/>
    <mergeCell ref="A92:B92"/>
    <mergeCell ref="C92:Y92"/>
    <mergeCell ref="A74:E74"/>
    <mergeCell ref="F74:Y74"/>
    <mergeCell ref="A78:B78"/>
    <mergeCell ref="C78:Y78"/>
    <mergeCell ref="A80:E80"/>
    <mergeCell ref="F80:Y82"/>
    <mergeCell ref="A64:B64"/>
    <mergeCell ref="C64:Y64"/>
    <mergeCell ref="A66:E66"/>
    <mergeCell ref="F66:Y68"/>
    <mergeCell ref="A70:H70"/>
    <mergeCell ref="I70:Y72"/>
    <mergeCell ref="A52:E52"/>
    <mergeCell ref="F52:Y54"/>
    <mergeCell ref="A56:H56"/>
    <mergeCell ref="I56:Y58"/>
    <mergeCell ref="A60:E60"/>
    <mergeCell ref="F60:Y60"/>
    <mergeCell ref="A46:E46"/>
    <mergeCell ref="F46:Y46"/>
    <mergeCell ref="A50:B50"/>
    <mergeCell ref="C50:Y50"/>
    <mergeCell ref="A32:E32"/>
    <mergeCell ref="F32:Y32"/>
    <mergeCell ref="A36:B36"/>
    <mergeCell ref="C36:Y36"/>
    <mergeCell ref="A38:E38"/>
    <mergeCell ref="F38:Y40"/>
    <mergeCell ref="A28:H28"/>
    <mergeCell ref="I28:Y30"/>
    <mergeCell ref="A18:E18"/>
    <mergeCell ref="A8:B8"/>
    <mergeCell ref="C8:Y8"/>
    <mergeCell ref="F10:Y12"/>
    <mergeCell ref="I14:Y16"/>
    <mergeCell ref="F18:Y18"/>
    <mergeCell ref="A42:H42"/>
    <mergeCell ref="I42:Y44"/>
    <mergeCell ref="A1:D1"/>
    <mergeCell ref="A3:Q3"/>
    <mergeCell ref="A5:R5"/>
    <mergeCell ref="A10:E10"/>
    <mergeCell ref="A14:H14"/>
    <mergeCell ref="A22:B22"/>
    <mergeCell ref="C22:Y22"/>
    <mergeCell ref="A24:E24"/>
    <mergeCell ref="F24:Y26"/>
  </mergeCell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5" x14ac:dyDescent="0.35"/>
  <sheetData>
    <row r="1" spans="1:24" x14ac:dyDescent="0.35">
      <c r="A1" s="332" t="s">
        <v>231</v>
      </c>
      <c r="B1" s="332"/>
      <c r="C1" s="332"/>
      <c r="D1" s="332"/>
      <c r="E1" s="332"/>
      <c r="F1" s="332"/>
      <c r="G1" s="332"/>
      <c r="H1" s="332"/>
      <c r="I1" s="230"/>
      <c r="J1" s="230"/>
      <c r="K1" s="230"/>
      <c r="L1" s="230"/>
      <c r="M1" s="230"/>
      <c r="N1" s="230"/>
      <c r="O1" s="230"/>
      <c r="P1" s="230"/>
      <c r="Q1" s="230"/>
      <c r="R1" s="230"/>
      <c r="S1" s="230"/>
      <c r="T1" s="230"/>
      <c r="U1" s="230"/>
      <c r="V1" s="230"/>
      <c r="W1" s="230"/>
      <c r="X1" s="230"/>
    </row>
    <row r="5" spans="1:24" ht="16" thickBot="1" x14ac:dyDescent="0.4">
      <c r="A5" s="258" t="s">
        <v>232</v>
      </c>
      <c r="B5" s="258"/>
      <c r="C5" s="258"/>
      <c r="D5" s="258"/>
      <c r="E5" s="230"/>
      <c r="F5" s="230"/>
      <c r="G5" s="230"/>
      <c r="H5" s="230"/>
      <c r="I5" s="230"/>
      <c r="J5" s="230"/>
      <c r="K5" s="230"/>
      <c r="L5" s="230"/>
      <c r="M5" s="230"/>
      <c r="N5" s="230"/>
      <c r="O5" s="230"/>
      <c r="P5" s="230"/>
      <c r="Q5" s="230"/>
      <c r="R5" s="230"/>
      <c r="S5" s="230"/>
      <c r="T5" s="230"/>
      <c r="U5" s="230"/>
      <c r="V5" s="230"/>
      <c r="W5" s="230"/>
      <c r="X5" s="230"/>
    </row>
    <row r="6" spans="1:24" x14ac:dyDescent="0.35">
      <c r="A6" s="262"/>
      <c r="B6" s="263"/>
      <c r="C6" s="263"/>
      <c r="D6" s="263"/>
      <c r="E6" s="263"/>
      <c r="F6" s="263"/>
      <c r="G6" s="263"/>
      <c r="H6" s="263"/>
      <c r="I6" s="263"/>
      <c r="J6" s="263"/>
      <c r="K6" s="263"/>
      <c r="L6" s="263"/>
      <c r="M6" s="263"/>
      <c r="N6" s="263"/>
      <c r="O6" s="263"/>
      <c r="P6" s="263"/>
      <c r="Q6" s="263"/>
      <c r="R6" s="263"/>
      <c r="S6" s="263"/>
      <c r="T6" s="263"/>
      <c r="U6" s="263"/>
      <c r="V6" s="263"/>
      <c r="W6" s="263"/>
      <c r="X6" s="264"/>
    </row>
    <row r="7" spans="1:24" x14ac:dyDescent="0.35">
      <c r="A7" s="265"/>
      <c r="B7" s="266"/>
      <c r="C7" s="266"/>
      <c r="D7" s="266"/>
      <c r="E7" s="266"/>
      <c r="F7" s="266"/>
      <c r="G7" s="266"/>
      <c r="H7" s="266"/>
      <c r="I7" s="266"/>
      <c r="J7" s="266"/>
      <c r="K7" s="266"/>
      <c r="L7" s="266"/>
      <c r="M7" s="266"/>
      <c r="N7" s="266"/>
      <c r="O7" s="266"/>
      <c r="P7" s="266"/>
      <c r="Q7" s="266"/>
      <c r="R7" s="266"/>
      <c r="S7" s="266"/>
      <c r="T7" s="266"/>
      <c r="U7" s="266"/>
      <c r="V7" s="266"/>
      <c r="W7" s="266"/>
      <c r="X7" s="267"/>
    </row>
    <row r="8" spans="1:24" x14ac:dyDescent="0.35">
      <c r="A8" s="265"/>
      <c r="B8" s="266"/>
      <c r="C8" s="266"/>
      <c r="D8" s="266"/>
      <c r="E8" s="266"/>
      <c r="F8" s="266"/>
      <c r="G8" s="266"/>
      <c r="H8" s="266"/>
      <c r="I8" s="266"/>
      <c r="J8" s="266"/>
      <c r="K8" s="266"/>
      <c r="L8" s="266"/>
      <c r="M8" s="266"/>
      <c r="N8" s="266"/>
      <c r="O8" s="266"/>
      <c r="P8" s="266"/>
      <c r="Q8" s="266"/>
      <c r="R8" s="266"/>
      <c r="S8" s="266"/>
      <c r="T8" s="266"/>
      <c r="U8" s="266"/>
      <c r="V8" s="266"/>
      <c r="W8" s="266"/>
      <c r="X8" s="267"/>
    </row>
    <row r="9" spans="1:24" x14ac:dyDescent="0.35">
      <c r="A9" s="265"/>
      <c r="B9" s="266"/>
      <c r="C9" s="266"/>
      <c r="D9" s="266"/>
      <c r="E9" s="266"/>
      <c r="F9" s="266"/>
      <c r="G9" s="266"/>
      <c r="H9" s="266"/>
      <c r="I9" s="266"/>
      <c r="J9" s="266"/>
      <c r="K9" s="266"/>
      <c r="L9" s="266"/>
      <c r="M9" s="266"/>
      <c r="N9" s="266"/>
      <c r="O9" s="266"/>
      <c r="P9" s="266"/>
      <c r="Q9" s="266"/>
      <c r="R9" s="266"/>
      <c r="S9" s="266"/>
      <c r="T9" s="266"/>
      <c r="U9" s="266"/>
      <c r="V9" s="266"/>
      <c r="W9" s="266"/>
      <c r="X9" s="267"/>
    </row>
    <row r="10" spans="1:24" x14ac:dyDescent="0.35">
      <c r="A10" s="265"/>
      <c r="B10" s="266"/>
      <c r="C10" s="266"/>
      <c r="D10" s="266"/>
      <c r="E10" s="266"/>
      <c r="F10" s="266"/>
      <c r="G10" s="266"/>
      <c r="H10" s="266"/>
      <c r="I10" s="266"/>
      <c r="J10" s="266"/>
      <c r="K10" s="266"/>
      <c r="L10" s="266"/>
      <c r="M10" s="266"/>
      <c r="N10" s="266"/>
      <c r="O10" s="266"/>
      <c r="P10" s="266"/>
      <c r="Q10" s="266"/>
      <c r="R10" s="266"/>
      <c r="S10" s="266"/>
      <c r="T10" s="266"/>
      <c r="U10" s="266"/>
      <c r="V10" s="266"/>
      <c r="W10" s="266"/>
      <c r="X10" s="267"/>
    </row>
    <row r="11" spans="1:24" x14ac:dyDescent="0.35">
      <c r="A11" s="265"/>
      <c r="B11" s="266"/>
      <c r="C11" s="266"/>
      <c r="D11" s="266"/>
      <c r="E11" s="266"/>
      <c r="F11" s="266"/>
      <c r="G11" s="266"/>
      <c r="H11" s="266"/>
      <c r="I11" s="266"/>
      <c r="J11" s="266"/>
      <c r="K11" s="266"/>
      <c r="L11" s="266"/>
      <c r="M11" s="266"/>
      <c r="N11" s="266"/>
      <c r="O11" s="266"/>
      <c r="P11" s="266"/>
      <c r="Q11" s="266"/>
      <c r="R11" s="266"/>
      <c r="S11" s="266"/>
      <c r="T11" s="266"/>
      <c r="U11" s="266"/>
      <c r="V11" s="266"/>
      <c r="W11" s="266"/>
      <c r="X11" s="267"/>
    </row>
    <row r="12" spans="1:24" ht="15" thickBot="1" x14ac:dyDescent="0.4">
      <c r="A12" s="268"/>
      <c r="B12" s="269"/>
      <c r="C12" s="269"/>
      <c r="D12" s="269"/>
      <c r="E12" s="269"/>
      <c r="F12" s="269"/>
      <c r="G12" s="269"/>
      <c r="H12" s="269"/>
      <c r="I12" s="269"/>
      <c r="J12" s="269"/>
      <c r="K12" s="269"/>
      <c r="L12" s="269"/>
      <c r="M12" s="269"/>
      <c r="N12" s="269"/>
      <c r="O12" s="269"/>
      <c r="P12" s="269"/>
      <c r="Q12" s="269"/>
      <c r="R12" s="269"/>
      <c r="S12" s="269"/>
      <c r="T12" s="269"/>
      <c r="U12" s="269"/>
      <c r="V12" s="269"/>
      <c r="W12" s="269"/>
      <c r="X12" s="270"/>
    </row>
    <row r="15" spans="1:24" ht="16" thickBot="1" x14ac:dyDescent="0.4">
      <c r="A15" s="333" t="s">
        <v>233</v>
      </c>
      <c r="B15" s="333"/>
      <c r="C15" s="333"/>
      <c r="D15" s="333"/>
      <c r="E15" s="333"/>
      <c r="F15" s="333"/>
      <c r="G15" s="230"/>
      <c r="H15" s="230"/>
      <c r="I15" s="230"/>
      <c r="J15" s="230"/>
      <c r="K15" s="230"/>
      <c r="L15" s="230"/>
      <c r="M15" s="230"/>
      <c r="N15" s="230"/>
      <c r="O15" s="230"/>
      <c r="P15" s="230"/>
      <c r="Q15" s="230"/>
      <c r="R15" s="230"/>
      <c r="S15" s="230"/>
      <c r="T15" s="230"/>
      <c r="U15" s="230"/>
      <c r="V15" s="230"/>
      <c r="W15" s="230"/>
      <c r="X15" s="230"/>
    </row>
    <row r="16" spans="1:24" x14ac:dyDescent="0.35">
      <c r="A16" s="262"/>
      <c r="B16" s="263"/>
      <c r="C16" s="263"/>
      <c r="D16" s="263"/>
      <c r="E16" s="263"/>
      <c r="F16" s="263"/>
      <c r="G16" s="263"/>
      <c r="H16" s="263"/>
      <c r="I16" s="263"/>
      <c r="J16" s="263"/>
      <c r="K16" s="263"/>
      <c r="L16" s="263"/>
      <c r="M16" s="263"/>
      <c r="N16" s="263"/>
      <c r="O16" s="263"/>
      <c r="P16" s="263"/>
      <c r="Q16" s="263"/>
      <c r="R16" s="263"/>
      <c r="S16" s="263"/>
      <c r="T16" s="263"/>
      <c r="U16" s="263"/>
      <c r="V16" s="263"/>
      <c r="W16" s="263"/>
      <c r="X16" s="264"/>
    </row>
    <row r="17" spans="1:24" x14ac:dyDescent="0.35">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7"/>
    </row>
    <row r="18" spans="1:24" x14ac:dyDescent="0.35">
      <c r="A18" s="265"/>
      <c r="B18" s="266"/>
      <c r="C18" s="266"/>
      <c r="D18" s="266"/>
      <c r="E18" s="266"/>
      <c r="F18" s="266"/>
      <c r="G18" s="266"/>
      <c r="H18" s="266"/>
      <c r="I18" s="266"/>
      <c r="J18" s="266"/>
      <c r="K18" s="266"/>
      <c r="L18" s="266"/>
      <c r="M18" s="266"/>
      <c r="N18" s="266"/>
      <c r="O18" s="266"/>
      <c r="P18" s="266"/>
      <c r="Q18" s="266"/>
      <c r="R18" s="266"/>
      <c r="S18" s="266"/>
      <c r="T18" s="266"/>
      <c r="U18" s="266"/>
      <c r="V18" s="266"/>
      <c r="W18" s="266"/>
      <c r="X18" s="267"/>
    </row>
    <row r="19" spans="1:24" x14ac:dyDescent="0.35">
      <c r="A19" s="265"/>
      <c r="B19" s="266"/>
      <c r="C19" s="266"/>
      <c r="D19" s="266"/>
      <c r="E19" s="266"/>
      <c r="F19" s="266"/>
      <c r="G19" s="266"/>
      <c r="H19" s="266"/>
      <c r="I19" s="266"/>
      <c r="J19" s="266"/>
      <c r="K19" s="266"/>
      <c r="L19" s="266"/>
      <c r="M19" s="266"/>
      <c r="N19" s="266"/>
      <c r="O19" s="266"/>
      <c r="P19" s="266"/>
      <c r="Q19" s="266"/>
      <c r="R19" s="266"/>
      <c r="S19" s="266"/>
      <c r="T19" s="266"/>
      <c r="U19" s="266"/>
      <c r="V19" s="266"/>
      <c r="W19" s="266"/>
      <c r="X19" s="267"/>
    </row>
    <row r="20" spans="1:24" x14ac:dyDescent="0.35">
      <c r="A20" s="265"/>
      <c r="B20" s="266"/>
      <c r="C20" s="266"/>
      <c r="D20" s="266"/>
      <c r="E20" s="266"/>
      <c r="F20" s="266"/>
      <c r="G20" s="266"/>
      <c r="H20" s="266"/>
      <c r="I20" s="266"/>
      <c r="J20" s="266"/>
      <c r="K20" s="266"/>
      <c r="L20" s="266"/>
      <c r="M20" s="266"/>
      <c r="N20" s="266"/>
      <c r="O20" s="266"/>
      <c r="P20" s="266"/>
      <c r="Q20" s="266"/>
      <c r="R20" s="266"/>
      <c r="S20" s="266"/>
      <c r="T20" s="266"/>
      <c r="U20" s="266"/>
      <c r="V20" s="266"/>
      <c r="W20" s="266"/>
      <c r="X20" s="267"/>
    </row>
    <row r="21" spans="1:24" x14ac:dyDescent="0.35">
      <c r="A21" s="265"/>
      <c r="B21" s="266"/>
      <c r="C21" s="266"/>
      <c r="D21" s="266"/>
      <c r="E21" s="266"/>
      <c r="F21" s="266"/>
      <c r="G21" s="266"/>
      <c r="H21" s="266"/>
      <c r="I21" s="266"/>
      <c r="J21" s="266"/>
      <c r="K21" s="266"/>
      <c r="L21" s="266"/>
      <c r="M21" s="266"/>
      <c r="N21" s="266"/>
      <c r="O21" s="266"/>
      <c r="P21" s="266"/>
      <c r="Q21" s="266"/>
      <c r="R21" s="266"/>
      <c r="S21" s="266"/>
      <c r="T21" s="266"/>
      <c r="U21" s="266"/>
      <c r="V21" s="266"/>
      <c r="W21" s="266"/>
      <c r="X21" s="267"/>
    </row>
    <row r="22" spans="1:24" ht="15" thickBot="1" x14ac:dyDescent="0.4">
      <c r="A22" s="268"/>
      <c r="B22" s="269"/>
      <c r="C22" s="269"/>
      <c r="D22" s="269"/>
      <c r="E22" s="269"/>
      <c r="F22" s="269"/>
      <c r="G22" s="269"/>
      <c r="H22" s="269"/>
      <c r="I22" s="269"/>
      <c r="J22" s="269"/>
      <c r="K22" s="269"/>
      <c r="L22" s="269"/>
      <c r="M22" s="269"/>
      <c r="N22" s="269"/>
      <c r="O22" s="269"/>
      <c r="P22" s="269"/>
      <c r="Q22" s="269"/>
      <c r="R22" s="269"/>
      <c r="S22" s="269"/>
      <c r="T22" s="269"/>
      <c r="U22" s="269"/>
      <c r="V22" s="269"/>
      <c r="W22" s="269"/>
      <c r="X22" s="270"/>
    </row>
    <row r="25" spans="1:24" ht="16" thickBot="1" x14ac:dyDescent="0.4">
      <c r="A25" s="258" t="s">
        <v>234</v>
      </c>
      <c r="B25" s="258"/>
      <c r="C25" s="258"/>
      <c r="D25" s="258"/>
      <c r="E25" s="230"/>
      <c r="F25" s="230"/>
      <c r="G25" s="230"/>
      <c r="H25" s="230"/>
      <c r="I25" s="230"/>
      <c r="J25" s="230"/>
      <c r="K25" s="230"/>
      <c r="L25" s="230"/>
      <c r="M25" s="230"/>
      <c r="N25" s="230"/>
      <c r="O25" s="230"/>
      <c r="P25" s="230"/>
      <c r="Q25" s="230"/>
      <c r="R25" s="230"/>
      <c r="S25" s="230"/>
      <c r="T25" s="230"/>
      <c r="U25" s="230"/>
      <c r="V25" s="230"/>
      <c r="W25" s="230"/>
      <c r="X25" s="230"/>
    </row>
    <row r="26" spans="1:24" x14ac:dyDescent="0.35">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4"/>
    </row>
    <row r="27" spans="1:24" x14ac:dyDescent="0.35">
      <c r="A27" s="265"/>
      <c r="B27" s="266"/>
      <c r="C27" s="266"/>
      <c r="D27" s="266"/>
      <c r="E27" s="266"/>
      <c r="F27" s="266"/>
      <c r="G27" s="266"/>
      <c r="H27" s="266"/>
      <c r="I27" s="266"/>
      <c r="J27" s="266"/>
      <c r="K27" s="266"/>
      <c r="L27" s="266"/>
      <c r="M27" s="266"/>
      <c r="N27" s="266"/>
      <c r="O27" s="266"/>
      <c r="P27" s="266"/>
      <c r="Q27" s="266"/>
      <c r="R27" s="266"/>
      <c r="S27" s="266"/>
      <c r="T27" s="266"/>
      <c r="U27" s="266"/>
      <c r="V27" s="266"/>
      <c r="W27" s="266"/>
      <c r="X27" s="267"/>
    </row>
    <row r="28" spans="1:24" x14ac:dyDescent="0.35">
      <c r="A28" s="265"/>
      <c r="B28" s="266"/>
      <c r="C28" s="266"/>
      <c r="D28" s="266"/>
      <c r="E28" s="266"/>
      <c r="F28" s="266"/>
      <c r="G28" s="266"/>
      <c r="H28" s="266"/>
      <c r="I28" s="266"/>
      <c r="J28" s="266"/>
      <c r="K28" s="266"/>
      <c r="L28" s="266"/>
      <c r="M28" s="266"/>
      <c r="N28" s="266"/>
      <c r="O28" s="266"/>
      <c r="P28" s="266"/>
      <c r="Q28" s="266"/>
      <c r="R28" s="266"/>
      <c r="S28" s="266"/>
      <c r="T28" s="266"/>
      <c r="U28" s="266"/>
      <c r="V28" s="266"/>
      <c r="W28" s="266"/>
      <c r="X28" s="267"/>
    </row>
    <row r="29" spans="1:24" x14ac:dyDescent="0.35">
      <c r="A29" s="265"/>
      <c r="B29" s="266"/>
      <c r="C29" s="266"/>
      <c r="D29" s="266"/>
      <c r="E29" s="266"/>
      <c r="F29" s="266"/>
      <c r="G29" s="266"/>
      <c r="H29" s="266"/>
      <c r="I29" s="266"/>
      <c r="J29" s="266"/>
      <c r="K29" s="266"/>
      <c r="L29" s="266"/>
      <c r="M29" s="266"/>
      <c r="N29" s="266"/>
      <c r="O29" s="266"/>
      <c r="P29" s="266"/>
      <c r="Q29" s="266"/>
      <c r="R29" s="266"/>
      <c r="S29" s="266"/>
      <c r="T29" s="266"/>
      <c r="U29" s="266"/>
      <c r="V29" s="266"/>
      <c r="W29" s="266"/>
      <c r="X29" s="267"/>
    </row>
    <row r="30" spans="1:24" x14ac:dyDescent="0.35">
      <c r="A30" s="265"/>
      <c r="B30" s="266"/>
      <c r="C30" s="266"/>
      <c r="D30" s="266"/>
      <c r="E30" s="266"/>
      <c r="F30" s="266"/>
      <c r="G30" s="266"/>
      <c r="H30" s="266"/>
      <c r="I30" s="266"/>
      <c r="J30" s="266"/>
      <c r="K30" s="266"/>
      <c r="L30" s="266"/>
      <c r="M30" s="266"/>
      <c r="N30" s="266"/>
      <c r="O30" s="266"/>
      <c r="P30" s="266"/>
      <c r="Q30" s="266"/>
      <c r="R30" s="266"/>
      <c r="S30" s="266"/>
      <c r="T30" s="266"/>
      <c r="U30" s="266"/>
      <c r="V30" s="266"/>
      <c r="W30" s="266"/>
      <c r="X30" s="267"/>
    </row>
    <row r="31" spans="1:24" x14ac:dyDescent="0.35">
      <c r="A31" s="265"/>
      <c r="B31" s="266"/>
      <c r="C31" s="266"/>
      <c r="D31" s="266"/>
      <c r="E31" s="266"/>
      <c r="F31" s="266"/>
      <c r="G31" s="266"/>
      <c r="H31" s="266"/>
      <c r="I31" s="266"/>
      <c r="J31" s="266"/>
      <c r="K31" s="266"/>
      <c r="L31" s="266"/>
      <c r="M31" s="266"/>
      <c r="N31" s="266"/>
      <c r="O31" s="266"/>
      <c r="P31" s="266"/>
      <c r="Q31" s="266"/>
      <c r="R31" s="266"/>
      <c r="S31" s="266"/>
      <c r="T31" s="266"/>
      <c r="U31" s="266"/>
      <c r="V31" s="266"/>
      <c r="W31" s="266"/>
      <c r="X31" s="267"/>
    </row>
    <row r="32" spans="1:24" ht="15" thickBot="1" x14ac:dyDescent="0.4">
      <c r="A32" s="268"/>
      <c r="B32" s="269"/>
      <c r="C32" s="269"/>
      <c r="D32" s="269"/>
      <c r="E32" s="269"/>
      <c r="F32" s="269"/>
      <c r="G32" s="269"/>
      <c r="H32" s="269"/>
      <c r="I32" s="269"/>
      <c r="J32" s="269"/>
      <c r="K32" s="269"/>
      <c r="L32" s="269"/>
      <c r="M32" s="269"/>
      <c r="N32" s="269"/>
      <c r="O32" s="269"/>
      <c r="P32" s="269"/>
      <c r="Q32" s="269"/>
      <c r="R32" s="269"/>
      <c r="S32" s="269"/>
      <c r="T32" s="269"/>
      <c r="U32" s="269"/>
      <c r="V32" s="269"/>
      <c r="W32" s="269"/>
      <c r="X32" s="270"/>
    </row>
    <row r="35" spans="1:24" ht="16" thickBot="1" x14ac:dyDescent="0.4">
      <c r="A35" s="333" t="s">
        <v>235</v>
      </c>
      <c r="B35" s="333"/>
      <c r="C35" s="333"/>
      <c r="D35" s="333"/>
      <c r="E35" s="333"/>
      <c r="F35" s="333"/>
      <c r="G35" s="230"/>
      <c r="H35" s="230"/>
      <c r="I35" s="230"/>
      <c r="J35" s="230"/>
      <c r="K35" s="230"/>
      <c r="L35" s="230"/>
      <c r="M35" s="230"/>
      <c r="N35" s="230"/>
      <c r="O35" s="230"/>
      <c r="P35" s="230"/>
      <c r="Q35" s="230"/>
      <c r="R35" s="230"/>
      <c r="S35" s="230"/>
      <c r="T35" s="230"/>
      <c r="U35" s="230"/>
      <c r="V35" s="230"/>
      <c r="W35" s="230"/>
      <c r="X35" s="230"/>
    </row>
    <row r="36" spans="1:24" x14ac:dyDescent="0.35">
      <c r="A36" s="262"/>
      <c r="B36" s="263"/>
      <c r="C36" s="263"/>
      <c r="D36" s="263"/>
      <c r="E36" s="263"/>
      <c r="F36" s="263"/>
      <c r="G36" s="263"/>
      <c r="H36" s="263"/>
      <c r="I36" s="263"/>
      <c r="J36" s="263"/>
      <c r="K36" s="263"/>
      <c r="L36" s="263"/>
      <c r="M36" s="263"/>
      <c r="N36" s="263"/>
      <c r="O36" s="263"/>
      <c r="P36" s="263"/>
      <c r="Q36" s="263"/>
      <c r="R36" s="263"/>
      <c r="S36" s="263"/>
      <c r="T36" s="263"/>
      <c r="U36" s="263"/>
      <c r="V36" s="263"/>
      <c r="W36" s="263"/>
      <c r="X36" s="264"/>
    </row>
    <row r="37" spans="1:24" x14ac:dyDescent="0.35">
      <c r="A37" s="265"/>
      <c r="B37" s="266"/>
      <c r="C37" s="266"/>
      <c r="D37" s="266"/>
      <c r="E37" s="266"/>
      <c r="F37" s="266"/>
      <c r="G37" s="266"/>
      <c r="H37" s="266"/>
      <c r="I37" s="266"/>
      <c r="J37" s="266"/>
      <c r="K37" s="266"/>
      <c r="L37" s="266"/>
      <c r="M37" s="266"/>
      <c r="N37" s="266"/>
      <c r="O37" s="266"/>
      <c r="P37" s="266"/>
      <c r="Q37" s="266"/>
      <c r="R37" s="266"/>
      <c r="S37" s="266"/>
      <c r="T37" s="266"/>
      <c r="U37" s="266"/>
      <c r="V37" s="266"/>
      <c r="W37" s="266"/>
      <c r="X37" s="267"/>
    </row>
    <row r="38" spans="1:24" x14ac:dyDescent="0.35">
      <c r="A38" s="265"/>
      <c r="B38" s="266"/>
      <c r="C38" s="266"/>
      <c r="D38" s="266"/>
      <c r="E38" s="266"/>
      <c r="F38" s="266"/>
      <c r="G38" s="266"/>
      <c r="H38" s="266"/>
      <c r="I38" s="266"/>
      <c r="J38" s="266"/>
      <c r="K38" s="266"/>
      <c r="L38" s="266"/>
      <c r="M38" s="266"/>
      <c r="N38" s="266"/>
      <c r="O38" s="266"/>
      <c r="P38" s="266"/>
      <c r="Q38" s="266"/>
      <c r="R38" s="266"/>
      <c r="S38" s="266"/>
      <c r="T38" s="266"/>
      <c r="U38" s="266"/>
      <c r="V38" s="266"/>
      <c r="W38" s="266"/>
      <c r="X38" s="267"/>
    </row>
    <row r="39" spans="1:24" x14ac:dyDescent="0.35">
      <c r="A39" s="265"/>
      <c r="B39" s="266"/>
      <c r="C39" s="266"/>
      <c r="D39" s="266"/>
      <c r="E39" s="266"/>
      <c r="F39" s="266"/>
      <c r="G39" s="266"/>
      <c r="H39" s="266"/>
      <c r="I39" s="266"/>
      <c r="J39" s="266"/>
      <c r="K39" s="266"/>
      <c r="L39" s="266"/>
      <c r="M39" s="266"/>
      <c r="N39" s="266"/>
      <c r="O39" s="266"/>
      <c r="P39" s="266"/>
      <c r="Q39" s="266"/>
      <c r="R39" s="266"/>
      <c r="S39" s="266"/>
      <c r="T39" s="266"/>
      <c r="U39" s="266"/>
      <c r="V39" s="266"/>
      <c r="W39" s="266"/>
      <c r="X39" s="267"/>
    </row>
    <row r="40" spans="1:24" x14ac:dyDescent="0.35">
      <c r="A40" s="265"/>
      <c r="B40" s="266"/>
      <c r="C40" s="266"/>
      <c r="D40" s="266"/>
      <c r="E40" s="266"/>
      <c r="F40" s="266"/>
      <c r="G40" s="266"/>
      <c r="H40" s="266"/>
      <c r="I40" s="266"/>
      <c r="J40" s="266"/>
      <c r="K40" s="266"/>
      <c r="L40" s="266"/>
      <c r="M40" s="266"/>
      <c r="N40" s="266"/>
      <c r="O40" s="266"/>
      <c r="P40" s="266"/>
      <c r="Q40" s="266"/>
      <c r="R40" s="266"/>
      <c r="S40" s="266"/>
      <c r="T40" s="266"/>
      <c r="U40" s="266"/>
      <c r="V40" s="266"/>
      <c r="W40" s="266"/>
      <c r="X40" s="267"/>
    </row>
    <row r="41" spans="1:24" x14ac:dyDescent="0.35">
      <c r="A41" s="265"/>
      <c r="B41" s="266"/>
      <c r="C41" s="266"/>
      <c r="D41" s="266"/>
      <c r="E41" s="266"/>
      <c r="F41" s="266"/>
      <c r="G41" s="266"/>
      <c r="H41" s="266"/>
      <c r="I41" s="266"/>
      <c r="J41" s="266"/>
      <c r="K41" s="266"/>
      <c r="L41" s="266"/>
      <c r="M41" s="266"/>
      <c r="N41" s="266"/>
      <c r="O41" s="266"/>
      <c r="P41" s="266"/>
      <c r="Q41" s="266"/>
      <c r="R41" s="266"/>
      <c r="S41" s="266"/>
      <c r="T41" s="266"/>
      <c r="U41" s="266"/>
      <c r="V41" s="266"/>
      <c r="W41" s="266"/>
      <c r="X41" s="267"/>
    </row>
    <row r="42" spans="1:24" ht="15" thickBot="1" x14ac:dyDescent="0.4">
      <c r="A42" s="268"/>
      <c r="B42" s="269"/>
      <c r="C42" s="269"/>
      <c r="D42" s="269"/>
      <c r="E42" s="269"/>
      <c r="F42" s="269"/>
      <c r="G42" s="269"/>
      <c r="H42" s="269"/>
      <c r="I42" s="269"/>
      <c r="J42" s="269"/>
      <c r="K42" s="269"/>
      <c r="L42" s="269"/>
      <c r="M42" s="269"/>
      <c r="N42" s="269"/>
      <c r="O42" s="269"/>
      <c r="P42" s="269"/>
      <c r="Q42" s="269"/>
      <c r="R42" s="269"/>
      <c r="S42" s="269"/>
      <c r="T42" s="269"/>
      <c r="U42" s="269"/>
      <c r="V42" s="269"/>
      <c r="W42" s="269"/>
      <c r="X42" s="270"/>
    </row>
    <row r="45" spans="1:24" ht="16" thickBot="1" x14ac:dyDescent="0.4">
      <c r="A45" s="333" t="s">
        <v>236</v>
      </c>
      <c r="B45" s="333"/>
      <c r="C45" s="333"/>
      <c r="D45" s="333"/>
      <c r="E45" s="333"/>
      <c r="F45" s="333"/>
      <c r="G45" s="333"/>
      <c r="H45" s="333"/>
      <c r="I45" s="230"/>
      <c r="J45" s="230"/>
      <c r="K45" s="230"/>
      <c r="L45" s="230"/>
      <c r="M45" s="230"/>
      <c r="N45" s="230"/>
      <c r="O45" s="230"/>
      <c r="P45" s="230"/>
      <c r="Q45" s="230"/>
      <c r="R45" s="230"/>
      <c r="S45" s="230"/>
      <c r="T45" s="230"/>
      <c r="U45" s="230"/>
      <c r="V45" s="230"/>
      <c r="W45" s="230"/>
      <c r="X45" s="230"/>
    </row>
    <row r="46" spans="1:24" x14ac:dyDescent="0.35">
      <c r="A46" s="262"/>
      <c r="B46" s="263"/>
      <c r="C46" s="263"/>
      <c r="D46" s="263"/>
      <c r="E46" s="263"/>
      <c r="F46" s="263"/>
      <c r="G46" s="263"/>
      <c r="H46" s="263"/>
      <c r="I46" s="263"/>
      <c r="J46" s="263"/>
      <c r="K46" s="263"/>
      <c r="L46" s="263"/>
      <c r="M46" s="263"/>
      <c r="N46" s="263"/>
      <c r="O46" s="263"/>
      <c r="P46" s="263"/>
      <c r="Q46" s="263"/>
      <c r="R46" s="263"/>
      <c r="S46" s="263"/>
      <c r="T46" s="263"/>
      <c r="U46" s="263"/>
      <c r="V46" s="263"/>
      <c r="W46" s="263"/>
      <c r="X46" s="264"/>
    </row>
    <row r="47" spans="1:24" x14ac:dyDescent="0.35">
      <c r="A47" s="265"/>
      <c r="B47" s="266"/>
      <c r="C47" s="266"/>
      <c r="D47" s="266"/>
      <c r="E47" s="266"/>
      <c r="F47" s="266"/>
      <c r="G47" s="266"/>
      <c r="H47" s="266"/>
      <c r="I47" s="266"/>
      <c r="J47" s="266"/>
      <c r="K47" s="266"/>
      <c r="L47" s="266"/>
      <c r="M47" s="266"/>
      <c r="N47" s="266"/>
      <c r="O47" s="266"/>
      <c r="P47" s="266"/>
      <c r="Q47" s="266"/>
      <c r="R47" s="266"/>
      <c r="S47" s="266"/>
      <c r="T47" s="266"/>
      <c r="U47" s="266"/>
      <c r="V47" s="266"/>
      <c r="W47" s="266"/>
      <c r="X47" s="267"/>
    </row>
    <row r="48" spans="1:24" x14ac:dyDescent="0.35">
      <c r="A48" s="265"/>
      <c r="B48" s="266"/>
      <c r="C48" s="266"/>
      <c r="D48" s="266"/>
      <c r="E48" s="266"/>
      <c r="F48" s="266"/>
      <c r="G48" s="266"/>
      <c r="H48" s="266"/>
      <c r="I48" s="266"/>
      <c r="J48" s="266"/>
      <c r="K48" s="266"/>
      <c r="L48" s="266"/>
      <c r="M48" s="266"/>
      <c r="N48" s="266"/>
      <c r="O48" s="266"/>
      <c r="P48" s="266"/>
      <c r="Q48" s="266"/>
      <c r="R48" s="266"/>
      <c r="S48" s="266"/>
      <c r="T48" s="266"/>
      <c r="U48" s="266"/>
      <c r="V48" s="266"/>
      <c r="W48" s="266"/>
      <c r="X48" s="267"/>
    </row>
    <row r="49" spans="1:24" x14ac:dyDescent="0.35">
      <c r="A49" s="265"/>
      <c r="B49" s="266"/>
      <c r="C49" s="266"/>
      <c r="D49" s="266"/>
      <c r="E49" s="266"/>
      <c r="F49" s="266"/>
      <c r="G49" s="266"/>
      <c r="H49" s="266"/>
      <c r="I49" s="266"/>
      <c r="J49" s="266"/>
      <c r="K49" s="266"/>
      <c r="L49" s="266"/>
      <c r="M49" s="266"/>
      <c r="N49" s="266"/>
      <c r="O49" s="266"/>
      <c r="P49" s="266"/>
      <c r="Q49" s="266"/>
      <c r="R49" s="266"/>
      <c r="S49" s="266"/>
      <c r="T49" s="266"/>
      <c r="U49" s="266"/>
      <c r="V49" s="266"/>
      <c r="W49" s="266"/>
      <c r="X49" s="267"/>
    </row>
    <row r="50" spans="1:24" x14ac:dyDescent="0.35">
      <c r="A50" s="265"/>
      <c r="B50" s="266"/>
      <c r="C50" s="266"/>
      <c r="D50" s="266"/>
      <c r="E50" s="266"/>
      <c r="F50" s="266"/>
      <c r="G50" s="266"/>
      <c r="H50" s="266"/>
      <c r="I50" s="266"/>
      <c r="J50" s="266"/>
      <c r="K50" s="266"/>
      <c r="L50" s="266"/>
      <c r="M50" s="266"/>
      <c r="N50" s="266"/>
      <c r="O50" s="266"/>
      <c r="P50" s="266"/>
      <c r="Q50" s="266"/>
      <c r="R50" s="266"/>
      <c r="S50" s="266"/>
      <c r="T50" s="266"/>
      <c r="U50" s="266"/>
      <c r="V50" s="266"/>
      <c r="W50" s="266"/>
      <c r="X50" s="267"/>
    </row>
    <row r="51" spans="1:24" x14ac:dyDescent="0.35">
      <c r="A51" s="265"/>
      <c r="B51" s="266"/>
      <c r="C51" s="266"/>
      <c r="D51" s="266"/>
      <c r="E51" s="266"/>
      <c r="F51" s="266"/>
      <c r="G51" s="266"/>
      <c r="H51" s="266"/>
      <c r="I51" s="266"/>
      <c r="J51" s="266"/>
      <c r="K51" s="266"/>
      <c r="L51" s="266"/>
      <c r="M51" s="266"/>
      <c r="N51" s="266"/>
      <c r="O51" s="266"/>
      <c r="P51" s="266"/>
      <c r="Q51" s="266"/>
      <c r="R51" s="266"/>
      <c r="S51" s="266"/>
      <c r="T51" s="266"/>
      <c r="U51" s="266"/>
      <c r="V51" s="266"/>
      <c r="W51" s="266"/>
      <c r="X51" s="267"/>
    </row>
    <row r="52" spans="1:24" ht="15" thickBot="1" x14ac:dyDescent="0.4">
      <c r="A52" s="268"/>
      <c r="B52" s="269"/>
      <c r="C52" s="269"/>
      <c r="D52" s="269"/>
      <c r="E52" s="269"/>
      <c r="F52" s="269"/>
      <c r="G52" s="269"/>
      <c r="H52" s="269"/>
      <c r="I52" s="269"/>
      <c r="J52" s="269"/>
      <c r="K52" s="269"/>
      <c r="L52" s="269"/>
      <c r="M52" s="269"/>
      <c r="N52" s="269"/>
      <c r="O52" s="269"/>
      <c r="P52" s="269"/>
      <c r="Q52" s="269"/>
      <c r="R52" s="269"/>
      <c r="S52" s="269"/>
      <c r="T52" s="269"/>
      <c r="U52" s="269"/>
      <c r="V52" s="269"/>
      <c r="W52" s="269"/>
      <c r="X52" s="270"/>
    </row>
  </sheetData>
  <customSheetViews>
    <customSheetView guid="{08C97B7F-67EE-4463-AA3D-5024C5CFCC42}">
      <selection activeCell="H32" sqref="H32"/>
      <pageMargins left="0" right="0" top="0" bottom="0" header="0" footer="0"/>
    </customSheetView>
  </customSheetViews>
  <mergeCells count="11">
    <mergeCell ref="A46:X52"/>
    <mergeCell ref="A45:H45"/>
    <mergeCell ref="A26:X32"/>
    <mergeCell ref="A36:X42"/>
    <mergeCell ref="A15:F15"/>
    <mergeCell ref="A35:F35"/>
    <mergeCell ref="A1:H1"/>
    <mergeCell ref="A5:D5"/>
    <mergeCell ref="A6:X12"/>
    <mergeCell ref="A16:X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G1" workbookViewId="0">
      <selection activeCell="A2" sqref="A2:Y26"/>
    </sheetView>
  </sheetViews>
  <sheetFormatPr defaultRowHeight="14.5" x14ac:dyDescent="0.35"/>
  <sheetData>
    <row r="2" spans="1:25" ht="15.75" customHeight="1" x14ac:dyDescent="0.35">
      <c r="A2" s="334" t="s">
        <v>237</v>
      </c>
      <c r="B2" s="334"/>
      <c r="C2" s="334"/>
      <c r="D2" s="334"/>
      <c r="E2" s="334"/>
      <c r="F2" s="334"/>
      <c r="G2" s="334"/>
      <c r="H2" s="334"/>
      <c r="I2" s="334"/>
      <c r="J2" s="334"/>
      <c r="K2" s="334"/>
      <c r="L2" s="334"/>
      <c r="M2" s="334"/>
      <c r="N2" s="334"/>
      <c r="O2" s="334"/>
      <c r="P2" s="334"/>
      <c r="Q2" s="334"/>
      <c r="R2" s="334"/>
      <c r="S2" s="334"/>
      <c r="T2" s="334"/>
      <c r="U2" s="334"/>
      <c r="V2" s="334"/>
      <c r="W2" s="334"/>
      <c r="X2" s="334"/>
      <c r="Y2" s="334"/>
    </row>
    <row r="3" spans="1:25" ht="15" customHeight="1" x14ac:dyDescent="0.35">
      <c r="A3" s="334"/>
      <c r="B3" s="334"/>
      <c r="C3" s="334"/>
      <c r="D3" s="334"/>
      <c r="E3" s="334"/>
      <c r="F3" s="334"/>
      <c r="G3" s="334"/>
      <c r="H3" s="334"/>
      <c r="I3" s="334"/>
      <c r="J3" s="334"/>
      <c r="K3" s="334"/>
      <c r="L3" s="334"/>
      <c r="M3" s="334"/>
      <c r="N3" s="334"/>
      <c r="O3" s="334"/>
      <c r="P3" s="334"/>
      <c r="Q3" s="334"/>
      <c r="R3" s="334"/>
      <c r="S3" s="334"/>
      <c r="T3" s="334"/>
      <c r="U3" s="334"/>
      <c r="V3" s="334"/>
      <c r="W3" s="334"/>
      <c r="X3" s="334"/>
      <c r="Y3" s="334"/>
    </row>
    <row r="4" spans="1:25" ht="15" customHeight="1" x14ac:dyDescent="0.35">
      <c r="A4" s="334"/>
      <c r="B4" s="334"/>
      <c r="C4" s="334"/>
      <c r="D4" s="334"/>
      <c r="E4" s="334"/>
      <c r="F4" s="334"/>
      <c r="G4" s="334"/>
      <c r="H4" s="334"/>
      <c r="I4" s="334"/>
      <c r="J4" s="334"/>
      <c r="K4" s="334"/>
      <c r="L4" s="334"/>
      <c r="M4" s="334"/>
      <c r="N4" s="334"/>
      <c r="O4" s="334"/>
      <c r="P4" s="334"/>
      <c r="Q4" s="334"/>
      <c r="R4" s="334"/>
      <c r="S4" s="334"/>
      <c r="T4" s="334"/>
      <c r="U4" s="334"/>
      <c r="V4" s="334"/>
      <c r="W4" s="334"/>
      <c r="X4" s="334"/>
      <c r="Y4" s="334"/>
    </row>
    <row r="5" spans="1:25" ht="15" customHeight="1" x14ac:dyDescent="0.35">
      <c r="A5" s="334"/>
      <c r="B5" s="334"/>
      <c r="C5" s="334"/>
      <c r="D5" s="334"/>
      <c r="E5" s="334"/>
      <c r="F5" s="334"/>
      <c r="G5" s="334"/>
      <c r="H5" s="334"/>
      <c r="I5" s="334"/>
      <c r="J5" s="334"/>
      <c r="K5" s="334"/>
      <c r="L5" s="334"/>
      <c r="M5" s="334"/>
      <c r="N5" s="334"/>
      <c r="O5" s="334"/>
      <c r="P5" s="334"/>
      <c r="Q5" s="334"/>
      <c r="R5" s="334"/>
      <c r="S5" s="334"/>
      <c r="T5" s="334"/>
      <c r="U5" s="334"/>
      <c r="V5" s="334"/>
      <c r="W5" s="334"/>
      <c r="X5" s="334"/>
      <c r="Y5" s="334"/>
    </row>
    <row r="6" spans="1:25" ht="15" customHeight="1" x14ac:dyDescent="0.35">
      <c r="A6" s="334"/>
      <c r="B6" s="334"/>
      <c r="C6" s="334"/>
      <c r="D6" s="334"/>
      <c r="E6" s="334"/>
      <c r="F6" s="334"/>
      <c r="G6" s="334"/>
      <c r="H6" s="334"/>
      <c r="I6" s="334"/>
      <c r="J6" s="334"/>
      <c r="K6" s="334"/>
      <c r="L6" s="334"/>
      <c r="M6" s="334"/>
      <c r="N6" s="334"/>
      <c r="O6" s="334"/>
      <c r="P6" s="334"/>
      <c r="Q6" s="334"/>
      <c r="R6" s="334"/>
      <c r="S6" s="334"/>
      <c r="T6" s="334"/>
      <c r="U6" s="334"/>
      <c r="V6" s="334"/>
      <c r="W6" s="334"/>
      <c r="X6" s="334"/>
      <c r="Y6" s="334"/>
    </row>
    <row r="7" spans="1:25" ht="15" customHeight="1" x14ac:dyDescent="0.35">
      <c r="A7" s="334"/>
      <c r="B7" s="334"/>
      <c r="C7" s="334"/>
      <c r="D7" s="334"/>
      <c r="E7" s="334"/>
      <c r="F7" s="334"/>
      <c r="G7" s="334"/>
      <c r="H7" s="334"/>
      <c r="I7" s="334"/>
      <c r="J7" s="334"/>
      <c r="K7" s="334"/>
      <c r="L7" s="334"/>
      <c r="M7" s="334"/>
      <c r="N7" s="334"/>
      <c r="O7" s="334"/>
      <c r="P7" s="334"/>
      <c r="Q7" s="334"/>
      <c r="R7" s="334"/>
      <c r="S7" s="334"/>
      <c r="T7" s="334"/>
      <c r="U7" s="334"/>
      <c r="V7" s="334"/>
      <c r="W7" s="334"/>
      <c r="X7" s="334"/>
      <c r="Y7" s="334"/>
    </row>
    <row r="8" spans="1:25" ht="15" customHeight="1" x14ac:dyDescent="0.35">
      <c r="A8" s="334"/>
      <c r="B8" s="334"/>
      <c r="C8" s="334"/>
      <c r="D8" s="334"/>
      <c r="E8" s="334"/>
      <c r="F8" s="334"/>
      <c r="G8" s="334"/>
      <c r="H8" s="334"/>
      <c r="I8" s="334"/>
      <c r="J8" s="334"/>
      <c r="K8" s="334"/>
      <c r="L8" s="334"/>
      <c r="M8" s="334"/>
      <c r="N8" s="334"/>
      <c r="O8" s="334"/>
      <c r="P8" s="334"/>
      <c r="Q8" s="334"/>
      <c r="R8" s="334"/>
      <c r="S8" s="334"/>
      <c r="T8" s="334"/>
      <c r="U8" s="334"/>
      <c r="V8" s="334"/>
      <c r="W8" s="334"/>
      <c r="X8" s="334"/>
      <c r="Y8" s="334"/>
    </row>
    <row r="9" spans="1:25" ht="15" customHeight="1" x14ac:dyDescent="0.35">
      <c r="A9" s="334"/>
      <c r="B9" s="334"/>
      <c r="C9" s="334"/>
      <c r="D9" s="334"/>
      <c r="E9" s="334"/>
      <c r="F9" s="334"/>
      <c r="G9" s="334"/>
      <c r="H9" s="334"/>
      <c r="I9" s="334"/>
      <c r="J9" s="334"/>
      <c r="K9" s="334"/>
      <c r="L9" s="334"/>
      <c r="M9" s="334"/>
      <c r="N9" s="334"/>
      <c r="O9" s="334"/>
      <c r="P9" s="334"/>
      <c r="Q9" s="334"/>
      <c r="R9" s="334"/>
      <c r="S9" s="334"/>
      <c r="T9" s="334"/>
      <c r="U9" s="334"/>
      <c r="V9" s="334"/>
      <c r="W9" s="334"/>
      <c r="X9" s="334"/>
      <c r="Y9" s="334"/>
    </row>
    <row r="10" spans="1:25" ht="15" customHeight="1" x14ac:dyDescent="0.35">
      <c r="A10" s="334"/>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row>
    <row r="11" spans="1:25" ht="15" customHeight="1" x14ac:dyDescent="0.35">
      <c r="A11" s="334"/>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row>
    <row r="12" spans="1:25" ht="15" customHeight="1" x14ac:dyDescent="0.35">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row>
    <row r="13" spans="1:25" ht="15" customHeight="1" x14ac:dyDescent="0.35">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row>
    <row r="14" spans="1:25" ht="15" customHeight="1" x14ac:dyDescent="0.35">
      <c r="A14" s="334"/>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row>
    <row r="15" spans="1:25" ht="15" customHeight="1" x14ac:dyDescent="0.35">
      <c r="A15" s="334"/>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row>
    <row r="16" spans="1:25" ht="15" customHeight="1" x14ac:dyDescent="0.35">
      <c r="A16" s="334"/>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row>
    <row r="17" spans="1:25" ht="15" customHeight="1" x14ac:dyDescent="0.35">
      <c r="A17" s="334"/>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row>
    <row r="18" spans="1:25" ht="15" customHeight="1" x14ac:dyDescent="0.35">
      <c r="A18" s="334"/>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row>
    <row r="19" spans="1:25" ht="15" customHeight="1" x14ac:dyDescent="0.35">
      <c r="A19" s="334"/>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row>
    <row r="20" spans="1:25" ht="15" customHeight="1" x14ac:dyDescent="0.35">
      <c r="A20" s="334"/>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row>
    <row r="21" spans="1:25" ht="15" customHeight="1" x14ac:dyDescent="0.35">
      <c r="A21" s="334"/>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row>
    <row r="22" spans="1:25" ht="15" customHeight="1" x14ac:dyDescent="0.35">
      <c r="A22" s="334"/>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row>
    <row r="23" spans="1:25" ht="15" customHeight="1" x14ac:dyDescent="0.35">
      <c r="A23" s="334"/>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row>
    <row r="24" spans="1:25" ht="15" customHeight="1" x14ac:dyDescent="0.35">
      <c r="A24" s="334"/>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row>
    <row r="25" spans="1:25" ht="15" customHeight="1" x14ac:dyDescent="0.35">
      <c r="A25" s="334"/>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row>
    <row r="26" spans="1:25" ht="15" customHeight="1" x14ac:dyDescent="0.35">
      <c r="A26" s="334"/>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796875" defaultRowHeight="12.5" x14ac:dyDescent="0.25"/>
  <cols>
    <col min="1" max="1" width="3.1796875" style="87" customWidth="1"/>
    <col min="2" max="8" width="3.81640625" style="87" customWidth="1"/>
    <col min="9" max="9" width="1.81640625" style="87" customWidth="1"/>
    <col min="10" max="10" width="8.453125" style="88" bestFit="1" customWidth="1"/>
    <col min="11" max="11" width="32" style="87" bestFit="1" customWidth="1"/>
    <col min="12" max="12" width="4.81640625" style="87" customWidth="1"/>
    <col min="13" max="19" width="3.81640625" style="87" customWidth="1"/>
    <col min="20" max="20" width="1.81640625" style="87" customWidth="1"/>
    <col min="21" max="21" width="4.453125" style="87" customWidth="1"/>
    <col min="22" max="22" width="30.7265625" style="87" bestFit="1" customWidth="1"/>
    <col min="23" max="23" width="2.81640625" style="87" customWidth="1"/>
    <col min="24" max="24" width="3.1796875" style="87" customWidth="1"/>
    <col min="25" max="25" width="7.81640625" style="87" customWidth="1"/>
    <col min="26" max="16384" width="9.1796875" style="87"/>
  </cols>
  <sheetData>
    <row r="1" spans="1:28" ht="18" x14ac:dyDescent="0.4">
      <c r="A1" s="347" t="s">
        <v>238</v>
      </c>
      <c r="B1" s="347"/>
      <c r="C1" s="347"/>
      <c r="D1" s="347"/>
      <c r="E1" s="347"/>
      <c r="F1" s="347"/>
      <c r="G1" s="347"/>
      <c r="H1" s="347"/>
      <c r="I1" s="347"/>
      <c r="J1" s="347"/>
      <c r="K1" s="347"/>
      <c r="L1" s="156"/>
      <c r="M1" s="156"/>
      <c r="N1" s="156"/>
      <c r="O1" s="156"/>
      <c r="P1" s="156"/>
      <c r="Q1" s="156"/>
      <c r="R1" s="156"/>
      <c r="S1" s="156"/>
      <c r="T1" s="156"/>
      <c r="U1" s="156"/>
      <c r="V1" s="156"/>
      <c r="W1" s="157"/>
      <c r="X1" s="158"/>
      <c r="Y1" s="159"/>
      <c r="Z1" s="158"/>
      <c r="AA1" s="158"/>
    </row>
    <row r="2" spans="1:28" x14ac:dyDescent="0.25">
      <c r="A2" s="348" t="s">
        <v>239</v>
      </c>
      <c r="B2" s="348"/>
      <c r="C2" s="348"/>
      <c r="D2" s="348"/>
      <c r="E2" s="348"/>
      <c r="F2" s="348"/>
      <c r="G2" s="348"/>
      <c r="H2" s="348"/>
      <c r="I2" s="348"/>
      <c r="J2" s="348"/>
      <c r="K2" s="348"/>
      <c r="L2" s="160"/>
      <c r="M2" s="89"/>
      <c r="N2" s="89"/>
      <c r="O2" s="89"/>
      <c r="P2" s="89"/>
      <c r="Q2" s="89"/>
      <c r="R2" s="89"/>
      <c r="S2" s="89"/>
      <c r="T2" s="89"/>
      <c r="U2" s="160"/>
      <c r="V2" s="161" t="s">
        <v>240</v>
      </c>
      <c r="W2" s="157"/>
      <c r="X2" s="158"/>
      <c r="Y2" s="162"/>
      <c r="Z2" s="158"/>
      <c r="AA2" s="158"/>
    </row>
    <row r="3" spans="1:28" x14ac:dyDescent="0.25">
      <c r="A3" s="160"/>
      <c r="B3" s="160"/>
      <c r="C3" s="160"/>
      <c r="D3" s="163"/>
      <c r="E3" s="163"/>
      <c r="F3" s="160"/>
      <c r="G3" s="160"/>
      <c r="H3" s="160"/>
      <c r="I3" s="164"/>
      <c r="J3" s="165"/>
      <c r="K3" s="160"/>
      <c r="L3" s="160"/>
      <c r="M3" s="160"/>
      <c r="N3" s="160"/>
      <c r="O3" s="163"/>
      <c r="P3" s="163"/>
      <c r="Q3" s="160"/>
      <c r="R3" s="160"/>
      <c r="S3" s="160"/>
      <c r="T3" s="164"/>
      <c r="U3" s="90"/>
      <c r="V3" s="160"/>
      <c r="W3" s="157"/>
      <c r="X3" s="158"/>
      <c r="Y3" s="159"/>
      <c r="Z3" s="158"/>
      <c r="AA3" s="158"/>
    </row>
    <row r="4" spans="1:28" x14ac:dyDescent="0.25">
      <c r="A4" s="160"/>
      <c r="B4" s="160"/>
      <c r="C4" s="160"/>
      <c r="D4" s="349" t="s">
        <v>241</v>
      </c>
      <c r="E4" s="350"/>
      <c r="F4" s="342">
        <v>2019</v>
      </c>
      <c r="G4" s="351"/>
      <c r="H4" s="343"/>
      <c r="I4" s="160"/>
      <c r="J4" s="165"/>
      <c r="K4" s="349" t="s">
        <v>242</v>
      </c>
      <c r="L4" s="350"/>
      <c r="M4" s="342">
        <v>1</v>
      </c>
      <c r="N4" s="343"/>
      <c r="O4" s="339"/>
      <c r="P4" s="340"/>
      <c r="Q4" s="340"/>
      <c r="R4" s="340"/>
      <c r="S4" s="340"/>
      <c r="T4" s="160"/>
      <c r="U4" s="160"/>
      <c r="V4" s="160"/>
      <c r="W4" s="157"/>
      <c r="X4" s="158"/>
      <c r="Y4" s="162"/>
      <c r="Z4" s="158"/>
      <c r="AA4" s="158"/>
    </row>
    <row r="5" spans="1:28" x14ac:dyDescent="0.25">
      <c r="A5" s="160"/>
      <c r="B5" s="160"/>
      <c r="C5" s="160"/>
      <c r="D5" s="160"/>
      <c r="E5" s="160"/>
      <c r="F5" s="160"/>
      <c r="G5" s="160"/>
      <c r="H5" s="160"/>
      <c r="I5" s="160"/>
      <c r="J5" s="165"/>
      <c r="K5" s="160"/>
      <c r="L5" s="160"/>
      <c r="M5" s="160"/>
      <c r="N5" s="160"/>
      <c r="O5" s="160"/>
      <c r="P5" s="160"/>
      <c r="Q5" s="160"/>
      <c r="R5" s="160"/>
      <c r="S5" s="160"/>
      <c r="T5" s="160"/>
      <c r="U5" s="160"/>
      <c r="V5" s="160"/>
      <c r="W5" s="157"/>
      <c r="X5" s="158"/>
      <c r="Y5" s="166"/>
      <c r="Z5" s="158"/>
      <c r="AA5" s="158"/>
    </row>
    <row r="6" spans="1:28" x14ac:dyDescent="0.25">
      <c r="A6" s="158"/>
      <c r="B6" s="158"/>
      <c r="C6" s="158"/>
      <c r="D6" s="158"/>
      <c r="E6" s="158"/>
      <c r="F6" s="158"/>
      <c r="G6" s="158"/>
      <c r="H6" s="158"/>
      <c r="I6" s="158"/>
      <c r="J6" s="159"/>
      <c r="K6" s="158"/>
      <c r="L6" s="158"/>
      <c r="M6" s="158"/>
      <c r="N6" s="158"/>
      <c r="O6" s="158"/>
      <c r="P6" s="158"/>
      <c r="Q6" s="158"/>
      <c r="R6" s="158"/>
      <c r="S6" s="158"/>
      <c r="T6" s="158"/>
      <c r="U6" s="158"/>
      <c r="V6" s="158"/>
      <c r="W6" s="158"/>
      <c r="X6" s="158"/>
      <c r="Y6" s="167"/>
      <c r="Z6" s="158"/>
      <c r="AA6" s="158"/>
    </row>
    <row r="7" spans="1:28" s="91" customFormat="1" ht="18" customHeight="1" x14ac:dyDescent="0.25">
      <c r="A7" s="168"/>
      <c r="B7" s="341" t="s">
        <v>243</v>
      </c>
      <c r="C7" s="341"/>
      <c r="D7" s="341"/>
      <c r="E7" s="341"/>
      <c r="F7" s="341"/>
      <c r="G7" s="341"/>
      <c r="H7" s="341"/>
      <c r="I7" s="341"/>
      <c r="J7" s="341"/>
      <c r="K7" s="341"/>
      <c r="L7" s="341"/>
      <c r="M7" s="341"/>
      <c r="N7" s="341"/>
      <c r="O7" s="341"/>
      <c r="P7" s="341"/>
      <c r="Q7" s="341"/>
      <c r="R7" s="341"/>
      <c r="S7" s="341"/>
      <c r="T7" s="341"/>
      <c r="U7" s="341"/>
      <c r="V7" s="341"/>
      <c r="W7" s="168"/>
      <c r="X7" s="168"/>
      <c r="Y7" s="338"/>
      <c r="Z7" s="168"/>
      <c r="AA7" s="168"/>
    </row>
    <row r="8" spans="1:28" s="92" customFormat="1" ht="6" customHeight="1" x14ac:dyDescent="0.2">
      <c r="A8" s="169"/>
      <c r="B8" s="170"/>
      <c r="C8" s="170"/>
      <c r="D8" s="170"/>
      <c r="E8" s="170"/>
      <c r="F8" s="170"/>
      <c r="G8" s="170"/>
      <c r="H8" s="170"/>
      <c r="I8" s="170"/>
      <c r="J8" s="171"/>
      <c r="K8" s="170"/>
      <c r="L8" s="172"/>
      <c r="M8" s="170"/>
      <c r="N8" s="170"/>
      <c r="O8" s="170"/>
      <c r="P8" s="170"/>
      <c r="Q8" s="170"/>
      <c r="R8" s="170"/>
      <c r="S8" s="170"/>
      <c r="T8" s="170"/>
      <c r="U8" s="170"/>
      <c r="V8" s="170"/>
      <c r="W8" s="169"/>
      <c r="X8" s="169"/>
      <c r="Y8" s="338"/>
      <c r="Z8" s="169"/>
      <c r="AA8" s="169"/>
    </row>
    <row r="9" spans="1:28" s="94" customFormat="1" ht="13" x14ac:dyDescent="0.4">
      <c r="A9" s="173"/>
      <c r="B9" s="335">
        <f>DATE(year,7,1)</f>
        <v>43647</v>
      </c>
      <c r="C9" s="336"/>
      <c r="D9" s="336"/>
      <c r="E9" s="336"/>
      <c r="F9" s="336"/>
      <c r="G9" s="336"/>
      <c r="H9" s="336"/>
      <c r="I9" s="174"/>
      <c r="J9" s="337" t="s">
        <v>244</v>
      </c>
      <c r="K9" s="337"/>
      <c r="L9" s="175"/>
      <c r="M9" s="335">
        <f>DATE(year+1,1,1)</f>
        <v>43831</v>
      </c>
      <c r="N9" s="336"/>
      <c r="O9" s="336"/>
      <c r="P9" s="336"/>
      <c r="Q9" s="336"/>
      <c r="R9" s="336"/>
      <c r="S9" s="336"/>
      <c r="T9" s="175"/>
      <c r="U9" s="337" t="s">
        <v>245</v>
      </c>
      <c r="V9" s="337"/>
      <c r="W9" s="173"/>
      <c r="X9" s="173"/>
      <c r="Y9" s="338"/>
      <c r="Z9" s="176"/>
      <c r="AA9" s="176"/>
      <c r="AB9" s="96"/>
    </row>
    <row r="10" spans="1:28" s="93" customFormat="1" ht="13.15" customHeight="1" x14ac:dyDescent="0.25">
      <c r="A10" s="172"/>
      <c r="B10" s="177" t="str">
        <f>IF(startday=1,INDEX(weekDayNames,1),INDEX(weekDayNames,2))</f>
        <v>Su</v>
      </c>
      <c r="C10" s="178" t="str">
        <f>IF(startday=1,INDEX(weekDayNames,2),INDEX(weekDayNames,3))</f>
        <v>M</v>
      </c>
      <c r="D10" s="178" t="str">
        <f>IF(startday=1,INDEX(weekDayNames,3),INDEX(weekDayNames,4))</f>
        <v>Tu</v>
      </c>
      <c r="E10" s="178" t="str">
        <f>IF(startday=1,INDEX(weekDayNames,4),INDEX(weekDayNames,5))</f>
        <v>W</v>
      </c>
      <c r="F10" s="178" t="str">
        <f>IF(startday=1,INDEX(weekDayNames,5),INDEX(weekDayNames,6))</f>
        <v>Th</v>
      </c>
      <c r="G10" s="178" t="str">
        <f>IF(startday=1,INDEX(weekDayNames,6),INDEX(weekDayNames,7))</f>
        <v>F</v>
      </c>
      <c r="H10" s="177" t="str">
        <f>IF(startday=1,INDEX(weekDayNames,7),INDEX(weekDayNames,1))</f>
        <v>Sa</v>
      </c>
      <c r="I10" s="175"/>
      <c r="J10" s="345" t="s">
        <v>246</v>
      </c>
      <c r="K10" s="345"/>
      <c r="L10" s="175"/>
      <c r="M10" s="177" t="str">
        <f>IF(startday=1,INDEX(weekDayNames,1),INDEX(weekDayNames,2))</f>
        <v>Su</v>
      </c>
      <c r="N10" s="178" t="str">
        <f>IF(startday=1,INDEX(weekDayNames,2),INDEX(weekDayNames,3))</f>
        <v>M</v>
      </c>
      <c r="O10" s="178" t="str">
        <f>IF(startday=1,INDEX(weekDayNames,3),INDEX(weekDayNames,4))</f>
        <v>Tu</v>
      </c>
      <c r="P10" s="178" t="str">
        <f>IF(startday=1,INDEX(weekDayNames,4),INDEX(weekDayNames,5))</f>
        <v>W</v>
      </c>
      <c r="Q10" s="178" t="str">
        <f>IF(startday=1,INDEX(weekDayNames,5),INDEX(weekDayNames,6))</f>
        <v>Th</v>
      </c>
      <c r="R10" s="178" t="str">
        <f>IF(startday=1,INDEX(weekDayNames,6),INDEX(weekDayNames,7))</f>
        <v>F</v>
      </c>
      <c r="S10" s="177" t="str">
        <f>IF(startday=1,INDEX(weekDayNames,7),INDEX(weekDayNames,1))</f>
        <v>Sa</v>
      </c>
      <c r="T10" s="175"/>
      <c r="U10" s="179">
        <v>8</v>
      </c>
      <c r="V10" s="180" t="s">
        <v>247</v>
      </c>
      <c r="W10" s="172"/>
      <c r="X10" s="172"/>
      <c r="Y10" s="338"/>
      <c r="Z10" s="172"/>
      <c r="AA10" s="172"/>
    </row>
    <row r="11" spans="1:28" s="93" customFormat="1" ht="13.15" customHeight="1" x14ac:dyDescent="0.3">
      <c r="A11" s="172"/>
      <c r="B11" s="181" t="str">
        <f t="array" ref="B11:H16">IF(MONTH(B9)&lt;&gt;MONTH(DATE(YEAR(B9),MONTH(B9),1)-WEEKDAY(DATE(YEAR(B9),MONTH(B9),1),startday)+(WeekNo-1)*7+WeekDay),"",DATE(YEAR(B9),MONTH(B9),1)-WEEKDAY(DATE(YEAR(B9),MONTH(B9),1),startday)+(WeekNo-1)*7+WeekDay)</f>
        <v/>
      </c>
      <c r="C11" s="182">
        <v>43647</v>
      </c>
      <c r="D11" s="183">
        <v>43648</v>
      </c>
      <c r="E11" s="184">
        <v>43649</v>
      </c>
      <c r="F11" s="184">
        <v>43650</v>
      </c>
      <c r="G11" s="184">
        <v>43651</v>
      </c>
      <c r="H11" s="181">
        <v>43652</v>
      </c>
      <c r="I11" s="175"/>
      <c r="J11" s="346" t="s">
        <v>248</v>
      </c>
      <c r="K11" s="346"/>
      <c r="L11" s="175"/>
      <c r="M11" s="181" t="str">
        <f t="array" ref="M11:S16">IF(MONTH(M9)&lt;&gt;MONTH(DATE(YEAR(M9),MONTH(M9),1)-WEEKDAY(DATE(YEAR(M9),MONTH(M9),1),startday)+(WeekNo-1)*7+WeekDay),"",DATE(YEAR(M9),MONTH(M9),1)-WEEKDAY(DATE(YEAR(M9),MONTH(M9),1),startday)+(WeekNo-1)*7+WeekDay)</f>
        <v/>
      </c>
      <c r="N11" s="184" t="str">
        <v/>
      </c>
      <c r="O11" s="184" t="str">
        <v/>
      </c>
      <c r="P11" s="184">
        <v>43831</v>
      </c>
      <c r="Q11" s="184">
        <v>43832</v>
      </c>
      <c r="R11" s="184">
        <v>43833</v>
      </c>
      <c r="S11" s="181">
        <v>43834</v>
      </c>
      <c r="T11" s="175"/>
      <c r="U11" s="185">
        <v>14</v>
      </c>
      <c r="V11" s="186" t="s">
        <v>249</v>
      </c>
      <c r="W11" s="172"/>
      <c r="X11" s="172"/>
      <c r="Y11" s="338"/>
      <c r="Z11" s="172"/>
      <c r="AA11" s="172"/>
    </row>
    <row r="12" spans="1:28" s="93" customFormat="1" ht="13.15" customHeight="1" x14ac:dyDescent="0.25">
      <c r="A12" s="172"/>
      <c r="B12" s="181">
        <v>43653</v>
      </c>
      <c r="C12" s="184">
        <v>43654</v>
      </c>
      <c r="D12" s="184">
        <v>43655</v>
      </c>
      <c r="E12" s="187">
        <v>43656</v>
      </c>
      <c r="F12" s="184">
        <v>43657</v>
      </c>
      <c r="G12" s="184">
        <v>43658</v>
      </c>
      <c r="H12" s="181">
        <v>43659</v>
      </c>
      <c r="I12" s="175"/>
      <c r="J12" s="344" t="s">
        <v>250</v>
      </c>
      <c r="K12" s="344"/>
      <c r="L12" s="175"/>
      <c r="M12" s="181">
        <v>43835</v>
      </c>
      <c r="N12" s="184">
        <v>43836</v>
      </c>
      <c r="O12" s="184">
        <v>43837</v>
      </c>
      <c r="P12" s="187">
        <v>43838</v>
      </c>
      <c r="Q12" s="184">
        <v>43839</v>
      </c>
      <c r="R12" s="184">
        <v>43840</v>
      </c>
      <c r="S12" s="181">
        <v>43841</v>
      </c>
      <c r="T12" s="175"/>
      <c r="U12" s="179">
        <v>22</v>
      </c>
      <c r="V12" s="180" t="s">
        <v>247</v>
      </c>
      <c r="W12" s="172"/>
      <c r="X12" s="172"/>
      <c r="Y12" s="188"/>
      <c r="Z12" s="189"/>
      <c r="AA12" s="189"/>
      <c r="AB12" s="97"/>
    </row>
    <row r="13" spans="1:28" s="93" customFormat="1" ht="13.15" customHeight="1" x14ac:dyDescent="0.25">
      <c r="A13" s="172"/>
      <c r="B13" s="181">
        <v>43660</v>
      </c>
      <c r="C13" s="184">
        <v>43661</v>
      </c>
      <c r="D13" s="183">
        <v>43662</v>
      </c>
      <c r="E13" s="184">
        <v>43663</v>
      </c>
      <c r="F13" s="184">
        <v>43664</v>
      </c>
      <c r="G13" s="184">
        <v>43665</v>
      </c>
      <c r="H13" s="181">
        <v>43666</v>
      </c>
      <c r="I13" s="175"/>
      <c r="J13" s="190"/>
      <c r="K13" s="191"/>
      <c r="L13" s="175"/>
      <c r="M13" s="181">
        <v>43842</v>
      </c>
      <c r="N13" s="184">
        <v>43843</v>
      </c>
      <c r="O13" s="183">
        <v>43844</v>
      </c>
      <c r="P13" s="184">
        <v>43845</v>
      </c>
      <c r="Q13" s="184">
        <v>43846</v>
      </c>
      <c r="R13" s="183">
        <v>43847</v>
      </c>
      <c r="S13" s="181">
        <v>43848</v>
      </c>
      <c r="T13" s="175"/>
      <c r="U13" s="185">
        <v>28</v>
      </c>
      <c r="V13" s="186" t="s">
        <v>249</v>
      </c>
      <c r="W13" s="172"/>
      <c r="X13" s="172"/>
      <c r="Y13" s="190"/>
      <c r="Z13" s="191"/>
      <c r="AA13" s="189"/>
      <c r="AB13" s="97"/>
    </row>
    <row r="14" spans="1:28" s="93" customFormat="1" ht="13.15" customHeight="1" x14ac:dyDescent="0.2">
      <c r="A14" s="172"/>
      <c r="B14" s="181">
        <v>43667</v>
      </c>
      <c r="C14" s="184">
        <v>43668</v>
      </c>
      <c r="D14" s="184">
        <v>43669</v>
      </c>
      <c r="E14" s="187">
        <v>43670</v>
      </c>
      <c r="F14" s="184">
        <v>43671</v>
      </c>
      <c r="G14" s="184">
        <v>43672</v>
      </c>
      <c r="H14" s="181">
        <v>43673</v>
      </c>
      <c r="I14" s="175"/>
      <c r="J14" s="192">
        <v>1</v>
      </c>
      <c r="K14" s="191" t="s">
        <v>251</v>
      </c>
      <c r="L14" s="175"/>
      <c r="M14" s="181">
        <v>43849</v>
      </c>
      <c r="N14" s="184">
        <v>43850</v>
      </c>
      <c r="O14" s="184">
        <v>43851</v>
      </c>
      <c r="P14" s="187">
        <v>43852</v>
      </c>
      <c r="Q14" s="184">
        <v>43853</v>
      </c>
      <c r="R14" s="184">
        <v>43854</v>
      </c>
      <c r="S14" s="181">
        <v>43855</v>
      </c>
      <c r="T14" s="175"/>
      <c r="U14" s="193">
        <v>31</v>
      </c>
      <c r="V14" s="194" t="s">
        <v>252</v>
      </c>
      <c r="W14" s="172"/>
      <c r="X14" s="172"/>
      <c r="Y14" s="190"/>
      <c r="Z14" s="191"/>
      <c r="AA14" s="189"/>
      <c r="AB14" s="97"/>
    </row>
    <row r="15" spans="1:28" s="93" customFormat="1" ht="13.15" customHeight="1" x14ac:dyDescent="0.25">
      <c r="A15" s="172"/>
      <c r="B15" s="181">
        <v>43674</v>
      </c>
      <c r="C15" s="184">
        <v>43675</v>
      </c>
      <c r="D15" s="183">
        <v>43676</v>
      </c>
      <c r="E15" s="184">
        <v>43677</v>
      </c>
      <c r="F15" s="195" t="str">
        <v/>
      </c>
      <c r="G15" s="184" t="str">
        <v/>
      </c>
      <c r="H15" s="181" t="str">
        <v/>
      </c>
      <c r="I15" s="175"/>
      <c r="J15" s="196" t="s">
        <v>253</v>
      </c>
      <c r="K15" s="172" t="s">
        <v>254</v>
      </c>
      <c r="L15" s="175"/>
      <c r="M15" s="181">
        <v>43856</v>
      </c>
      <c r="N15" s="184">
        <v>43857</v>
      </c>
      <c r="O15" s="183">
        <v>43858</v>
      </c>
      <c r="P15" s="184">
        <v>43859</v>
      </c>
      <c r="Q15" s="184">
        <v>43860</v>
      </c>
      <c r="R15" s="182">
        <v>43861</v>
      </c>
      <c r="S15" s="181" t="str">
        <v/>
      </c>
      <c r="T15" s="175"/>
      <c r="U15" s="198"/>
      <c r="V15" s="186"/>
      <c r="W15" s="172"/>
      <c r="X15" s="172"/>
      <c r="Y15" s="190"/>
      <c r="Z15" s="191"/>
      <c r="AA15" s="189"/>
      <c r="AB15" s="97"/>
    </row>
    <row r="16" spans="1:28" s="93" customFormat="1" ht="13.15" customHeight="1" x14ac:dyDescent="0.25">
      <c r="A16" s="172"/>
      <c r="B16" s="181" t="str">
        <v/>
      </c>
      <c r="C16" s="183" t="str">
        <v/>
      </c>
      <c r="D16" s="184" t="str">
        <v/>
      </c>
      <c r="E16" s="184" t="str">
        <v/>
      </c>
      <c r="F16" s="184" t="str">
        <v/>
      </c>
      <c r="G16" s="184" t="str">
        <v/>
      </c>
      <c r="H16" s="181" t="str">
        <v/>
      </c>
      <c r="I16" s="175"/>
      <c r="J16" s="185" t="s">
        <v>255</v>
      </c>
      <c r="K16" s="191" t="s">
        <v>256</v>
      </c>
      <c r="L16" s="175"/>
      <c r="M16" s="181" t="str">
        <v/>
      </c>
      <c r="N16" s="184" t="str">
        <v/>
      </c>
      <c r="O16" s="184" t="str">
        <v/>
      </c>
      <c r="P16" s="184" t="str">
        <v/>
      </c>
      <c r="Q16" s="184" t="str">
        <v/>
      </c>
      <c r="R16" s="184" t="str">
        <v/>
      </c>
      <c r="S16" s="181" t="str">
        <v/>
      </c>
      <c r="T16" s="175"/>
      <c r="U16" s="172"/>
      <c r="V16" s="172"/>
      <c r="W16" s="172"/>
      <c r="X16" s="172"/>
      <c r="Y16" s="190"/>
      <c r="Z16" s="191"/>
      <c r="AA16" s="189"/>
      <c r="AB16" s="97"/>
    </row>
    <row r="17" spans="1:40" s="93" customFormat="1" ht="10.5" x14ac:dyDescent="0.2">
      <c r="A17" s="172"/>
      <c r="B17" s="199"/>
      <c r="C17" s="200"/>
      <c r="D17" s="201"/>
      <c r="E17" s="201"/>
      <c r="F17" s="201"/>
      <c r="G17" s="201"/>
      <c r="H17" s="199"/>
      <c r="I17" s="175"/>
      <c r="J17" s="172"/>
      <c r="K17" s="191"/>
      <c r="L17" s="175"/>
      <c r="M17" s="199"/>
      <c r="N17" s="201"/>
      <c r="O17" s="201"/>
      <c r="P17" s="201"/>
      <c r="Q17" s="201"/>
      <c r="R17" s="201"/>
      <c r="S17" s="199"/>
      <c r="T17" s="175"/>
      <c r="U17" s="172"/>
      <c r="V17" s="172"/>
      <c r="W17" s="172"/>
      <c r="X17" s="172"/>
      <c r="Y17" s="190"/>
      <c r="Z17" s="191"/>
      <c r="AA17" s="189"/>
      <c r="AB17" s="97"/>
    </row>
    <row r="18" spans="1:40" s="93" customFormat="1" ht="4.5" customHeight="1" x14ac:dyDescent="0.3">
      <c r="A18" s="172"/>
      <c r="B18" s="175"/>
      <c r="C18" s="175"/>
      <c r="D18" s="175"/>
      <c r="E18" s="175"/>
      <c r="F18" s="175"/>
      <c r="G18" s="175"/>
      <c r="H18" s="175"/>
      <c r="I18" s="175"/>
      <c r="J18" s="202"/>
      <c r="K18" s="175"/>
      <c r="L18" s="175"/>
      <c r="M18" s="175"/>
      <c r="N18" s="175"/>
      <c r="O18" s="175"/>
      <c r="P18" s="175"/>
      <c r="Q18" s="175"/>
      <c r="R18" s="175"/>
      <c r="S18" s="175"/>
      <c r="T18" s="175"/>
      <c r="U18" s="173"/>
      <c r="V18" s="173"/>
      <c r="W18" s="172"/>
      <c r="X18" s="172"/>
      <c r="Y18" s="190"/>
      <c r="Z18" s="191"/>
      <c r="AA18" s="189"/>
      <c r="AB18" s="97"/>
      <c r="AF18" s="99"/>
      <c r="AG18" s="95"/>
      <c r="AM18" s="99"/>
      <c r="AN18" s="95"/>
    </row>
    <row r="19" spans="1:40" s="94" customFormat="1" ht="11.5" x14ac:dyDescent="0.3">
      <c r="A19" s="173"/>
      <c r="B19" s="335">
        <f>DATE(year,8,1)</f>
        <v>43678</v>
      </c>
      <c r="C19" s="336"/>
      <c r="D19" s="336"/>
      <c r="E19" s="336"/>
      <c r="F19" s="336"/>
      <c r="G19" s="336"/>
      <c r="H19" s="336"/>
      <c r="I19" s="174"/>
      <c r="J19" s="337" t="s">
        <v>257</v>
      </c>
      <c r="K19" s="337"/>
      <c r="L19" s="175"/>
      <c r="M19" s="335">
        <f>DATE(year+1,2,1)</f>
        <v>43862</v>
      </c>
      <c r="N19" s="336"/>
      <c r="O19" s="336"/>
      <c r="P19" s="336"/>
      <c r="Q19" s="336"/>
      <c r="R19" s="336"/>
      <c r="S19" s="336"/>
      <c r="T19" s="175"/>
      <c r="U19" s="337" t="s">
        <v>258</v>
      </c>
      <c r="V19" s="337"/>
      <c r="W19" s="173"/>
      <c r="X19" s="173"/>
      <c r="Y19" s="190"/>
      <c r="Z19" s="191"/>
      <c r="AA19" s="189"/>
      <c r="AB19" s="100"/>
      <c r="AC19" s="101"/>
    </row>
    <row r="20" spans="1:40" s="93" customFormat="1" ht="13.15" customHeight="1" x14ac:dyDescent="0.2">
      <c r="A20" s="172"/>
      <c r="B20" s="177" t="str">
        <f>IF(startday=1,INDEX(weekDayNames,1),INDEX(weekDayNames,2))</f>
        <v>Su</v>
      </c>
      <c r="C20" s="178" t="str">
        <f>IF(startday=1,INDEX(weekDayNames,2),INDEX(weekDayNames,3))</f>
        <v>M</v>
      </c>
      <c r="D20" s="178" t="str">
        <f>IF(startday=1,INDEX(weekDayNames,3),INDEX(weekDayNames,4))</f>
        <v>Tu</v>
      </c>
      <c r="E20" s="178" t="str">
        <f>IF(startday=1,INDEX(weekDayNames,4),INDEX(weekDayNames,5))</f>
        <v>W</v>
      </c>
      <c r="F20" s="178" t="str">
        <f>IF(startday=1,INDEX(weekDayNames,5),INDEX(weekDayNames,6))</f>
        <v>Th</v>
      </c>
      <c r="G20" s="178" t="str">
        <f>IF(startday=1,INDEX(weekDayNames,6),INDEX(weekDayNames,7))</f>
        <v>F</v>
      </c>
      <c r="H20" s="177" t="str">
        <f>IF(startday=1,INDEX(weekDayNames,7),INDEX(weekDayNames,1))</f>
        <v>Sa</v>
      </c>
      <c r="I20" s="175"/>
      <c r="J20" s="203">
        <v>7</v>
      </c>
      <c r="K20" s="180" t="s">
        <v>247</v>
      </c>
      <c r="L20" s="172"/>
      <c r="M20" s="177" t="str">
        <f>IF(startday=1,INDEX(weekDayNames,1),INDEX(weekDayNames,2))</f>
        <v>Su</v>
      </c>
      <c r="N20" s="178" t="str">
        <f>IF(startday=1,INDEX(weekDayNames,2),INDEX(weekDayNames,3))</f>
        <v>M</v>
      </c>
      <c r="O20" s="178" t="str">
        <f>IF(startday=1,INDEX(weekDayNames,3),INDEX(weekDayNames,4))</f>
        <v>Tu</v>
      </c>
      <c r="P20" s="178" t="str">
        <f>IF(startday=1,INDEX(weekDayNames,4),INDEX(weekDayNames,5))</f>
        <v>W</v>
      </c>
      <c r="Q20" s="178" t="str">
        <f>IF(startday=1,INDEX(weekDayNames,5),INDEX(weekDayNames,6))</f>
        <v>Th</v>
      </c>
      <c r="R20" s="178" t="str">
        <f>IF(startday=1,INDEX(weekDayNames,6),INDEX(weekDayNames,7))</f>
        <v>F</v>
      </c>
      <c r="S20" s="177" t="str">
        <f>IF(startday=1,INDEX(weekDayNames,7),INDEX(weekDayNames,1))</f>
        <v>Sa</v>
      </c>
      <c r="T20" s="175"/>
      <c r="U20" s="204">
        <v>5</v>
      </c>
      <c r="V20" s="180" t="s">
        <v>247</v>
      </c>
      <c r="W20" s="172"/>
      <c r="X20" s="172"/>
      <c r="Y20" s="205"/>
      <c r="Z20" s="172"/>
      <c r="AA20" s="189"/>
      <c r="AB20" s="97"/>
    </row>
    <row r="21" spans="1:40" s="93" customFormat="1" ht="13.15" customHeight="1" x14ac:dyDescent="0.25">
      <c r="A21" s="172"/>
      <c r="B21" s="181" t="str">
        <f t="array" ref="B21:H26">IF(MONTH(B19)&lt;&gt;MONTH(DATE(YEAR(B19),MONTH(B19),1)-WEEKDAY(DATE(YEAR(B19),MONTH(B19),1),startday)+(WeekNo-1)*7+WeekDay),"",DATE(YEAR(B19),MONTH(B19),1)-WEEKDAY(DATE(YEAR(B19),MONTH(B19),1),startday)+(WeekNo-1)*7+WeekDay)</f>
        <v/>
      </c>
      <c r="C21" s="184" t="str">
        <v/>
      </c>
      <c r="D21" s="184" t="str">
        <v/>
      </c>
      <c r="E21" s="184" t="str">
        <v/>
      </c>
      <c r="F21" s="184">
        <v>43678</v>
      </c>
      <c r="G21" s="184">
        <v>43679</v>
      </c>
      <c r="H21" s="181">
        <v>43680</v>
      </c>
      <c r="I21" s="175"/>
      <c r="J21" s="185">
        <v>13</v>
      </c>
      <c r="K21" s="206" t="s">
        <v>249</v>
      </c>
      <c r="L21" s="172"/>
      <c r="M21" s="181" t="str">
        <f t="array" ref="M21:S26">IF(MONTH(M19)&lt;&gt;MONTH(DATE(YEAR(M19),MONTH(M19),1)-WEEKDAY(DATE(YEAR(M19),MONTH(M19),1),startday)+(WeekNo-1)*7+WeekDay),"",DATE(YEAR(M19),MONTH(M19),1)-WEEKDAY(DATE(YEAR(M19),MONTH(M19),1),startday)+(WeekNo-1)*7+WeekDay)</f>
        <v/>
      </c>
      <c r="N21" s="184" t="str">
        <v/>
      </c>
      <c r="O21" s="184" t="str">
        <v/>
      </c>
      <c r="P21" s="184" t="str">
        <v/>
      </c>
      <c r="Q21" s="184" t="str">
        <v/>
      </c>
      <c r="R21" s="184" t="str">
        <v/>
      </c>
      <c r="S21" s="181">
        <v>43862</v>
      </c>
      <c r="T21" s="175"/>
      <c r="U21" s="185">
        <v>11</v>
      </c>
      <c r="V21" s="186" t="s">
        <v>249</v>
      </c>
      <c r="W21" s="172"/>
      <c r="X21" s="172"/>
      <c r="Y21" s="205"/>
      <c r="Z21" s="172"/>
      <c r="AA21" s="172"/>
    </row>
    <row r="22" spans="1:40" s="93" customFormat="1" ht="13.15" customHeight="1" x14ac:dyDescent="0.3">
      <c r="A22" s="172"/>
      <c r="B22" s="181">
        <v>43681</v>
      </c>
      <c r="C22" s="184">
        <v>43682</v>
      </c>
      <c r="D22" s="184">
        <v>43683</v>
      </c>
      <c r="E22" s="187">
        <v>43684</v>
      </c>
      <c r="F22" s="184">
        <v>43685</v>
      </c>
      <c r="G22" s="184">
        <v>43686</v>
      </c>
      <c r="H22" s="181">
        <v>43687</v>
      </c>
      <c r="I22" s="175"/>
      <c r="J22" s="203">
        <v>21</v>
      </c>
      <c r="K22" s="180" t="s">
        <v>247</v>
      </c>
      <c r="L22" s="175"/>
      <c r="M22" s="181">
        <v>43863</v>
      </c>
      <c r="N22" s="184">
        <v>43864</v>
      </c>
      <c r="O22" s="184">
        <v>43865</v>
      </c>
      <c r="P22" s="187">
        <v>43866</v>
      </c>
      <c r="Q22" s="184">
        <v>43867</v>
      </c>
      <c r="R22" s="184">
        <v>43868</v>
      </c>
      <c r="S22" s="181">
        <v>43869</v>
      </c>
      <c r="T22" s="175"/>
      <c r="U22" s="204">
        <v>19</v>
      </c>
      <c r="V22" s="180" t="s">
        <v>247</v>
      </c>
      <c r="W22" s="172"/>
      <c r="X22" s="172"/>
      <c r="Y22" s="205"/>
      <c r="Z22" s="172"/>
      <c r="AA22" s="173"/>
      <c r="AB22" s="94"/>
    </row>
    <row r="23" spans="1:40" s="93" customFormat="1" ht="13.15" customHeight="1" x14ac:dyDescent="0.25">
      <c r="A23" s="172"/>
      <c r="B23" s="181">
        <v>43688</v>
      </c>
      <c r="C23" s="184">
        <v>43689</v>
      </c>
      <c r="D23" s="183">
        <v>43690</v>
      </c>
      <c r="E23" s="184">
        <v>43691</v>
      </c>
      <c r="F23" s="184">
        <v>43692</v>
      </c>
      <c r="G23" s="184">
        <v>43693</v>
      </c>
      <c r="H23" s="181">
        <v>43694</v>
      </c>
      <c r="I23" s="175"/>
      <c r="J23" s="185">
        <v>27</v>
      </c>
      <c r="K23" s="206" t="s">
        <v>249</v>
      </c>
      <c r="L23" s="175"/>
      <c r="M23" s="181">
        <v>43870</v>
      </c>
      <c r="N23" s="184">
        <v>43871</v>
      </c>
      <c r="O23" s="183">
        <v>43872</v>
      </c>
      <c r="P23" s="184">
        <v>43873</v>
      </c>
      <c r="Q23" s="184">
        <v>43874</v>
      </c>
      <c r="R23" s="184">
        <v>43875</v>
      </c>
      <c r="S23" s="181">
        <v>43876</v>
      </c>
      <c r="T23" s="175"/>
      <c r="U23" s="185">
        <v>25</v>
      </c>
      <c r="V23" s="186" t="s">
        <v>249</v>
      </c>
      <c r="W23" s="172"/>
      <c r="X23" s="172"/>
      <c r="Y23" s="205"/>
      <c r="Z23" s="172"/>
      <c r="AA23" s="172"/>
    </row>
    <row r="24" spans="1:40" s="93" customFormat="1" ht="13.15" customHeight="1" x14ac:dyDescent="0.2">
      <c r="A24" s="172"/>
      <c r="B24" s="181">
        <v>43695</v>
      </c>
      <c r="C24" s="184">
        <v>43696</v>
      </c>
      <c r="D24" s="184">
        <v>43697</v>
      </c>
      <c r="E24" s="187">
        <v>43698</v>
      </c>
      <c r="F24" s="184">
        <v>43699</v>
      </c>
      <c r="G24" s="184">
        <v>43700</v>
      </c>
      <c r="H24" s="181">
        <v>43701</v>
      </c>
      <c r="I24" s="175"/>
      <c r="J24" s="192">
        <v>30</v>
      </c>
      <c r="K24" s="207" t="s">
        <v>259</v>
      </c>
      <c r="L24" s="175"/>
      <c r="M24" s="181">
        <v>43877</v>
      </c>
      <c r="N24" s="184">
        <v>43878</v>
      </c>
      <c r="O24" s="184">
        <v>43879</v>
      </c>
      <c r="P24" s="187">
        <v>43880</v>
      </c>
      <c r="Q24" s="184">
        <v>43881</v>
      </c>
      <c r="R24" s="184">
        <v>43882</v>
      </c>
      <c r="S24" s="181">
        <v>43883</v>
      </c>
      <c r="T24" s="175"/>
      <c r="U24" s="172"/>
      <c r="V24" s="172"/>
      <c r="W24" s="172"/>
      <c r="X24" s="172"/>
      <c r="Y24" s="172"/>
      <c r="Z24" s="172"/>
      <c r="AA24" s="190"/>
    </row>
    <row r="25" spans="1:40" s="93" customFormat="1" ht="13.15" customHeight="1" x14ac:dyDescent="0.2">
      <c r="A25" s="172"/>
      <c r="B25" s="181">
        <v>43702</v>
      </c>
      <c r="C25" s="184">
        <v>43703</v>
      </c>
      <c r="D25" s="183">
        <v>43704</v>
      </c>
      <c r="E25" s="184">
        <v>43705</v>
      </c>
      <c r="F25" s="184">
        <v>43706</v>
      </c>
      <c r="G25" s="182">
        <v>43707</v>
      </c>
      <c r="H25" s="181">
        <v>43708</v>
      </c>
      <c r="I25" s="175"/>
      <c r="J25" s="172"/>
      <c r="K25" s="207"/>
      <c r="L25" s="175"/>
      <c r="M25" s="181">
        <v>43884</v>
      </c>
      <c r="N25" s="184">
        <v>43885</v>
      </c>
      <c r="O25" s="183">
        <v>43886</v>
      </c>
      <c r="P25" s="184">
        <v>43887</v>
      </c>
      <c r="Q25" s="184">
        <v>43888</v>
      </c>
      <c r="R25" s="184">
        <v>43889</v>
      </c>
      <c r="S25" s="181">
        <v>43890</v>
      </c>
      <c r="T25" s="175"/>
      <c r="U25" s="172"/>
      <c r="V25" s="172"/>
      <c r="W25" s="172"/>
      <c r="X25" s="172"/>
      <c r="Y25" s="172"/>
      <c r="Z25" s="172"/>
      <c r="AA25" s="172"/>
    </row>
    <row r="26" spans="1:40" s="93" customFormat="1" ht="13.15" customHeight="1" x14ac:dyDescent="0.2">
      <c r="A26" s="172"/>
      <c r="B26" s="181" t="str">
        <v/>
      </c>
      <c r="C26" s="184" t="str">
        <v/>
      </c>
      <c r="D26" s="184" t="str">
        <v/>
      </c>
      <c r="E26" s="184" t="str">
        <v/>
      </c>
      <c r="F26" s="184" t="str">
        <v/>
      </c>
      <c r="G26" s="184" t="str">
        <v/>
      </c>
      <c r="H26" s="181" t="str">
        <v/>
      </c>
      <c r="I26" s="175"/>
      <c r="J26" s="172"/>
      <c r="K26" s="172"/>
      <c r="L26" s="172"/>
      <c r="M26" s="181" t="str">
        <v/>
      </c>
      <c r="N26" s="184" t="str">
        <v/>
      </c>
      <c r="O26" s="184" t="str">
        <v/>
      </c>
      <c r="P26" s="184" t="str">
        <v/>
      </c>
      <c r="Q26" s="184" t="str">
        <v/>
      </c>
      <c r="R26" s="184" t="str">
        <v/>
      </c>
      <c r="S26" s="181" t="str">
        <v/>
      </c>
      <c r="T26" s="175"/>
      <c r="U26" s="172"/>
      <c r="V26" s="172"/>
      <c r="W26" s="172"/>
      <c r="X26" s="172"/>
      <c r="Y26" s="172"/>
      <c r="Z26" s="172"/>
      <c r="AA26" s="172"/>
    </row>
    <row r="27" spans="1:40" s="93" customFormat="1" ht="4.5" customHeight="1" x14ac:dyDescent="0.2">
      <c r="A27" s="172"/>
      <c r="B27" s="175"/>
      <c r="C27" s="175"/>
      <c r="D27" s="175"/>
      <c r="E27" s="175"/>
      <c r="F27" s="175"/>
      <c r="G27" s="175"/>
      <c r="H27" s="175"/>
      <c r="I27" s="175"/>
      <c r="J27" s="172"/>
      <c r="K27" s="172"/>
      <c r="L27" s="175"/>
      <c r="M27" s="175"/>
      <c r="N27" s="175"/>
      <c r="O27" s="175"/>
      <c r="P27" s="175"/>
      <c r="Q27" s="175"/>
      <c r="R27" s="175"/>
      <c r="S27" s="175"/>
      <c r="T27" s="175"/>
      <c r="U27" s="172"/>
      <c r="V27" s="172"/>
      <c r="W27" s="172"/>
      <c r="X27" s="172"/>
      <c r="Y27" s="235"/>
      <c r="Z27" s="172"/>
      <c r="AA27" s="172"/>
    </row>
    <row r="28" spans="1:40" s="93" customFormat="1" ht="10.5" x14ac:dyDescent="0.2">
      <c r="A28" s="172"/>
      <c r="B28" s="335">
        <f>DATE(year,9,1)</f>
        <v>43709</v>
      </c>
      <c r="C28" s="336"/>
      <c r="D28" s="336"/>
      <c r="E28" s="336"/>
      <c r="F28" s="336"/>
      <c r="G28" s="336"/>
      <c r="H28" s="336"/>
      <c r="I28" s="175"/>
      <c r="J28" s="337" t="s">
        <v>260</v>
      </c>
      <c r="K28" s="337"/>
      <c r="L28" s="175"/>
      <c r="M28" s="335">
        <f>DATE(year+1,3,1)</f>
        <v>43891</v>
      </c>
      <c r="N28" s="336"/>
      <c r="O28" s="336"/>
      <c r="P28" s="336"/>
      <c r="Q28" s="336"/>
      <c r="R28" s="336"/>
      <c r="S28" s="336"/>
      <c r="T28" s="175"/>
      <c r="U28" s="337" t="s">
        <v>261</v>
      </c>
      <c r="V28" s="337"/>
      <c r="W28" s="172"/>
      <c r="X28" s="172"/>
      <c r="Y28" s="205"/>
      <c r="Z28" s="172"/>
      <c r="AA28" s="172"/>
    </row>
    <row r="29" spans="1:40" s="93" customFormat="1" ht="13.15" customHeight="1" x14ac:dyDescent="0.25">
      <c r="A29" s="172"/>
      <c r="B29" s="177" t="str">
        <f>IF(startday=1,INDEX(weekDayNames,1),INDEX(weekDayNames,2))</f>
        <v>Su</v>
      </c>
      <c r="C29" s="178" t="str">
        <f>IF(startday=1,INDEX(weekDayNames,2),INDEX(weekDayNames,3))</f>
        <v>M</v>
      </c>
      <c r="D29" s="178" t="str">
        <f>IF(startday=1,INDEX(weekDayNames,3),INDEX(weekDayNames,4))</f>
        <v>Tu</v>
      </c>
      <c r="E29" s="178" t="str">
        <f>IF(startday=1,INDEX(weekDayNames,4),INDEX(weekDayNames,5))</f>
        <v>W</v>
      </c>
      <c r="F29" s="178" t="str">
        <f>IF(startday=1,INDEX(weekDayNames,5),INDEX(weekDayNames,6))</f>
        <v>Th</v>
      </c>
      <c r="G29" s="178" t="str">
        <f>IF(startday=1,INDEX(weekDayNames,6),INDEX(weekDayNames,7))</f>
        <v>F</v>
      </c>
      <c r="H29" s="177" t="str">
        <f>IF(startday=1,INDEX(weekDayNames,7),INDEX(weekDayNames,1))</f>
        <v>Sa</v>
      </c>
      <c r="I29" s="175"/>
      <c r="J29" s="179">
        <v>4</v>
      </c>
      <c r="K29" s="180" t="s">
        <v>247</v>
      </c>
      <c r="L29" s="175"/>
      <c r="M29" s="177" t="str">
        <f>IF(startday=1,INDEX(weekDayNames,1),INDEX(weekDayNames,2))</f>
        <v>Su</v>
      </c>
      <c r="N29" s="178" t="str">
        <f>IF(startday=1,INDEX(weekDayNames,2),INDEX(weekDayNames,3))</f>
        <v>M</v>
      </c>
      <c r="O29" s="178" t="str">
        <f>IF(startday=1,INDEX(weekDayNames,3),INDEX(weekDayNames,4))</f>
        <v>Tu</v>
      </c>
      <c r="P29" s="178" t="str">
        <f>IF(startday=1,INDEX(weekDayNames,4),INDEX(weekDayNames,5))</f>
        <v>W</v>
      </c>
      <c r="Q29" s="178" t="str">
        <f>IF(startday=1,INDEX(weekDayNames,5),INDEX(weekDayNames,6))</f>
        <v>Th</v>
      </c>
      <c r="R29" s="178" t="str">
        <f>IF(startday=1,INDEX(weekDayNames,6),INDEX(weekDayNames,7))</f>
        <v>F</v>
      </c>
      <c r="S29" s="177" t="str">
        <f>IF(startday=1,INDEX(weekDayNames,7),INDEX(weekDayNames,1))</f>
        <v>Sa</v>
      </c>
      <c r="T29" s="175"/>
      <c r="U29" s="208" t="s">
        <v>262</v>
      </c>
      <c r="V29" s="180" t="s">
        <v>247</v>
      </c>
      <c r="W29" s="172"/>
      <c r="X29" s="172"/>
      <c r="Y29" s="172"/>
      <c r="Z29" s="172"/>
      <c r="AA29" s="172"/>
    </row>
    <row r="30" spans="1:40" s="93" customFormat="1" ht="13.15" customHeight="1" x14ac:dyDescent="0.25">
      <c r="A30" s="172"/>
      <c r="B30" s="181">
        <f t="array" ref="B30:H35">IF(MONTH(B28)&lt;&gt;MONTH(DATE(YEAR(B28),MONTH(B28),1)-WEEKDAY(DATE(YEAR(B28),MONTH(B28),1),startday)+(WeekNo-1)*7+WeekDay),"",DATE(YEAR(B28),MONTH(B28),1)-WEEKDAY(DATE(YEAR(B28),MONTH(B28),1),startday)+(WeekNo-1)*7+WeekDay)</f>
        <v>43709</v>
      </c>
      <c r="C30" s="195">
        <v>43710</v>
      </c>
      <c r="D30" s="184">
        <v>43711</v>
      </c>
      <c r="E30" s="187">
        <v>43712</v>
      </c>
      <c r="F30" s="184">
        <v>43713</v>
      </c>
      <c r="G30" s="184">
        <v>43714</v>
      </c>
      <c r="H30" s="181">
        <v>43715</v>
      </c>
      <c r="I30" s="175"/>
      <c r="J30" s="185">
        <v>10</v>
      </c>
      <c r="K30" s="186" t="s">
        <v>249</v>
      </c>
      <c r="L30" s="175"/>
      <c r="M30" s="181">
        <f t="array" ref="M30:S35">IF(MONTH(M28)&lt;&gt;MONTH(DATE(YEAR(M28),MONTH(M28),1)-WEEKDAY(DATE(YEAR(M28),MONTH(M28),1),startday)+(WeekNo-1)*7+WeekDay),"",DATE(YEAR(M28),MONTH(M28),1)-WEEKDAY(DATE(YEAR(M28),MONTH(M28),1),startday)+(WeekNo-1)*7+WeekDay)</f>
        <v>43891</v>
      </c>
      <c r="N30" s="184">
        <v>43892</v>
      </c>
      <c r="O30" s="184">
        <v>43893</v>
      </c>
      <c r="P30" s="187">
        <v>43894</v>
      </c>
      <c r="Q30" s="184">
        <v>43895</v>
      </c>
      <c r="R30" s="184">
        <v>43896</v>
      </c>
      <c r="S30" s="181">
        <v>43897</v>
      </c>
      <c r="T30" s="175"/>
      <c r="U30" s="185">
        <v>10</v>
      </c>
      <c r="V30" s="186" t="s">
        <v>249</v>
      </c>
      <c r="W30" s="172"/>
      <c r="X30" s="172"/>
      <c r="Y30" s="205"/>
      <c r="Z30" s="172"/>
      <c r="AA30" s="172"/>
    </row>
    <row r="31" spans="1:40" s="93" customFormat="1" ht="13.15" customHeight="1" x14ac:dyDescent="0.25">
      <c r="A31" s="172"/>
      <c r="B31" s="181">
        <v>43716</v>
      </c>
      <c r="C31" s="184">
        <v>43717</v>
      </c>
      <c r="D31" s="183">
        <v>43718</v>
      </c>
      <c r="E31" s="184">
        <v>43719</v>
      </c>
      <c r="F31" s="184">
        <v>43720</v>
      </c>
      <c r="G31" s="184">
        <v>43721</v>
      </c>
      <c r="H31" s="181">
        <v>43722</v>
      </c>
      <c r="I31" s="175"/>
      <c r="J31" s="179">
        <v>18</v>
      </c>
      <c r="K31" s="180" t="s">
        <v>247</v>
      </c>
      <c r="L31" s="175"/>
      <c r="M31" s="181">
        <v>43898</v>
      </c>
      <c r="N31" s="184">
        <v>43899</v>
      </c>
      <c r="O31" s="183">
        <v>43900</v>
      </c>
      <c r="P31" s="184">
        <v>43901</v>
      </c>
      <c r="Q31" s="184">
        <v>43902</v>
      </c>
      <c r="R31" s="184">
        <v>43903</v>
      </c>
      <c r="S31" s="181">
        <v>43904</v>
      </c>
      <c r="T31" s="175"/>
      <c r="U31" s="209">
        <v>18</v>
      </c>
      <c r="V31" s="180" t="s">
        <v>247</v>
      </c>
      <c r="W31" s="172"/>
      <c r="X31" s="172"/>
      <c r="Y31" s="205"/>
      <c r="Z31" s="172"/>
      <c r="AA31" s="172"/>
    </row>
    <row r="32" spans="1:40" s="94" customFormat="1" ht="13.15" customHeight="1" x14ac:dyDescent="0.3">
      <c r="A32" s="173"/>
      <c r="B32" s="181">
        <v>43723</v>
      </c>
      <c r="C32" s="184">
        <v>43724</v>
      </c>
      <c r="D32" s="184">
        <v>43725</v>
      </c>
      <c r="E32" s="187">
        <v>43726</v>
      </c>
      <c r="F32" s="184">
        <v>43727</v>
      </c>
      <c r="G32" s="184">
        <v>43728</v>
      </c>
      <c r="H32" s="181">
        <v>43729</v>
      </c>
      <c r="I32" s="175"/>
      <c r="J32" s="185">
        <v>24</v>
      </c>
      <c r="K32" s="186" t="s">
        <v>249</v>
      </c>
      <c r="L32" s="175"/>
      <c r="M32" s="181">
        <v>43905</v>
      </c>
      <c r="N32" s="184">
        <v>43906</v>
      </c>
      <c r="O32" s="184">
        <v>43907</v>
      </c>
      <c r="P32" s="187">
        <v>43908</v>
      </c>
      <c r="Q32" s="184">
        <v>43909</v>
      </c>
      <c r="R32" s="184">
        <v>43910</v>
      </c>
      <c r="S32" s="181">
        <v>43911</v>
      </c>
      <c r="T32" s="175"/>
      <c r="U32" s="185">
        <v>24</v>
      </c>
      <c r="V32" s="186" t="s">
        <v>249</v>
      </c>
      <c r="W32" s="173"/>
      <c r="X32" s="173"/>
      <c r="Y32" s="173"/>
      <c r="Z32" s="173"/>
      <c r="AA32" s="172"/>
      <c r="AB32" s="93"/>
    </row>
    <row r="33" spans="1:28" s="93" customFormat="1" ht="13.15" customHeight="1" x14ac:dyDescent="0.3">
      <c r="A33" s="172"/>
      <c r="B33" s="181">
        <v>43730</v>
      </c>
      <c r="C33" s="184">
        <v>43731</v>
      </c>
      <c r="D33" s="183">
        <v>43732</v>
      </c>
      <c r="E33" s="184">
        <v>43733</v>
      </c>
      <c r="F33" s="184">
        <v>43734</v>
      </c>
      <c r="G33" s="182">
        <v>43735</v>
      </c>
      <c r="H33" s="210">
        <v>43736</v>
      </c>
      <c r="I33" s="175"/>
      <c r="J33" s="192">
        <v>27</v>
      </c>
      <c r="K33" s="211" t="s">
        <v>263</v>
      </c>
      <c r="L33" s="175"/>
      <c r="M33" s="181">
        <v>43912</v>
      </c>
      <c r="N33" s="184">
        <v>43913</v>
      </c>
      <c r="O33" s="183">
        <v>43914</v>
      </c>
      <c r="P33" s="184">
        <v>43915</v>
      </c>
      <c r="Q33" s="184">
        <v>43916</v>
      </c>
      <c r="R33" s="184">
        <v>43917</v>
      </c>
      <c r="S33" s="181">
        <v>43918</v>
      </c>
      <c r="T33" s="191"/>
      <c r="U33" s="192">
        <v>30</v>
      </c>
      <c r="V33" s="211" t="s">
        <v>264</v>
      </c>
      <c r="W33" s="172"/>
      <c r="X33" s="172"/>
      <c r="Y33" s="172"/>
      <c r="Z33" s="172"/>
      <c r="AA33" s="173"/>
    </row>
    <row r="34" spans="1:28" s="93" customFormat="1" ht="13.15" customHeight="1" x14ac:dyDescent="0.2">
      <c r="A34" s="172"/>
      <c r="B34" s="181">
        <v>43737</v>
      </c>
      <c r="C34" s="184">
        <v>43738</v>
      </c>
      <c r="D34" s="183" t="str">
        <v/>
      </c>
      <c r="E34" s="184" t="str">
        <v/>
      </c>
      <c r="F34" s="184" t="str">
        <v/>
      </c>
      <c r="G34" s="182" t="str">
        <v/>
      </c>
      <c r="H34" s="181" t="str">
        <v/>
      </c>
      <c r="I34" s="175"/>
      <c r="J34" s="212"/>
      <c r="K34" s="213"/>
      <c r="L34" s="175"/>
      <c r="M34" s="181">
        <v>43919</v>
      </c>
      <c r="N34" s="184">
        <v>43920</v>
      </c>
      <c r="O34" s="182">
        <v>43921</v>
      </c>
      <c r="P34" s="184" t="str">
        <v/>
      </c>
      <c r="Q34" s="184" t="str">
        <v/>
      </c>
      <c r="R34" s="184" t="str">
        <v/>
      </c>
      <c r="S34" s="181" t="str">
        <v/>
      </c>
      <c r="T34" s="175"/>
      <c r="U34" s="214" t="s">
        <v>265</v>
      </c>
      <c r="V34" s="214"/>
      <c r="W34" s="172"/>
      <c r="X34" s="172"/>
      <c r="Y34" s="172"/>
      <c r="Z34" s="172"/>
      <c r="AA34" s="172"/>
    </row>
    <row r="35" spans="1:28" s="93" customFormat="1" ht="13.15" customHeight="1" x14ac:dyDescent="0.3">
      <c r="A35" s="172"/>
      <c r="B35" s="181" t="str">
        <v/>
      </c>
      <c r="C35" s="184" t="str">
        <v/>
      </c>
      <c r="D35" s="184" t="str">
        <v/>
      </c>
      <c r="E35" s="184" t="str">
        <v/>
      </c>
      <c r="F35" s="184" t="str">
        <v/>
      </c>
      <c r="G35" s="184" t="str">
        <v/>
      </c>
      <c r="H35" s="181" t="str">
        <v/>
      </c>
      <c r="I35" s="175"/>
      <c r="J35" s="202"/>
      <c r="K35" s="191"/>
      <c r="L35" s="175"/>
      <c r="M35" s="181" t="str">
        <v/>
      </c>
      <c r="N35" s="184" t="str">
        <v/>
      </c>
      <c r="O35" s="184" t="str">
        <v/>
      </c>
      <c r="P35" s="184" t="str">
        <v/>
      </c>
      <c r="Q35" s="184" t="str">
        <v/>
      </c>
      <c r="R35" s="184" t="str">
        <v/>
      </c>
      <c r="S35" s="181" t="str">
        <v/>
      </c>
      <c r="T35" s="175"/>
      <c r="U35" s="172"/>
      <c r="V35" s="172"/>
      <c r="W35" s="172"/>
      <c r="X35" s="172"/>
      <c r="Y35" s="338"/>
      <c r="Z35" s="173"/>
      <c r="AA35" s="172"/>
      <c r="AB35" s="94"/>
    </row>
    <row r="36" spans="1:28" s="93" customFormat="1" ht="5.25" customHeight="1" x14ac:dyDescent="0.2">
      <c r="A36" s="172"/>
      <c r="B36" s="175"/>
      <c r="C36" s="175"/>
      <c r="D36" s="175"/>
      <c r="E36" s="175"/>
      <c r="F36" s="175"/>
      <c r="G36" s="175"/>
      <c r="H36" s="175"/>
      <c r="I36" s="175"/>
      <c r="J36" s="172"/>
      <c r="K36" s="172"/>
      <c r="L36" s="175"/>
      <c r="M36" s="175"/>
      <c r="N36" s="175"/>
      <c r="O36" s="175"/>
      <c r="P36" s="175"/>
      <c r="Q36" s="175"/>
      <c r="R36" s="175"/>
      <c r="S36" s="175"/>
      <c r="T36" s="175"/>
      <c r="U36" s="175"/>
      <c r="V36" s="175"/>
      <c r="W36" s="172"/>
      <c r="X36" s="172"/>
      <c r="Y36" s="338"/>
      <c r="Z36" s="172"/>
      <c r="AA36" s="172"/>
    </row>
    <row r="37" spans="1:28" s="93" customFormat="1" ht="10.5" x14ac:dyDescent="0.2">
      <c r="A37" s="172"/>
      <c r="B37" s="335">
        <f>DATE(year,10,1)</f>
        <v>43739</v>
      </c>
      <c r="C37" s="336"/>
      <c r="D37" s="336"/>
      <c r="E37" s="336"/>
      <c r="F37" s="336"/>
      <c r="G37" s="336"/>
      <c r="H37" s="336"/>
      <c r="I37" s="175"/>
      <c r="J37" s="337" t="s">
        <v>266</v>
      </c>
      <c r="K37" s="337"/>
      <c r="L37" s="175"/>
      <c r="M37" s="335">
        <f>DATE(year+1,4,1)</f>
        <v>43922</v>
      </c>
      <c r="N37" s="336"/>
      <c r="O37" s="336"/>
      <c r="P37" s="336"/>
      <c r="Q37" s="336"/>
      <c r="R37" s="336"/>
      <c r="S37" s="336"/>
      <c r="T37" s="175"/>
      <c r="U37" s="337" t="s">
        <v>267</v>
      </c>
      <c r="V37" s="337"/>
      <c r="W37" s="172"/>
      <c r="X37" s="172"/>
      <c r="Y37" s="338"/>
      <c r="Z37" s="172"/>
      <c r="AA37" s="172"/>
    </row>
    <row r="38" spans="1:28" s="93" customFormat="1" ht="13.15" customHeight="1" x14ac:dyDescent="0.25">
      <c r="A38" s="172"/>
      <c r="B38" s="177" t="str">
        <f>IF(startday=1,INDEX(weekDayNames,1),INDEX(weekDayNames,2))</f>
        <v>Su</v>
      </c>
      <c r="C38" s="178" t="str">
        <f>IF(startday=1,INDEX(weekDayNames,2),INDEX(weekDayNames,3))</f>
        <v>M</v>
      </c>
      <c r="D38" s="178" t="str">
        <f>IF(startday=1,INDEX(weekDayNames,3),INDEX(weekDayNames,4))</f>
        <v>Tu</v>
      </c>
      <c r="E38" s="178" t="str">
        <f>IF(startday=1,INDEX(weekDayNames,4),INDEX(weekDayNames,5))</f>
        <v>W</v>
      </c>
      <c r="F38" s="178" t="str">
        <f>IF(startday=1,INDEX(weekDayNames,5),INDEX(weekDayNames,6))</f>
        <v>Th</v>
      </c>
      <c r="G38" s="178" t="str">
        <f>IF(startday=1,INDEX(weekDayNames,6),INDEX(weekDayNames,7))</f>
        <v>F</v>
      </c>
      <c r="H38" s="177" t="str">
        <f>IF(startday=1,INDEX(weekDayNames,7),INDEX(weekDayNames,1))</f>
        <v>Sa</v>
      </c>
      <c r="I38" s="175"/>
      <c r="J38" s="179">
        <v>2</v>
      </c>
      <c r="K38" s="180" t="s">
        <v>247</v>
      </c>
      <c r="L38" s="172"/>
      <c r="M38" s="177" t="str">
        <f>IF(startday=1,INDEX(weekDayNames,1),INDEX(weekDayNames,2))</f>
        <v>Su</v>
      </c>
      <c r="N38" s="178" t="str">
        <f>IF(startday=1,INDEX(weekDayNames,2),INDEX(weekDayNames,3))</f>
        <v>M</v>
      </c>
      <c r="O38" s="178" t="str">
        <f>IF(startday=1,INDEX(weekDayNames,3),INDEX(weekDayNames,4))</f>
        <v>Tu</v>
      </c>
      <c r="P38" s="178" t="str">
        <f>IF(startday=1,INDEX(weekDayNames,4),INDEX(weekDayNames,5))</f>
        <v>W</v>
      </c>
      <c r="Q38" s="178" t="str">
        <f>IF(startday=1,INDEX(weekDayNames,5),INDEX(weekDayNames,6))</f>
        <v>Th</v>
      </c>
      <c r="R38" s="178" t="str">
        <f>IF(startday=1,INDEX(weekDayNames,6),INDEX(weekDayNames,7))</f>
        <v>F</v>
      </c>
      <c r="S38" s="177" t="str">
        <f>IF(startday=1,INDEX(weekDayNames,7),INDEX(weekDayNames,1))</f>
        <v>Sa</v>
      </c>
      <c r="T38" s="175"/>
      <c r="U38" s="179">
        <v>1</v>
      </c>
      <c r="V38" s="180" t="s">
        <v>247</v>
      </c>
      <c r="W38" s="172"/>
      <c r="X38" s="172"/>
      <c r="Y38" s="338"/>
      <c r="Z38" s="172"/>
      <c r="AA38" s="172"/>
    </row>
    <row r="39" spans="1:28" s="93" customFormat="1" ht="13.15" customHeight="1" x14ac:dyDescent="0.3">
      <c r="A39" s="172"/>
      <c r="B39" s="181" t="str">
        <f t="array" ref="B39:H44">IF(MONTH(B37)&lt;&gt;MONTH(DATE(YEAR(B37),MONTH(B37),1)-WEEKDAY(DATE(YEAR(B37),MONTH(B37),1),startday)+(WeekNo-1)*7+WeekDay),"",DATE(YEAR(B37),MONTH(B37),1)-WEEKDAY(DATE(YEAR(B37),MONTH(B37),1),startday)+(WeekNo-1)*7+WeekDay)</f>
        <v/>
      </c>
      <c r="C39" s="184" t="str">
        <v/>
      </c>
      <c r="D39" s="184">
        <v>43739</v>
      </c>
      <c r="E39" s="187">
        <v>43740</v>
      </c>
      <c r="F39" s="195">
        <v>43741</v>
      </c>
      <c r="G39" s="184">
        <v>43742</v>
      </c>
      <c r="H39" s="181">
        <v>43743</v>
      </c>
      <c r="I39" s="191"/>
      <c r="J39" s="185">
        <v>8</v>
      </c>
      <c r="K39" s="186" t="s">
        <v>249</v>
      </c>
      <c r="L39" s="172"/>
      <c r="M39" s="181" t="str">
        <f t="array" ref="M39:S44">IF(MONTH(M37)&lt;&gt;MONTH(DATE(YEAR(M37),MONTH(M37),1)-WEEKDAY(DATE(YEAR(M37),MONTH(M37),1),startday)+(WeekNo-1)*7+WeekDay),"",DATE(YEAR(M37),MONTH(M37),1)-WEEKDAY(DATE(YEAR(M37),MONTH(M37),1),startday)+(WeekNo-1)*7+WeekDay)</f>
        <v/>
      </c>
      <c r="N39" s="184" t="str">
        <v/>
      </c>
      <c r="O39" s="184" t="str">
        <v/>
      </c>
      <c r="P39" s="187">
        <v>43922</v>
      </c>
      <c r="Q39" s="184">
        <v>43923</v>
      </c>
      <c r="R39" s="184">
        <v>43924</v>
      </c>
      <c r="S39" s="181">
        <v>43925</v>
      </c>
      <c r="T39" s="175"/>
      <c r="U39" s="185">
        <v>7</v>
      </c>
      <c r="V39" s="186" t="s">
        <v>249</v>
      </c>
      <c r="W39" s="172"/>
      <c r="X39" s="172"/>
      <c r="Y39" s="338"/>
      <c r="Z39" s="172"/>
      <c r="AA39" s="173"/>
    </row>
    <row r="40" spans="1:28" s="93" customFormat="1" ht="13.15" customHeight="1" x14ac:dyDescent="0.25">
      <c r="A40" s="172"/>
      <c r="B40" s="181">
        <v>43744</v>
      </c>
      <c r="C40" s="184">
        <v>43745</v>
      </c>
      <c r="D40" s="183">
        <v>43746</v>
      </c>
      <c r="E40" s="184">
        <v>43747</v>
      </c>
      <c r="F40" s="184">
        <v>43748</v>
      </c>
      <c r="G40" s="184">
        <v>43749</v>
      </c>
      <c r="H40" s="181">
        <v>43750</v>
      </c>
      <c r="I40" s="191"/>
      <c r="J40" s="179">
        <v>16</v>
      </c>
      <c r="K40" s="180" t="s">
        <v>247</v>
      </c>
      <c r="L40" s="175"/>
      <c r="M40" s="181">
        <v>43926</v>
      </c>
      <c r="N40" s="184">
        <v>43927</v>
      </c>
      <c r="O40" s="183">
        <v>43928</v>
      </c>
      <c r="P40" s="184">
        <v>43929</v>
      </c>
      <c r="Q40" s="184">
        <v>43930</v>
      </c>
      <c r="R40" s="184">
        <v>43931</v>
      </c>
      <c r="S40" s="181">
        <v>43932</v>
      </c>
      <c r="T40" s="175"/>
      <c r="U40" s="209">
        <v>15</v>
      </c>
      <c r="V40" s="180" t="s">
        <v>247</v>
      </c>
      <c r="W40" s="172"/>
      <c r="X40" s="172"/>
      <c r="Y40" s="205"/>
      <c r="Z40" s="172"/>
      <c r="AA40" s="172"/>
    </row>
    <row r="41" spans="1:28" s="94" customFormat="1" ht="13.15" customHeight="1" x14ac:dyDescent="0.3">
      <c r="A41" s="173"/>
      <c r="B41" s="215">
        <v>43751</v>
      </c>
      <c r="C41" s="195">
        <v>43752</v>
      </c>
      <c r="D41" s="195">
        <v>43753</v>
      </c>
      <c r="E41" s="187">
        <v>43754</v>
      </c>
      <c r="F41" s="184">
        <v>43755</v>
      </c>
      <c r="G41" s="184">
        <v>43756</v>
      </c>
      <c r="H41" s="216">
        <v>43757</v>
      </c>
      <c r="I41" s="175"/>
      <c r="J41" s="185">
        <v>22</v>
      </c>
      <c r="K41" s="186" t="s">
        <v>249</v>
      </c>
      <c r="L41" s="172"/>
      <c r="M41" s="181">
        <v>43933</v>
      </c>
      <c r="N41" s="184">
        <v>43934</v>
      </c>
      <c r="O41" s="184">
        <v>43935</v>
      </c>
      <c r="P41" s="187">
        <v>43936</v>
      </c>
      <c r="Q41" s="184">
        <v>43937</v>
      </c>
      <c r="R41" s="184">
        <v>43938</v>
      </c>
      <c r="S41" s="181">
        <v>43939</v>
      </c>
      <c r="T41" s="175"/>
      <c r="U41" s="185">
        <v>21</v>
      </c>
      <c r="V41" s="186" t="s">
        <v>249</v>
      </c>
      <c r="W41" s="173"/>
      <c r="X41" s="173"/>
      <c r="Y41" s="173"/>
      <c r="Z41" s="173"/>
      <c r="AA41" s="172"/>
      <c r="AB41" s="93"/>
    </row>
    <row r="42" spans="1:28" s="93" customFormat="1" ht="13.15" customHeight="1" x14ac:dyDescent="0.25">
      <c r="A42" s="172"/>
      <c r="B42" s="181">
        <v>43758</v>
      </c>
      <c r="C42" s="184">
        <v>43759</v>
      </c>
      <c r="D42" s="183">
        <v>43760</v>
      </c>
      <c r="E42" s="184">
        <v>43761</v>
      </c>
      <c r="F42" s="184">
        <v>43762</v>
      </c>
      <c r="G42" s="184">
        <v>43763</v>
      </c>
      <c r="H42" s="181">
        <v>43764</v>
      </c>
      <c r="I42" s="175"/>
      <c r="J42" s="179">
        <v>30</v>
      </c>
      <c r="K42" s="180" t="s">
        <v>247</v>
      </c>
      <c r="L42" s="175"/>
      <c r="M42" s="181">
        <v>43940</v>
      </c>
      <c r="N42" s="184">
        <v>43941</v>
      </c>
      <c r="O42" s="183">
        <v>43942</v>
      </c>
      <c r="P42" s="184">
        <v>43943</v>
      </c>
      <c r="Q42" s="184">
        <v>43944</v>
      </c>
      <c r="R42" s="184">
        <v>43945</v>
      </c>
      <c r="S42" s="181">
        <v>43946</v>
      </c>
      <c r="T42" s="175"/>
      <c r="U42" s="204">
        <v>29</v>
      </c>
      <c r="V42" s="180" t="s">
        <v>247</v>
      </c>
      <c r="W42" s="172"/>
      <c r="X42" s="172"/>
      <c r="Y42" s="172"/>
      <c r="Z42" s="172"/>
      <c r="AA42" s="172"/>
    </row>
    <row r="43" spans="1:28" s="93" customFormat="1" ht="13.15" customHeight="1" x14ac:dyDescent="0.2">
      <c r="A43" s="172"/>
      <c r="B43" s="181">
        <v>43765</v>
      </c>
      <c r="C43" s="184">
        <v>43766</v>
      </c>
      <c r="D43" s="184">
        <v>43767</v>
      </c>
      <c r="E43" s="187">
        <v>43768</v>
      </c>
      <c r="F43" s="182">
        <v>43769</v>
      </c>
      <c r="G43" s="197" t="str">
        <v/>
      </c>
      <c r="H43" s="181" t="str">
        <v/>
      </c>
      <c r="I43" s="175"/>
      <c r="J43" s="192">
        <v>31</v>
      </c>
      <c r="K43" s="194" t="s">
        <v>268</v>
      </c>
      <c r="L43" s="175"/>
      <c r="M43" s="181">
        <v>43947</v>
      </c>
      <c r="N43" s="184">
        <v>43948</v>
      </c>
      <c r="O43" s="184">
        <v>43949</v>
      </c>
      <c r="P43" s="187">
        <v>43950</v>
      </c>
      <c r="Q43" s="182">
        <v>43951</v>
      </c>
      <c r="R43" s="197" t="str">
        <v/>
      </c>
      <c r="S43" s="181" t="str">
        <v/>
      </c>
      <c r="T43" s="175"/>
      <c r="U43" s="217">
        <v>30</v>
      </c>
      <c r="V43" s="194" t="s">
        <v>269</v>
      </c>
      <c r="W43" s="172"/>
      <c r="X43" s="172"/>
      <c r="Y43" s="172"/>
      <c r="Z43" s="172"/>
      <c r="AA43" s="172"/>
    </row>
    <row r="44" spans="1:28" s="93" customFormat="1" ht="13.15" customHeight="1" x14ac:dyDescent="0.3">
      <c r="A44" s="172"/>
      <c r="B44" s="215" t="str">
        <v/>
      </c>
      <c r="C44" s="184" t="str">
        <v/>
      </c>
      <c r="D44" s="184" t="str">
        <v/>
      </c>
      <c r="E44" s="184" t="str">
        <v/>
      </c>
      <c r="F44" s="184" t="str">
        <v/>
      </c>
      <c r="G44" s="184" t="str">
        <v/>
      </c>
      <c r="H44" s="181" t="str">
        <v/>
      </c>
      <c r="I44" s="175"/>
      <c r="J44" s="194"/>
      <c r="K44" s="194"/>
      <c r="L44" s="175"/>
      <c r="M44" s="181" t="str">
        <v/>
      </c>
      <c r="N44" s="184" t="str">
        <v/>
      </c>
      <c r="O44" s="184" t="str">
        <v/>
      </c>
      <c r="P44" s="184" t="str">
        <v/>
      </c>
      <c r="Q44" s="184" t="str">
        <v/>
      </c>
      <c r="R44" s="184" t="str">
        <v/>
      </c>
      <c r="S44" s="181" t="str">
        <v/>
      </c>
      <c r="T44" s="175"/>
      <c r="U44" s="172"/>
      <c r="V44" s="172"/>
      <c r="W44" s="172"/>
      <c r="X44" s="172"/>
      <c r="Y44" s="172"/>
      <c r="Z44" s="172"/>
      <c r="AA44" s="172"/>
      <c r="AB44" s="94"/>
    </row>
    <row r="45" spans="1:28" s="93" customFormat="1" ht="5.25" customHeight="1" x14ac:dyDescent="0.2">
      <c r="A45" s="172"/>
      <c r="B45" s="175"/>
      <c r="C45" s="175"/>
      <c r="D45" s="175"/>
      <c r="E45" s="175"/>
      <c r="F45" s="175"/>
      <c r="G45" s="175"/>
      <c r="H45" s="175"/>
      <c r="I45" s="175"/>
      <c r="J45" s="172"/>
      <c r="K45" s="172"/>
      <c r="L45" s="175"/>
      <c r="M45" s="175"/>
      <c r="N45" s="175"/>
      <c r="O45" s="175"/>
      <c r="P45" s="175"/>
      <c r="Q45" s="175"/>
      <c r="R45" s="175"/>
      <c r="S45" s="175"/>
      <c r="T45" s="175"/>
      <c r="U45" s="172"/>
      <c r="V45" s="172"/>
      <c r="W45" s="172"/>
      <c r="X45" s="172"/>
      <c r="Y45" s="172"/>
      <c r="Z45" s="172"/>
      <c r="AA45" s="172"/>
    </row>
    <row r="46" spans="1:28" s="93" customFormat="1" ht="10.5" x14ac:dyDescent="0.2">
      <c r="A46" s="172"/>
      <c r="B46" s="335">
        <f>DATE(year,11,1)</f>
        <v>43770</v>
      </c>
      <c r="C46" s="336"/>
      <c r="D46" s="336"/>
      <c r="E46" s="336"/>
      <c r="F46" s="336"/>
      <c r="G46" s="336"/>
      <c r="H46" s="336"/>
      <c r="I46" s="175"/>
      <c r="J46" s="337" t="s">
        <v>270</v>
      </c>
      <c r="K46" s="337"/>
      <c r="L46" s="175"/>
      <c r="M46" s="335">
        <f>DATE(year+1,5,1)</f>
        <v>43952</v>
      </c>
      <c r="N46" s="336"/>
      <c r="O46" s="336"/>
      <c r="P46" s="336"/>
      <c r="Q46" s="336"/>
      <c r="R46" s="336"/>
      <c r="S46" s="336"/>
      <c r="T46" s="175"/>
      <c r="U46" s="337" t="s">
        <v>271</v>
      </c>
      <c r="V46" s="337"/>
      <c r="W46" s="172"/>
      <c r="X46" s="172"/>
      <c r="Y46" s="172"/>
      <c r="Z46" s="172"/>
      <c r="AA46" s="172"/>
    </row>
    <row r="47" spans="1:28" s="93" customFormat="1" ht="13.15" customHeight="1" x14ac:dyDescent="0.25">
      <c r="A47" s="172"/>
      <c r="B47" s="177" t="str">
        <f>IF(startday=1,INDEX(weekDayNames,1),INDEX(weekDayNames,2))</f>
        <v>Su</v>
      </c>
      <c r="C47" s="178" t="str">
        <f>IF(startday=1,INDEX(weekDayNames,2),INDEX(weekDayNames,3))</f>
        <v>M</v>
      </c>
      <c r="D47" s="178" t="str">
        <f>IF(startday=1,INDEX(weekDayNames,3),INDEX(weekDayNames,4))</f>
        <v>Tu</v>
      </c>
      <c r="E47" s="178" t="str">
        <f>IF(startday=1,INDEX(weekDayNames,4),INDEX(weekDayNames,5))</f>
        <v>W</v>
      </c>
      <c r="F47" s="178" t="str">
        <f>IF(startday=1,INDEX(weekDayNames,5),INDEX(weekDayNames,6))</f>
        <v>Th</v>
      </c>
      <c r="G47" s="178" t="str">
        <f>IF(startday=1,INDEX(weekDayNames,6),INDEX(weekDayNames,7))</f>
        <v>F</v>
      </c>
      <c r="H47" s="177" t="str">
        <f>IF(startday=1,INDEX(weekDayNames,7),INDEX(weekDayNames,1))</f>
        <v>Sa</v>
      </c>
      <c r="I47" s="175"/>
      <c r="J47" s="218" t="s">
        <v>272</v>
      </c>
      <c r="K47" s="186" t="s">
        <v>249</v>
      </c>
      <c r="L47" s="175"/>
      <c r="M47" s="177" t="str">
        <f>IF(startday=1,INDEX(weekDayNames,1),INDEX(weekDayNames,2))</f>
        <v>Su</v>
      </c>
      <c r="N47" s="178" t="str">
        <f>IF(startday=1,INDEX(weekDayNames,2),INDEX(weekDayNames,3))</f>
        <v>M</v>
      </c>
      <c r="O47" s="178" t="str">
        <f>IF(startday=1,INDEX(weekDayNames,3),INDEX(weekDayNames,4))</f>
        <v>Tu</v>
      </c>
      <c r="P47" s="178" t="str">
        <f>IF(startday=1,INDEX(weekDayNames,4),INDEX(weekDayNames,5))</f>
        <v>W</v>
      </c>
      <c r="Q47" s="178" t="str">
        <f>IF(startday=1,INDEX(weekDayNames,5),INDEX(weekDayNames,6))</f>
        <v>Th</v>
      </c>
      <c r="R47" s="178" t="str">
        <f>IF(startday=1,INDEX(weekDayNames,6),INDEX(weekDayNames,7))</f>
        <v>F</v>
      </c>
      <c r="S47" s="177" t="str">
        <f>IF(startday=1,INDEX(weekDayNames,7),INDEX(weekDayNames,1))</f>
        <v>Sa</v>
      </c>
      <c r="T47" s="175"/>
      <c r="U47" s="185">
        <v>5</v>
      </c>
      <c r="V47" s="186" t="s">
        <v>249</v>
      </c>
      <c r="W47" s="172"/>
      <c r="X47" s="172"/>
      <c r="Y47" s="172"/>
      <c r="Z47" s="172"/>
      <c r="AA47" s="172"/>
    </row>
    <row r="48" spans="1:28" s="93" customFormat="1" ht="13.15" customHeight="1" x14ac:dyDescent="0.2">
      <c r="A48" s="172"/>
      <c r="B48" s="181" t="str">
        <f t="array" ref="B48:H53">IF(MONTH(B46)&lt;&gt;MONTH(DATE(YEAR(B46),MONTH(B46),1)-WEEKDAY(DATE(YEAR(B46),MONTH(B46),1),startday)+(WeekNo-1)*7+WeekDay),"",DATE(YEAR(B46),MONTH(B46),1)-WEEKDAY(DATE(YEAR(B46),MONTH(B46),1),startday)+(WeekNo-1)*7+WeekDay)</f>
        <v/>
      </c>
      <c r="C48" s="184" t="str">
        <v/>
      </c>
      <c r="D48" s="219" t="str">
        <v/>
      </c>
      <c r="E48" s="183" t="str">
        <v/>
      </c>
      <c r="F48" s="183" t="str">
        <v/>
      </c>
      <c r="G48" s="184">
        <v>43770</v>
      </c>
      <c r="H48" s="181">
        <v>43771</v>
      </c>
      <c r="I48" s="175"/>
      <c r="J48" s="203">
        <v>13</v>
      </c>
      <c r="K48" s="180" t="s">
        <v>247</v>
      </c>
      <c r="L48" s="175"/>
      <c r="M48" s="181" t="str">
        <f t="array" ref="M48:S53">IF(MONTH(M46)&lt;&gt;MONTH(DATE(YEAR(M46),MONTH(M46),1)-WEEKDAY(DATE(YEAR(M46),MONTH(M46),1),startday)+(WeekNo-1)*7+WeekDay),"",DATE(YEAR(M46),MONTH(M46),1)-WEEKDAY(DATE(YEAR(M46),MONTH(M46),1),startday)+(WeekNo-1)*7+WeekDay)</f>
        <v/>
      </c>
      <c r="N48" s="220" t="str">
        <v/>
      </c>
      <c r="O48" s="183" t="str">
        <v/>
      </c>
      <c r="P48" s="183" t="str">
        <v/>
      </c>
      <c r="Q48" s="184" t="str">
        <v/>
      </c>
      <c r="R48" s="184">
        <v>43952</v>
      </c>
      <c r="S48" s="181">
        <v>43953</v>
      </c>
      <c r="T48" s="175"/>
      <c r="U48" s="204">
        <v>13</v>
      </c>
      <c r="V48" s="180" t="s">
        <v>247</v>
      </c>
      <c r="W48" s="172"/>
      <c r="X48" s="172"/>
      <c r="Y48" s="172"/>
      <c r="Z48" s="172"/>
      <c r="AA48" s="172"/>
    </row>
    <row r="49" spans="1:28" s="93" customFormat="1" ht="13.15" customHeight="1" x14ac:dyDescent="0.25">
      <c r="A49" s="172"/>
      <c r="B49" s="181">
        <v>43772</v>
      </c>
      <c r="C49" s="184">
        <v>43773</v>
      </c>
      <c r="D49" s="183">
        <v>43774</v>
      </c>
      <c r="E49" s="184">
        <v>43775</v>
      </c>
      <c r="F49" s="184">
        <v>43776</v>
      </c>
      <c r="G49" s="184">
        <v>43777</v>
      </c>
      <c r="H49" s="181">
        <v>43778</v>
      </c>
      <c r="I49" s="175"/>
      <c r="J49" s="185">
        <v>19</v>
      </c>
      <c r="K49" s="186" t="s">
        <v>249</v>
      </c>
      <c r="L49" s="175"/>
      <c r="M49" s="181">
        <v>43954</v>
      </c>
      <c r="N49" s="184">
        <v>43955</v>
      </c>
      <c r="O49" s="183">
        <v>43956</v>
      </c>
      <c r="P49" s="184">
        <v>43957</v>
      </c>
      <c r="Q49" s="184">
        <v>43958</v>
      </c>
      <c r="R49" s="184">
        <v>43959</v>
      </c>
      <c r="S49" s="181">
        <v>43960</v>
      </c>
      <c r="T49" s="175"/>
      <c r="U49" s="185">
        <v>19</v>
      </c>
      <c r="V49" s="186" t="s">
        <v>249</v>
      </c>
      <c r="W49" s="172"/>
      <c r="X49" s="172"/>
      <c r="Y49" s="235"/>
      <c r="Z49" s="172"/>
      <c r="AA49" s="172"/>
    </row>
    <row r="50" spans="1:28" s="94" customFormat="1" ht="13.15" customHeight="1" x14ac:dyDescent="0.3">
      <c r="A50" s="173"/>
      <c r="B50" s="181">
        <v>43779</v>
      </c>
      <c r="C50" s="184">
        <v>43780</v>
      </c>
      <c r="D50" s="184">
        <v>43781</v>
      </c>
      <c r="E50" s="187">
        <v>43782</v>
      </c>
      <c r="F50" s="184">
        <v>43783</v>
      </c>
      <c r="G50" s="184">
        <v>43784</v>
      </c>
      <c r="H50" s="181">
        <v>43785</v>
      </c>
      <c r="I50" s="175"/>
      <c r="J50" s="179">
        <v>27</v>
      </c>
      <c r="K50" s="180" t="s">
        <v>247</v>
      </c>
      <c r="L50" s="175"/>
      <c r="M50" s="181">
        <v>43961</v>
      </c>
      <c r="N50" s="184">
        <v>43962</v>
      </c>
      <c r="O50" s="184">
        <v>43963</v>
      </c>
      <c r="P50" s="187">
        <v>43964</v>
      </c>
      <c r="Q50" s="184">
        <v>43965</v>
      </c>
      <c r="R50" s="184">
        <v>43966</v>
      </c>
      <c r="S50" s="181">
        <v>43967</v>
      </c>
      <c r="T50" s="175"/>
      <c r="U50" s="204">
        <v>27</v>
      </c>
      <c r="V50" s="180" t="s">
        <v>247</v>
      </c>
      <c r="W50" s="173"/>
      <c r="X50" s="173"/>
      <c r="Y50" s="205"/>
      <c r="Z50" s="172"/>
      <c r="AA50" s="172"/>
      <c r="AB50" s="93"/>
    </row>
    <row r="51" spans="1:28" s="93" customFormat="1" ht="13.15" customHeight="1" x14ac:dyDescent="0.3">
      <c r="A51" s="172"/>
      <c r="B51" s="181">
        <v>43786</v>
      </c>
      <c r="C51" s="184">
        <v>43787</v>
      </c>
      <c r="D51" s="183">
        <v>43788</v>
      </c>
      <c r="E51" s="184">
        <v>43789</v>
      </c>
      <c r="F51" s="184">
        <v>43790</v>
      </c>
      <c r="G51" s="184">
        <v>43791</v>
      </c>
      <c r="H51" s="181">
        <v>43792</v>
      </c>
      <c r="I51" s="175"/>
      <c r="L51" s="175"/>
      <c r="M51" s="181">
        <v>43968</v>
      </c>
      <c r="N51" s="184">
        <v>43969</v>
      </c>
      <c r="O51" s="183">
        <v>43970</v>
      </c>
      <c r="P51" s="184">
        <v>43971</v>
      </c>
      <c r="Q51" s="184">
        <v>43972</v>
      </c>
      <c r="R51" s="184">
        <v>43973</v>
      </c>
      <c r="S51" s="181">
        <v>43974</v>
      </c>
      <c r="T51" s="175"/>
      <c r="W51" s="172"/>
      <c r="X51" s="172"/>
      <c r="Y51" s="205"/>
      <c r="Z51" s="172"/>
      <c r="AA51" s="173"/>
    </row>
    <row r="52" spans="1:28" s="93" customFormat="1" ht="13.15" customHeight="1" x14ac:dyDescent="0.2">
      <c r="A52" s="172"/>
      <c r="B52" s="181">
        <v>43793</v>
      </c>
      <c r="C52" s="184">
        <v>43794</v>
      </c>
      <c r="D52" s="184">
        <v>43795</v>
      </c>
      <c r="E52" s="187">
        <v>43796</v>
      </c>
      <c r="F52" s="184">
        <v>43797</v>
      </c>
      <c r="G52" s="184">
        <v>43798</v>
      </c>
      <c r="H52" s="181">
        <v>43799</v>
      </c>
      <c r="I52" s="175"/>
      <c r="L52" s="175"/>
      <c r="M52" s="181">
        <v>43975</v>
      </c>
      <c r="N52" s="184">
        <v>43976</v>
      </c>
      <c r="O52" s="184">
        <v>43977</v>
      </c>
      <c r="P52" s="187">
        <v>43978</v>
      </c>
      <c r="Q52" s="184">
        <v>43979</v>
      </c>
      <c r="R52" s="184">
        <v>43980</v>
      </c>
      <c r="S52" s="181">
        <v>43981</v>
      </c>
      <c r="T52" s="175"/>
      <c r="W52" s="172"/>
      <c r="X52" s="172"/>
      <c r="Y52" s="205"/>
      <c r="Z52" s="172"/>
      <c r="AA52" s="172"/>
    </row>
    <row r="53" spans="1:28" s="93" customFormat="1" ht="13.15" customHeight="1" x14ac:dyDescent="0.3">
      <c r="A53" s="172"/>
      <c r="B53" s="181" t="str">
        <v/>
      </c>
      <c r="C53" s="184" t="str">
        <v/>
      </c>
      <c r="D53" s="184" t="str">
        <v/>
      </c>
      <c r="E53" s="184" t="str">
        <v/>
      </c>
      <c r="F53" s="184" t="str">
        <v/>
      </c>
      <c r="G53" s="184" t="str">
        <v/>
      </c>
      <c r="H53" s="181" t="str">
        <v/>
      </c>
      <c r="I53" s="175"/>
      <c r="J53" s="221"/>
      <c r="K53" s="189"/>
      <c r="L53" s="175"/>
      <c r="M53" s="181">
        <v>43982</v>
      </c>
      <c r="N53" s="184" t="str">
        <v/>
      </c>
      <c r="O53" s="184" t="str">
        <v/>
      </c>
      <c r="P53" s="184" t="str">
        <v/>
      </c>
      <c r="Q53" s="184" t="str">
        <v/>
      </c>
      <c r="R53" s="184" t="str">
        <v/>
      </c>
      <c r="S53" s="181" t="str">
        <v/>
      </c>
      <c r="T53" s="175"/>
      <c r="U53" s="222"/>
      <c r="V53" s="175"/>
      <c r="W53" s="172"/>
      <c r="X53" s="172"/>
      <c r="Y53" s="223"/>
      <c r="Z53" s="173"/>
      <c r="AA53" s="172"/>
      <c r="AB53" s="94"/>
    </row>
    <row r="54" spans="1:28" s="93" customFormat="1" ht="4.9000000000000004" customHeight="1" x14ac:dyDescent="0.3">
      <c r="A54" s="172"/>
      <c r="B54" s="175"/>
      <c r="C54" s="175"/>
      <c r="D54" s="175"/>
      <c r="E54" s="175"/>
      <c r="F54" s="175"/>
      <c r="G54" s="175"/>
      <c r="H54" s="175"/>
      <c r="I54" s="175"/>
      <c r="J54" s="172"/>
      <c r="K54" s="172"/>
      <c r="L54" s="175"/>
      <c r="M54" s="173"/>
      <c r="N54" s="173"/>
      <c r="O54" s="173"/>
      <c r="P54" s="173"/>
      <c r="Q54" s="173"/>
      <c r="R54" s="173"/>
      <c r="S54" s="173"/>
      <c r="T54" s="175"/>
      <c r="U54" s="173"/>
      <c r="V54" s="173"/>
      <c r="W54" s="172"/>
      <c r="X54" s="172"/>
      <c r="Y54" s="205"/>
      <c r="Z54" s="172"/>
      <c r="AA54" s="172"/>
    </row>
    <row r="55" spans="1:28" s="93" customFormat="1" ht="10.5" x14ac:dyDescent="0.2">
      <c r="A55" s="172"/>
      <c r="B55" s="335">
        <f>DATE(year,12,1)</f>
        <v>43800</v>
      </c>
      <c r="C55" s="336"/>
      <c r="D55" s="336"/>
      <c r="E55" s="336"/>
      <c r="F55" s="336"/>
      <c r="G55" s="336"/>
      <c r="H55" s="336"/>
      <c r="I55" s="175"/>
      <c r="J55" s="337" t="s">
        <v>273</v>
      </c>
      <c r="K55" s="337"/>
      <c r="L55" s="175"/>
      <c r="M55" s="335">
        <f>DATE(year+1,6,1)</f>
        <v>43983</v>
      </c>
      <c r="N55" s="336"/>
      <c r="O55" s="336"/>
      <c r="P55" s="336"/>
      <c r="Q55" s="336"/>
      <c r="R55" s="336"/>
      <c r="S55" s="336"/>
      <c r="T55" s="175"/>
      <c r="U55" s="337" t="s">
        <v>274</v>
      </c>
      <c r="V55" s="337"/>
      <c r="W55" s="172"/>
      <c r="X55" s="172"/>
      <c r="Y55" s="172"/>
      <c r="Z55" s="172"/>
      <c r="AA55" s="172"/>
    </row>
    <row r="56" spans="1:28" s="93" customFormat="1" ht="13.15" customHeight="1" x14ac:dyDescent="0.25">
      <c r="A56" s="172"/>
      <c r="B56" s="177" t="str">
        <f>IF(startday=1,INDEX(weekDayNames,1),INDEX(weekDayNames,2))</f>
        <v>Su</v>
      </c>
      <c r="C56" s="178" t="str">
        <f>IF(startday=1,INDEX(weekDayNames,2),INDEX(weekDayNames,3))</f>
        <v>M</v>
      </c>
      <c r="D56" s="178" t="str">
        <f>IF(startday=1,INDEX(weekDayNames,3),INDEX(weekDayNames,4))</f>
        <v>Tu</v>
      </c>
      <c r="E56" s="178" t="str">
        <f>IF(startday=1,INDEX(weekDayNames,4),INDEX(weekDayNames,5))</f>
        <v>W</v>
      </c>
      <c r="F56" s="178" t="str">
        <f>IF(startday=1,INDEX(weekDayNames,5),INDEX(weekDayNames,6))</f>
        <v>Th</v>
      </c>
      <c r="G56" s="178" t="str">
        <f>IF(startday=1,INDEX(weekDayNames,6),INDEX(weekDayNames,7))</f>
        <v>F</v>
      </c>
      <c r="H56" s="177" t="str">
        <f>IF(startday=1,INDEX(weekDayNames,7),INDEX(weekDayNames,1))</f>
        <v>Sa</v>
      </c>
      <c r="I56" s="175"/>
      <c r="J56" s="185">
        <v>3</v>
      </c>
      <c r="K56" s="186" t="s">
        <v>249</v>
      </c>
      <c r="L56" s="175"/>
      <c r="M56" s="177" t="str">
        <f>IF(startday=1,INDEX(weekDayNames,1),INDEX(weekDayNames,2))</f>
        <v>Su</v>
      </c>
      <c r="N56" s="178" t="str">
        <f>IF(startday=1,INDEX(weekDayNames,2),INDEX(weekDayNames,3))</f>
        <v>M</v>
      </c>
      <c r="O56" s="178" t="str">
        <f>IF(startday=1,INDEX(weekDayNames,3),INDEX(weekDayNames,4))</f>
        <v>Tu</v>
      </c>
      <c r="P56" s="178" t="str">
        <f>IF(startday=1,INDEX(weekDayNames,4),INDEX(weekDayNames,5))</f>
        <v>W</v>
      </c>
      <c r="Q56" s="178" t="str">
        <f>IF(startday=1,INDEX(weekDayNames,5),INDEX(weekDayNames,6))</f>
        <v>Th</v>
      </c>
      <c r="R56" s="178" t="str">
        <f>IF(startday=1,INDEX(weekDayNames,6),INDEX(weekDayNames,7))</f>
        <v>F</v>
      </c>
      <c r="S56" s="177" t="str">
        <f>IF(startday=1,INDEX(weekDayNames,7),INDEX(weekDayNames,1))</f>
        <v>Sa</v>
      </c>
      <c r="T56" s="175"/>
      <c r="U56" s="185">
        <v>2</v>
      </c>
      <c r="V56" s="186" t="s">
        <v>249</v>
      </c>
      <c r="W56" s="172"/>
      <c r="X56" s="172"/>
      <c r="Y56" s="172"/>
      <c r="Z56" s="172"/>
      <c r="AA56" s="172"/>
    </row>
    <row r="57" spans="1:28" s="93" customFormat="1" ht="13.15" customHeight="1" x14ac:dyDescent="0.25">
      <c r="A57" s="172"/>
      <c r="B57" s="181">
        <f t="array" ref="B57:H62">IF(MONTH(B55)&lt;&gt;MONTH(DATE(YEAR(B55),MONTH(B55),1)-WEEKDAY(DATE(YEAR(B55),MONTH(B55),1),startday)+(WeekNo-1)*7+WeekDay),"",DATE(YEAR(B55),MONTH(B55),1)-WEEKDAY(DATE(YEAR(B55),MONTH(B55),1),startday)+(WeekNo-1)*7+WeekDay)</f>
        <v>43800</v>
      </c>
      <c r="C57" s="184">
        <v>43801</v>
      </c>
      <c r="D57" s="183">
        <v>43802</v>
      </c>
      <c r="E57" s="184">
        <v>43803</v>
      </c>
      <c r="F57" s="184">
        <v>43804</v>
      </c>
      <c r="G57" s="184">
        <v>43805</v>
      </c>
      <c r="H57" s="181">
        <v>43806</v>
      </c>
      <c r="I57" s="175"/>
      <c r="J57" s="179">
        <v>11</v>
      </c>
      <c r="K57" s="180" t="s">
        <v>247</v>
      </c>
      <c r="L57" s="175"/>
      <c r="M57" s="181" t="str">
        <f t="array" ref="M57:S62">IF(MONTH(M55)&lt;&gt;MONTH(DATE(YEAR(M55),MONTH(M55),1)-WEEKDAY(DATE(YEAR(M55),MONTH(M55),1),startday)+(WeekNo-1)*7+WeekDay),"",DATE(YEAR(M55),MONTH(M55),1)-WEEKDAY(DATE(YEAR(M55),MONTH(M55),1),startday)+(WeekNo-1)*7+WeekDay)</f>
        <v/>
      </c>
      <c r="N57" s="184">
        <v>43983</v>
      </c>
      <c r="O57" s="183">
        <v>43984</v>
      </c>
      <c r="P57" s="184">
        <v>43985</v>
      </c>
      <c r="Q57" s="184">
        <v>43986</v>
      </c>
      <c r="R57" s="184">
        <v>43987</v>
      </c>
      <c r="S57" s="181">
        <v>43988</v>
      </c>
      <c r="T57" s="175"/>
      <c r="U57" s="204">
        <v>10</v>
      </c>
      <c r="V57" s="180" t="s">
        <v>247</v>
      </c>
      <c r="W57" s="172"/>
      <c r="X57" s="172"/>
      <c r="Y57" s="172"/>
      <c r="Z57" s="172"/>
      <c r="AA57" s="172"/>
    </row>
    <row r="58" spans="1:28" s="93" customFormat="1" ht="13.15" customHeight="1" x14ac:dyDescent="0.25">
      <c r="A58" s="172"/>
      <c r="B58" s="181">
        <v>43807</v>
      </c>
      <c r="C58" s="184">
        <v>43808</v>
      </c>
      <c r="D58" s="184">
        <v>43809</v>
      </c>
      <c r="E58" s="187">
        <v>43810</v>
      </c>
      <c r="F58" s="184">
        <v>43811</v>
      </c>
      <c r="G58" s="184">
        <v>43812</v>
      </c>
      <c r="H58" s="181">
        <v>43813</v>
      </c>
      <c r="I58" s="175"/>
      <c r="J58" s="185">
        <v>17</v>
      </c>
      <c r="K58" s="186" t="s">
        <v>249</v>
      </c>
      <c r="L58" s="175"/>
      <c r="M58" s="181">
        <v>43989</v>
      </c>
      <c r="N58" s="184">
        <v>43990</v>
      </c>
      <c r="O58" s="184">
        <v>43991</v>
      </c>
      <c r="P58" s="187">
        <v>43992</v>
      </c>
      <c r="Q58" s="184">
        <v>43993</v>
      </c>
      <c r="R58" s="184">
        <v>43994</v>
      </c>
      <c r="S58" s="181">
        <v>43995</v>
      </c>
      <c r="T58" s="175"/>
      <c r="U58" s="185">
        <v>16</v>
      </c>
      <c r="V58" s="186" t="s">
        <v>249</v>
      </c>
      <c r="W58" s="172"/>
      <c r="X58" s="172"/>
      <c r="Y58" s="172"/>
      <c r="Z58" s="172"/>
      <c r="AA58" s="172"/>
    </row>
    <row r="59" spans="1:28" s="93" customFormat="1" ht="13.15" customHeight="1" x14ac:dyDescent="0.25">
      <c r="A59" s="172"/>
      <c r="B59" s="181">
        <v>43814</v>
      </c>
      <c r="C59" s="184">
        <v>43815</v>
      </c>
      <c r="D59" s="183">
        <v>43816</v>
      </c>
      <c r="E59" s="184">
        <v>43817</v>
      </c>
      <c r="F59" s="184">
        <v>43818</v>
      </c>
      <c r="G59" s="184">
        <v>43819</v>
      </c>
      <c r="H59" s="181">
        <v>43820</v>
      </c>
      <c r="I59" s="175"/>
      <c r="J59" s="192">
        <v>31</v>
      </c>
      <c r="K59" s="211" t="s">
        <v>275</v>
      </c>
      <c r="L59" s="175"/>
      <c r="M59" s="181">
        <v>43996</v>
      </c>
      <c r="N59" s="184">
        <v>43997</v>
      </c>
      <c r="O59" s="183">
        <v>43998</v>
      </c>
      <c r="P59" s="184">
        <v>43999</v>
      </c>
      <c r="Q59" s="184">
        <v>44000</v>
      </c>
      <c r="R59" s="184">
        <v>44001</v>
      </c>
      <c r="S59" s="181">
        <v>44002</v>
      </c>
      <c r="T59" s="175"/>
      <c r="U59" s="204">
        <v>24</v>
      </c>
      <c r="V59" s="180" t="s">
        <v>247</v>
      </c>
      <c r="W59" s="172"/>
      <c r="X59" s="172"/>
      <c r="Y59" s="172"/>
      <c r="Z59" s="172"/>
      <c r="AA59" s="172"/>
    </row>
    <row r="60" spans="1:28" s="94" customFormat="1" ht="13.15" customHeight="1" x14ac:dyDescent="0.3">
      <c r="A60" s="173"/>
      <c r="B60" s="181">
        <v>43821</v>
      </c>
      <c r="C60" s="184">
        <v>43822</v>
      </c>
      <c r="D60" s="184">
        <v>43823</v>
      </c>
      <c r="E60" s="184">
        <v>43824</v>
      </c>
      <c r="F60" s="184">
        <v>43825</v>
      </c>
      <c r="G60" s="184">
        <v>43826</v>
      </c>
      <c r="H60" s="181">
        <v>43827</v>
      </c>
      <c r="I60" s="175"/>
      <c r="J60" s="192">
        <v>31</v>
      </c>
      <c r="K60" s="226" t="s">
        <v>276</v>
      </c>
      <c r="L60" s="175"/>
      <c r="M60" s="181">
        <v>44003</v>
      </c>
      <c r="N60" s="184">
        <v>44004</v>
      </c>
      <c r="O60" s="184">
        <v>44005</v>
      </c>
      <c r="P60" s="187">
        <v>44006</v>
      </c>
      <c r="Q60" s="184">
        <v>44007</v>
      </c>
      <c r="R60" s="184">
        <v>44008</v>
      </c>
      <c r="S60" s="181">
        <v>44009</v>
      </c>
      <c r="T60" s="175"/>
      <c r="U60" s="224">
        <v>30</v>
      </c>
      <c r="V60" s="225" t="s">
        <v>277</v>
      </c>
      <c r="W60" s="173"/>
      <c r="X60" s="173"/>
      <c r="Y60" s="172"/>
      <c r="Z60" s="172"/>
      <c r="AA60" s="172"/>
      <c r="AB60" s="93"/>
    </row>
    <row r="61" spans="1:28" s="93" customFormat="1" ht="13.15" customHeight="1" x14ac:dyDescent="0.3">
      <c r="A61" s="172"/>
      <c r="B61" s="181">
        <v>43828</v>
      </c>
      <c r="C61" s="184">
        <v>43829</v>
      </c>
      <c r="D61" s="182">
        <v>43830</v>
      </c>
      <c r="E61" s="187" t="str">
        <v/>
      </c>
      <c r="F61" s="184" t="str">
        <v/>
      </c>
      <c r="G61" s="184" t="str">
        <v/>
      </c>
      <c r="H61" s="181" t="str">
        <v/>
      </c>
      <c r="I61" s="175"/>
      <c r="L61" s="175"/>
      <c r="M61" s="181">
        <v>44010</v>
      </c>
      <c r="N61" s="184">
        <v>44011</v>
      </c>
      <c r="O61" s="182">
        <v>44012</v>
      </c>
      <c r="P61" s="187" t="str">
        <v/>
      </c>
      <c r="Q61" s="184" t="str">
        <v/>
      </c>
      <c r="R61" s="182" t="str">
        <v/>
      </c>
      <c r="S61" s="181" t="str">
        <v/>
      </c>
      <c r="T61" s="175"/>
      <c r="U61" s="227"/>
      <c r="V61" s="175"/>
      <c r="W61" s="172"/>
      <c r="X61" s="172"/>
      <c r="Y61" s="172"/>
      <c r="Z61" s="172"/>
      <c r="AA61" s="173"/>
    </row>
    <row r="62" spans="1:28" s="93" customFormat="1" ht="13.15" customHeight="1" x14ac:dyDescent="0.2">
      <c r="A62" s="172"/>
      <c r="B62" s="181" t="str">
        <v/>
      </c>
      <c r="C62" s="183" t="str">
        <v/>
      </c>
      <c r="D62" s="184" t="str">
        <v/>
      </c>
      <c r="E62" s="184" t="str">
        <v/>
      </c>
      <c r="F62" s="184" t="str">
        <v/>
      </c>
      <c r="G62" s="184" t="str">
        <v/>
      </c>
      <c r="H62" s="181" t="str">
        <v/>
      </c>
      <c r="I62" s="175"/>
      <c r="J62" s="172"/>
      <c r="K62" s="172"/>
      <c r="L62" s="175"/>
      <c r="M62" s="181" t="str">
        <v/>
      </c>
      <c r="N62" s="184" t="str">
        <v/>
      </c>
      <c r="O62" s="184" t="str">
        <v/>
      </c>
      <c r="P62" s="187" t="str">
        <v/>
      </c>
      <c r="Q62" s="184" t="str">
        <v/>
      </c>
      <c r="R62" s="184" t="str">
        <v/>
      </c>
      <c r="S62" s="181" t="str">
        <v/>
      </c>
      <c r="T62" s="175"/>
      <c r="U62" s="227"/>
      <c r="V62" s="175"/>
      <c r="W62" s="172"/>
      <c r="X62" s="172"/>
      <c r="Y62" s="172"/>
      <c r="Z62" s="172"/>
      <c r="AA62" s="172"/>
    </row>
    <row r="63" spans="1:28" s="93" customFormat="1" ht="13" x14ac:dyDescent="0.3">
      <c r="B63" s="95"/>
      <c r="C63" s="95"/>
      <c r="D63" s="95"/>
      <c r="E63" s="95"/>
      <c r="F63" s="95"/>
      <c r="G63" s="95"/>
      <c r="H63" s="95"/>
      <c r="I63" s="95"/>
      <c r="J63" s="98"/>
      <c r="K63" s="95"/>
      <c r="L63" s="95"/>
      <c r="M63" s="87"/>
      <c r="N63" s="87"/>
      <c r="O63" s="87"/>
      <c r="P63" s="87"/>
      <c r="Q63" s="87"/>
      <c r="R63" s="87"/>
      <c r="S63" s="87"/>
      <c r="T63" s="95"/>
      <c r="U63" s="99"/>
      <c r="V63" s="95"/>
      <c r="Y63" s="94"/>
      <c r="Z63" s="94"/>
      <c r="AB63" s="94"/>
    </row>
    <row r="64" spans="1:28" s="93" customFormat="1" x14ac:dyDescent="0.25">
      <c r="B64" s="87"/>
      <c r="C64" s="87"/>
      <c r="D64" s="87"/>
      <c r="E64" s="87"/>
      <c r="F64" s="87"/>
      <c r="G64" s="87"/>
      <c r="H64" s="87"/>
      <c r="I64" s="95"/>
      <c r="J64" s="98"/>
      <c r="K64" s="95"/>
      <c r="L64" s="95"/>
      <c r="M64" s="87"/>
      <c r="N64" s="87"/>
      <c r="O64" s="87"/>
      <c r="P64" s="87"/>
      <c r="Q64" s="87"/>
      <c r="R64" s="87"/>
      <c r="S64" s="87"/>
      <c r="T64" s="95"/>
      <c r="U64" s="95"/>
      <c r="V64" s="95"/>
    </row>
    <row r="65" spans="2:28" s="93" customFormat="1" x14ac:dyDescent="0.25">
      <c r="B65" s="87"/>
      <c r="C65" s="87"/>
      <c r="D65" s="87"/>
      <c r="E65" s="87"/>
      <c r="F65" s="87"/>
      <c r="G65" s="87"/>
      <c r="H65" s="87"/>
      <c r="I65" s="87"/>
      <c r="J65" s="88"/>
      <c r="K65" s="87"/>
      <c r="L65" s="87"/>
      <c r="M65" s="87"/>
      <c r="N65" s="87"/>
      <c r="O65" s="87"/>
      <c r="P65" s="87"/>
      <c r="Q65" s="87"/>
      <c r="R65" s="87"/>
      <c r="S65" s="87"/>
      <c r="T65" s="87"/>
      <c r="U65" s="87"/>
      <c r="V65" s="87"/>
    </row>
    <row r="66" spans="2:28" s="93" customFormat="1" x14ac:dyDescent="0.25">
      <c r="B66" s="87"/>
      <c r="C66" s="87"/>
      <c r="D66" s="87"/>
      <c r="E66" s="87"/>
      <c r="F66" s="87"/>
      <c r="G66" s="87"/>
      <c r="H66" s="87"/>
      <c r="I66" s="87"/>
      <c r="J66" s="88"/>
      <c r="K66" s="87"/>
      <c r="L66" s="87"/>
      <c r="M66" s="87"/>
      <c r="N66" s="87"/>
      <c r="O66" s="87"/>
      <c r="P66" s="87"/>
      <c r="Q66" s="87"/>
      <c r="R66" s="87"/>
      <c r="S66" s="87"/>
      <c r="T66" s="87"/>
      <c r="U66" s="87"/>
      <c r="V66" s="87"/>
    </row>
    <row r="67" spans="2:28" s="93" customFormat="1" ht="11.25" customHeight="1" x14ac:dyDescent="0.25">
      <c r="B67" s="87"/>
      <c r="C67" s="87"/>
      <c r="D67" s="87"/>
      <c r="E67" s="87"/>
      <c r="F67" s="87"/>
      <c r="G67" s="87"/>
      <c r="H67" s="87"/>
      <c r="I67" s="87"/>
      <c r="J67" s="88"/>
      <c r="K67" s="87"/>
      <c r="L67" s="87"/>
      <c r="M67" s="87"/>
      <c r="N67" s="87"/>
      <c r="O67" s="87"/>
      <c r="P67" s="87"/>
      <c r="Q67" s="87"/>
      <c r="R67" s="87"/>
      <c r="S67" s="87"/>
      <c r="T67" s="87"/>
      <c r="U67" s="87"/>
      <c r="V67" s="87"/>
    </row>
    <row r="68" spans="2:28" s="93" customFormat="1" ht="4.5" customHeight="1" x14ac:dyDescent="0.25">
      <c r="B68" s="87"/>
      <c r="C68" s="87"/>
      <c r="D68" s="87"/>
      <c r="E68" s="87"/>
      <c r="F68" s="87"/>
      <c r="G68" s="87"/>
      <c r="H68" s="87"/>
      <c r="I68" s="87"/>
      <c r="J68" s="88"/>
      <c r="K68" s="87"/>
      <c r="L68" s="87"/>
      <c r="M68" s="87"/>
      <c r="N68" s="87"/>
      <c r="O68" s="87"/>
      <c r="P68" s="87"/>
      <c r="Q68" s="87"/>
      <c r="R68" s="87"/>
      <c r="S68" s="87"/>
      <c r="T68" s="87"/>
      <c r="U68" s="87"/>
      <c r="V68" s="87"/>
    </row>
    <row r="69" spans="2:28" x14ac:dyDescent="0.25">
      <c r="Y69" s="93"/>
      <c r="Z69" s="93"/>
      <c r="AA69" s="93"/>
      <c r="AB69" s="93"/>
    </row>
    <row r="70" spans="2:28" x14ac:dyDescent="0.25">
      <c r="M70" s="93"/>
      <c r="Y70" s="93"/>
      <c r="Z70" s="93"/>
      <c r="AB70" s="93"/>
    </row>
    <row r="71" spans="2:28" x14ac:dyDescent="0.25">
      <c r="M71" s="93"/>
      <c r="Y71" s="93"/>
      <c r="Z71" s="93"/>
      <c r="AB71" s="93"/>
    </row>
    <row r="72" spans="2:28" x14ac:dyDescent="0.25">
      <c r="L72" s="93"/>
      <c r="M72" s="93"/>
    </row>
    <row r="73" spans="2:28" ht="13" x14ac:dyDescent="0.3">
      <c r="L73" s="93"/>
      <c r="M73" s="94"/>
      <c r="R73" s="102"/>
      <c r="S73" s="91"/>
    </row>
    <row r="74" spans="2:28" x14ac:dyDescent="0.25">
      <c r="M74" s="93"/>
    </row>
    <row r="75" spans="2:28" x14ac:dyDescent="0.25">
      <c r="K75" s="152"/>
      <c r="M75" s="93"/>
    </row>
    <row r="76" spans="2:28" x14ac:dyDescent="0.25">
      <c r="K76" s="152"/>
      <c r="M76" s="93"/>
    </row>
    <row r="77" spans="2:28" x14ac:dyDescent="0.25">
      <c r="K77" s="91"/>
      <c r="M77" s="93"/>
    </row>
  </sheetData>
  <mergeCells count="37">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5" x14ac:dyDescent="0.35"/>
  <cols>
    <col min="3" max="3" width="18" bestFit="1" customWidth="1"/>
    <col min="4" max="4" width="22.81640625" bestFit="1" customWidth="1"/>
    <col min="5" max="5" width="19" bestFit="1" customWidth="1"/>
    <col min="6" max="6" width="25.26953125" bestFit="1" customWidth="1"/>
  </cols>
  <sheetData>
    <row r="1" spans="1:7" x14ac:dyDescent="0.35">
      <c r="A1" s="230" t="s">
        <v>278</v>
      </c>
      <c r="B1" s="230" t="s">
        <v>53</v>
      </c>
      <c r="C1" s="230" t="s">
        <v>166</v>
      </c>
      <c r="D1" s="230" t="s">
        <v>169</v>
      </c>
      <c r="E1" s="230" t="s">
        <v>173</v>
      </c>
      <c r="F1" s="230" t="s">
        <v>149</v>
      </c>
      <c r="G1" s="230" t="s">
        <v>53</v>
      </c>
    </row>
    <row r="2" spans="1:7" x14ac:dyDescent="0.35">
      <c r="A2" s="230" t="s">
        <v>108</v>
      </c>
      <c r="B2" s="230" t="s">
        <v>59</v>
      </c>
      <c r="C2" s="230" t="s">
        <v>124</v>
      </c>
      <c r="D2" s="230" t="s">
        <v>171</v>
      </c>
      <c r="E2" s="230" t="s">
        <v>172</v>
      </c>
      <c r="F2" s="230"/>
      <c r="G2" s="230" t="s">
        <v>59</v>
      </c>
    </row>
    <row r="3" spans="1:7" x14ac:dyDescent="0.35">
      <c r="A3" s="230"/>
      <c r="B3" s="230" t="s">
        <v>70</v>
      </c>
      <c r="C3" s="230"/>
      <c r="D3" s="230"/>
      <c r="E3" s="230"/>
      <c r="F3" s="230"/>
      <c r="G3" s="230" t="s">
        <v>70</v>
      </c>
    </row>
    <row r="4" spans="1:7" x14ac:dyDescent="0.35">
      <c r="A4" s="230"/>
      <c r="B4" s="230" t="s">
        <v>54</v>
      </c>
      <c r="C4" s="230"/>
      <c r="D4" s="230"/>
      <c r="E4" s="230"/>
      <c r="F4" s="230"/>
      <c r="G4" s="230" t="s">
        <v>54</v>
      </c>
    </row>
    <row r="5" spans="1:7" x14ac:dyDescent="0.35">
      <c r="A5" s="230"/>
      <c r="B5" s="230"/>
      <c r="C5" s="230"/>
      <c r="D5" s="230"/>
      <c r="E5" s="230"/>
      <c r="F5" s="230"/>
      <c r="G5" s="230" t="s">
        <v>279</v>
      </c>
    </row>
    <row r="10" spans="1:7" x14ac:dyDescent="0.35">
      <c r="A10" s="230" t="s">
        <v>139</v>
      </c>
      <c r="B10" s="230"/>
      <c r="C10" s="230"/>
      <c r="D10" s="230" t="s">
        <v>177</v>
      </c>
      <c r="E10" s="230"/>
      <c r="F10" s="230"/>
      <c r="G10" s="230"/>
    </row>
    <row r="11" spans="1:7" x14ac:dyDescent="0.35">
      <c r="A11" s="230" t="s">
        <v>142</v>
      </c>
      <c r="B11" s="230"/>
      <c r="C11" s="230"/>
      <c r="D11" s="230" t="s">
        <v>178</v>
      </c>
      <c r="E11" s="230"/>
      <c r="F11" s="230"/>
      <c r="G11" s="230"/>
    </row>
    <row r="12" spans="1:7" x14ac:dyDescent="0.35">
      <c r="A12" s="230"/>
      <c r="B12" s="230"/>
      <c r="C12" s="230"/>
      <c r="D12" s="230" t="s">
        <v>179</v>
      </c>
      <c r="E12" s="230"/>
      <c r="F12" s="230"/>
      <c r="G12" s="230"/>
    </row>
  </sheetData>
  <customSheetViews>
    <customSheetView guid="{08C97B7F-67EE-4463-AA3D-5024C5CFCC42}" state="hidden">
      <selection activeCell="F1" sqref="F1:F2"/>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Treaster, Jacque</dc:creator>
  <cp:keywords/>
  <dc:description/>
  <cp:lastModifiedBy>Brooke, Katy</cp:lastModifiedBy>
  <cp:revision/>
  <dcterms:created xsi:type="dcterms:W3CDTF">2017-02-07T21:45:49Z</dcterms:created>
  <dcterms:modified xsi:type="dcterms:W3CDTF">2020-05-19T18:13:19Z</dcterms:modified>
  <cp:category/>
  <cp:contentStatus/>
</cp:coreProperties>
</file>