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rdan.patterson\Box\Grant\2019-2020 Pathways\"/>
    </mc:Choice>
  </mc:AlternateContent>
  <bookViews>
    <workbookView xWindow="0" yWindow="0" windowWidth="28800" windowHeight="12300" tabRatio="839" activeTab="2"/>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Narrative!$J$33:$J$37</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6" i="28" l="1"/>
  <c r="R56" i="28"/>
  <c r="Q56" i="28"/>
  <c r="P56" i="28"/>
  <c r="O56" i="28"/>
  <c r="N56" i="28"/>
  <c r="M56" i="28"/>
  <c r="H56" i="28"/>
  <c r="G56" i="28"/>
  <c r="F56" i="28"/>
  <c r="E56" i="28"/>
  <c r="D56" i="28"/>
  <c r="C56" i="28"/>
  <c r="B56" i="28"/>
  <c r="M55" i="28"/>
  <c r="M57" i="28" s="1" a="1"/>
  <c r="B55" i="28"/>
  <c r="B57" i="28" s="1" a="1"/>
  <c r="S47" i="28"/>
  <c r="R47" i="28"/>
  <c r="Q47" i="28"/>
  <c r="P47" i="28"/>
  <c r="O47" i="28"/>
  <c r="N47" i="28"/>
  <c r="M47" i="28"/>
  <c r="H47" i="28"/>
  <c r="G47" i="28"/>
  <c r="F47" i="28"/>
  <c r="E47" i="28"/>
  <c r="D47" i="28"/>
  <c r="C47" i="28"/>
  <c r="B47" i="28"/>
  <c r="M46" i="28"/>
  <c r="M48" i="28" s="1" a="1"/>
  <c r="B46" i="28"/>
  <c r="B48" i="28" s="1" a="1"/>
  <c r="S38" i="28"/>
  <c r="R38" i="28"/>
  <c r="Q38" i="28"/>
  <c r="P38" i="28"/>
  <c r="O38" i="28"/>
  <c r="N38" i="28"/>
  <c r="M38" i="28"/>
  <c r="H38" i="28"/>
  <c r="G38" i="28"/>
  <c r="F38" i="28"/>
  <c r="E38" i="28"/>
  <c r="D38" i="28"/>
  <c r="C38" i="28"/>
  <c r="B38" i="28"/>
  <c r="M37" i="28"/>
  <c r="M39" i="28" s="1" a="1"/>
  <c r="B37" i="28"/>
  <c r="B39" i="28" s="1" a="1"/>
  <c r="S29" i="28"/>
  <c r="R29" i="28"/>
  <c r="Q29" i="28"/>
  <c r="P29" i="28"/>
  <c r="O29" i="28"/>
  <c r="N29" i="28"/>
  <c r="M29" i="28"/>
  <c r="H29" i="28"/>
  <c r="G29" i="28"/>
  <c r="F29" i="28"/>
  <c r="E29" i="28"/>
  <c r="D29" i="28"/>
  <c r="C29" i="28"/>
  <c r="B29" i="28"/>
  <c r="M28" i="28"/>
  <c r="M30" i="28" s="1" a="1"/>
  <c r="B28" i="28"/>
  <c r="B30" i="28" s="1" a="1"/>
  <c r="S20" i="28"/>
  <c r="R20" i="28"/>
  <c r="Q20" i="28"/>
  <c r="P20" i="28"/>
  <c r="O20" i="28"/>
  <c r="N20" i="28"/>
  <c r="M20" i="28"/>
  <c r="H20" i="28"/>
  <c r="G20" i="28"/>
  <c r="F20" i="28"/>
  <c r="E20" i="28"/>
  <c r="D20" i="28"/>
  <c r="C20" i="28"/>
  <c r="B20" i="28"/>
  <c r="M19" i="28"/>
  <c r="M21" i="28" s="1" a="1"/>
  <c r="S26" i="28" s="1"/>
  <c r="B19" i="28"/>
  <c r="B21" i="28" s="1" a="1"/>
  <c r="S10" i="28"/>
  <c r="R10" i="28"/>
  <c r="Q10" i="28"/>
  <c r="P10" i="28"/>
  <c r="O10" i="28"/>
  <c r="N10" i="28"/>
  <c r="M10" i="28"/>
  <c r="H10" i="28"/>
  <c r="G10" i="28"/>
  <c r="F10" i="28"/>
  <c r="E10" i="28"/>
  <c r="D10" i="28"/>
  <c r="C10" i="28"/>
  <c r="B10" i="28"/>
  <c r="M9" i="28"/>
  <c r="M11" i="28" s="1" a="1"/>
  <c r="B9" i="28"/>
  <c r="B11" i="28" s="1" a="1"/>
  <c r="E35" i="28" l="1"/>
  <c r="D34" i="28"/>
  <c r="C33" i="28"/>
  <c r="B32" i="28"/>
  <c r="H30" i="28"/>
  <c r="D35" i="28"/>
  <c r="C34" i="28"/>
  <c r="B33" i="28"/>
  <c r="H31" i="28"/>
  <c r="G30" i="28"/>
  <c r="C35" i="28"/>
  <c r="B34" i="28"/>
  <c r="H32" i="28"/>
  <c r="G31" i="28"/>
  <c r="F30" i="28"/>
  <c r="B35" i="28"/>
  <c r="H33" i="28"/>
  <c r="G32" i="28"/>
  <c r="F31" i="28"/>
  <c r="E30" i="28"/>
  <c r="H34" i="28"/>
  <c r="G33" i="28"/>
  <c r="F32" i="28"/>
  <c r="E31" i="28"/>
  <c r="D30" i="28"/>
  <c r="E32" i="28"/>
  <c r="G35" i="28"/>
  <c r="F34" i="28"/>
  <c r="E33" i="28"/>
  <c r="D32" i="28"/>
  <c r="C31" i="28"/>
  <c r="B30" i="28"/>
  <c r="H35" i="28"/>
  <c r="G34" i="28"/>
  <c r="D31" i="28"/>
  <c r="C30" i="28"/>
  <c r="F35" i="28"/>
  <c r="E34" i="28"/>
  <c r="D33" i="28"/>
  <c r="C32" i="28"/>
  <c r="B31" i="28"/>
  <c r="F33" i="28"/>
  <c r="M35" i="28"/>
  <c r="S33" i="28"/>
  <c r="R32" i="28"/>
  <c r="Q31" i="28"/>
  <c r="P30" i="28"/>
  <c r="S30" i="28"/>
  <c r="S34" i="28"/>
  <c r="R33" i="28"/>
  <c r="Q32" i="28"/>
  <c r="P31" i="28"/>
  <c r="O30" i="28"/>
  <c r="S35" i="28"/>
  <c r="R34" i="28"/>
  <c r="Q33" i="28"/>
  <c r="P32" i="28"/>
  <c r="O31" i="28"/>
  <c r="N30" i="28"/>
  <c r="R35" i="28"/>
  <c r="Q34" i="28"/>
  <c r="P33" i="28"/>
  <c r="O32" i="28"/>
  <c r="N31" i="28"/>
  <c r="M30" i="28"/>
  <c r="Q35" i="28"/>
  <c r="P34" i="28"/>
  <c r="O33" i="28"/>
  <c r="N32" i="28"/>
  <c r="M31" i="28"/>
  <c r="N33" i="28"/>
  <c r="O35" i="28"/>
  <c r="N34" i="28"/>
  <c r="M33" i="28"/>
  <c r="S31" i="28"/>
  <c r="R30" i="28"/>
  <c r="P35" i="28"/>
  <c r="O34" i="28"/>
  <c r="M32" i="28"/>
  <c r="N35" i="28"/>
  <c r="M34" i="28"/>
  <c r="S32" i="28"/>
  <c r="R31" i="28"/>
  <c r="Q30" i="28"/>
  <c r="G44" i="28"/>
  <c r="F43" i="28"/>
  <c r="E42" i="28"/>
  <c r="D41" i="28"/>
  <c r="C40" i="28"/>
  <c r="B39" i="28"/>
  <c r="F44" i="28"/>
  <c r="E43" i="28"/>
  <c r="D42" i="28"/>
  <c r="C41" i="28"/>
  <c r="B40" i="28"/>
  <c r="B44" i="28"/>
  <c r="H42" i="28"/>
  <c r="F40" i="28"/>
  <c r="E39" i="28"/>
  <c r="E44" i="28"/>
  <c r="D43" i="28"/>
  <c r="C42" i="28"/>
  <c r="B41" i="28"/>
  <c r="H39" i="28"/>
  <c r="D44" i="28"/>
  <c r="C43" i="28"/>
  <c r="B42" i="28"/>
  <c r="H40" i="28"/>
  <c r="G39" i="28"/>
  <c r="G41" i="28"/>
  <c r="C44" i="28"/>
  <c r="B43" i="28"/>
  <c r="H41" i="28"/>
  <c r="G40" i="28"/>
  <c r="F39" i="28"/>
  <c r="H43" i="28"/>
  <c r="G42" i="28"/>
  <c r="F41" i="28"/>
  <c r="E40" i="28"/>
  <c r="D39" i="28"/>
  <c r="H44" i="28"/>
  <c r="G43" i="28"/>
  <c r="F42" i="28"/>
  <c r="E41" i="28"/>
  <c r="D40" i="28"/>
  <c r="C39" i="28"/>
  <c r="O44" i="28"/>
  <c r="N43" i="28"/>
  <c r="M42" i="28"/>
  <c r="S40" i="28"/>
  <c r="R39" i="28"/>
  <c r="N44" i="28"/>
  <c r="M43" i="28"/>
  <c r="S41" i="28"/>
  <c r="R40" i="28"/>
  <c r="Q39" i="28"/>
  <c r="Q43" i="28"/>
  <c r="P42" i="28"/>
  <c r="O41" i="28"/>
  <c r="N40" i="28"/>
  <c r="M44" i="28"/>
  <c r="S42" i="28"/>
  <c r="R41" i="28"/>
  <c r="Q40" i="28"/>
  <c r="P39" i="28"/>
  <c r="S43" i="28"/>
  <c r="R42" i="28"/>
  <c r="Q41" i="28"/>
  <c r="P40" i="28"/>
  <c r="O39" i="28"/>
  <c r="R44" i="28"/>
  <c r="M39" i="28"/>
  <c r="S44" i="28"/>
  <c r="R43" i="28"/>
  <c r="Q42" i="28"/>
  <c r="P41" i="28"/>
  <c r="O40" i="28"/>
  <c r="N39" i="28"/>
  <c r="Q44" i="28"/>
  <c r="P43" i="28"/>
  <c r="O42" i="28"/>
  <c r="N41" i="28"/>
  <c r="M40" i="28"/>
  <c r="P44" i="28"/>
  <c r="O43" i="28"/>
  <c r="N42" i="28"/>
  <c r="M41" i="28"/>
  <c r="S39" i="28"/>
  <c r="Q16" i="28"/>
  <c r="P15" i="28"/>
  <c r="O14" i="28"/>
  <c r="N13" i="28"/>
  <c r="M12" i="28"/>
  <c r="N15" i="28"/>
  <c r="S15" i="28"/>
  <c r="R14" i="28"/>
  <c r="Q13" i="28"/>
  <c r="P12" i="28"/>
  <c r="P16" i="28"/>
  <c r="O15" i="28"/>
  <c r="N14" i="28"/>
  <c r="M13" i="28"/>
  <c r="S11" i="28"/>
  <c r="N16" i="28"/>
  <c r="M15" i="28"/>
  <c r="S13" i="28"/>
  <c r="R12" i="28"/>
  <c r="Q11" i="28"/>
  <c r="O11" i="28"/>
  <c r="M16" i="28"/>
  <c r="S14" i="28"/>
  <c r="R13" i="28"/>
  <c r="Q12" i="28"/>
  <c r="P11" i="28"/>
  <c r="S16" i="28"/>
  <c r="R15" i="28"/>
  <c r="Q14" i="28"/>
  <c r="P13" i="28"/>
  <c r="O12" i="28"/>
  <c r="N11" i="28"/>
  <c r="O16" i="28"/>
  <c r="M14" i="28"/>
  <c r="S12" i="28"/>
  <c r="R11" i="28"/>
  <c r="R16" i="28"/>
  <c r="Q15" i="28"/>
  <c r="P14" i="28"/>
  <c r="O13" i="28"/>
  <c r="N12" i="28"/>
  <c r="M11" i="28"/>
  <c r="C62" i="28"/>
  <c r="B61" i="28"/>
  <c r="H59" i="28"/>
  <c r="G58" i="28"/>
  <c r="F57" i="28"/>
  <c r="B62" i="28"/>
  <c r="H60" i="28"/>
  <c r="G59" i="28"/>
  <c r="F58" i="28"/>
  <c r="E57" i="28"/>
  <c r="C59" i="28"/>
  <c r="H61" i="28"/>
  <c r="G60" i="28"/>
  <c r="F59" i="28"/>
  <c r="E58" i="28"/>
  <c r="D57" i="28"/>
  <c r="H62" i="28"/>
  <c r="G61" i="28"/>
  <c r="F60" i="28"/>
  <c r="E59" i="28"/>
  <c r="D58" i="28"/>
  <c r="C57" i="28"/>
  <c r="F62" i="28"/>
  <c r="B58" i="28"/>
  <c r="G62" i="28"/>
  <c r="F61" i="28"/>
  <c r="E60" i="28"/>
  <c r="D59" i="28"/>
  <c r="C58" i="28"/>
  <c r="B57" i="28"/>
  <c r="D60" i="28"/>
  <c r="E62" i="28"/>
  <c r="D61" i="28"/>
  <c r="C60" i="28"/>
  <c r="B59" i="28"/>
  <c r="H57" i="28"/>
  <c r="D62" i="28"/>
  <c r="C61" i="28"/>
  <c r="B60" i="28"/>
  <c r="H58" i="28"/>
  <c r="G57" i="28"/>
  <c r="E61" i="28"/>
  <c r="Q53" i="28"/>
  <c r="P52" i="28"/>
  <c r="O51" i="28"/>
  <c r="N50" i="28"/>
  <c r="M49" i="28"/>
  <c r="P53" i="28"/>
  <c r="O52" i="28"/>
  <c r="N51" i="28"/>
  <c r="M50" i="28"/>
  <c r="S48" i="28"/>
  <c r="O53" i="28"/>
  <c r="N52" i="28"/>
  <c r="M51" i="28"/>
  <c r="S49" i="28"/>
  <c r="R48" i="28"/>
  <c r="N53" i="28"/>
  <c r="M52" i="28"/>
  <c r="S50" i="28"/>
  <c r="R49" i="28"/>
  <c r="Q48" i="28"/>
  <c r="M53" i="28"/>
  <c r="S51" i="28"/>
  <c r="R50" i="28"/>
  <c r="Q49" i="28"/>
  <c r="P48" i="28"/>
  <c r="S52" i="28"/>
  <c r="R51" i="28"/>
  <c r="P49" i="28"/>
  <c r="O48" i="28"/>
  <c r="S53" i="28"/>
  <c r="R52" i="28"/>
  <c r="Q51" i="28"/>
  <c r="P50" i="28"/>
  <c r="O49" i="28"/>
  <c r="N48" i="28"/>
  <c r="Q50" i="28"/>
  <c r="R53" i="28"/>
  <c r="Q52" i="28"/>
  <c r="P51" i="28"/>
  <c r="O50" i="28"/>
  <c r="N49" i="28"/>
  <c r="M48" i="28"/>
  <c r="H52" i="28"/>
  <c r="G51" i="28"/>
  <c r="F50" i="28"/>
  <c r="E49" i="28"/>
  <c r="D48" i="28"/>
  <c r="H53" i="28"/>
  <c r="G52" i="28"/>
  <c r="F51" i="28"/>
  <c r="E50" i="28"/>
  <c r="D49" i="28"/>
  <c r="C48" i="28"/>
  <c r="D53" i="28"/>
  <c r="G48" i="28"/>
  <c r="G53" i="28"/>
  <c r="F52" i="28"/>
  <c r="E51" i="28"/>
  <c r="D50" i="28"/>
  <c r="C49" i="28"/>
  <c r="B48" i="28"/>
  <c r="F53" i="28"/>
  <c r="E52" i="28"/>
  <c r="D51" i="28"/>
  <c r="C50" i="28"/>
  <c r="B49" i="28"/>
  <c r="E53" i="28"/>
  <c r="D52" i="28"/>
  <c r="C51" i="28"/>
  <c r="B50" i="28"/>
  <c r="H48" i="28"/>
  <c r="C52" i="28"/>
  <c r="B51" i="28"/>
  <c r="H49" i="28"/>
  <c r="C53" i="28"/>
  <c r="B52" i="28"/>
  <c r="H50" i="28"/>
  <c r="G49" i="28"/>
  <c r="F48" i="28"/>
  <c r="B53" i="28"/>
  <c r="H51" i="28"/>
  <c r="G50" i="28"/>
  <c r="F49" i="28"/>
  <c r="E48" i="28"/>
  <c r="S62" i="28"/>
  <c r="R61" i="28"/>
  <c r="Q60" i="28"/>
  <c r="P59" i="28"/>
  <c r="O58" i="28"/>
  <c r="N57" i="28"/>
  <c r="R62" i="28"/>
  <c r="Q61" i="28"/>
  <c r="P60" i="28"/>
  <c r="O59" i="28"/>
  <c r="N58" i="28"/>
  <c r="M57" i="28"/>
  <c r="Q62" i="28"/>
  <c r="P61" i="28"/>
  <c r="O60" i="28"/>
  <c r="N59" i="28"/>
  <c r="M58" i="28"/>
  <c r="P62" i="28"/>
  <c r="O61" i="28"/>
  <c r="N60" i="28"/>
  <c r="M59" i="28"/>
  <c r="S57" i="28"/>
  <c r="N62" i="28"/>
  <c r="R58" i="28"/>
  <c r="O62" i="28"/>
  <c r="N61" i="28"/>
  <c r="M60" i="28"/>
  <c r="S58" i="28"/>
  <c r="R57" i="28"/>
  <c r="M61" i="28"/>
  <c r="S59" i="28"/>
  <c r="Q57" i="28"/>
  <c r="M62" i="28"/>
  <c r="S60" i="28"/>
  <c r="R59" i="28"/>
  <c r="Q58" i="28"/>
  <c r="P57" i="28"/>
  <c r="S61" i="28"/>
  <c r="R60" i="28"/>
  <c r="Q59" i="28"/>
  <c r="P58" i="28"/>
  <c r="O57" i="28"/>
  <c r="H15" i="28"/>
  <c r="G14" i="28"/>
  <c r="F13" i="28"/>
  <c r="E12" i="28"/>
  <c r="D11" i="28"/>
  <c r="F15" i="28"/>
  <c r="D13" i="28"/>
  <c r="B11" i="28"/>
  <c r="D16" i="28"/>
  <c r="C15" i="28"/>
  <c r="H12" i="28"/>
  <c r="H16" i="28"/>
  <c r="G15" i="28"/>
  <c r="F14" i="28"/>
  <c r="E13" i="28"/>
  <c r="D12" i="28"/>
  <c r="C11" i="28"/>
  <c r="F16" i="28"/>
  <c r="E15" i="28"/>
  <c r="D14" i="28"/>
  <c r="C13" i="28"/>
  <c r="B12" i="28"/>
  <c r="G11" i="28"/>
  <c r="E16" i="28"/>
  <c r="D15" i="28"/>
  <c r="C14" i="28"/>
  <c r="B13" i="28"/>
  <c r="H11" i="28"/>
  <c r="C16" i="28"/>
  <c r="B15" i="28"/>
  <c r="H13" i="28"/>
  <c r="G12" i="28"/>
  <c r="F11" i="28"/>
  <c r="G16" i="28"/>
  <c r="E14" i="28"/>
  <c r="C12" i="28"/>
  <c r="B14" i="28"/>
  <c r="B16" i="28"/>
  <c r="H14" i="28"/>
  <c r="G13" i="28"/>
  <c r="F12" i="28"/>
  <c r="E11" i="28"/>
  <c r="C26" i="28"/>
  <c r="B25" i="28"/>
  <c r="H23" i="28"/>
  <c r="G22" i="28"/>
  <c r="F21" i="28"/>
  <c r="B22" i="28"/>
  <c r="B26" i="28"/>
  <c r="H24" i="28"/>
  <c r="G23" i="28"/>
  <c r="F22" i="28"/>
  <c r="E21" i="28"/>
  <c r="H25" i="28"/>
  <c r="F23" i="28"/>
  <c r="E22" i="28"/>
  <c r="E25" i="28"/>
  <c r="H26" i="28"/>
  <c r="G25" i="28"/>
  <c r="F24" i="28"/>
  <c r="E23" i="28"/>
  <c r="D22" i="28"/>
  <c r="C21" i="28"/>
  <c r="D24" i="28"/>
  <c r="G26" i="28"/>
  <c r="F25" i="28"/>
  <c r="E24" i="28"/>
  <c r="D23" i="28"/>
  <c r="C22" i="28"/>
  <c r="B21" i="28"/>
  <c r="E26" i="28"/>
  <c r="D25" i="28"/>
  <c r="C24" i="28"/>
  <c r="B23" i="28"/>
  <c r="H21" i="28"/>
  <c r="D26" i="28"/>
  <c r="C25" i="28"/>
  <c r="B24" i="28"/>
  <c r="H22" i="28"/>
  <c r="G21" i="28"/>
  <c r="G24" i="28"/>
  <c r="D21" i="28"/>
  <c r="F26" i="28"/>
  <c r="C23" i="28"/>
  <c r="S23" i="28"/>
  <c r="O21" i="28"/>
  <c r="P22" i="28"/>
  <c r="Q23" i="28"/>
  <c r="R24" i="28"/>
  <c r="S25" i="28"/>
  <c r="P21" i="28"/>
  <c r="Q22" i="28"/>
  <c r="R23" i="28"/>
  <c r="S24" i="28"/>
  <c r="M26" i="28"/>
  <c r="R21" i="28"/>
  <c r="S22" i="28"/>
  <c r="M24" i="28"/>
  <c r="N25" i="28"/>
  <c r="O26" i="28"/>
  <c r="Q21" i="28"/>
  <c r="N26" i="28"/>
  <c r="S21" i="28"/>
  <c r="M23" i="28"/>
  <c r="N24" i="28"/>
  <c r="O25" i="28"/>
  <c r="P26" i="28"/>
  <c r="M22" i="28"/>
  <c r="N23" i="28"/>
  <c r="O24" i="28"/>
  <c r="P25" i="28"/>
  <c r="Q26" i="28"/>
  <c r="M25" i="28"/>
  <c r="M21" i="28"/>
  <c r="N22" i="28"/>
  <c r="O23" i="28"/>
  <c r="P24" i="28"/>
  <c r="Q25" i="28"/>
  <c r="R26" i="28"/>
  <c r="R22" i="28"/>
  <c r="N21" i="28"/>
  <c r="O22" i="28"/>
  <c r="P23" i="28"/>
  <c r="Q24" i="28"/>
  <c r="R25" i="28"/>
  <c r="G26" i="18" l="1"/>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30" i="6"/>
  <c r="R130" i="6"/>
  <c r="T130" i="6"/>
  <c r="O130" i="6"/>
  <c r="P83" i="6"/>
  <c r="R83" i="6"/>
  <c r="T83" i="6"/>
  <c r="O83" i="6"/>
  <c r="T51" i="6"/>
  <c r="O6" i="18" s="1"/>
  <c r="R51" i="6"/>
  <c r="K6" i="18" s="1"/>
  <c r="P51" i="6"/>
  <c r="G6" i="18" s="1"/>
  <c r="O51" i="6"/>
  <c r="C6" i="18" s="1"/>
  <c r="O7" i="18" l="1"/>
  <c r="K7" i="18"/>
  <c r="G7" i="18"/>
  <c r="C7" i="18"/>
  <c r="T150" i="6"/>
  <c r="O28" i="18" s="1"/>
  <c r="R150" i="6"/>
  <c r="K28" i="18" s="1"/>
  <c r="T117" i="6"/>
  <c r="R117" i="6"/>
  <c r="T98" i="6"/>
  <c r="R98" i="6"/>
  <c r="T66" i="6"/>
  <c r="R66" i="6"/>
  <c r="T34" i="6"/>
  <c r="T54" i="6" s="1"/>
  <c r="R34" i="6"/>
  <c r="R54" i="6" s="1"/>
  <c r="P150" i="6"/>
  <c r="G28" i="18" s="1"/>
  <c r="O150" i="6"/>
  <c r="C28" i="18" s="1"/>
  <c r="P117" i="6"/>
  <c r="O117" i="6"/>
  <c r="P98" i="6"/>
  <c r="O98" i="6"/>
  <c r="P66" i="6"/>
  <c r="O66" i="6"/>
  <c r="P34" i="6"/>
  <c r="P54" i="6" s="1"/>
  <c r="O34" i="6"/>
  <c r="O54" i="6" s="1"/>
  <c r="O17" i="18" l="1"/>
  <c r="O24" i="18" s="1"/>
  <c r="O30" i="18" s="1"/>
  <c r="T132" i="6"/>
  <c r="G17" i="18"/>
  <c r="G24" i="18" s="1"/>
  <c r="G30" i="18" s="1"/>
  <c r="P132" i="6"/>
  <c r="K17" i="18"/>
  <c r="K24" i="18" s="1"/>
  <c r="K30" i="18" s="1"/>
  <c r="R132" i="6"/>
  <c r="C17" i="18"/>
  <c r="C24" i="18" s="1"/>
  <c r="C30" i="18" s="1"/>
  <c r="O132" i="6"/>
  <c r="O134" i="6"/>
  <c r="P134" i="6"/>
  <c r="P157" i="6" s="1"/>
  <c r="R134" i="6"/>
  <c r="R157" i="6" s="1"/>
  <c r="T134" i="6"/>
  <c r="T157" i="6" s="1"/>
  <c r="O157" i="6" l="1"/>
</calcChain>
</file>

<file path=xl/sharedStrings.xml><?xml version="1.0" encoding="utf-8"?>
<sst xmlns="http://schemas.openxmlformats.org/spreadsheetml/2006/main" count="759" uniqueCount="297">
  <si>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</si>
  <si>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</si>
  <si>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</si>
  <si>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</si>
  <si>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</si>
  <si>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</si>
  <si>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</si>
  <si>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</si>
  <si>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</si>
  <si>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</si>
  <si>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</si>
  <si>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</si>
  <si>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</si>
  <si>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</si>
  <si>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</si>
  <si>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</si>
  <si>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</si>
  <si>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</si>
  <si>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</si>
  <si>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</si>
  <si>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</si>
  <si>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</si>
  <si>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</si>
  <si>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</si>
  <si>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</si>
  <si>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</si>
  <si>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</si>
  <si>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</si>
  <si>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</si>
  <si>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</si>
  <si>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</si>
  <si>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</si>
  <si>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</si>
  <si>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</si>
  <si>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</si>
  <si>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</si>
  <si>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</si>
  <si>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</si>
  <si>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</si>
  <si>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</si>
  <si>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</si>
  <si>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</si>
  <si>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</si>
  <si>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</si>
  <si>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</si>
  <si>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</si>
  <si>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</si>
  <si>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</si>
  <si>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</si>
  <si>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</si>
  <si>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</si>
  <si>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</si>
  <si>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</si>
  <si>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</si>
  <si>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</si>
  <si>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</si>
  <si>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</si>
  <si>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</si>
  <si>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</si>
  <si>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</si>
  <si>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</si>
  <si>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</si>
  <si>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</si>
  <si>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</si>
  <si>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</si>
  <si>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</si>
  <si>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</si>
  <si>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</si>
  <si>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</si>
  <si>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</si>
  <si>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</si>
  <si>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</si>
  <si>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</si>
  <si>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</si>
  <si>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</si>
  <si>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</si>
  <si>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</si>
  <si>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</si>
  <si>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</si>
  <si>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</si>
  <si>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</si>
  <si>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</si>
  <si>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</si>
  <si>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</si>
  <si>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</si>
  <si>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</si>
  <si>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</si>
  <si>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</si>
  <si>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</si>
  <si>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</si>
  <si>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</si>
  <si>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</si>
  <si>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</si>
  <si>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</si>
  <si>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</si>
  <si>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</si>
  <si>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</si>
  <si>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</si>
  <si>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</si>
  <si>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</si>
  <si>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</si>
  <si>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</si>
  <si>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</si>
  <si>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</si>
  <si>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</si>
  <si>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</si>
  <si>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</si>
  <si>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</si>
  <si>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</si>
  <si>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</si>
  <si>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</si>
  <si>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</si>
  <si>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</si>
  <si>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</si>
  <si>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</si>
  <si>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</si>
  <si>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</si>
  <si>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</si>
  <si>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</si>
  <si>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</si>
  <si>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</si>
  <si>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</si>
  <si>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</si>
  <si>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</si>
  <si>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</si>
  <si>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</si>
  <si>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</si>
  <si>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</si>
  <si>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</si>
  <si>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</si>
  <si>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</si>
  <si>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</si>
  <si>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</si>
  <si>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</si>
  <si>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</si>
  <si>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</si>
  <si>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</si>
  <si>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</si>
  <si>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</si>
  <si>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</si>
  <si>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</si>
  <si>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</si>
  <si>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</si>
  <si>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</si>
  <si>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</si>
  <si>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</si>
  <si>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</si>
  <si>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</si>
  <si>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</si>
  <si>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</si>
  <si>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</si>
  <si>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</si>
  <si>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</si>
  <si>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</si>
  <si>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</si>
  <si>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</si>
  <si>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</si>
  <si>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</si>
  <si>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</si>
  <si>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</si>
  <si>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</si>
  <si>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</si>
  <si>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</si>
  <si>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</si>
  <si>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</si>
  <si>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</si>
  <si>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</si>
  <si>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</si>
  <si>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</si>
  <si>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</si>
  <si>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</si>
  <si>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</si>
  <si>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</si>
  <si>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</si>
  <si>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</si>
  <si>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</si>
  <si>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</si>
  <si>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</si>
  <si>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</si>
  <si>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</si>
  <si>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</si>
  <si>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</si>
  <si>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</si>
  <si>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</si>
  <si>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</si>
  <si>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</si>
  <si>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</si>
  <si>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</si>
  <si>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</si>
  <si>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Missoula College UM</t>
  </si>
  <si>
    <t>Patterson</t>
  </si>
  <si>
    <t>Jordan</t>
  </si>
  <si>
    <t>1205 East Broadway</t>
  </si>
  <si>
    <t>Missoula</t>
  </si>
  <si>
    <t xml:space="preserve">MT </t>
  </si>
  <si>
    <t>(406)552-8689</t>
  </si>
  <si>
    <t>jordan.patterson@umontana.edu</t>
  </si>
  <si>
    <t>Dalessio</t>
  </si>
  <si>
    <t>Katherine</t>
  </si>
  <si>
    <t>katie.dalessio@mso.umt.edu</t>
  </si>
  <si>
    <t>(406)243-7908</t>
  </si>
  <si>
    <t>Gallagher</t>
  </si>
  <si>
    <t>Thomas</t>
  </si>
  <si>
    <t>(406)243-7899</t>
  </si>
  <si>
    <t>tom.gallagher@mso.umt.edu</t>
  </si>
  <si>
    <t>(406)243-7801</t>
  </si>
  <si>
    <t>All MCPs will be supported</t>
  </si>
  <si>
    <t>High School Visits</t>
  </si>
  <si>
    <t>Industrial Expo</t>
  </si>
  <si>
    <t>Advanced Manufacturing, Agriculture Mechanics &amp; Construction, Welding &amp; Fabrication</t>
  </si>
  <si>
    <t>Health Expo</t>
  </si>
  <si>
    <t xml:space="preserve">Host Industrial Expo - Students will come spend the afternoon with some of our Industrial Programs and meet with Industry employers. They will learn about what programs we offer, be given information on the career outlook of our programs, and participate in equipment demonstrations. This event has been valuable to our secondary partners and their students.  This event also offers the chance for post-secondary and secondary to make connections. </t>
  </si>
  <si>
    <t xml:space="preserve">Host a Health Expo -Students will come spend the afternoon with representatives from all of our Health Programs and meet with Industry employers. They will learn about what programs we offer, be given information on the career outlook of our programs, and participate in hands on demonstrations.This event has been met with enthusiasm by both secondary and post-secondary instructors.  </t>
  </si>
  <si>
    <t xml:space="preserve">Based on last years numbers we will have approximately 50 high school students attend from at least 4 different high schools. </t>
  </si>
  <si>
    <t>Have at least 50 juniors and seniors attend from at least 5 different High Schools as well as 1 local job corp.</t>
  </si>
  <si>
    <t>Health Professions and Human Services</t>
  </si>
  <si>
    <t>Project Summary Number 1</t>
  </si>
  <si>
    <t>Project Summary Number 2</t>
  </si>
  <si>
    <t>Project Summary Number 3</t>
  </si>
  <si>
    <t>Project Summary Number 4</t>
  </si>
  <si>
    <t>Project Summary Number 5</t>
  </si>
  <si>
    <t>Coordinators Training</t>
  </si>
  <si>
    <t>The Missoula College Dual Enrollment and Pathways Director and the Bitterroot College Director of Academic and Student Services will offer one-on-one advising at several of our partner high schools throughout the academic year including but not limited to Big Sky, Darby, Hamilton, Stevensville, Alberton, Corvallis, Victor, and Florence Carlton.  The Dual Enrollment Program Director plans to meet with approximately 50 different classes over the 2019-2020 academic year. Both activities will help inform students of their options and the expectations we have for dual enrollment students.</t>
  </si>
  <si>
    <t xml:space="preserve">These sessions allow us to talk more in depth with students about MT Career Pathways and/or the dual enrollment courses they are taking or plan on taking. This will assist students in making informed and purposeful decisions regarding the courses they take and in learning about the pathways that are available. We are planning to meet with at least 60 students individually throughout the year and approximately 50 classes. Overall we expect a 5% increase in our dual enrollment numbers. </t>
  </si>
  <si>
    <t xml:space="preserve">The Program Director and the Bitterroot College Director of Academic and Student Services will attend the Spring Coordinators training in Great Falls. </t>
  </si>
  <si>
    <t>Attend the mandatory training</t>
  </si>
  <si>
    <t>Authenticity Training</t>
  </si>
  <si>
    <t>Project Summary Number 6</t>
  </si>
  <si>
    <t>NACEP</t>
  </si>
  <si>
    <t xml:space="preserve">Renew National Alliance of Concurrent Enrollment Partnerships (NACEP) membership and attend the National NACEP Conference in Salt Lake City, UT - This organization offers many opportunities for professional development in the form of webinars and and the National Conference for both the Program Director and for Missoula College. At the National conference the Program Director will meet with Concurrent Enrollment Faculty and Staff from around the country as well as attend an Autumn coordinators training at the conclusion of the conference. </t>
  </si>
  <si>
    <t>The Program Director will learn best practices from around the country, what tools are being utilized to assist with individual programs, and walk away with at least one idea that can be applied to the Missoula College's Dual Enrollment Program. By learning best practices in regards to dual enrollment the Program Director can then see how to apply them to increasing the knowledge and use of MCP.</t>
  </si>
  <si>
    <t xml:space="preserve">All MCPs </t>
  </si>
  <si>
    <t>Project Summary Number 7</t>
  </si>
  <si>
    <t>Advising Conference</t>
  </si>
  <si>
    <t xml:space="preserve">The Bitterroot College Director of Admissions and Student Services will attend an Academic Impressions Conference on Creating Consistency in Decentralized Advising Models in San Diego, CA. Here she will learn how to create a uniform advising experience for dual enrollment students by looking at common models and protocols. </t>
  </si>
  <si>
    <t xml:space="preserve">The BC Director and Program Director will meet after this conference to implement ideas from the conference for their 2019-2020 dual enrollment advising to create a more consistent model for the students. At least two new ideas will be implemented. </t>
  </si>
  <si>
    <t xml:space="preserve">All MCPs will be supported </t>
  </si>
  <si>
    <t>Culinary Workshop</t>
  </si>
  <si>
    <t xml:space="preserve">FCS Instructors will learn about program basics and standards that they can implement in their classrooms as well as share about the Hospitality Programs offered at Missoula College. </t>
  </si>
  <si>
    <t>Hospitality</t>
  </si>
  <si>
    <t xml:space="preserve">The Missoula College Big Sky Culinary Institute will be offering a 5 day intensive workshop for 15 FCS instructors from around the state during the 4th quarter. This workshop will go over classroom rigor, pedagogy, purchasing, career basics, and industry standards. We will cover mileage and lodging for the instructors in order to remove as many barriers as possible. </t>
  </si>
  <si>
    <t>Project Summary Number 8</t>
  </si>
  <si>
    <t xml:space="preserve">ACTE </t>
  </si>
  <si>
    <t>Renew our ACTE membership.</t>
  </si>
  <si>
    <t>Renew ACTE membership</t>
  </si>
  <si>
    <t>All MCPs</t>
  </si>
  <si>
    <t>Project Summary Number 9</t>
  </si>
  <si>
    <t xml:space="preserve">Missoula College will host an authenticity training for our faculty affiliates. The morning will consist of a guest speaker, Dr. Leanne Frost of Great Falls College MSU who will lead a training on authenticity in the dual enrollment classroom.  A small honorarium, lodging, and travel costs will be paid to Dr. Frost for this four-hour training. And the afternoon will consist of the faculty affiliates meeting with our faculty liasions to discuss implementing the ideas from the morning session into their classrooms. </t>
  </si>
  <si>
    <t xml:space="preserve">Participating faculty affiliates will learn to 1) identify the differences between teaching high school and college courses 2) to evaluate their classroom setting for college authenticity 3) to implement college teaching strategies in the classroom and 4) to align high school and college course learning outcomes and assess if objectives are met.  </t>
  </si>
  <si>
    <t>Project Summary Number 10</t>
  </si>
  <si>
    <t>Student Worker</t>
  </si>
  <si>
    <t xml:space="preserve">Will continue employing a student worker to assist in filing, data entry, communicating with students, and assisting in pathways events. </t>
  </si>
  <si>
    <t>Budget Item</t>
  </si>
  <si>
    <t>All MCPs are supported</t>
  </si>
  <si>
    <t>Project Summary Number 11</t>
  </si>
  <si>
    <t>Course Creations</t>
  </si>
  <si>
    <t xml:space="preserve">Program Director will attend the Brustein and Manasevit Spring forum for professional development to assist with continued compliance with grant regulations. </t>
  </si>
  <si>
    <t>Brustein Forum</t>
  </si>
  <si>
    <t>Project Summary Number 12</t>
  </si>
  <si>
    <t>Courses that will be created:
M 111 Technical Math with Stevensville High School
Meets the math requirements for the following programs: Diesel Technology AAS, Heavy Equipment Operation CAS, Precision Machine Technology CAS, Sustainable Construction AAS, Welding Technology AAS
M 151 Precalculus with Stevensville High School
Meets the math requirements for the following programs: Computer Aided Design CAS, Computer Support CAS, Information Technology AAS, Medical Information Technology AAS, Medical Assisting AAS, Registered Nursing AS, Radiologic Technology AAS
CHMY 121 Introduction to General Chemistry
Is a requirement for our Registered Nursing AS</t>
  </si>
  <si>
    <t>We will have at least 5 students registered for each of the new courses.</t>
  </si>
  <si>
    <t>0-[;l'/.</t>
  </si>
  <si>
    <t>Health Professions, Information Technology, Welding &amp; Fabrication, Advanced Manufacturing, Design &amp; Construction, Agriculture Mechanics and Construction, and Transportation</t>
  </si>
  <si>
    <t>Colleen Hunter</t>
  </si>
  <si>
    <t>Sponsored Programs Specialist</t>
  </si>
  <si>
    <t>colleen.hunter@umontana.edu</t>
  </si>
  <si>
    <t>Attendance of Brustein forum</t>
  </si>
  <si>
    <t xml:space="preserve">Health Expo supplies for visiting high school students. </t>
  </si>
  <si>
    <t>Industrial Expo supplies for visiting high school students.</t>
  </si>
  <si>
    <t>Academic Impressions Confrence on Creating Consistency in Decentralized Advising Model Registration fee</t>
  </si>
  <si>
    <t>NACEP Annual Membership</t>
  </si>
  <si>
    <t xml:space="preserve"> National Alliance of concurrent enrollment Partnerships (NACEP) Conference and Advising Workshop Registration fees</t>
  </si>
  <si>
    <t>ACTE Annual Membership</t>
  </si>
  <si>
    <t>Brustein and Manasevit Spring Forum 2020 Registration fee</t>
  </si>
  <si>
    <t>Cell Phone Costs for MC Program Director</t>
  </si>
  <si>
    <t>Program Director Supplies/Phone</t>
  </si>
  <si>
    <t>Support Program Director.</t>
  </si>
  <si>
    <t xml:space="preserve">All MCPs are supported. </t>
  </si>
  <si>
    <t>Cell phone is provided for Program Director at a cost of $54.25 per month. Estimating $1550 needed for supplies for Program Director's use in daily operations.</t>
  </si>
  <si>
    <t>Stipend to MC Culinary Faculty for curriculum development and leading of Culinary Workshop</t>
  </si>
  <si>
    <t>Payment to Dr. Leanne Frost of Great Fall College MSU to lead Authenticity training.</t>
  </si>
  <si>
    <t>Culinary Workshop supplies</t>
  </si>
  <si>
    <t>Stipend for MC Faculty (14 at $300) and Faculty Affiliates (44 at $200) to participate in the Authenticity training.</t>
  </si>
  <si>
    <t>Non Work Student Employee wages to assist Dual Enrollment Coordinator ($10 per hour, 15 hours per week, 42 weeks per year)</t>
  </si>
  <si>
    <t>Non Work Study Student Employee Benefits, 20% benefit rate.</t>
  </si>
  <si>
    <t>MC Culinary Faculty for curriculum development and leading of Culinary Workshop, 20% benefit rate.</t>
  </si>
  <si>
    <t xml:space="preserve"> MC Faculty (14) and Faculty Affiliates (44) to participate in the Authenticity training, 20% benefit rate.</t>
  </si>
  <si>
    <t>MC Program Director office supplies; paper products, pens, etc.</t>
  </si>
  <si>
    <t>BC Director of Admissions/Student Services to travel to area highs for one-on-one advising; mileage reimbursement for 10 day trips to Darby, Florence, Stevensville, and Victor, 4 day trips to Missoula. No Per Diem.</t>
  </si>
  <si>
    <t>MC Director to travel to area high schools for one-on-one advising and classroom visits; mileage reimbursement for 4 days trips to Frenchtown and Hamilton, 2 day trips to Darby, Alberton, Florence, Stevensville, Victor, and Corvallis. No per diem.</t>
  </si>
  <si>
    <t>MC and BC Directors to attend Coordinators training in Great Falls (3 days). Estimated cost:  
- Vehicle Rental ($9/day +.44/mile) (3 days and 360 miles) = Approx. $185
- Hotel for 2 people for 3 nights ($95/night) = $570
- Per diem for 2 people (6 breakfasts at $5,  2 lunches at $6, 6 dinners at $12) = $114.</t>
  </si>
  <si>
    <t>Lodging for 15 instructors for 2 nights at $95/night = $2,850 
Mileage reimbursment for 15 FCS instructors (up to 250 miles at .58 per mile) = $2175
No per diem</t>
  </si>
  <si>
    <t>For Dr. Leanne Frost to lead Authenticity training:
Estimated Lodging for 1 night = $95
Mileage reimbursement (334 miles at .58/mile) = Approx $194</t>
  </si>
  <si>
    <t>Required indirect costs.</t>
  </si>
  <si>
    <t>BC Director of Admissions/Student Services to attend Advising conference. Estimated cost: 
- Airfare $384
- Lodging $597 (3 nights at $199/night) 
- Transportation $40 (Round trip shuttle cost)
- Per diem $150 (3 breakfasts at $13, 3 lunches at $14, 3 dinners at $23).</t>
  </si>
  <si>
    <t>MC Program Director to attend NACEP Conference in Salt Lake City (5 days). Estimated cost:
- Airfare $326
- Lodging $950 ($190/night for 5 nights)
- Transportation $40 (Round trip shuttle cost)
- Per Diem $272 (6 breakfasts at $13, 4 lunches at $14, 6 dinners at $23)</t>
  </si>
  <si>
    <t>MC Program Director to attend Brustein and Manasevit Spring Forum in Washington DC (3 days). Estimated cost:
- Airfare $507
- Lodging (3 nights at $251/night) = $753
- Transporation $40
- Per Diem $200 (4 breakfasts at $13, 4 Lunches at $14, 4 dinners at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</si>
</sst>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28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3" fontId="0" fillId="0" borderId="6" xfId="0" applyNumberFormat="1" applyBorder="1" applyAlignment="1" applyProtection="1">
      <alignment wrapText="1"/>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Protection="1">
      <protection locked="0"/>
    </xf>
    <xf numFmtId="164" fontId="0" fillId="0" borderId="2" xfId="0" applyNumberForma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4" fontId="33" fillId="0" borderId="1" xfId="0" applyNumberFormat="1" applyFont="1" applyFill="1" applyBorder="1" applyAlignment="1" applyProtection="1">
      <alignment horizontal="center"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0" xfId="3" applyBorder="1" applyAlignment="1" applyProtection="1">
      <alignment horizontal="left"/>
    </xf>
    <xf numFmtId="0" fontId="15" fillId="0" borderId="0" xfId="3" applyBorder="1" applyAlignment="1" applyProtection="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3"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10" fillId="5" borderId="22" xfId="0" applyFont="1" applyFill="1"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12" fillId="0" borderId="2" xfId="2" applyBorder="1" applyAlignment="1">
      <alignment horizontal="center"/>
    </xf>
    <xf numFmtId="0" fontId="12" fillId="0" borderId="3" xfId="2" applyBorder="1" applyAlignment="1">
      <alignment horizontal="center"/>
    </xf>
    <xf numFmtId="0" fontId="28" fillId="18" borderId="0" xfId="2" applyFont="1" applyFill="1" applyAlignment="1">
      <alignment horizontal="center" vertical="center" shrinkToFit="1"/>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18" xfId="2" applyBorder="1" applyAlignment="1">
      <alignment horizontal="center"/>
    </xf>
  </cellXfs>
  <cellStyles count="5">
    <cellStyle name="Comma 2" xfId="4"/>
    <cellStyle name="Good" xfId="1" builtinId="26"/>
    <cellStyle name="Hyperlink" xfId="3" builtinId="8"/>
    <cellStyle name="Normal" xfId="0" builtinId="0"/>
    <cellStyle name="Normal 2" xfId="2"/>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tie.dalessio@mso.umt.edu" TargetMode="External"/><Relationship Id="rId2" Type="http://schemas.openxmlformats.org/officeDocument/2006/relationships/hyperlink" Target="mailto:jordan.patterson@umonta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colleen.hunter@umontana.edu" TargetMode="External"/><Relationship Id="rId4" Type="http://schemas.openxmlformats.org/officeDocument/2006/relationships/hyperlink" Target="mailto:tom.gallagher@mso.umt.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19" workbookViewId="0"/>
  </sheetViews>
  <sheetFormatPr defaultRowHeight="15" x14ac:dyDescent="0.25"/>
  <cols>
    <col min="1" max="1" width="10.5703125" customWidth="1"/>
    <col min="3" max="3" width="9.5703125" customWidth="1"/>
    <col min="4" max="4" width="10.42578125" bestFit="1" customWidth="1"/>
    <col min="5" max="5" width="10.5703125" customWidth="1"/>
    <col min="7" max="7" width="11.140625" customWidth="1"/>
    <col min="8" max="8" width="11.140625" bestFit="1" customWidth="1"/>
    <col min="11" max="11" width="11.140625" bestFit="1" customWidth="1"/>
  </cols>
  <sheetData>
    <row r="1" spans="1:8" ht="21" x14ac:dyDescent="0.35">
      <c r="A1" s="36" t="s">
        <v>185</v>
      </c>
      <c r="B1" s="36"/>
      <c r="C1" s="36"/>
    </row>
    <row r="3" spans="1:8" x14ac:dyDescent="0.25">
      <c r="A3" s="212" t="s">
        <v>42</v>
      </c>
      <c r="B3" s="212"/>
      <c r="C3" s="212"/>
      <c r="D3" s="212"/>
      <c r="E3" s="212"/>
      <c r="F3" s="212"/>
      <c r="G3" s="212"/>
      <c r="H3" s="212"/>
    </row>
    <row r="5" spans="1:8" x14ac:dyDescent="0.25">
      <c r="A5" s="212" t="s">
        <v>177</v>
      </c>
      <c r="B5" s="212"/>
      <c r="C5" s="212"/>
      <c r="D5" s="212"/>
    </row>
    <row r="6" spans="1:8" x14ac:dyDescent="0.25">
      <c r="A6" s="212" t="s">
        <v>171</v>
      </c>
      <c r="B6" s="212"/>
      <c r="C6" s="212"/>
    </row>
    <row r="7" spans="1:8" x14ac:dyDescent="0.25">
      <c r="A7" s="212" t="s">
        <v>43</v>
      </c>
      <c r="B7" s="212"/>
      <c r="C7" s="212"/>
    </row>
    <row r="9" spans="1:8" x14ac:dyDescent="0.25">
      <c r="A9" s="212" t="s">
        <v>178</v>
      </c>
      <c r="B9" s="212"/>
      <c r="C9" s="212"/>
      <c r="D9" s="212"/>
    </row>
    <row r="11" spans="1:8" ht="15.75" thickBot="1" x14ac:dyDescent="0.3"/>
    <row r="12" spans="1:8" ht="15.75" thickBot="1" x14ac:dyDescent="0.3">
      <c r="A12" s="1" t="s">
        <v>61</v>
      </c>
      <c r="B12" s="203" t="s">
        <v>189</v>
      </c>
      <c r="C12" s="204"/>
      <c r="D12" s="204"/>
      <c r="E12" s="205"/>
      <c r="G12" s="1" t="s">
        <v>62</v>
      </c>
      <c r="H12" s="14">
        <v>2020</v>
      </c>
    </row>
    <row r="15" spans="1:8" x14ac:dyDescent="0.25">
      <c r="A15" s="1" t="s">
        <v>187</v>
      </c>
    </row>
    <row r="16" spans="1:8" ht="15.75" thickBot="1" x14ac:dyDescent="0.3"/>
    <row r="17" spans="1:17" ht="15.75" thickBot="1" x14ac:dyDescent="0.3">
      <c r="A17" s="1" t="s">
        <v>44</v>
      </c>
      <c r="B17" s="203" t="s">
        <v>190</v>
      </c>
      <c r="C17" s="204"/>
      <c r="D17" s="204"/>
      <c r="E17" s="204"/>
      <c r="F17" s="204"/>
      <c r="G17" s="204"/>
      <c r="H17" s="204"/>
      <c r="I17" s="205"/>
      <c r="K17" s="1" t="s">
        <v>45</v>
      </c>
      <c r="L17" s="203" t="s">
        <v>191</v>
      </c>
      <c r="M17" s="204"/>
      <c r="N17" s="204"/>
      <c r="O17" s="204"/>
      <c r="P17" s="204"/>
      <c r="Q17" s="205"/>
    </row>
    <row r="18" spans="1:17" ht="15.75" thickBot="1" x14ac:dyDescent="0.3"/>
    <row r="19" spans="1:17" x14ac:dyDescent="0.25">
      <c r="A19" s="1" t="s">
        <v>46</v>
      </c>
      <c r="B19" s="206" t="s">
        <v>192</v>
      </c>
      <c r="C19" s="207"/>
      <c r="D19" s="207"/>
      <c r="E19" s="207"/>
      <c r="F19" s="207"/>
      <c r="G19" s="207"/>
      <c r="H19" s="207"/>
      <c r="I19" s="208"/>
    </row>
    <row r="20" spans="1:17" ht="15.75" thickBot="1" x14ac:dyDescent="0.3">
      <c r="B20" s="209"/>
      <c r="C20" s="210"/>
      <c r="D20" s="210"/>
      <c r="E20" s="210"/>
      <c r="F20" s="210"/>
      <c r="G20" s="210"/>
      <c r="H20" s="210"/>
      <c r="I20" s="211"/>
    </row>
    <row r="21" spans="1:17" ht="15.75" thickBot="1" x14ac:dyDescent="0.3"/>
    <row r="22" spans="1:17" ht="15.75" thickBot="1" x14ac:dyDescent="0.3">
      <c r="A22" s="1" t="s">
        <v>47</v>
      </c>
      <c r="B22" s="203" t="s">
        <v>193</v>
      </c>
      <c r="C22" s="204"/>
      <c r="D22" s="204"/>
      <c r="E22" s="204"/>
      <c r="F22" s="204"/>
      <c r="G22" s="204"/>
      <c r="H22" s="204"/>
      <c r="I22" s="205"/>
      <c r="K22" s="1" t="s">
        <v>48</v>
      </c>
      <c r="L22" s="203" t="s">
        <v>194</v>
      </c>
      <c r="M22" s="205"/>
      <c r="O22" s="1" t="s">
        <v>49</v>
      </c>
      <c r="P22" s="203">
        <v>59802</v>
      </c>
      <c r="Q22" s="205"/>
    </row>
    <row r="23" spans="1:17" ht="15.75" thickBot="1" x14ac:dyDescent="0.3"/>
    <row r="24" spans="1:17" ht="15.75" thickBot="1" x14ac:dyDescent="0.3">
      <c r="A24" s="1" t="s">
        <v>50</v>
      </c>
      <c r="B24" s="203" t="s">
        <v>195</v>
      </c>
      <c r="C24" s="205"/>
      <c r="D24" s="2" t="s">
        <v>54</v>
      </c>
      <c r="E24" s="14"/>
      <c r="G24" s="1" t="s">
        <v>51</v>
      </c>
      <c r="H24" s="203" t="s">
        <v>203</v>
      </c>
      <c r="I24" s="205"/>
      <c r="K24" s="1" t="s">
        <v>52</v>
      </c>
      <c r="L24" s="213" t="s">
        <v>196</v>
      </c>
      <c r="M24" s="214"/>
      <c r="N24" s="214"/>
      <c r="O24" s="214"/>
    </row>
    <row r="28" spans="1:17" ht="15.75" x14ac:dyDescent="0.25">
      <c r="A28" s="216" t="s">
        <v>53</v>
      </c>
      <c r="B28" s="216"/>
    </row>
    <row r="29" spans="1:17" ht="15.75" thickBot="1" x14ac:dyDescent="0.3"/>
    <row r="30" spans="1:17" ht="15.75" thickBot="1" x14ac:dyDescent="0.3">
      <c r="A30" s="1" t="s">
        <v>44</v>
      </c>
      <c r="B30" s="203" t="s">
        <v>197</v>
      </c>
      <c r="C30" s="204"/>
      <c r="D30" s="204"/>
      <c r="E30" s="204"/>
      <c r="F30" s="204"/>
      <c r="G30" s="204"/>
      <c r="H30" s="204"/>
      <c r="I30" s="205"/>
      <c r="K30" s="1" t="s">
        <v>45</v>
      </c>
      <c r="L30" s="203" t="s">
        <v>198</v>
      </c>
      <c r="M30" s="204"/>
      <c r="N30" s="204"/>
      <c r="O30" s="204"/>
      <c r="P30" s="204"/>
      <c r="Q30" s="205"/>
    </row>
    <row r="31" spans="1:17" ht="15.75" thickBot="1" x14ac:dyDescent="0.3"/>
    <row r="32" spans="1:17" ht="15.75" thickBot="1" x14ac:dyDescent="0.3">
      <c r="A32" s="1" t="s">
        <v>50</v>
      </c>
      <c r="B32" s="203" t="s">
        <v>200</v>
      </c>
      <c r="C32" s="205"/>
      <c r="D32" s="2" t="s">
        <v>54</v>
      </c>
      <c r="E32" s="14"/>
      <c r="G32" s="1" t="s">
        <v>51</v>
      </c>
      <c r="H32" s="203" t="s">
        <v>203</v>
      </c>
      <c r="I32" s="205"/>
      <c r="K32" s="1" t="s">
        <v>52</v>
      </c>
      <c r="L32" s="215" t="s">
        <v>199</v>
      </c>
      <c r="M32" s="204"/>
      <c r="N32" s="205"/>
    </row>
    <row r="36" spans="1:17" ht="15.75" x14ac:dyDescent="0.25">
      <c r="A36" s="216" t="s">
        <v>186</v>
      </c>
      <c r="B36" s="216"/>
      <c r="C36" s="216"/>
      <c r="D36" s="216"/>
      <c r="E36" s="216"/>
    </row>
    <row r="37" spans="1:17" ht="15.75" thickBot="1" x14ac:dyDescent="0.3"/>
    <row r="38" spans="1:17" ht="15.75" thickBot="1" x14ac:dyDescent="0.3">
      <c r="A38" s="1" t="s">
        <v>44</v>
      </c>
      <c r="B38" s="203" t="s">
        <v>201</v>
      </c>
      <c r="C38" s="204"/>
      <c r="D38" s="204"/>
      <c r="E38" s="204"/>
      <c r="F38" s="204"/>
      <c r="G38" s="204"/>
      <c r="H38" s="204"/>
      <c r="I38" s="205"/>
      <c r="K38" s="1" t="s">
        <v>45</v>
      </c>
      <c r="L38" s="203" t="s">
        <v>202</v>
      </c>
      <c r="M38" s="204"/>
      <c r="N38" s="204"/>
      <c r="O38" s="204"/>
      <c r="P38" s="204"/>
      <c r="Q38" s="205"/>
    </row>
    <row r="39" spans="1:17" ht="15.75" thickBot="1" x14ac:dyDescent="0.3"/>
    <row r="40" spans="1:17" ht="15.75" thickBot="1" x14ac:dyDescent="0.3">
      <c r="A40" s="1" t="s">
        <v>50</v>
      </c>
      <c r="B40" s="203" t="s">
        <v>205</v>
      </c>
      <c r="C40" s="205"/>
      <c r="D40" s="2" t="s">
        <v>54</v>
      </c>
      <c r="E40" s="14"/>
      <c r="G40" s="1" t="s">
        <v>51</v>
      </c>
      <c r="H40" s="203" t="s">
        <v>203</v>
      </c>
      <c r="I40" s="205"/>
      <c r="K40" s="1" t="s">
        <v>52</v>
      </c>
      <c r="L40" s="215" t="s">
        <v>204</v>
      </c>
      <c r="M40" s="204"/>
      <c r="N40" s="205"/>
    </row>
    <row r="44" spans="1:17" ht="15.75" x14ac:dyDescent="0.25">
      <c r="A44" s="216" t="s">
        <v>97</v>
      </c>
      <c r="B44" s="216"/>
      <c r="C44" s="216"/>
      <c r="D44" s="216"/>
      <c r="E44" s="216"/>
      <c r="F44" s="216"/>
    </row>
    <row r="46" spans="1:17" x14ac:dyDescent="0.25">
      <c r="A46" s="212" t="s">
        <v>96</v>
      </c>
      <c r="B46" s="212"/>
      <c r="C46" s="212"/>
      <c r="D46" s="212"/>
      <c r="E46" s="212"/>
      <c r="F46" s="212"/>
      <c r="G46" s="212"/>
      <c r="H46" s="212"/>
      <c r="I46" s="212"/>
      <c r="J46" s="212"/>
      <c r="K46" s="212"/>
      <c r="L46" s="212"/>
    </row>
    <row r="47" spans="1:17" x14ac:dyDescent="0.25">
      <c r="A47" s="13"/>
      <c r="C47" s="13"/>
      <c r="D47" s="13"/>
      <c r="E47" s="13"/>
      <c r="F47" s="13"/>
      <c r="G47" s="13"/>
      <c r="H47" s="13"/>
    </row>
    <row r="48" spans="1:17" ht="15.75" thickBot="1" x14ac:dyDescent="0.3">
      <c r="B48" s="1" t="s">
        <v>93</v>
      </c>
      <c r="C48" s="13"/>
      <c r="D48" s="13"/>
      <c r="F48" s="1" t="s">
        <v>94</v>
      </c>
      <c r="J48" s="1" t="s">
        <v>95</v>
      </c>
    </row>
    <row r="49" spans="1:13" ht="15.75" thickBot="1" x14ac:dyDescent="0.3">
      <c r="A49" s="3">
        <v>1</v>
      </c>
      <c r="B49" s="203" t="s">
        <v>263</v>
      </c>
      <c r="C49" s="204"/>
      <c r="D49" s="205"/>
      <c r="F49" s="203" t="s">
        <v>264</v>
      </c>
      <c r="G49" s="204"/>
      <c r="H49" s="205"/>
      <c r="J49" s="215" t="s">
        <v>265</v>
      </c>
      <c r="K49" s="204"/>
      <c r="L49" s="204"/>
      <c r="M49" s="205"/>
    </row>
    <row r="50" spans="1:13" ht="15.75" thickBot="1" x14ac:dyDescent="0.3">
      <c r="A50" s="3">
        <v>2</v>
      </c>
      <c r="B50" s="203"/>
      <c r="C50" s="204"/>
      <c r="D50" s="205"/>
      <c r="F50" s="203"/>
      <c r="G50" s="204"/>
      <c r="H50" s="205"/>
      <c r="J50" s="203"/>
      <c r="K50" s="204"/>
      <c r="L50" s="204"/>
      <c r="M50" s="205"/>
    </row>
    <row r="51" spans="1:13" ht="15.75" thickBot="1" x14ac:dyDescent="0.3">
      <c r="A51" s="3">
        <v>3</v>
      </c>
      <c r="B51" s="203"/>
      <c r="C51" s="204"/>
      <c r="D51" s="205"/>
      <c r="F51" s="203"/>
      <c r="G51" s="204"/>
      <c r="H51" s="205"/>
      <c r="J51" s="203"/>
      <c r="K51" s="204"/>
      <c r="L51" s="204"/>
      <c r="M51" s="205"/>
    </row>
    <row r="52" spans="1:13" ht="15.75" thickBot="1" x14ac:dyDescent="0.3">
      <c r="A52" s="3">
        <v>4</v>
      </c>
      <c r="B52" s="203"/>
      <c r="C52" s="204"/>
      <c r="D52" s="205"/>
      <c r="F52" s="203"/>
      <c r="G52" s="204"/>
      <c r="H52" s="205"/>
      <c r="J52" s="203"/>
      <c r="K52" s="204"/>
      <c r="L52" s="204"/>
      <c r="M52" s="205"/>
    </row>
    <row r="53" spans="1:13" ht="15.75" thickBot="1" x14ac:dyDescent="0.3">
      <c r="A53" s="3">
        <v>5</v>
      </c>
      <c r="B53" s="203"/>
      <c r="C53" s="204"/>
      <c r="D53" s="205"/>
      <c r="F53" s="203"/>
      <c r="G53" s="204"/>
      <c r="H53" s="205"/>
      <c r="J53" s="203"/>
      <c r="K53" s="204"/>
      <c r="L53" s="204"/>
      <c r="M53" s="205"/>
    </row>
    <row r="54" spans="1:13" ht="15.75" thickBot="1" x14ac:dyDescent="0.3">
      <c r="A54" s="3">
        <v>6</v>
      </c>
      <c r="B54" s="203"/>
      <c r="C54" s="204"/>
      <c r="D54" s="205"/>
      <c r="F54" s="203"/>
      <c r="G54" s="204"/>
      <c r="H54" s="205"/>
      <c r="J54" s="203"/>
      <c r="K54" s="204"/>
      <c r="L54" s="204"/>
      <c r="M54" s="205"/>
    </row>
    <row r="55" spans="1:13" ht="15.75" thickBot="1" x14ac:dyDescent="0.3">
      <c r="A55" s="3">
        <v>7</v>
      </c>
      <c r="B55" s="203"/>
      <c r="C55" s="204"/>
      <c r="D55" s="205"/>
      <c r="F55" s="203"/>
      <c r="G55" s="204"/>
      <c r="H55" s="205"/>
      <c r="J55" s="203"/>
      <c r="K55" s="204"/>
      <c r="L55" s="204"/>
      <c r="M55" s="205"/>
    </row>
    <row r="56" spans="1:13" ht="15.75" thickBot="1" x14ac:dyDescent="0.3">
      <c r="A56" s="3">
        <v>8</v>
      </c>
      <c r="B56" s="203"/>
      <c r="C56" s="204"/>
      <c r="D56" s="205"/>
      <c r="F56" s="203"/>
      <c r="G56" s="204"/>
      <c r="H56" s="205"/>
      <c r="J56" s="203"/>
      <c r="K56" s="204"/>
      <c r="L56" s="204"/>
      <c r="M56" s="205"/>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O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hyperlink ref="L32" r:id="rId3"/>
    <hyperlink ref="L40" r:id="rId4"/>
    <hyperlink ref="J4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95"/>
  <sheetViews>
    <sheetView topLeftCell="A402" zoomScaleNormal="100" workbookViewId="0">
      <selection activeCell="A300" sqref="A300:Y313"/>
    </sheetView>
  </sheetViews>
  <sheetFormatPr defaultRowHeight="15" x14ac:dyDescent="0.25"/>
  <cols>
    <col min="9" max="9" width="11.42578125" customWidth="1"/>
  </cols>
  <sheetData>
    <row r="2" spans="1:25" ht="19.5" thickBot="1" x14ac:dyDescent="0.35">
      <c r="A2" s="232" t="s">
        <v>216</v>
      </c>
      <c r="B2" s="232"/>
      <c r="C2" s="232"/>
      <c r="D2" s="232"/>
      <c r="E2" s="232"/>
      <c r="F2" s="232"/>
      <c r="H2" s="232" t="s">
        <v>207</v>
      </c>
      <c r="I2" s="232"/>
      <c r="J2" s="232"/>
    </row>
    <row r="3" spans="1:25" x14ac:dyDescent="0.25">
      <c r="A3" s="219" t="s">
        <v>222</v>
      </c>
      <c r="B3" s="220"/>
      <c r="C3" s="220"/>
      <c r="D3" s="220"/>
      <c r="E3" s="220"/>
      <c r="F3" s="220"/>
      <c r="G3" s="220"/>
      <c r="H3" s="220"/>
      <c r="I3" s="220"/>
      <c r="J3" s="220"/>
      <c r="K3" s="220"/>
      <c r="L3" s="220"/>
      <c r="M3" s="220"/>
      <c r="N3" s="220"/>
      <c r="O3" s="220"/>
      <c r="P3" s="220"/>
      <c r="Q3" s="220"/>
      <c r="R3" s="220"/>
      <c r="S3" s="220"/>
      <c r="T3" s="220"/>
      <c r="U3" s="220"/>
      <c r="V3" s="220"/>
      <c r="W3" s="220"/>
      <c r="X3" s="220"/>
      <c r="Y3" s="221"/>
    </row>
    <row r="4" spans="1:25" x14ac:dyDescent="0.25">
      <c r="A4" s="222"/>
      <c r="B4" s="223"/>
      <c r="C4" s="223"/>
      <c r="D4" s="223"/>
      <c r="E4" s="223"/>
      <c r="F4" s="223"/>
      <c r="G4" s="223"/>
      <c r="H4" s="223"/>
      <c r="I4" s="223"/>
      <c r="J4" s="223"/>
      <c r="K4" s="223"/>
      <c r="L4" s="223"/>
      <c r="M4" s="223"/>
      <c r="N4" s="223"/>
      <c r="O4" s="223"/>
      <c r="P4" s="223"/>
      <c r="Q4" s="223"/>
      <c r="R4" s="223"/>
      <c r="S4" s="223"/>
      <c r="T4" s="223"/>
      <c r="U4" s="223"/>
      <c r="V4" s="223"/>
      <c r="W4" s="223"/>
      <c r="X4" s="223"/>
      <c r="Y4" s="224"/>
    </row>
    <row r="5" spans="1:25" x14ac:dyDescent="0.25">
      <c r="A5" s="222"/>
      <c r="B5" s="223"/>
      <c r="C5" s="223"/>
      <c r="D5" s="223"/>
      <c r="E5" s="223"/>
      <c r="F5" s="223"/>
      <c r="G5" s="223"/>
      <c r="H5" s="223"/>
      <c r="I5" s="223"/>
      <c r="J5" s="223"/>
      <c r="K5" s="223"/>
      <c r="L5" s="223"/>
      <c r="M5" s="223"/>
      <c r="N5" s="223"/>
      <c r="O5" s="223"/>
      <c r="P5" s="223"/>
      <c r="Q5" s="223"/>
      <c r="R5" s="223"/>
      <c r="S5" s="223"/>
      <c r="T5" s="223"/>
      <c r="U5" s="223"/>
      <c r="V5" s="223"/>
      <c r="W5" s="223"/>
      <c r="X5" s="223"/>
      <c r="Y5" s="224"/>
    </row>
    <row r="6" spans="1:25" x14ac:dyDescent="0.25">
      <c r="A6" s="222"/>
      <c r="B6" s="223"/>
      <c r="C6" s="223"/>
      <c r="D6" s="223"/>
      <c r="E6" s="223"/>
      <c r="F6" s="223"/>
      <c r="G6" s="223"/>
      <c r="H6" s="223"/>
      <c r="I6" s="223"/>
      <c r="J6" s="223"/>
      <c r="K6" s="223"/>
      <c r="L6" s="223"/>
      <c r="M6" s="223"/>
      <c r="N6" s="223"/>
      <c r="O6" s="223"/>
      <c r="P6" s="223"/>
      <c r="Q6" s="223"/>
      <c r="R6" s="223"/>
      <c r="S6" s="223"/>
      <c r="T6" s="223"/>
      <c r="U6" s="223"/>
      <c r="V6" s="223"/>
      <c r="W6" s="223"/>
      <c r="X6" s="223"/>
      <c r="Y6" s="224"/>
    </row>
    <row r="7" spans="1:25" x14ac:dyDescent="0.25">
      <c r="A7" s="222"/>
      <c r="B7" s="223"/>
      <c r="C7" s="223"/>
      <c r="D7" s="223"/>
      <c r="E7" s="223"/>
      <c r="F7" s="223"/>
      <c r="G7" s="223"/>
      <c r="H7" s="223"/>
      <c r="I7" s="223"/>
      <c r="J7" s="223"/>
      <c r="K7" s="223"/>
      <c r="L7" s="223"/>
      <c r="M7" s="223"/>
      <c r="N7" s="223"/>
      <c r="O7" s="223"/>
      <c r="P7" s="223"/>
      <c r="Q7" s="223"/>
      <c r="R7" s="223"/>
      <c r="S7" s="223"/>
      <c r="T7" s="223"/>
      <c r="U7" s="223"/>
      <c r="V7" s="223"/>
      <c r="W7" s="223"/>
      <c r="X7" s="223"/>
      <c r="Y7" s="224"/>
    </row>
    <row r="8" spans="1:25" x14ac:dyDescent="0.25">
      <c r="A8" s="222"/>
      <c r="B8" s="223"/>
      <c r="C8" s="223"/>
      <c r="D8" s="223"/>
      <c r="E8" s="223"/>
      <c r="F8" s="223"/>
      <c r="G8" s="223"/>
      <c r="H8" s="223"/>
      <c r="I8" s="223"/>
      <c r="J8" s="223"/>
      <c r="K8" s="223"/>
      <c r="L8" s="223"/>
      <c r="M8" s="223"/>
      <c r="N8" s="223"/>
      <c r="O8" s="223"/>
      <c r="P8" s="223"/>
      <c r="Q8" s="223"/>
      <c r="R8" s="223"/>
      <c r="S8" s="223"/>
      <c r="T8" s="223"/>
      <c r="U8" s="223"/>
      <c r="V8" s="223"/>
      <c r="W8" s="223"/>
      <c r="X8" s="223"/>
      <c r="Y8" s="224"/>
    </row>
    <row r="9" spans="1:25" x14ac:dyDescent="0.25">
      <c r="A9" s="222"/>
      <c r="B9" s="223"/>
      <c r="C9" s="223"/>
      <c r="D9" s="223"/>
      <c r="E9" s="223"/>
      <c r="F9" s="223"/>
      <c r="G9" s="223"/>
      <c r="H9" s="223"/>
      <c r="I9" s="223"/>
      <c r="J9" s="223"/>
      <c r="K9" s="223"/>
      <c r="L9" s="223"/>
      <c r="M9" s="223"/>
      <c r="N9" s="223"/>
      <c r="O9" s="223"/>
      <c r="P9" s="223"/>
      <c r="Q9" s="223"/>
      <c r="R9" s="223"/>
      <c r="S9" s="223"/>
      <c r="T9" s="223"/>
      <c r="U9" s="223"/>
      <c r="V9" s="223"/>
      <c r="W9" s="223"/>
      <c r="X9" s="223"/>
      <c r="Y9" s="224"/>
    </row>
    <row r="10" spans="1:25" x14ac:dyDescent="0.25">
      <c r="A10" s="222"/>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4"/>
    </row>
    <row r="11" spans="1:25" x14ac:dyDescent="0.25">
      <c r="A11" s="222"/>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4"/>
    </row>
    <row r="12" spans="1:25" x14ac:dyDescent="0.25">
      <c r="A12" s="222"/>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4"/>
    </row>
    <row r="13" spans="1:25" x14ac:dyDescent="0.25">
      <c r="A13" s="222"/>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4"/>
    </row>
    <row r="14" spans="1:25" x14ac:dyDescent="0.25">
      <c r="A14" s="222"/>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4"/>
    </row>
    <row r="15" spans="1:25" x14ac:dyDescent="0.25">
      <c r="A15" s="222"/>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4"/>
    </row>
    <row r="16" spans="1:25" ht="15.75" thickBot="1" x14ac:dyDescent="0.3">
      <c r="A16" s="225"/>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7"/>
    </row>
    <row r="18" spans="1:25" ht="15.75" thickBot="1" x14ac:dyDescent="0.3">
      <c r="A18" s="228" t="s">
        <v>28</v>
      </c>
      <c r="B18" s="228"/>
      <c r="C18" s="228"/>
      <c r="D18" s="228"/>
    </row>
    <row r="19" spans="1:25" x14ac:dyDescent="0.25">
      <c r="A19" s="219" t="s">
        <v>223</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1"/>
    </row>
    <row r="20" spans="1:25" x14ac:dyDescent="0.25">
      <c r="A20" s="222"/>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4"/>
    </row>
    <row r="21" spans="1:25" x14ac:dyDescent="0.25">
      <c r="A21" s="222"/>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4"/>
    </row>
    <row r="22" spans="1:25" x14ac:dyDescent="0.25">
      <c r="A22" s="222"/>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4"/>
    </row>
    <row r="23" spans="1:25" x14ac:dyDescent="0.25">
      <c r="A23" s="222"/>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4"/>
    </row>
    <row r="24" spans="1:25" x14ac:dyDescent="0.25">
      <c r="A24" s="222"/>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4"/>
    </row>
    <row r="25" spans="1:25" ht="18" customHeight="1" thickBot="1" x14ac:dyDescent="0.3">
      <c r="A25" s="225"/>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7"/>
    </row>
    <row r="27" spans="1:25" ht="15.75" thickBot="1" x14ac:dyDescent="0.3">
      <c r="A27" s="228" t="s">
        <v>188</v>
      </c>
      <c r="B27" s="228"/>
      <c r="C27" s="228"/>
      <c r="D27" s="228"/>
      <c r="E27" s="228"/>
      <c r="F27" s="228"/>
      <c r="G27" s="228"/>
      <c r="H27" s="228"/>
    </row>
    <row r="28" spans="1:25" ht="15.75" thickBot="1" x14ac:dyDescent="0.3">
      <c r="A28" s="229" t="s">
        <v>206</v>
      </c>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1"/>
    </row>
    <row r="30" spans="1:25" ht="15.75" thickBot="1" x14ac:dyDescent="0.3">
      <c r="A30" s="228" t="s">
        <v>75</v>
      </c>
      <c r="B30" s="228"/>
      <c r="C30" s="228"/>
      <c r="E30" s="228" t="s">
        <v>76</v>
      </c>
      <c r="F30" s="228"/>
      <c r="G30" s="228"/>
    </row>
    <row r="31" spans="1:25" ht="15.75" thickBot="1" x14ac:dyDescent="0.3">
      <c r="A31" s="217" t="s">
        <v>55</v>
      </c>
      <c r="B31" s="218"/>
      <c r="E31" s="217" t="s">
        <v>58</v>
      </c>
      <c r="F31" s="218"/>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9.5" thickBot="1" x14ac:dyDescent="0.35">
      <c r="A35" s="232" t="s">
        <v>217</v>
      </c>
      <c r="B35" s="232"/>
      <c r="C35" s="232"/>
      <c r="D35" s="232"/>
      <c r="E35" s="232"/>
      <c r="F35" s="232"/>
      <c r="H35" s="232" t="s">
        <v>221</v>
      </c>
      <c r="I35" s="232"/>
      <c r="J35" s="232"/>
    </row>
    <row r="36" spans="1:25" x14ac:dyDescent="0.25">
      <c r="A36" s="219" t="s">
        <v>224</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1"/>
    </row>
    <row r="37" spans="1:25" x14ac:dyDescent="0.25">
      <c r="A37" s="222"/>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4"/>
    </row>
    <row r="38" spans="1:25" x14ac:dyDescent="0.25">
      <c r="A38" s="222"/>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4"/>
    </row>
    <row r="39" spans="1:25" x14ac:dyDescent="0.25">
      <c r="A39" s="22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4"/>
    </row>
    <row r="40" spans="1:25" x14ac:dyDescent="0.25">
      <c r="A40" s="222"/>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4"/>
    </row>
    <row r="41" spans="1:25" x14ac:dyDescent="0.25">
      <c r="A41" s="222"/>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4"/>
    </row>
    <row r="42" spans="1:25" x14ac:dyDescent="0.25">
      <c r="A42" s="22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4"/>
    </row>
    <row r="43" spans="1:25" x14ac:dyDescent="0.25">
      <c r="A43" s="222"/>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4"/>
    </row>
    <row r="44" spans="1:25" x14ac:dyDescent="0.25">
      <c r="A44" s="222"/>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4"/>
    </row>
    <row r="45" spans="1:25" x14ac:dyDescent="0.25">
      <c r="A45" s="222"/>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4"/>
    </row>
    <row r="46" spans="1:25" x14ac:dyDescent="0.25">
      <c r="A46" s="222"/>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4"/>
    </row>
    <row r="47" spans="1:25" x14ac:dyDescent="0.25">
      <c r="A47" s="222"/>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4"/>
    </row>
    <row r="48" spans="1:25" x14ac:dyDescent="0.25">
      <c r="A48" s="222"/>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4"/>
    </row>
    <row r="49" spans="1:25" ht="15.75" thickBot="1" x14ac:dyDescent="0.3">
      <c r="A49" s="225"/>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7"/>
    </row>
    <row r="51" spans="1:25" ht="15.75" thickBot="1" x14ac:dyDescent="0.3">
      <c r="A51" s="228" t="s">
        <v>28</v>
      </c>
      <c r="B51" s="228"/>
      <c r="C51" s="228"/>
      <c r="D51" s="228"/>
    </row>
    <row r="52" spans="1:25" x14ac:dyDescent="0.25">
      <c r="A52" s="219" t="s">
        <v>225</v>
      </c>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1"/>
    </row>
    <row r="53" spans="1:25" x14ac:dyDescent="0.25">
      <c r="A53" s="222"/>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4"/>
    </row>
    <row r="54" spans="1:25" x14ac:dyDescent="0.25">
      <c r="A54" s="222"/>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4"/>
    </row>
    <row r="55" spans="1:25" x14ac:dyDescent="0.25">
      <c r="A55" s="222"/>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4"/>
    </row>
    <row r="56" spans="1:25" x14ac:dyDescent="0.25">
      <c r="A56" s="222"/>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4"/>
    </row>
    <row r="57" spans="1:25" x14ac:dyDescent="0.25">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4"/>
    </row>
    <row r="58" spans="1:25" ht="15.75" thickBot="1" x14ac:dyDescent="0.3">
      <c r="A58" s="225"/>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7"/>
    </row>
    <row r="60" spans="1:25" ht="15.75" thickBot="1" x14ac:dyDescent="0.3">
      <c r="A60" s="228" t="s">
        <v>188</v>
      </c>
      <c r="B60" s="228"/>
      <c r="C60" s="228"/>
      <c r="D60" s="228"/>
      <c r="E60" s="228"/>
      <c r="F60" s="228"/>
      <c r="G60" s="228"/>
      <c r="H60" s="228"/>
    </row>
    <row r="61" spans="1:25" ht="15.75" thickBot="1" x14ac:dyDescent="0.3">
      <c r="A61" s="229" t="s">
        <v>206</v>
      </c>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1"/>
    </row>
    <row r="63" spans="1:25" ht="15.75" thickBot="1" x14ac:dyDescent="0.3">
      <c r="A63" s="228" t="s">
        <v>75</v>
      </c>
      <c r="B63" s="228"/>
      <c r="C63" s="228"/>
      <c r="E63" s="228" t="s">
        <v>76</v>
      </c>
      <c r="F63" s="228"/>
      <c r="G63" s="228"/>
    </row>
    <row r="64" spans="1:25" ht="15.75" thickBot="1" x14ac:dyDescent="0.3">
      <c r="A64" s="217" t="s">
        <v>57</v>
      </c>
      <c r="B64" s="218"/>
      <c r="E64" s="217" t="s">
        <v>57</v>
      </c>
      <c r="F64" s="218"/>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8" spans="1:25" ht="19.5" thickBot="1" x14ac:dyDescent="0.35">
      <c r="A68" s="232" t="s">
        <v>218</v>
      </c>
      <c r="B68" s="232"/>
      <c r="C68" s="232"/>
      <c r="D68" s="232"/>
      <c r="E68" s="232"/>
      <c r="F68" s="232"/>
      <c r="H68" s="232" t="s">
        <v>208</v>
      </c>
      <c r="I68" s="232"/>
      <c r="J68" s="232"/>
    </row>
    <row r="69" spans="1:25" x14ac:dyDescent="0.25">
      <c r="A69" s="219" t="s">
        <v>211</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1"/>
    </row>
    <row r="70" spans="1:25" x14ac:dyDescent="0.25">
      <c r="A70" s="222"/>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4"/>
    </row>
    <row r="71" spans="1:25" x14ac:dyDescent="0.25">
      <c r="A71" s="222"/>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4"/>
    </row>
    <row r="72" spans="1:25" x14ac:dyDescent="0.25">
      <c r="A72" s="222"/>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4"/>
    </row>
    <row r="73" spans="1:25" x14ac:dyDescent="0.25">
      <c r="A73" s="222"/>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4"/>
    </row>
    <row r="74" spans="1:25" x14ac:dyDescent="0.25">
      <c r="A74" s="222"/>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4"/>
    </row>
    <row r="75" spans="1:25" x14ac:dyDescent="0.25">
      <c r="A75" s="222"/>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4"/>
    </row>
    <row r="76" spans="1:25" x14ac:dyDescent="0.25">
      <c r="A76" s="222"/>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4"/>
    </row>
    <row r="77" spans="1:25" x14ac:dyDescent="0.25">
      <c r="A77" s="222"/>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4"/>
    </row>
    <row r="78" spans="1:25" x14ac:dyDescent="0.25">
      <c r="A78" s="222"/>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4"/>
    </row>
    <row r="79" spans="1:25" x14ac:dyDescent="0.25">
      <c r="A79" s="222"/>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4"/>
    </row>
    <row r="80" spans="1:25" x14ac:dyDescent="0.25">
      <c r="A80" s="222"/>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4"/>
    </row>
    <row r="81" spans="1:25" x14ac:dyDescent="0.25">
      <c r="A81" s="222"/>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4"/>
    </row>
    <row r="82" spans="1:25" ht="15.75" thickBot="1" x14ac:dyDescent="0.3">
      <c r="A82" s="225"/>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7"/>
    </row>
    <row r="84" spans="1:25" ht="15.75" thickBot="1" x14ac:dyDescent="0.3">
      <c r="A84" s="228" t="s">
        <v>28</v>
      </c>
      <c r="B84" s="228"/>
      <c r="C84" s="228"/>
      <c r="D84" s="228"/>
    </row>
    <row r="85" spans="1:25" x14ac:dyDescent="0.25">
      <c r="A85" s="219" t="s">
        <v>214</v>
      </c>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1"/>
    </row>
    <row r="86" spans="1:25" x14ac:dyDescent="0.25">
      <c r="A86" s="222"/>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4"/>
    </row>
    <row r="87" spans="1:25" x14ac:dyDescent="0.25">
      <c r="A87" s="222"/>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4"/>
    </row>
    <row r="88" spans="1:25" x14ac:dyDescent="0.25">
      <c r="A88" s="222"/>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4"/>
    </row>
    <row r="89" spans="1:25" x14ac:dyDescent="0.2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4"/>
    </row>
    <row r="90" spans="1:25" x14ac:dyDescent="0.25">
      <c r="A90" s="222"/>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4"/>
    </row>
    <row r="91" spans="1:25" ht="15.75" thickBot="1" x14ac:dyDescent="0.3">
      <c r="A91" s="225"/>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7"/>
    </row>
    <row r="93" spans="1:25" ht="15.75" thickBot="1" x14ac:dyDescent="0.3">
      <c r="A93" s="228" t="s">
        <v>188</v>
      </c>
      <c r="B93" s="228"/>
      <c r="C93" s="228"/>
      <c r="D93" s="228"/>
      <c r="E93" s="228"/>
      <c r="F93" s="228"/>
      <c r="G93" s="228"/>
      <c r="H93" s="228"/>
    </row>
    <row r="94" spans="1:25" ht="15.75" thickBot="1" x14ac:dyDescent="0.3">
      <c r="A94" s="229" t="s">
        <v>209</v>
      </c>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1"/>
    </row>
    <row r="96" spans="1:25" ht="15.75" thickBot="1" x14ac:dyDescent="0.3">
      <c r="A96" s="228" t="s">
        <v>75</v>
      </c>
      <c r="B96" s="228"/>
      <c r="C96" s="228"/>
      <c r="E96" s="228" t="s">
        <v>76</v>
      </c>
      <c r="F96" s="228"/>
      <c r="G96" s="228"/>
    </row>
    <row r="97" spans="1:25" ht="15.75" thickBot="1" x14ac:dyDescent="0.3">
      <c r="A97" s="217" t="s">
        <v>55</v>
      </c>
      <c r="B97" s="218"/>
      <c r="E97" s="217" t="s">
        <v>58</v>
      </c>
      <c r="F97" s="218"/>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1" spans="1:25" ht="19.5" thickBot="1" x14ac:dyDescent="0.35">
      <c r="A101" s="232" t="s">
        <v>219</v>
      </c>
      <c r="B101" s="232"/>
      <c r="C101" s="232"/>
      <c r="D101" s="232"/>
      <c r="E101" s="232"/>
      <c r="F101" s="232"/>
      <c r="H101" s="232" t="s">
        <v>210</v>
      </c>
      <c r="I101" s="232"/>
      <c r="J101" s="232"/>
    </row>
    <row r="102" spans="1:25" x14ac:dyDescent="0.25">
      <c r="A102" s="219" t="s">
        <v>212</v>
      </c>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1"/>
    </row>
    <row r="103" spans="1:25" x14ac:dyDescent="0.25">
      <c r="A103" s="222"/>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4"/>
    </row>
    <row r="104" spans="1:25" x14ac:dyDescent="0.25">
      <c r="A104" s="222"/>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4"/>
    </row>
    <row r="105" spans="1:25" x14ac:dyDescent="0.25">
      <c r="A105" s="222"/>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4"/>
    </row>
    <row r="106" spans="1:25" x14ac:dyDescent="0.25">
      <c r="A106" s="222"/>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4"/>
    </row>
    <row r="107" spans="1:25" x14ac:dyDescent="0.25">
      <c r="A107" s="222"/>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4"/>
    </row>
    <row r="108" spans="1:25" x14ac:dyDescent="0.25">
      <c r="A108" s="222"/>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4"/>
    </row>
    <row r="109" spans="1:25" x14ac:dyDescent="0.25">
      <c r="A109" s="222"/>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4"/>
    </row>
    <row r="110" spans="1:25" x14ac:dyDescent="0.25">
      <c r="A110" s="222"/>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4"/>
    </row>
    <row r="111" spans="1:25" x14ac:dyDescent="0.25">
      <c r="A111" s="222"/>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4"/>
    </row>
    <row r="112" spans="1:25" x14ac:dyDescent="0.25">
      <c r="A112" s="222"/>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4"/>
    </row>
    <row r="113" spans="1:25" x14ac:dyDescent="0.25">
      <c r="A113" s="222"/>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4"/>
    </row>
    <row r="114" spans="1:25" x14ac:dyDescent="0.25">
      <c r="A114" s="222"/>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4"/>
    </row>
    <row r="115" spans="1:25" ht="15.75" thickBot="1" x14ac:dyDescent="0.3">
      <c r="A115" s="225"/>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7"/>
    </row>
    <row r="117" spans="1:25" ht="15.75" thickBot="1" x14ac:dyDescent="0.3">
      <c r="A117" s="228" t="s">
        <v>28</v>
      </c>
      <c r="B117" s="228"/>
      <c r="C117" s="228"/>
      <c r="D117" s="228"/>
    </row>
    <row r="118" spans="1:25" x14ac:dyDescent="0.25">
      <c r="A118" s="219" t="s">
        <v>213</v>
      </c>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1"/>
    </row>
    <row r="119" spans="1:25" x14ac:dyDescent="0.25">
      <c r="A119" s="222"/>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4"/>
    </row>
    <row r="120" spans="1:25" x14ac:dyDescent="0.25">
      <c r="A120" s="222"/>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4"/>
    </row>
    <row r="121" spans="1:25" x14ac:dyDescent="0.25">
      <c r="A121" s="222"/>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4"/>
    </row>
    <row r="122" spans="1:25" x14ac:dyDescent="0.25">
      <c r="A122" s="222"/>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4"/>
    </row>
    <row r="123" spans="1:25" x14ac:dyDescent="0.25">
      <c r="A123" s="222"/>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4"/>
    </row>
    <row r="124" spans="1:25" ht="15.75" thickBot="1" x14ac:dyDescent="0.3">
      <c r="A124" s="225"/>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7"/>
    </row>
    <row r="126" spans="1:25" ht="15.75" thickBot="1" x14ac:dyDescent="0.3">
      <c r="A126" s="228" t="s">
        <v>188</v>
      </c>
      <c r="B126" s="228"/>
      <c r="C126" s="228"/>
      <c r="D126" s="228"/>
      <c r="E126" s="228"/>
      <c r="F126" s="228"/>
      <c r="G126" s="228"/>
      <c r="H126" s="228"/>
    </row>
    <row r="127" spans="1:25" ht="15.75" thickBot="1" x14ac:dyDescent="0.3">
      <c r="A127" s="229" t="s">
        <v>215</v>
      </c>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1"/>
    </row>
    <row r="129" spans="1:25" ht="15.75" thickBot="1" x14ac:dyDescent="0.3">
      <c r="A129" s="228" t="s">
        <v>75</v>
      </c>
      <c r="B129" s="228"/>
      <c r="C129" s="228"/>
      <c r="E129" s="228" t="s">
        <v>76</v>
      </c>
      <c r="F129" s="228"/>
      <c r="G129" s="228"/>
    </row>
    <row r="130" spans="1:25" ht="15.75" thickBot="1" x14ac:dyDescent="0.3">
      <c r="A130" s="217" t="s">
        <v>55</v>
      </c>
      <c r="B130" s="218"/>
      <c r="E130" s="217" t="s">
        <v>56</v>
      </c>
      <c r="F130" s="218"/>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4" spans="1:25" ht="19.5" thickBot="1" x14ac:dyDescent="0.35">
      <c r="A134" s="232" t="s">
        <v>220</v>
      </c>
      <c r="B134" s="232"/>
      <c r="C134" s="232"/>
      <c r="D134" s="232"/>
      <c r="E134" s="232"/>
      <c r="F134" s="232"/>
      <c r="H134" s="232" t="s">
        <v>233</v>
      </c>
      <c r="I134" s="232"/>
      <c r="J134" s="232"/>
      <c r="N134" s="17"/>
    </row>
    <row r="135" spans="1:25" x14ac:dyDescent="0.25">
      <c r="A135" s="219" t="s">
        <v>234</v>
      </c>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1"/>
    </row>
    <row r="136" spans="1:25" x14ac:dyDescent="0.25">
      <c r="A136" s="222"/>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4"/>
    </row>
    <row r="137" spans="1:25" x14ac:dyDescent="0.25">
      <c r="A137" s="222"/>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4"/>
    </row>
    <row r="138" spans="1:25" x14ac:dyDescent="0.25">
      <c r="A138" s="222"/>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4"/>
    </row>
    <row r="139" spans="1:25" x14ac:dyDescent="0.25">
      <c r="A139" s="222"/>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4"/>
    </row>
    <row r="140" spans="1:25" x14ac:dyDescent="0.25">
      <c r="A140" s="222"/>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4"/>
    </row>
    <row r="141" spans="1:25" x14ac:dyDescent="0.25">
      <c r="A141" s="222"/>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4"/>
    </row>
    <row r="142" spans="1:25" x14ac:dyDescent="0.25">
      <c r="A142" s="222"/>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4"/>
    </row>
    <row r="143" spans="1:25" x14ac:dyDescent="0.25">
      <c r="A143" s="222"/>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4"/>
    </row>
    <row r="144" spans="1:25" x14ac:dyDescent="0.25">
      <c r="A144" s="222"/>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4"/>
    </row>
    <row r="145" spans="1:25" x14ac:dyDescent="0.25">
      <c r="A145" s="222"/>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4"/>
    </row>
    <row r="146" spans="1:25" x14ac:dyDescent="0.25">
      <c r="A146" s="222"/>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4"/>
    </row>
    <row r="147" spans="1:25" x14ac:dyDescent="0.25">
      <c r="A147" s="222"/>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4"/>
    </row>
    <row r="148" spans="1:25" ht="15.75" thickBot="1" x14ac:dyDescent="0.3">
      <c r="A148" s="225"/>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7"/>
    </row>
    <row r="150" spans="1:25" ht="15.75" thickBot="1" x14ac:dyDescent="0.3">
      <c r="A150" s="228" t="s">
        <v>28</v>
      </c>
      <c r="B150" s="228"/>
      <c r="C150" s="228"/>
      <c r="D150" s="228"/>
    </row>
    <row r="151" spans="1:25" x14ac:dyDescent="0.25">
      <c r="A151" s="219" t="s">
        <v>235</v>
      </c>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1"/>
    </row>
    <row r="152" spans="1:25" x14ac:dyDescent="0.25">
      <c r="A152" s="222"/>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4"/>
    </row>
    <row r="153" spans="1:25" x14ac:dyDescent="0.25">
      <c r="A153" s="222"/>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4"/>
    </row>
    <row r="154" spans="1:25" x14ac:dyDescent="0.25">
      <c r="A154" s="222"/>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4"/>
    </row>
    <row r="155" spans="1:25" x14ac:dyDescent="0.25">
      <c r="A155" s="222"/>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4"/>
    </row>
    <row r="156" spans="1:25" x14ac:dyDescent="0.25">
      <c r="A156" s="222"/>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4"/>
    </row>
    <row r="157" spans="1:25" ht="15.75" thickBot="1" x14ac:dyDescent="0.3">
      <c r="A157" s="225"/>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7"/>
    </row>
    <row r="159" spans="1:25" ht="15.75" thickBot="1" x14ac:dyDescent="0.3">
      <c r="A159" s="228" t="s">
        <v>188</v>
      </c>
      <c r="B159" s="228"/>
      <c r="C159" s="228"/>
      <c r="D159" s="228"/>
      <c r="E159" s="228"/>
      <c r="F159" s="228"/>
      <c r="G159" s="228"/>
      <c r="H159" s="228"/>
    </row>
    <row r="160" spans="1:25" ht="15.75" thickBot="1" x14ac:dyDescent="0.3">
      <c r="A160" s="229" t="s">
        <v>236</v>
      </c>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1"/>
    </row>
    <row r="162" spans="1:25" ht="15.75" thickBot="1" x14ac:dyDescent="0.3">
      <c r="A162" s="228" t="s">
        <v>75</v>
      </c>
      <c r="B162" s="228"/>
      <c r="C162" s="228"/>
      <c r="E162" s="228" t="s">
        <v>76</v>
      </c>
      <c r="F162" s="228"/>
      <c r="G162" s="228"/>
    </row>
    <row r="163" spans="1:25" ht="15.75" thickBot="1" x14ac:dyDescent="0.3">
      <c r="A163" s="217" t="s">
        <v>55</v>
      </c>
      <c r="B163" s="218"/>
      <c r="E163" s="217" t="s">
        <v>55</v>
      </c>
      <c r="F163" s="218"/>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7" spans="1:25" ht="19.5" thickBot="1" x14ac:dyDescent="0.35">
      <c r="A167" s="232" t="s">
        <v>227</v>
      </c>
      <c r="B167" s="232"/>
      <c r="C167" s="232"/>
      <c r="D167" s="232"/>
      <c r="E167" s="232"/>
      <c r="F167" s="232"/>
      <c r="H167" s="232" t="s">
        <v>228</v>
      </c>
      <c r="I167" s="232"/>
      <c r="J167" s="232"/>
    </row>
    <row r="168" spans="1:25" x14ac:dyDescent="0.25">
      <c r="A168" s="219" t="s">
        <v>229</v>
      </c>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1"/>
    </row>
    <row r="169" spans="1:25" x14ac:dyDescent="0.25">
      <c r="A169" s="222"/>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4"/>
    </row>
    <row r="170" spans="1:25" x14ac:dyDescent="0.25">
      <c r="A170" s="222"/>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4"/>
    </row>
    <row r="171" spans="1:25" x14ac:dyDescent="0.25">
      <c r="A171" s="222"/>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4"/>
    </row>
    <row r="172" spans="1:25" x14ac:dyDescent="0.25">
      <c r="A172" s="222"/>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4"/>
    </row>
    <row r="173" spans="1:25" x14ac:dyDescent="0.25">
      <c r="A173" s="222"/>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4"/>
    </row>
    <row r="174" spans="1:25" x14ac:dyDescent="0.25">
      <c r="A174" s="222"/>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4"/>
    </row>
    <row r="175" spans="1:25" x14ac:dyDescent="0.25">
      <c r="A175" s="222"/>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4"/>
    </row>
    <row r="176" spans="1:25" x14ac:dyDescent="0.25">
      <c r="A176" s="222"/>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4"/>
    </row>
    <row r="177" spans="1:25" x14ac:dyDescent="0.25">
      <c r="A177" s="222"/>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4"/>
    </row>
    <row r="178" spans="1:25" x14ac:dyDescent="0.25">
      <c r="A178" s="222"/>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4"/>
    </row>
    <row r="179" spans="1:25" x14ac:dyDescent="0.25">
      <c r="A179" s="222"/>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4"/>
    </row>
    <row r="180" spans="1:25" x14ac:dyDescent="0.25">
      <c r="A180" s="222"/>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4"/>
    </row>
    <row r="181" spans="1:25" ht="15.75" thickBot="1" x14ac:dyDescent="0.3">
      <c r="A181" s="225"/>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7"/>
    </row>
    <row r="183" spans="1:25" ht="15.75" thickBot="1" x14ac:dyDescent="0.3">
      <c r="A183" s="228" t="s">
        <v>28</v>
      </c>
      <c r="B183" s="228"/>
      <c r="C183" s="228"/>
      <c r="D183" s="228"/>
    </row>
    <row r="184" spans="1:25" x14ac:dyDescent="0.25">
      <c r="A184" s="219" t="s">
        <v>230</v>
      </c>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1"/>
    </row>
    <row r="185" spans="1:25" x14ac:dyDescent="0.25">
      <c r="A185" s="222"/>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4"/>
    </row>
    <row r="186" spans="1:25" x14ac:dyDescent="0.25">
      <c r="A186" s="222"/>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4"/>
    </row>
    <row r="187" spans="1:25" x14ac:dyDescent="0.25">
      <c r="A187" s="222"/>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4"/>
    </row>
    <row r="188" spans="1:25" x14ac:dyDescent="0.25">
      <c r="A188" s="222"/>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4"/>
    </row>
    <row r="189" spans="1:25" x14ac:dyDescent="0.25">
      <c r="A189" s="222"/>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4"/>
    </row>
    <row r="190" spans="1:25" ht="15.75" thickBot="1" x14ac:dyDescent="0.3">
      <c r="A190" s="225"/>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7"/>
    </row>
    <row r="192" spans="1:25" ht="15.75" thickBot="1" x14ac:dyDescent="0.3">
      <c r="A192" s="228" t="s">
        <v>188</v>
      </c>
      <c r="B192" s="228"/>
      <c r="C192" s="228"/>
      <c r="D192" s="228"/>
      <c r="E192" s="228"/>
      <c r="F192" s="228"/>
      <c r="G192" s="228"/>
      <c r="H192" s="228"/>
    </row>
    <row r="193" spans="1:25" ht="15.75" thickBot="1" x14ac:dyDescent="0.3">
      <c r="A193" s="229" t="s">
        <v>231</v>
      </c>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1"/>
    </row>
    <row r="195" spans="1:25" ht="15.75" thickBot="1" x14ac:dyDescent="0.3">
      <c r="A195" s="228" t="s">
        <v>75</v>
      </c>
      <c r="B195" s="228"/>
      <c r="C195" s="228"/>
      <c r="E195" s="228" t="s">
        <v>76</v>
      </c>
      <c r="F195" s="228"/>
      <c r="G195" s="228"/>
    </row>
    <row r="196" spans="1:25" ht="15.75" thickBot="1" x14ac:dyDescent="0.3">
      <c r="A196" s="217" t="s">
        <v>56</v>
      </c>
      <c r="B196" s="218"/>
      <c r="E196" s="217" t="s">
        <v>56</v>
      </c>
      <c r="F196" s="218"/>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200" spans="1:25" ht="19.5" thickBot="1" x14ac:dyDescent="0.35">
      <c r="A200" s="232" t="s">
        <v>232</v>
      </c>
      <c r="B200" s="232"/>
      <c r="C200" s="232"/>
      <c r="D200" s="232"/>
      <c r="E200" s="232"/>
      <c r="F200" s="232"/>
      <c r="H200" s="232" t="s">
        <v>237</v>
      </c>
      <c r="I200" s="232"/>
      <c r="J200" s="232"/>
    </row>
    <row r="201" spans="1:25" x14ac:dyDescent="0.25">
      <c r="A201" s="219" t="s">
        <v>240</v>
      </c>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1"/>
    </row>
    <row r="202" spans="1:25" x14ac:dyDescent="0.25">
      <c r="A202" s="222"/>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4"/>
    </row>
    <row r="203" spans="1:25" x14ac:dyDescent="0.25">
      <c r="A203" s="222"/>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4"/>
    </row>
    <row r="204" spans="1:25" x14ac:dyDescent="0.25">
      <c r="A204" s="222"/>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4"/>
    </row>
    <row r="205" spans="1:25" x14ac:dyDescent="0.25">
      <c r="A205" s="222"/>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4"/>
    </row>
    <row r="206" spans="1:25" x14ac:dyDescent="0.25">
      <c r="A206" s="222"/>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4"/>
    </row>
    <row r="207" spans="1:25" x14ac:dyDescent="0.25">
      <c r="A207" s="222"/>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4"/>
    </row>
    <row r="208" spans="1:25" x14ac:dyDescent="0.25">
      <c r="A208" s="222"/>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4"/>
    </row>
    <row r="209" spans="1:25" x14ac:dyDescent="0.25">
      <c r="A209" s="222"/>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4"/>
    </row>
    <row r="210" spans="1:25" x14ac:dyDescent="0.25">
      <c r="A210" s="222"/>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4"/>
    </row>
    <row r="211" spans="1:25" x14ac:dyDescent="0.25">
      <c r="A211" s="222"/>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4"/>
    </row>
    <row r="212" spans="1:25" x14ac:dyDescent="0.25">
      <c r="A212" s="222"/>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4"/>
    </row>
    <row r="213" spans="1:25" x14ac:dyDescent="0.25">
      <c r="A213" s="222"/>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4"/>
    </row>
    <row r="214" spans="1:25" ht="15.75" thickBot="1" x14ac:dyDescent="0.3">
      <c r="A214" s="225"/>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7"/>
    </row>
    <row r="215" spans="1:25" x14ac:dyDescent="0.25">
      <c r="M215" s="17"/>
    </row>
    <row r="216" spans="1:25" ht="15.75" thickBot="1" x14ac:dyDescent="0.3">
      <c r="A216" s="228" t="s">
        <v>28</v>
      </c>
      <c r="B216" s="228"/>
      <c r="C216" s="228"/>
      <c r="D216" s="228"/>
    </row>
    <row r="217" spans="1:25" x14ac:dyDescent="0.25">
      <c r="A217" s="219" t="s">
        <v>238</v>
      </c>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1"/>
    </row>
    <row r="218" spans="1:25" x14ac:dyDescent="0.25">
      <c r="A218" s="222"/>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4"/>
    </row>
    <row r="219" spans="1:25" x14ac:dyDescent="0.25">
      <c r="A219" s="222"/>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4"/>
    </row>
    <row r="220" spans="1:25" x14ac:dyDescent="0.25">
      <c r="A220" s="222"/>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4"/>
    </row>
    <row r="221" spans="1:25" x14ac:dyDescent="0.25">
      <c r="A221" s="222"/>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4"/>
    </row>
    <row r="222" spans="1:25" x14ac:dyDescent="0.25">
      <c r="A222" s="222"/>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4"/>
    </row>
    <row r="223" spans="1:25" ht="15.75" thickBot="1" x14ac:dyDescent="0.3">
      <c r="A223" s="225"/>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7"/>
    </row>
    <row r="225" spans="1:25" ht="15.75" thickBot="1" x14ac:dyDescent="0.3">
      <c r="A225" s="228" t="s">
        <v>188</v>
      </c>
      <c r="B225" s="228"/>
      <c r="C225" s="228"/>
      <c r="D225" s="228"/>
      <c r="E225" s="228"/>
      <c r="F225" s="228"/>
      <c r="G225" s="228"/>
      <c r="H225" s="228"/>
    </row>
    <row r="226" spans="1:25" ht="15.75" thickBot="1" x14ac:dyDescent="0.3">
      <c r="A226" s="229" t="s">
        <v>239</v>
      </c>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1"/>
    </row>
    <row r="228" spans="1:25" ht="15.75" thickBot="1" x14ac:dyDescent="0.3">
      <c r="A228" s="228" t="s">
        <v>75</v>
      </c>
      <c r="B228" s="228"/>
      <c r="C228" s="228"/>
      <c r="E228" s="228" t="s">
        <v>76</v>
      </c>
      <c r="F228" s="228"/>
      <c r="G228" s="228"/>
    </row>
    <row r="229" spans="1:25" ht="15.75" thickBot="1" x14ac:dyDescent="0.3">
      <c r="A229" s="217" t="s">
        <v>55</v>
      </c>
      <c r="B229" s="218"/>
      <c r="E229" s="217" t="s">
        <v>58</v>
      </c>
      <c r="F229" s="218"/>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3" spans="1:25" ht="19.5" thickBot="1" x14ac:dyDescent="0.35">
      <c r="A233" s="232" t="s">
        <v>241</v>
      </c>
      <c r="B233" s="232"/>
      <c r="C233" s="232"/>
      <c r="D233" s="232"/>
      <c r="E233" s="232"/>
      <c r="F233" s="232"/>
      <c r="H233" s="232" t="s">
        <v>242</v>
      </c>
      <c r="I233" s="232"/>
      <c r="J233" s="232"/>
    </row>
    <row r="234" spans="1:25" x14ac:dyDescent="0.25">
      <c r="A234" s="219" t="s">
        <v>243</v>
      </c>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1"/>
    </row>
    <row r="235" spans="1:25" x14ac:dyDescent="0.25">
      <c r="A235" s="222"/>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4"/>
    </row>
    <row r="236" spans="1:25" x14ac:dyDescent="0.25">
      <c r="A236" s="222"/>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4"/>
    </row>
    <row r="237" spans="1:25" x14ac:dyDescent="0.25">
      <c r="A237" s="222"/>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4"/>
    </row>
    <row r="238" spans="1:25" x14ac:dyDescent="0.25">
      <c r="A238" s="222"/>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4"/>
    </row>
    <row r="239" spans="1:25" x14ac:dyDescent="0.25">
      <c r="A239" s="222"/>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4"/>
    </row>
    <row r="240" spans="1:25" x14ac:dyDescent="0.25">
      <c r="A240" s="222"/>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4"/>
    </row>
    <row r="241" spans="1:25" x14ac:dyDescent="0.25">
      <c r="A241" s="222"/>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4"/>
    </row>
    <row r="242" spans="1:25" x14ac:dyDescent="0.25">
      <c r="A242" s="222"/>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4"/>
    </row>
    <row r="243" spans="1:25" x14ac:dyDescent="0.25">
      <c r="A243" s="222"/>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4"/>
    </row>
    <row r="244" spans="1:25" x14ac:dyDescent="0.25">
      <c r="A244" s="222"/>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4"/>
    </row>
    <row r="245" spans="1:25" x14ac:dyDescent="0.25">
      <c r="A245" s="222"/>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4"/>
    </row>
    <row r="246" spans="1:25" x14ac:dyDescent="0.25">
      <c r="A246" s="222"/>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4"/>
    </row>
    <row r="247" spans="1:25" ht="15.75" thickBot="1" x14ac:dyDescent="0.3">
      <c r="A247" s="225"/>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7"/>
    </row>
    <row r="249" spans="1:25" ht="15.75" thickBot="1" x14ac:dyDescent="0.3">
      <c r="A249" s="228" t="s">
        <v>28</v>
      </c>
      <c r="B249" s="228"/>
      <c r="C249" s="228"/>
      <c r="D249" s="228"/>
    </row>
    <row r="250" spans="1:25" x14ac:dyDescent="0.25">
      <c r="A250" s="219" t="s">
        <v>244</v>
      </c>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1"/>
    </row>
    <row r="251" spans="1:25" x14ac:dyDescent="0.25">
      <c r="A251" s="222"/>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4"/>
    </row>
    <row r="252" spans="1:25" x14ac:dyDescent="0.25">
      <c r="A252" s="222"/>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4"/>
    </row>
    <row r="253" spans="1:25" x14ac:dyDescent="0.25">
      <c r="A253" s="222"/>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4"/>
    </row>
    <row r="254" spans="1:25" x14ac:dyDescent="0.25">
      <c r="A254" s="222"/>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4"/>
    </row>
    <row r="255" spans="1:25" x14ac:dyDescent="0.25">
      <c r="A255" s="222"/>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4"/>
    </row>
    <row r="256" spans="1:25" ht="15.75" thickBot="1" x14ac:dyDescent="0.3">
      <c r="A256" s="225"/>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7"/>
    </row>
    <row r="258" spans="1:25" ht="15.75" thickBot="1" x14ac:dyDescent="0.3">
      <c r="A258" s="228" t="s">
        <v>188</v>
      </c>
      <c r="B258" s="228"/>
      <c r="C258" s="228"/>
      <c r="D258" s="228"/>
      <c r="E258" s="228"/>
      <c r="F258" s="228"/>
      <c r="G258" s="228"/>
      <c r="H258" s="228"/>
    </row>
    <row r="259" spans="1:25" ht="15.75" thickBot="1" x14ac:dyDescent="0.3">
      <c r="A259" s="229" t="s">
        <v>245</v>
      </c>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1"/>
    </row>
    <row r="261" spans="1:25" ht="15.75" thickBot="1" x14ac:dyDescent="0.3">
      <c r="A261" s="228" t="s">
        <v>75</v>
      </c>
      <c r="B261" s="228"/>
      <c r="C261" s="228"/>
      <c r="E261" s="228" t="s">
        <v>76</v>
      </c>
      <c r="F261" s="228"/>
      <c r="G261" s="228"/>
    </row>
    <row r="262" spans="1:25" ht="15.75" thickBot="1" x14ac:dyDescent="0.3">
      <c r="A262" s="217" t="s">
        <v>55</v>
      </c>
      <c r="B262" s="218"/>
      <c r="E262" s="217" t="s">
        <v>58</v>
      </c>
      <c r="F262" s="218"/>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6" spans="1:25" ht="19.5" thickBot="1" x14ac:dyDescent="0.35">
      <c r="A266" s="232" t="s">
        <v>246</v>
      </c>
      <c r="B266" s="232"/>
      <c r="C266" s="232"/>
      <c r="D266" s="232"/>
      <c r="E266" s="232"/>
      <c r="F266" s="232"/>
      <c r="H266" s="232" t="s">
        <v>226</v>
      </c>
      <c r="I266" s="232"/>
      <c r="J266" s="232"/>
    </row>
    <row r="267" spans="1:25" x14ac:dyDescent="0.25">
      <c r="A267" s="219" t="s">
        <v>247</v>
      </c>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1"/>
    </row>
    <row r="268" spans="1:25" x14ac:dyDescent="0.25">
      <c r="A268" s="222"/>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4"/>
    </row>
    <row r="269" spans="1:25" x14ac:dyDescent="0.25">
      <c r="A269" s="222"/>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4"/>
    </row>
    <row r="270" spans="1:25" x14ac:dyDescent="0.25">
      <c r="A270" s="222"/>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4"/>
    </row>
    <row r="271" spans="1:25" x14ac:dyDescent="0.25">
      <c r="A271" s="222"/>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4"/>
    </row>
    <row r="272" spans="1:25" x14ac:dyDescent="0.25">
      <c r="A272" s="222"/>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4"/>
    </row>
    <row r="273" spans="1:25" x14ac:dyDescent="0.25">
      <c r="A273" s="222"/>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4"/>
    </row>
    <row r="274" spans="1:25" x14ac:dyDescent="0.25">
      <c r="A274" s="222"/>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4"/>
    </row>
    <row r="275" spans="1:25" x14ac:dyDescent="0.25">
      <c r="A275" s="222"/>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4"/>
    </row>
    <row r="276" spans="1:25" x14ac:dyDescent="0.25">
      <c r="A276" s="222"/>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4"/>
    </row>
    <row r="277" spans="1:25" x14ac:dyDescent="0.25">
      <c r="A277" s="222"/>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4"/>
    </row>
    <row r="278" spans="1:25" x14ac:dyDescent="0.25">
      <c r="A278" s="222"/>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4"/>
    </row>
    <row r="279" spans="1:25" x14ac:dyDescent="0.25">
      <c r="A279" s="222"/>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4"/>
    </row>
    <row r="280" spans="1:25" ht="15.75" thickBot="1" x14ac:dyDescent="0.3">
      <c r="A280" s="225"/>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7"/>
    </row>
    <row r="282" spans="1:25" ht="15.75" thickBot="1" x14ac:dyDescent="0.3">
      <c r="A282" s="228" t="s">
        <v>28</v>
      </c>
      <c r="B282" s="228"/>
      <c r="C282" s="228"/>
      <c r="D282" s="228"/>
    </row>
    <row r="283" spans="1:25" x14ac:dyDescent="0.25">
      <c r="A283" s="219" t="s">
        <v>248</v>
      </c>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1"/>
    </row>
    <row r="284" spans="1:25" x14ac:dyDescent="0.25">
      <c r="A284" s="222"/>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4"/>
    </row>
    <row r="285" spans="1:25" x14ac:dyDescent="0.25">
      <c r="A285" s="222"/>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4"/>
    </row>
    <row r="286" spans="1:25" x14ac:dyDescent="0.25">
      <c r="A286" s="222"/>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4"/>
    </row>
    <row r="287" spans="1:25" x14ac:dyDescent="0.25">
      <c r="A287" s="222"/>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4"/>
    </row>
    <row r="288" spans="1:25" x14ac:dyDescent="0.25">
      <c r="A288" s="222"/>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4"/>
    </row>
    <row r="289" spans="1:25" ht="15.75" thickBot="1" x14ac:dyDescent="0.3">
      <c r="A289" s="225"/>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7"/>
    </row>
    <row r="291" spans="1:25" ht="15.75" thickBot="1" x14ac:dyDescent="0.3">
      <c r="A291" s="228" t="s">
        <v>188</v>
      </c>
      <c r="B291" s="228"/>
      <c r="C291" s="228"/>
      <c r="D291" s="228"/>
      <c r="E291" s="228"/>
      <c r="F291" s="228"/>
      <c r="G291" s="228"/>
      <c r="H291" s="228"/>
    </row>
    <row r="292" spans="1:25" ht="15.75" thickBot="1" x14ac:dyDescent="0.3">
      <c r="A292" s="229" t="s">
        <v>206</v>
      </c>
      <c r="B292" s="230"/>
      <c r="C292" s="230"/>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1"/>
    </row>
    <row r="294" spans="1:25" ht="15.75" thickBot="1" x14ac:dyDescent="0.3">
      <c r="A294" s="228" t="s">
        <v>75</v>
      </c>
      <c r="B294" s="228"/>
      <c r="C294" s="228"/>
      <c r="E294" s="228" t="s">
        <v>76</v>
      </c>
      <c r="F294" s="228"/>
      <c r="G294" s="228"/>
    </row>
    <row r="295" spans="1:25" ht="15.75" thickBot="1" x14ac:dyDescent="0.3">
      <c r="A295" s="217" t="s">
        <v>55</v>
      </c>
      <c r="B295" s="218"/>
      <c r="E295" s="217" t="s">
        <v>58</v>
      </c>
      <c r="F295" s="218"/>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9" spans="1:25" ht="19.5" thickBot="1" x14ac:dyDescent="0.35">
      <c r="A299" s="232" t="s">
        <v>249</v>
      </c>
      <c r="B299" s="232"/>
      <c r="C299" s="232"/>
      <c r="D299" s="232"/>
      <c r="E299" s="232"/>
      <c r="F299" s="232"/>
      <c r="H299" s="232" t="s">
        <v>250</v>
      </c>
      <c r="I299" s="232"/>
      <c r="J299" s="232"/>
    </row>
    <row r="300" spans="1:25" x14ac:dyDescent="0.25">
      <c r="A300" s="219" t="s">
        <v>251</v>
      </c>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1"/>
    </row>
    <row r="301" spans="1:25" x14ac:dyDescent="0.25">
      <c r="A301" s="222"/>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4"/>
    </row>
    <row r="302" spans="1:25" x14ac:dyDescent="0.25">
      <c r="A302" s="222"/>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4"/>
    </row>
    <row r="303" spans="1:25" x14ac:dyDescent="0.25">
      <c r="A303" s="222"/>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4"/>
    </row>
    <row r="304" spans="1:25" x14ac:dyDescent="0.25">
      <c r="A304" s="222"/>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4"/>
    </row>
    <row r="305" spans="1:25" x14ac:dyDescent="0.25">
      <c r="A305" s="222"/>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4"/>
    </row>
    <row r="306" spans="1:25" x14ac:dyDescent="0.25">
      <c r="A306" s="222"/>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4"/>
    </row>
    <row r="307" spans="1:25" x14ac:dyDescent="0.25">
      <c r="A307" s="222"/>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4"/>
    </row>
    <row r="308" spans="1:25" x14ac:dyDescent="0.25">
      <c r="A308" s="222"/>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4"/>
    </row>
    <row r="309" spans="1:25" x14ac:dyDescent="0.25">
      <c r="A309" s="222"/>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4"/>
    </row>
    <row r="310" spans="1:25" x14ac:dyDescent="0.25">
      <c r="A310" s="222"/>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4"/>
    </row>
    <row r="311" spans="1:25" x14ac:dyDescent="0.25">
      <c r="A311" s="222"/>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4"/>
    </row>
    <row r="312" spans="1:25" x14ac:dyDescent="0.25">
      <c r="A312" s="222"/>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4"/>
    </row>
    <row r="313" spans="1:25" ht="15.75" thickBot="1" x14ac:dyDescent="0.3">
      <c r="A313" s="225"/>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7"/>
    </row>
    <row r="315" spans="1:25" ht="15.75" thickBot="1" x14ac:dyDescent="0.3">
      <c r="A315" s="228" t="s">
        <v>28</v>
      </c>
      <c r="B315" s="228"/>
      <c r="C315" s="228"/>
      <c r="D315" s="228"/>
    </row>
    <row r="316" spans="1:25" x14ac:dyDescent="0.25">
      <c r="A316" s="219" t="s">
        <v>252</v>
      </c>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1"/>
    </row>
    <row r="317" spans="1:25" x14ac:dyDescent="0.25">
      <c r="A317" s="222"/>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4"/>
    </row>
    <row r="318" spans="1:25" x14ac:dyDescent="0.25">
      <c r="A318" s="222"/>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4"/>
    </row>
    <row r="319" spans="1:25" x14ac:dyDescent="0.25">
      <c r="A319" s="222"/>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4"/>
    </row>
    <row r="320" spans="1:25" x14ac:dyDescent="0.25">
      <c r="A320" s="222"/>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4"/>
    </row>
    <row r="321" spans="1:25" x14ac:dyDescent="0.25">
      <c r="A321" s="222"/>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4"/>
    </row>
    <row r="322" spans="1:25" ht="15.75" thickBot="1" x14ac:dyDescent="0.3">
      <c r="A322" s="225"/>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7"/>
    </row>
    <row r="324" spans="1:25" ht="15.75" thickBot="1" x14ac:dyDescent="0.3">
      <c r="A324" s="228" t="s">
        <v>188</v>
      </c>
      <c r="B324" s="228"/>
      <c r="C324" s="228"/>
      <c r="D324" s="228"/>
      <c r="E324" s="228"/>
      <c r="F324" s="228"/>
      <c r="G324" s="228"/>
      <c r="H324" s="228"/>
    </row>
    <row r="325" spans="1:25" ht="15.75" thickBot="1" x14ac:dyDescent="0.3">
      <c r="A325" s="229" t="s">
        <v>253</v>
      </c>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1"/>
    </row>
    <row r="327" spans="1:25" ht="15.75" thickBot="1" x14ac:dyDescent="0.3">
      <c r="A327" s="228" t="s">
        <v>75</v>
      </c>
      <c r="B327" s="228"/>
      <c r="C327" s="228"/>
      <c r="E327" s="228" t="s">
        <v>76</v>
      </c>
      <c r="F327" s="228"/>
      <c r="G327" s="228"/>
    </row>
    <row r="328" spans="1:25" ht="15.75" thickBot="1" x14ac:dyDescent="0.3">
      <c r="A328" s="217" t="s">
        <v>55</v>
      </c>
      <c r="B328" s="218"/>
      <c r="E328" s="217" t="s">
        <v>58</v>
      </c>
      <c r="F328" s="218"/>
    </row>
    <row r="330" spans="1:25" s="10" customFormat="1" x14ac:dyDescent="0.25"/>
    <row r="332" spans="1:25" ht="19.5" thickBot="1" x14ac:dyDescent="0.35">
      <c r="A332" s="232" t="s">
        <v>254</v>
      </c>
      <c r="B332" s="232"/>
      <c r="C332" s="232"/>
      <c r="D332" s="232"/>
      <c r="E332" s="232"/>
      <c r="F332" s="232"/>
      <c r="H332" s="232" t="s">
        <v>257</v>
      </c>
      <c r="I332" s="232"/>
      <c r="J332" s="232"/>
    </row>
    <row r="333" spans="1:25" x14ac:dyDescent="0.25">
      <c r="A333" s="219" t="s">
        <v>256</v>
      </c>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1"/>
    </row>
    <row r="334" spans="1:25" x14ac:dyDescent="0.25">
      <c r="A334" s="222"/>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4"/>
    </row>
    <row r="335" spans="1:25" x14ac:dyDescent="0.25">
      <c r="A335" s="222"/>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4"/>
    </row>
    <row r="336" spans="1:25" x14ac:dyDescent="0.25">
      <c r="A336" s="222"/>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4"/>
    </row>
    <row r="337" spans="1:25" x14ac:dyDescent="0.25">
      <c r="A337" s="222"/>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4"/>
    </row>
    <row r="338" spans="1:25" x14ac:dyDescent="0.25">
      <c r="A338" s="222"/>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4"/>
    </row>
    <row r="339" spans="1:25" x14ac:dyDescent="0.25">
      <c r="A339" s="222"/>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4"/>
    </row>
    <row r="340" spans="1:25" x14ac:dyDescent="0.25">
      <c r="A340" s="222"/>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4"/>
    </row>
    <row r="341" spans="1:25" x14ac:dyDescent="0.25">
      <c r="A341" s="222"/>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4"/>
    </row>
    <row r="342" spans="1:25" x14ac:dyDescent="0.25">
      <c r="A342" s="222"/>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4"/>
    </row>
    <row r="343" spans="1:25" x14ac:dyDescent="0.25">
      <c r="A343" s="222"/>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4"/>
    </row>
    <row r="344" spans="1:25" x14ac:dyDescent="0.25">
      <c r="A344" s="222"/>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4"/>
    </row>
    <row r="345" spans="1:25" x14ac:dyDescent="0.25">
      <c r="A345" s="222"/>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4"/>
    </row>
    <row r="346" spans="1:25" ht="15.75" thickBot="1" x14ac:dyDescent="0.3">
      <c r="A346" s="225"/>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7"/>
    </row>
    <row r="348" spans="1:25" ht="15.75" thickBot="1" x14ac:dyDescent="0.3">
      <c r="A348" s="228" t="s">
        <v>28</v>
      </c>
      <c r="B348" s="228"/>
      <c r="C348" s="228"/>
      <c r="D348" s="228"/>
    </row>
    <row r="349" spans="1:25" x14ac:dyDescent="0.25">
      <c r="A349" s="219" t="s">
        <v>266</v>
      </c>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1"/>
    </row>
    <row r="350" spans="1:25" x14ac:dyDescent="0.25">
      <c r="A350" s="222"/>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4"/>
    </row>
    <row r="351" spans="1:25" x14ac:dyDescent="0.25">
      <c r="A351" s="222"/>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4"/>
    </row>
    <row r="352" spans="1:25" x14ac:dyDescent="0.25">
      <c r="A352" s="222"/>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4"/>
    </row>
    <row r="353" spans="1:25" x14ac:dyDescent="0.25">
      <c r="A353" s="222"/>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4"/>
    </row>
    <row r="354" spans="1:25" x14ac:dyDescent="0.25">
      <c r="A354" s="222"/>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4"/>
    </row>
    <row r="355" spans="1:25" ht="15.75" thickBot="1" x14ac:dyDescent="0.3">
      <c r="A355" s="225"/>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7"/>
    </row>
    <row r="357" spans="1:25" ht="15.75" thickBot="1" x14ac:dyDescent="0.3">
      <c r="A357" s="228" t="s">
        <v>188</v>
      </c>
      <c r="B357" s="228"/>
      <c r="C357" s="228"/>
      <c r="D357" s="228"/>
      <c r="E357" s="228"/>
      <c r="F357" s="228"/>
      <c r="G357" s="228"/>
      <c r="H357" s="228"/>
    </row>
    <row r="358" spans="1:25" ht="15.75" thickBot="1" x14ac:dyDescent="0.3">
      <c r="A358" s="229" t="s">
        <v>206</v>
      </c>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1"/>
    </row>
    <row r="360" spans="1:25" ht="15.75" thickBot="1" x14ac:dyDescent="0.3">
      <c r="A360" s="228" t="s">
        <v>75</v>
      </c>
      <c r="B360" s="228"/>
      <c r="C360" s="228"/>
      <c r="E360" s="228" t="s">
        <v>76</v>
      </c>
      <c r="F360" s="228"/>
      <c r="G360" s="228"/>
    </row>
    <row r="361" spans="1:25" ht="15.75" thickBot="1" x14ac:dyDescent="0.3">
      <c r="A361" s="217" t="s">
        <v>57</v>
      </c>
      <c r="B361" s="218"/>
      <c r="E361" s="217" t="s">
        <v>58</v>
      </c>
      <c r="F361" s="218"/>
    </row>
    <row r="363" spans="1:25" s="10" customFormat="1" x14ac:dyDescent="0.25"/>
    <row r="365" spans="1:25" ht="19.5" thickBot="1" x14ac:dyDescent="0.35">
      <c r="A365" s="232" t="s">
        <v>258</v>
      </c>
      <c r="B365" s="232"/>
      <c r="C365" s="232"/>
      <c r="D365" s="232"/>
      <c r="E365" s="232"/>
      <c r="F365" s="232"/>
      <c r="H365" s="232" t="s">
        <v>255</v>
      </c>
      <c r="I365" s="232"/>
      <c r="J365" s="232"/>
    </row>
    <row r="366" spans="1:25" x14ac:dyDescent="0.25">
      <c r="A366" s="219" t="s">
        <v>259</v>
      </c>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1"/>
    </row>
    <row r="367" spans="1:25" x14ac:dyDescent="0.25">
      <c r="A367" s="222"/>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4"/>
    </row>
    <row r="368" spans="1:25" x14ac:dyDescent="0.25">
      <c r="A368" s="222"/>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4"/>
    </row>
    <row r="369" spans="1:25" x14ac:dyDescent="0.25">
      <c r="A369" s="222"/>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4"/>
    </row>
    <row r="370" spans="1:25" x14ac:dyDescent="0.25">
      <c r="A370" s="222"/>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4"/>
    </row>
    <row r="371" spans="1:25" x14ac:dyDescent="0.25">
      <c r="A371" s="222"/>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4"/>
    </row>
    <row r="372" spans="1:25" x14ac:dyDescent="0.25">
      <c r="A372" s="222"/>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4"/>
    </row>
    <row r="373" spans="1:25" x14ac:dyDescent="0.25">
      <c r="A373" s="222"/>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4"/>
    </row>
    <row r="374" spans="1:25" x14ac:dyDescent="0.25">
      <c r="A374" s="222"/>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4"/>
    </row>
    <row r="375" spans="1:25" x14ac:dyDescent="0.25">
      <c r="A375" s="222"/>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4"/>
    </row>
    <row r="376" spans="1:25" x14ac:dyDescent="0.25">
      <c r="A376" s="222"/>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4"/>
    </row>
    <row r="377" spans="1:25" x14ac:dyDescent="0.25">
      <c r="A377" s="222"/>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4"/>
    </row>
    <row r="378" spans="1:25" x14ac:dyDescent="0.25">
      <c r="A378" s="222"/>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4"/>
    </row>
    <row r="379" spans="1:25" ht="15.75" thickBot="1" x14ac:dyDescent="0.3">
      <c r="A379" s="225"/>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7"/>
    </row>
    <row r="381" spans="1:25" ht="15.75" thickBot="1" x14ac:dyDescent="0.3">
      <c r="A381" s="228"/>
      <c r="B381" s="228"/>
      <c r="C381" s="228"/>
      <c r="D381" s="228"/>
    </row>
    <row r="382" spans="1:25" x14ac:dyDescent="0.25">
      <c r="A382" s="219" t="s">
        <v>260</v>
      </c>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1"/>
    </row>
    <row r="383" spans="1:25" x14ac:dyDescent="0.25">
      <c r="A383" s="222"/>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4"/>
    </row>
    <row r="384" spans="1:25" x14ac:dyDescent="0.25">
      <c r="A384" s="222"/>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4"/>
    </row>
    <row r="385" spans="1:26" x14ac:dyDescent="0.25">
      <c r="A385" s="222"/>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4"/>
    </row>
    <row r="386" spans="1:26" x14ac:dyDescent="0.25">
      <c r="A386" s="222"/>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4"/>
    </row>
    <row r="387" spans="1:26" x14ac:dyDescent="0.25">
      <c r="A387" s="222"/>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4"/>
    </row>
    <row r="388" spans="1:26" ht="15.75" thickBot="1" x14ac:dyDescent="0.3">
      <c r="A388" s="225"/>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7"/>
    </row>
    <row r="390" spans="1:26" ht="15.75" thickBot="1" x14ac:dyDescent="0.3">
      <c r="A390" s="228" t="s">
        <v>188</v>
      </c>
      <c r="B390" s="228"/>
      <c r="C390" s="228"/>
      <c r="D390" s="228"/>
      <c r="E390" s="228"/>
      <c r="F390" s="228"/>
      <c r="G390" s="228"/>
      <c r="H390" s="228"/>
      <c r="Z390" t="s">
        <v>261</v>
      </c>
    </row>
    <row r="391" spans="1:26" ht="15.75" thickBot="1" x14ac:dyDescent="0.3">
      <c r="A391" s="229" t="s">
        <v>262</v>
      </c>
      <c r="B391" s="230"/>
      <c r="C391" s="230"/>
      <c r="D391" s="230"/>
      <c r="E391" s="230"/>
      <c r="F391" s="230"/>
      <c r="G391" s="230"/>
      <c r="H391" s="230"/>
      <c r="I391" s="230"/>
      <c r="J391" s="230"/>
      <c r="K391" s="230"/>
      <c r="L391" s="230"/>
      <c r="M391" s="230"/>
      <c r="N391" s="230"/>
      <c r="O391" s="230"/>
      <c r="P391" s="230"/>
      <c r="Q391" s="230"/>
      <c r="R391" s="230"/>
      <c r="S391" s="230"/>
      <c r="T391" s="230"/>
      <c r="U391" s="230"/>
      <c r="V391" s="230"/>
      <c r="W391" s="230"/>
      <c r="X391" s="230"/>
      <c r="Y391" s="231"/>
    </row>
    <row r="393" spans="1:26" ht="15.75" thickBot="1" x14ac:dyDescent="0.3">
      <c r="A393" s="228" t="s">
        <v>75</v>
      </c>
      <c r="B393" s="228"/>
      <c r="C393" s="228"/>
      <c r="E393" s="228" t="s">
        <v>76</v>
      </c>
      <c r="F393" s="228"/>
      <c r="G393" s="228"/>
    </row>
    <row r="394" spans="1:26" ht="15.75" thickBot="1" x14ac:dyDescent="0.3">
      <c r="A394" s="217" t="s">
        <v>55</v>
      </c>
      <c r="B394" s="218"/>
      <c r="E394" s="217" t="s">
        <v>57</v>
      </c>
      <c r="F394" s="218"/>
    </row>
    <row r="396" spans="1:26" s="10" customFormat="1" x14ac:dyDescent="0.25"/>
    <row r="398" spans="1:26" ht="19.5" thickBot="1" x14ac:dyDescent="0.35">
      <c r="A398" s="232" t="s">
        <v>63</v>
      </c>
      <c r="B398" s="232"/>
      <c r="C398" s="232"/>
      <c r="D398" s="232"/>
      <c r="E398" s="232"/>
      <c r="F398" s="232"/>
      <c r="H398" s="232" t="s">
        <v>275</v>
      </c>
      <c r="I398" s="232"/>
      <c r="J398" s="232"/>
    </row>
    <row r="399" spans="1:26" x14ac:dyDescent="0.25">
      <c r="A399" s="219" t="s">
        <v>278</v>
      </c>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1"/>
    </row>
    <row r="400" spans="1:26" x14ac:dyDescent="0.25">
      <c r="A400" s="222"/>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4"/>
    </row>
    <row r="401" spans="1:25" x14ac:dyDescent="0.25">
      <c r="A401" s="222"/>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4"/>
    </row>
    <row r="402" spans="1:25" x14ac:dyDescent="0.25">
      <c r="A402" s="222"/>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4"/>
    </row>
    <row r="403" spans="1:25" x14ac:dyDescent="0.25">
      <c r="A403" s="222"/>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4"/>
    </row>
    <row r="404" spans="1:25" x14ac:dyDescent="0.25">
      <c r="A404" s="222"/>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4"/>
    </row>
    <row r="405" spans="1:25" x14ac:dyDescent="0.25">
      <c r="A405" s="222"/>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4"/>
    </row>
    <row r="406" spans="1:25" x14ac:dyDescent="0.25">
      <c r="A406" s="222"/>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4"/>
    </row>
    <row r="407" spans="1:25" x14ac:dyDescent="0.25">
      <c r="A407" s="222"/>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4"/>
    </row>
    <row r="408" spans="1:25" x14ac:dyDescent="0.25">
      <c r="A408" s="222"/>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4"/>
    </row>
    <row r="409" spans="1:25" x14ac:dyDescent="0.25">
      <c r="A409" s="222"/>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4"/>
    </row>
    <row r="410" spans="1:25" x14ac:dyDescent="0.25">
      <c r="A410" s="222"/>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4"/>
    </row>
    <row r="411" spans="1:25" x14ac:dyDescent="0.25">
      <c r="A411" s="222"/>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4"/>
    </row>
    <row r="412" spans="1:25" ht="15.75" thickBot="1" x14ac:dyDescent="0.3">
      <c r="A412" s="225"/>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7"/>
    </row>
    <row r="414" spans="1:25" ht="15.75" thickBot="1" x14ac:dyDescent="0.3">
      <c r="A414" s="228" t="s">
        <v>28</v>
      </c>
      <c r="B414" s="228"/>
      <c r="C414" s="228"/>
      <c r="D414" s="228"/>
    </row>
    <row r="415" spans="1:25" x14ac:dyDescent="0.25">
      <c r="A415" s="219" t="s">
        <v>276</v>
      </c>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1"/>
    </row>
    <row r="416" spans="1:25" x14ac:dyDescent="0.25">
      <c r="A416" s="222"/>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4"/>
    </row>
    <row r="417" spans="1:32" x14ac:dyDescent="0.25">
      <c r="A417" s="222"/>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4"/>
    </row>
    <row r="418" spans="1:32" x14ac:dyDescent="0.25">
      <c r="A418" s="222"/>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4"/>
    </row>
    <row r="419" spans="1:32" x14ac:dyDescent="0.25">
      <c r="A419" s="222"/>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4"/>
      <c r="AF419" s="11"/>
    </row>
    <row r="420" spans="1:32" x14ac:dyDescent="0.25">
      <c r="A420" s="222"/>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4"/>
    </row>
    <row r="421" spans="1:32" ht="15.75" thickBot="1" x14ac:dyDescent="0.3">
      <c r="A421" s="225"/>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7"/>
    </row>
    <row r="423" spans="1:32" ht="15.75" thickBot="1" x14ac:dyDescent="0.3">
      <c r="A423" s="228" t="s">
        <v>188</v>
      </c>
      <c r="B423" s="228"/>
      <c r="C423" s="228"/>
      <c r="D423" s="228"/>
      <c r="E423" s="228"/>
      <c r="F423" s="228"/>
      <c r="G423" s="228"/>
      <c r="H423" s="228"/>
    </row>
    <row r="424" spans="1:32" ht="15.75" thickBot="1" x14ac:dyDescent="0.3">
      <c r="A424" s="229" t="s">
        <v>277</v>
      </c>
      <c r="B424" s="230"/>
      <c r="C424" s="230"/>
      <c r="D424" s="230"/>
      <c r="E424" s="230"/>
      <c r="F424" s="230"/>
      <c r="G424" s="230"/>
      <c r="H424" s="230"/>
      <c r="I424" s="230"/>
      <c r="J424" s="230"/>
      <c r="K424" s="230"/>
      <c r="L424" s="230"/>
      <c r="M424" s="230"/>
      <c r="N424" s="230"/>
      <c r="O424" s="230"/>
      <c r="P424" s="230"/>
      <c r="Q424" s="230"/>
      <c r="R424" s="230"/>
      <c r="S424" s="230"/>
      <c r="T424" s="230"/>
      <c r="U424" s="230"/>
      <c r="V424" s="230"/>
      <c r="W424" s="230"/>
      <c r="X424" s="230"/>
      <c r="Y424" s="231"/>
    </row>
    <row r="426" spans="1:32" ht="15.75" thickBot="1" x14ac:dyDescent="0.3">
      <c r="A426" s="228" t="s">
        <v>75</v>
      </c>
      <c r="B426" s="228"/>
      <c r="C426" s="228"/>
      <c r="E426" s="228" t="s">
        <v>76</v>
      </c>
      <c r="F426" s="228"/>
      <c r="G426" s="228"/>
    </row>
    <row r="427" spans="1:32" ht="15.75" thickBot="1" x14ac:dyDescent="0.3">
      <c r="A427" s="217" t="s">
        <v>55</v>
      </c>
      <c r="B427" s="218"/>
      <c r="E427" s="217" t="s">
        <v>58</v>
      </c>
      <c r="F427" s="218"/>
    </row>
    <row r="429" spans="1:32" s="10" customFormat="1" x14ac:dyDescent="0.25"/>
    <row r="431" spans="1:32" ht="19.5" thickBot="1" x14ac:dyDescent="0.35">
      <c r="A431" s="232" t="s">
        <v>64</v>
      </c>
      <c r="B431" s="232"/>
      <c r="C431" s="232"/>
      <c r="D431" s="232"/>
      <c r="E431" s="232"/>
      <c r="F431" s="232"/>
      <c r="H431" s="232" t="s">
        <v>155</v>
      </c>
      <c r="I431" s="232"/>
      <c r="J431" s="232"/>
    </row>
    <row r="432" spans="1:32" x14ac:dyDescent="0.25">
      <c r="A432" s="219"/>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1"/>
    </row>
    <row r="433" spans="1:25" x14ac:dyDescent="0.25">
      <c r="A433" s="222"/>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4"/>
    </row>
    <row r="434" spans="1:25" x14ac:dyDescent="0.25">
      <c r="A434" s="222"/>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4"/>
    </row>
    <row r="435" spans="1:25" x14ac:dyDescent="0.25">
      <c r="A435" s="222"/>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4"/>
    </row>
    <row r="436" spans="1:25" x14ac:dyDescent="0.25">
      <c r="A436" s="222"/>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4"/>
    </row>
    <row r="437" spans="1:25" x14ac:dyDescent="0.25">
      <c r="A437" s="222"/>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4"/>
    </row>
    <row r="438" spans="1:25" x14ac:dyDescent="0.25">
      <c r="A438" s="222"/>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4"/>
    </row>
    <row r="439" spans="1:25" x14ac:dyDescent="0.25">
      <c r="A439" s="222"/>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4"/>
    </row>
    <row r="440" spans="1:25" x14ac:dyDescent="0.25">
      <c r="A440" s="222"/>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4"/>
    </row>
    <row r="441" spans="1:25" x14ac:dyDescent="0.25">
      <c r="A441" s="222"/>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4"/>
    </row>
    <row r="442" spans="1:25" x14ac:dyDescent="0.25">
      <c r="A442" s="222"/>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4"/>
    </row>
    <row r="443" spans="1:25" x14ac:dyDescent="0.25">
      <c r="A443" s="222"/>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4"/>
    </row>
    <row r="444" spans="1:25" x14ac:dyDescent="0.25">
      <c r="A444" s="222"/>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4"/>
    </row>
    <row r="445" spans="1:25" ht="15.75" thickBot="1" x14ac:dyDescent="0.3">
      <c r="A445" s="225"/>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7"/>
    </row>
    <row r="447" spans="1:25" ht="15.75" thickBot="1" x14ac:dyDescent="0.3">
      <c r="A447" s="228" t="s">
        <v>28</v>
      </c>
      <c r="B447" s="228"/>
      <c r="C447" s="228"/>
      <c r="D447" s="228"/>
    </row>
    <row r="448" spans="1:25" x14ac:dyDescent="0.25">
      <c r="A448" s="219"/>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1"/>
    </row>
    <row r="449" spans="1:25" x14ac:dyDescent="0.25">
      <c r="A449" s="222"/>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4"/>
    </row>
    <row r="450" spans="1:25" x14ac:dyDescent="0.25">
      <c r="A450" s="222"/>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4"/>
    </row>
    <row r="451" spans="1:25" x14ac:dyDescent="0.25">
      <c r="A451" s="222"/>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4"/>
    </row>
    <row r="452" spans="1:25" x14ac:dyDescent="0.25">
      <c r="A452" s="222"/>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4"/>
    </row>
    <row r="453" spans="1:25" x14ac:dyDescent="0.25">
      <c r="A453" s="222"/>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4"/>
    </row>
    <row r="454" spans="1:25" ht="15.75" thickBot="1" x14ac:dyDescent="0.3">
      <c r="A454" s="225"/>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7"/>
    </row>
    <row r="456" spans="1:25" ht="15.75" thickBot="1" x14ac:dyDescent="0.3">
      <c r="A456" s="228" t="s">
        <v>188</v>
      </c>
      <c r="B456" s="228"/>
      <c r="C456" s="228"/>
      <c r="D456" s="228"/>
      <c r="E456" s="228"/>
      <c r="F456" s="228"/>
      <c r="G456" s="228"/>
      <c r="H456" s="228"/>
    </row>
    <row r="457" spans="1:25" ht="15.75" thickBot="1" x14ac:dyDescent="0.3">
      <c r="A457" s="229"/>
      <c r="B457" s="230"/>
      <c r="C457" s="230"/>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1"/>
    </row>
    <row r="459" spans="1:25" ht="15.75" thickBot="1" x14ac:dyDescent="0.3">
      <c r="A459" s="228" t="s">
        <v>75</v>
      </c>
      <c r="B459" s="228"/>
      <c r="C459" s="228"/>
      <c r="E459" s="228" t="s">
        <v>76</v>
      </c>
      <c r="F459" s="228"/>
      <c r="G459" s="228"/>
    </row>
    <row r="460" spans="1:25" ht="15.75" thickBot="1" x14ac:dyDescent="0.3">
      <c r="A460" s="217"/>
      <c r="B460" s="218"/>
      <c r="E460" s="217"/>
      <c r="F460" s="218"/>
    </row>
    <row r="462" spans="1:25" s="10" customFormat="1" x14ac:dyDescent="0.25"/>
    <row r="464" spans="1:25" ht="19.5" thickBot="1" x14ac:dyDescent="0.35">
      <c r="A464" s="232" t="s">
        <v>65</v>
      </c>
      <c r="B464" s="232"/>
      <c r="C464" s="232"/>
      <c r="D464" s="232"/>
      <c r="E464" s="232"/>
      <c r="F464" s="232"/>
      <c r="H464" s="232" t="s">
        <v>155</v>
      </c>
      <c r="I464" s="232"/>
      <c r="J464" s="232"/>
    </row>
    <row r="465" spans="1:25" x14ac:dyDescent="0.25">
      <c r="A465" s="219"/>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1"/>
    </row>
    <row r="466" spans="1:25" x14ac:dyDescent="0.25">
      <c r="A466" s="222"/>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4"/>
    </row>
    <row r="467" spans="1:25" x14ac:dyDescent="0.25">
      <c r="A467" s="222"/>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4"/>
    </row>
    <row r="468" spans="1:25" x14ac:dyDescent="0.25">
      <c r="A468" s="222"/>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4"/>
    </row>
    <row r="469" spans="1:25" x14ac:dyDescent="0.25">
      <c r="A469" s="222"/>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4"/>
    </row>
    <row r="470" spans="1:25" x14ac:dyDescent="0.25">
      <c r="A470" s="222"/>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4"/>
    </row>
    <row r="471" spans="1:25" x14ac:dyDescent="0.25">
      <c r="A471" s="222"/>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4"/>
    </row>
    <row r="472" spans="1:25" x14ac:dyDescent="0.25">
      <c r="A472" s="222"/>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4"/>
    </row>
    <row r="473" spans="1:25" x14ac:dyDescent="0.25">
      <c r="A473" s="222"/>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4"/>
    </row>
    <row r="474" spans="1:25" x14ac:dyDescent="0.25">
      <c r="A474" s="222"/>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4"/>
    </row>
    <row r="475" spans="1:25" x14ac:dyDescent="0.25">
      <c r="A475" s="222"/>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4"/>
    </row>
    <row r="476" spans="1:25" x14ac:dyDescent="0.25">
      <c r="A476" s="222"/>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4"/>
    </row>
    <row r="477" spans="1:25" x14ac:dyDescent="0.25">
      <c r="A477" s="222"/>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4"/>
    </row>
    <row r="478" spans="1:25" ht="15.75" thickBot="1" x14ac:dyDescent="0.3">
      <c r="A478" s="225"/>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7"/>
    </row>
    <row r="480" spans="1:25" ht="15.75" thickBot="1" x14ac:dyDescent="0.3">
      <c r="A480" s="228" t="s">
        <v>28</v>
      </c>
      <c r="B480" s="228"/>
      <c r="C480" s="228"/>
      <c r="D480" s="228"/>
    </row>
    <row r="481" spans="1:25" x14ac:dyDescent="0.25">
      <c r="A481" s="219"/>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1"/>
    </row>
    <row r="482" spans="1:25" x14ac:dyDescent="0.25">
      <c r="A482" s="222"/>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4"/>
    </row>
    <row r="483" spans="1:25" x14ac:dyDescent="0.25">
      <c r="A483" s="222"/>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4"/>
    </row>
    <row r="484" spans="1:25" x14ac:dyDescent="0.25">
      <c r="A484" s="222"/>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4"/>
    </row>
    <row r="485" spans="1:25" x14ac:dyDescent="0.25">
      <c r="A485" s="222"/>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4"/>
    </row>
    <row r="486" spans="1:25" x14ac:dyDescent="0.25">
      <c r="A486" s="222"/>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4"/>
    </row>
    <row r="487" spans="1:25" ht="15.75" thickBot="1" x14ac:dyDescent="0.3">
      <c r="A487" s="225"/>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7"/>
    </row>
    <row r="489" spans="1:25" ht="15.75" thickBot="1" x14ac:dyDescent="0.3">
      <c r="A489" s="228" t="s">
        <v>188</v>
      </c>
      <c r="B489" s="228"/>
      <c r="C489" s="228"/>
      <c r="D489" s="228"/>
      <c r="E489" s="228"/>
      <c r="F489" s="228"/>
      <c r="G489" s="228"/>
      <c r="H489" s="228"/>
    </row>
    <row r="490" spans="1:25" ht="15.75" thickBot="1" x14ac:dyDescent="0.3">
      <c r="A490" s="229"/>
      <c r="B490" s="230"/>
      <c r="C490" s="230"/>
      <c r="D490" s="230"/>
      <c r="E490" s="230"/>
      <c r="F490" s="230"/>
      <c r="G490" s="230"/>
      <c r="H490" s="230"/>
      <c r="I490" s="230"/>
      <c r="J490" s="230"/>
      <c r="K490" s="230"/>
      <c r="L490" s="230"/>
      <c r="M490" s="230"/>
      <c r="N490" s="230"/>
      <c r="O490" s="230"/>
      <c r="P490" s="230"/>
      <c r="Q490" s="230"/>
      <c r="R490" s="230"/>
      <c r="S490" s="230"/>
      <c r="T490" s="230"/>
      <c r="U490" s="230"/>
      <c r="V490" s="230"/>
      <c r="W490" s="230"/>
      <c r="X490" s="230"/>
      <c r="Y490" s="231"/>
    </row>
    <row r="492" spans="1:25" ht="15.75" thickBot="1" x14ac:dyDescent="0.3">
      <c r="A492" s="228" t="s">
        <v>75</v>
      </c>
      <c r="B492" s="228"/>
      <c r="C492" s="228"/>
      <c r="E492" s="228" t="s">
        <v>76</v>
      </c>
      <c r="F492" s="228"/>
      <c r="G492" s="228"/>
    </row>
    <row r="493" spans="1:25" ht="15.75" thickBot="1" x14ac:dyDescent="0.3">
      <c r="A493" s="217"/>
      <c r="B493" s="218"/>
      <c r="E493" s="217"/>
      <c r="F493" s="218"/>
    </row>
    <row r="495" spans="1:25" s="10" customFormat="1" x14ac:dyDescent="0.25"/>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65">
    <mergeCell ref="H464:J464"/>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261:G261"/>
    <mergeCell ref="E262:F262"/>
    <mergeCell ref="E294:G294"/>
    <mergeCell ref="E295:F295"/>
    <mergeCell ref="E327:G327"/>
    <mergeCell ref="E328:F328"/>
    <mergeCell ref="A200:F200"/>
    <mergeCell ref="A233:F233"/>
    <mergeCell ref="A266:F266"/>
    <mergeCell ref="A316:Y322"/>
    <mergeCell ref="A324:H324"/>
    <mergeCell ref="A267:Y280"/>
    <mergeCell ref="A282:D282"/>
    <mergeCell ref="A283:Y289"/>
    <mergeCell ref="A291:H291"/>
    <mergeCell ref="A292:Y292"/>
    <mergeCell ref="A294:C294"/>
    <mergeCell ref="A328:B328"/>
    <mergeCell ref="A300:Y313"/>
    <mergeCell ref="A315:D315"/>
    <mergeCell ref="E228:G228"/>
    <mergeCell ref="E229:F229"/>
    <mergeCell ref="A349:Y355"/>
    <mergeCell ref="H299:J299"/>
    <mergeCell ref="A299:F299"/>
    <mergeCell ref="A332:F332"/>
    <mergeCell ref="A348:D348"/>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361:B361"/>
    <mergeCell ref="A325:Y325"/>
    <mergeCell ref="A327:C327"/>
    <mergeCell ref="A68:F68"/>
    <mergeCell ref="A101:F101"/>
    <mergeCell ref="A3:Y16"/>
    <mergeCell ref="A27:H27"/>
    <mergeCell ref="A18:D18"/>
    <mergeCell ref="A19:Y25"/>
    <mergeCell ref="A97:B97"/>
    <mergeCell ref="E96:G96"/>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29:G129"/>
    <mergeCell ref="E130:F130"/>
    <mergeCell ref="A160:Y160"/>
    <mergeCell ref="A162:C162"/>
    <mergeCell ref="A163:B163"/>
    <mergeCell ref="A2:F2"/>
    <mergeCell ref="A35:F35"/>
    <mergeCell ref="A52:Y58"/>
    <mergeCell ref="A60:H60"/>
    <mergeCell ref="A61:Y61"/>
    <mergeCell ref="A63:C63"/>
    <mergeCell ref="A64:B64"/>
    <mergeCell ref="A28:Y28"/>
    <mergeCell ref="A30:C30"/>
    <mergeCell ref="A31:B31"/>
    <mergeCell ref="A36:Y49"/>
    <mergeCell ref="A51:D51"/>
    <mergeCell ref="E30:G30"/>
    <mergeCell ref="E31:F31"/>
    <mergeCell ref="E63:G63"/>
    <mergeCell ref="E64:F64"/>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357:H357"/>
    <mergeCell ref="A358:Y358"/>
    <mergeCell ref="A360:C360"/>
    <mergeCell ref="A333:Y346"/>
    <mergeCell ref="E360:G360"/>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A493:B493"/>
    <mergeCell ref="A465:Y478"/>
    <mergeCell ref="A480:D480"/>
    <mergeCell ref="A481:Y487"/>
    <mergeCell ref="A489:H489"/>
    <mergeCell ref="A490:Y490"/>
    <mergeCell ref="A492:C492"/>
    <mergeCell ref="E492:G492"/>
    <mergeCell ref="E493:F493"/>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tabSelected="1" topLeftCell="A112" zoomScale="80" zoomScaleNormal="80" workbookViewId="0">
      <selection activeCell="O72" sqref="O72"/>
    </sheetView>
  </sheetViews>
  <sheetFormatPr defaultColWidth="9.42578125" defaultRowHeight="15" x14ac:dyDescent="0.25"/>
  <cols>
    <col min="2" max="2" width="9.42578125" hidden="1" customWidth="1"/>
    <col min="3" max="3" width="13.42578125" bestFit="1" customWidth="1"/>
    <col min="4" max="4" width="12" customWidth="1"/>
    <col min="5" max="5" width="25.42578125" bestFit="1" customWidth="1"/>
    <col min="6" max="6" width="11" customWidth="1"/>
    <col min="14" max="14" width="11.5703125" customWidth="1"/>
    <col min="15" max="16" width="19" customWidth="1"/>
    <col min="17" max="17" width="35.5703125" style="16" customWidth="1"/>
    <col min="18" max="18" width="19" style="3" customWidth="1"/>
    <col min="19" max="19" width="38.42578125" style="16" customWidth="1"/>
    <col min="20" max="20" width="19" style="3" customWidth="1"/>
    <col min="21" max="21" width="38.42578125" style="16" customWidth="1"/>
  </cols>
  <sheetData>
    <row r="1" spans="1:25" ht="19.5" thickBot="1" x14ac:dyDescent="0.35">
      <c r="A1" s="39" t="s">
        <v>79</v>
      </c>
      <c r="B1" s="39"/>
      <c r="C1" s="39"/>
      <c r="D1" s="239">
        <v>50000</v>
      </c>
      <c r="E1" s="240"/>
    </row>
    <row r="3" spans="1:25" ht="18.75" x14ac:dyDescent="0.3">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26</v>
      </c>
      <c r="B4" s="40"/>
      <c r="C4" s="40"/>
      <c r="D4" s="40"/>
      <c r="E4" s="40"/>
      <c r="F4" s="40"/>
      <c r="G4" s="9"/>
      <c r="H4" s="9"/>
      <c r="Q4"/>
      <c r="R4"/>
      <c r="S4"/>
      <c r="T4"/>
      <c r="U4"/>
    </row>
    <row r="5" spans="1:25" ht="15.75" thickBot="1" x14ac:dyDescent="0.3">
      <c r="A5" s="40"/>
      <c r="B5" s="40"/>
      <c r="C5" s="40"/>
      <c r="D5" s="40"/>
      <c r="E5" s="40"/>
      <c r="F5" s="40"/>
      <c r="G5" s="9"/>
      <c r="H5" s="9"/>
      <c r="Q5"/>
      <c r="R5"/>
      <c r="S5"/>
      <c r="T5"/>
      <c r="U5"/>
    </row>
    <row r="6" spans="1:25" ht="15" customHeight="1" thickBot="1" x14ac:dyDescent="0.3">
      <c r="A6" s="13" t="s">
        <v>80</v>
      </c>
      <c r="B6" s="40"/>
      <c r="C6" s="40"/>
      <c r="D6" s="40"/>
      <c r="E6" s="40"/>
      <c r="F6" s="195">
        <v>2500</v>
      </c>
      <c r="G6" s="9"/>
      <c r="H6" s="9"/>
      <c r="Q6"/>
      <c r="R6"/>
      <c r="S6"/>
      <c r="T6"/>
      <c r="U6"/>
    </row>
    <row r="7" spans="1:25" ht="15.75" thickBot="1" x14ac:dyDescent="0.3">
      <c r="A7" s="40"/>
      <c r="B7" s="40"/>
      <c r="C7" s="40"/>
      <c r="D7" s="40"/>
      <c r="E7" s="40"/>
      <c r="F7" s="40"/>
      <c r="G7" s="40"/>
      <c r="H7" s="40"/>
      <c r="Q7"/>
      <c r="R7"/>
      <c r="S7"/>
      <c r="T7"/>
      <c r="U7"/>
    </row>
    <row r="8" spans="1:25" ht="15" customHeight="1" thickBot="1" x14ac:dyDescent="0.3">
      <c r="A8" t="s">
        <v>27</v>
      </c>
      <c r="G8" s="16"/>
      <c r="H8" s="62" t="s">
        <v>30</v>
      </c>
      <c r="K8" s="40"/>
      <c r="L8" s="3" t="s">
        <v>40</v>
      </c>
      <c r="M8" s="40"/>
      <c r="N8" s="40"/>
      <c r="O8" s="40"/>
      <c r="P8" s="40"/>
      <c r="Q8"/>
      <c r="R8"/>
      <c r="S8"/>
      <c r="T8"/>
      <c r="U8"/>
    </row>
    <row r="9" spans="1:25" x14ac:dyDescent="0.25">
      <c r="A9" s="40"/>
      <c r="B9" s="40"/>
      <c r="C9" s="40"/>
      <c r="D9" s="40"/>
      <c r="E9" s="40"/>
      <c r="F9" s="40"/>
      <c r="G9" s="40"/>
      <c r="H9" s="40"/>
      <c r="Q9"/>
      <c r="R9"/>
      <c r="S9"/>
      <c r="T9"/>
      <c r="U9"/>
    </row>
    <row r="10" spans="1:25" ht="15.75" thickBot="1" x14ac:dyDescent="0.3">
      <c r="A10" s="41" t="s">
        <v>66</v>
      </c>
      <c r="B10" s="41"/>
      <c r="C10" s="41"/>
      <c r="D10" s="41"/>
      <c r="E10" s="41"/>
      <c r="F10" s="41"/>
      <c r="G10" s="41"/>
      <c r="H10" s="41"/>
      <c r="I10" s="41"/>
      <c r="J10" s="41"/>
      <c r="K10" s="41"/>
      <c r="Q10"/>
      <c r="R10"/>
      <c r="S10"/>
      <c r="T10"/>
      <c r="U10"/>
    </row>
    <row r="11" spans="1:25" x14ac:dyDescent="0.25">
      <c r="A11" s="251" t="s">
        <v>293</v>
      </c>
      <c r="B11" s="252"/>
      <c r="C11" s="252"/>
      <c r="D11" s="252"/>
      <c r="E11" s="252"/>
      <c r="F11" s="252"/>
      <c r="G11" s="252"/>
      <c r="H11" s="252"/>
      <c r="I11" s="252"/>
      <c r="J11" s="252"/>
      <c r="K11" s="252"/>
      <c r="L11" s="252"/>
      <c r="M11" s="252"/>
      <c r="N11" s="252"/>
      <c r="O11" s="252"/>
      <c r="P11" s="252"/>
      <c r="Q11" s="253"/>
      <c r="R11" s="9"/>
      <c r="S11" s="9"/>
      <c r="T11" s="9"/>
      <c r="U11" s="9"/>
      <c r="V11" s="9"/>
      <c r="W11" s="9"/>
      <c r="X11" s="9"/>
      <c r="Y11" s="9"/>
    </row>
    <row r="12" spans="1:25" x14ac:dyDescent="0.25">
      <c r="A12" s="254"/>
      <c r="B12" s="255"/>
      <c r="C12" s="255"/>
      <c r="D12" s="255"/>
      <c r="E12" s="255"/>
      <c r="F12" s="255"/>
      <c r="G12" s="255"/>
      <c r="H12" s="255"/>
      <c r="I12" s="255"/>
      <c r="J12" s="255"/>
      <c r="K12" s="255"/>
      <c r="L12" s="255"/>
      <c r="M12" s="255"/>
      <c r="N12" s="255"/>
      <c r="O12" s="255"/>
      <c r="P12" s="255"/>
      <c r="Q12" s="256"/>
      <c r="R12" s="9"/>
      <c r="S12" s="9"/>
      <c r="T12" s="9"/>
      <c r="U12" s="9"/>
      <c r="V12" s="9"/>
      <c r="W12" s="9"/>
      <c r="X12" s="9"/>
      <c r="Y12" s="9"/>
    </row>
    <row r="13" spans="1:25" x14ac:dyDescent="0.25">
      <c r="A13" s="254"/>
      <c r="B13" s="255"/>
      <c r="C13" s="255"/>
      <c r="D13" s="255"/>
      <c r="E13" s="255"/>
      <c r="F13" s="255"/>
      <c r="G13" s="255"/>
      <c r="H13" s="255"/>
      <c r="I13" s="255"/>
      <c r="J13" s="255"/>
      <c r="K13" s="255"/>
      <c r="L13" s="255"/>
      <c r="M13" s="255"/>
      <c r="N13" s="255"/>
      <c r="O13" s="255"/>
      <c r="P13" s="255"/>
      <c r="Q13" s="256"/>
      <c r="R13" s="9"/>
      <c r="S13" s="9"/>
      <c r="T13" s="9"/>
      <c r="U13" s="9"/>
      <c r="V13" s="9"/>
      <c r="W13" s="9"/>
      <c r="X13" s="9"/>
      <c r="Y13" s="9"/>
    </row>
    <row r="14" spans="1:25" x14ac:dyDescent="0.25">
      <c r="A14" s="254"/>
      <c r="B14" s="255"/>
      <c r="C14" s="255"/>
      <c r="D14" s="255"/>
      <c r="E14" s="255"/>
      <c r="F14" s="255"/>
      <c r="G14" s="255"/>
      <c r="H14" s="255"/>
      <c r="I14" s="255"/>
      <c r="J14" s="255"/>
      <c r="K14" s="255"/>
      <c r="L14" s="255"/>
      <c r="M14" s="255"/>
      <c r="N14" s="255"/>
      <c r="O14" s="255"/>
      <c r="P14" s="255"/>
      <c r="Q14" s="256"/>
      <c r="R14" s="9"/>
      <c r="S14" s="9"/>
      <c r="T14" s="9"/>
      <c r="U14" s="9"/>
      <c r="V14" s="9"/>
      <c r="W14" s="9"/>
      <c r="X14" s="9"/>
      <c r="Y14" s="9"/>
    </row>
    <row r="15" spans="1:25" ht="15.75" thickBot="1" x14ac:dyDescent="0.3">
      <c r="A15" s="257"/>
      <c r="B15" s="258"/>
      <c r="C15" s="258"/>
      <c r="D15" s="258"/>
      <c r="E15" s="258"/>
      <c r="F15" s="258"/>
      <c r="G15" s="258"/>
      <c r="H15" s="258"/>
      <c r="I15" s="258"/>
      <c r="J15" s="258"/>
      <c r="K15" s="258"/>
      <c r="L15" s="258"/>
      <c r="M15" s="258"/>
      <c r="N15" s="258"/>
      <c r="O15" s="258"/>
      <c r="P15" s="258"/>
      <c r="Q15" s="259"/>
      <c r="R15" s="9"/>
      <c r="S15" s="9"/>
      <c r="T15" s="9"/>
      <c r="U15" s="9"/>
      <c r="V15" s="9"/>
      <c r="W15" s="9"/>
      <c r="X15" s="9"/>
      <c r="Y15" s="9"/>
    </row>
    <row r="20" spans="1:21" ht="23.25" x14ac:dyDescent="0.35">
      <c r="A20" s="241" t="s">
        <v>176</v>
      </c>
      <c r="B20" s="241"/>
      <c r="C20" s="241"/>
      <c r="D20" s="241"/>
      <c r="E20" s="30"/>
      <c r="F20" s="30"/>
      <c r="G20" s="30"/>
      <c r="H20" s="30"/>
      <c r="I20" s="30"/>
      <c r="J20" s="30"/>
      <c r="K20" s="30"/>
      <c r="L20" s="30"/>
    </row>
    <row r="21" spans="1:21" s="89" customFormat="1" ht="37.5" customHeight="1" x14ac:dyDescent="0.25">
      <c r="A21" s="90" t="s">
        <v>81</v>
      </c>
      <c r="B21" s="91"/>
      <c r="C21" s="91"/>
      <c r="D21" s="91"/>
      <c r="E21" s="91"/>
      <c r="F21" s="91"/>
      <c r="G21" s="91"/>
      <c r="H21" s="91"/>
      <c r="I21" s="91"/>
      <c r="J21" s="91"/>
      <c r="K21" s="91"/>
      <c r="L21" s="91"/>
      <c r="M21" s="91"/>
      <c r="N21" s="92"/>
      <c r="O21" s="93" t="s">
        <v>77</v>
      </c>
      <c r="P21" s="93" t="s">
        <v>37</v>
      </c>
      <c r="Q21" s="94" t="s">
        <v>78</v>
      </c>
      <c r="R21" s="93" t="s">
        <v>38</v>
      </c>
      <c r="S21" s="94" t="s">
        <v>78</v>
      </c>
      <c r="T21" s="93" t="s">
        <v>39</v>
      </c>
      <c r="U21" s="94" t="s">
        <v>78</v>
      </c>
    </row>
    <row r="22" spans="1:21" x14ac:dyDescent="0.25">
      <c r="A22" s="43" t="s">
        <v>73</v>
      </c>
      <c r="B22" s="44"/>
      <c r="C22" s="19" t="s">
        <v>68</v>
      </c>
      <c r="D22" s="19" t="s">
        <v>67</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ht="52.5" customHeight="1" x14ac:dyDescent="0.25">
      <c r="A23" s="196">
        <v>7</v>
      </c>
      <c r="B23" s="197"/>
      <c r="C23" s="198" t="s">
        <v>58</v>
      </c>
      <c r="D23" s="196" t="s">
        <v>58</v>
      </c>
      <c r="E23" s="199" t="s">
        <v>1</v>
      </c>
      <c r="F23" s="236" t="s">
        <v>279</v>
      </c>
      <c r="G23" s="237"/>
      <c r="H23" s="237"/>
      <c r="I23" s="237"/>
      <c r="J23" s="237"/>
      <c r="K23" s="237"/>
      <c r="L23" s="237"/>
      <c r="M23" s="237"/>
      <c r="N23" s="238"/>
      <c r="O23" s="200">
        <v>3000</v>
      </c>
      <c r="P23" s="57"/>
      <c r="Q23" s="58"/>
      <c r="R23" s="59"/>
      <c r="S23" s="60"/>
      <c r="T23" s="59"/>
      <c r="U23" s="60"/>
    </row>
    <row r="24" spans="1:21" s="61" customFormat="1" ht="52.5" customHeight="1" x14ac:dyDescent="0.25">
      <c r="A24" s="52">
        <v>9</v>
      </c>
      <c r="B24" s="53"/>
      <c r="C24" s="54" t="s">
        <v>55</v>
      </c>
      <c r="D24" s="52" t="s">
        <v>58</v>
      </c>
      <c r="E24" s="55" t="s">
        <v>1</v>
      </c>
      <c r="F24" s="233" t="s">
        <v>282</v>
      </c>
      <c r="G24" s="234"/>
      <c r="H24" s="234"/>
      <c r="I24" s="234"/>
      <c r="J24" s="234"/>
      <c r="K24" s="234"/>
      <c r="L24" s="234"/>
      <c r="M24" s="234"/>
      <c r="N24" s="235"/>
      <c r="O24" s="56">
        <v>13000</v>
      </c>
      <c r="P24" s="57"/>
      <c r="Q24" s="58"/>
      <c r="R24" s="59"/>
      <c r="S24" s="60"/>
      <c r="T24" s="59"/>
      <c r="U24" s="60"/>
    </row>
    <row r="25" spans="1:21" s="61" customFormat="1" ht="52.5" customHeight="1" x14ac:dyDescent="0.25">
      <c r="A25" s="52">
        <v>10</v>
      </c>
      <c r="B25" s="53"/>
      <c r="C25" s="54" t="s">
        <v>55</v>
      </c>
      <c r="D25" s="52" t="s">
        <v>58</v>
      </c>
      <c r="E25" s="55" t="s">
        <v>3</v>
      </c>
      <c r="F25" s="233" t="s">
        <v>283</v>
      </c>
      <c r="G25" s="234"/>
      <c r="H25" s="234"/>
      <c r="I25" s="234"/>
      <c r="J25" s="234"/>
      <c r="K25" s="234"/>
      <c r="L25" s="234"/>
      <c r="M25" s="234"/>
      <c r="N25" s="235"/>
      <c r="O25" s="56">
        <v>6300</v>
      </c>
      <c r="P25" s="57"/>
      <c r="Q25" s="58"/>
      <c r="R25" s="59"/>
      <c r="S25" s="60"/>
      <c r="T25" s="59"/>
      <c r="U25" s="60"/>
    </row>
    <row r="26" spans="1:21" s="61" customFormat="1" ht="52.5" customHeight="1" x14ac:dyDescent="0.25">
      <c r="A26" s="52"/>
      <c r="B26" s="53"/>
      <c r="C26" s="54"/>
      <c r="D26" s="52"/>
      <c r="E26" s="55"/>
      <c r="F26" s="233"/>
      <c r="G26" s="234"/>
      <c r="H26" s="234"/>
      <c r="I26" s="234"/>
      <c r="J26" s="234"/>
      <c r="K26" s="234"/>
      <c r="L26" s="234"/>
      <c r="M26" s="234"/>
      <c r="N26" s="235"/>
      <c r="O26" s="56"/>
      <c r="P26" s="57"/>
      <c r="Q26" s="58"/>
      <c r="R26" s="59"/>
      <c r="S26" s="60"/>
      <c r="T26" s="59"/>
      <c r="U26" s="60"/>
    </row>
    <row r="27" spans="1:21" s="61" customFormat="1" ht="52.5" customHeight="1" x14ac:dyDescent="0.25">
      <c r="A27" s="52"/>
      <c r="B27" s="53"/>
      <c r="C27" s="54"/>
      <c r="D27" s="52"/>
      <c r="E27" s="55"/>
      <c r="F27" s="233"/>
      <c r="G27" s="234"/>
      <c r="H27" s="234"/>
      <c r="I27" s="234"/>
      <c r="J27" s="234"/>
      <c r="K27" s="234"/>
      <c r="L27" s="234"/>
      <c r="M27" s="234"/>
      <c r="N27" s="235"/>
      <c r="O27" s="56"/>
      <c r="P27" s="57"/>
      <c r="Q27" s="58"/>
      <c r="R27" s="59"/>
      <c r="S27" s="60"/>
      <c r="T27" s="59"/>
      <c r="U27" s="60"/>
    </row>
    <row r="28" spans="1:21" s="61" customFormat="1" ht="52.5" customHeight="1" x14ac:dyDescent="0.25">
      <c r="A28" s="52"/>
      <c r="B28" s="53"/>
      <c r="C28" s="54"/>
      <c r="D28" s="52"/>
      <c r="E28" s="55"/>
      <c r="F28" s="233"/>
      <c r="G28" s="234"/>
      <c r="H28" s="234"/>
      <c r="I28" s="234"/>
      <c r="J28" s="234"/>
      <c r="K28" s="234"/>
      <c r="L28" s="234"/>
      <c r="M28" s="234"/>
      <c r="N28" s="235"/>
      <c r="O28" s="56"/>
      <c r="P28" s="57"/>
      <c r="Q28" s="58"/>
      <c r="R28" s="59"/>
      <c r="S28" s="60"/>
      <c r="T28" s="59"/>
      <c r="U28" s="60"/>
    </row>
    <row r="29" spans="1:21" s="61" customFormat="1" ht="52.5" customHeight="1" x14ac:dyDescent="0.25">
      <c r="A29" s="52"/>
      <c r="B29" s="53"/>
      <c r="C29" s="54"/>
      <c r="D29" s="52"/>
      <c r="E29" s="55"/>
      <c r="F29" s="233"/>
      <c r="G29" s="234"/>
      <c r="H29" s="234"/>
      <c r="I29" s="234"/>
      <c r="J29" s="234"/>
      <c r="K29" s="234"/>
      <c r="L29" s="234"/>
      <c r="M29" s="234"/>
      <c r="N29" s="235"/>
      <c r="O29" s="56"/>
      <c r="P29" s="57"/>
      <c r="Q29" s="58"/>
      <c r="R29" s="59"/>
      <c r="S29" s="60"/>
      <c r="T29" s="59"/>
      <c r="U29" s="60"/>
    </row>
    <row r="30" spans="1:21" s="61" customFormat="1" ht="52.5" customHeight="1" x14ac:dyDescent="0.25">
      <c r="A30" s="52"/>
      <c r="B30" s="53"/>
      <c r="C30" s="54"/>
      <c r="D30" s="52"/>
      <c r="E30" s="55"/>
      <c r="F30" s="233"/>
      <c r="G30" s="234"/>
      <c r="H30" s="234"/>
      <c r="I30" s="234"/>
      <c r="J30" s="234"/>
      <c r="K30" s="234"/>
      <c r="L30" s="234"/>
      <c r="M30" s="234"/>
      <c r="N30" s="235"/>
      <c r="O30" s="56"/>
      <c r="P30" s="57"/>
      <c r="Q30" s="58"/>
      <c r="R30" s="59"/>
      <c r="S30" s="60"/>
      <c r="T30" s="59"/>
      <c r="U30" s="60"/>
    </row>
    <row r="31" spans="1:21" s="61" customFormat="1" ht="52.5" customHeight="1" x14ac:dyDescent="0.25">
      <c r="A31" s="52"/>
      <c r="B31" s="53"/>
      <c r="C31" s="54"/>
      <c r="D31" s="52"/>
      <c r="E31" s="55"/>
      <c r="F31" s="233"/>
      <c r="G31" s="234"/>
      <c r="H31" s="234"/>
      <c r="I31" s="234"/>
      <c r="J31" s="234"/>
      <c r="K31" s="234"/>
      <c r="L31" s="234"/>
      <c r="M31" s="234"/>
      <c r="N31" s="235"/>
      <c r="O31" s="56"/>
      <c r="P31" s="57"/>
      <c r="Q31" s="58"/>
      <c r="R31" s="59"/>
      <c r="S31" s="60"/>
      <c r="T31" s="59"/>
      <c r="U31" s="60"/>
    </row>
    <row r="32" spans="1:21" s="61" customFormat="1" ht="52.5" customHeight="1" x14ac:dyDescent="0.25">
      <c r="A32" s="52"/>
      <c r="B32" s="53"/>
      <c r="C32" s="54"/>
      <c r="D32" s="52"/>
      <c r="E32" s="55"/>
      <c r="F32" s="233"/>
      <c r="G32" s="234"/>
      <c r="H32" s="234"/>
      <c r="I32" s="234"/>
      <c r="J32" s="234"/>
      <c r="K32" s="234"/>
      <c r="L32" s="234"/>
      <c r="M32" s="234"/>
      <c r="N32" s="235"/>
      <c r="O32" s="56"/>
      <c r="P32" s="57"/>
      <c r="Q32" s="58"/>
      <c r="R32" s="59"/>
      <c r="S32" s="60"/>
      <c r="T32" s="59"/>
      <c r="U32" s="60"/>
    </row>
    <row r="33" spans="1:21" s="61" customFormat="1" ht="52.5" customHeight="1" x14ac:dyDescent="0.25">
      <c r="A33" s="52"/>
      <c r="B33" s="53"/>
      <c r="C33" s="54"/>
      <c r="D33" s="52"/>
      <c r="E33" s="55"/>
      <c r="F33" s="233"/>
      <c r="G33" s="234"/>
      <c r="H33" s="234"/>
      <c r="I33" s="234"/>
      <c r="J33" s="234"/>
      <c r="K33" s="234"/>
      <c r="L33" s="234"/>
      <c r="M33" s="234"/>
      <c r="N33" s="235"/>
      <c r="O33" s="56"/>
      <c r="P33" s="57"/>
      <c r="Q33" s="58"/>
      <c r="R33" s="59"/>
      <c r="S33" s="60"/>
      <c r="T33" s="59"/>
      <c r="U33" s="60"/>
    </row>
    <row r="34" spans="1:21" s="1" customFormat="1" x14ac:dyDescent="0.25">
      <c r="L34" s="26" t="s">
        <v>82</v>
      </c>
      <c r="O34" s="26">
        <f>SUM(O23:O33)</f>
        <v>22300</v>
      </c>
      <c r="P34" s="26">
        <f>SUM(P23:P33)</f>
        <v>0</v>
      </c>
      <c r="Q34" s="18"/>
      <c r="R34" s="136">
        <f>SUM(R23:R33)</f>
        <v>0</v>
      </c>
      <c r="S34" s="18"/>
      <c r="T34" s="136">
        <f>SUM(T23:T33)</f>
        <v>0</v>
      </c>
      <c r="U34" s="18"/>
    </row>
    <row r="36" spans="1:21" s="89" customFormat="1" ht="37.5" customHeight="1" x14ac:dyDescent="0.25">
      <c r="A36" s="90" t="s">
        <v>156</v>
      </c>
      <c r="B36" s="91"/>
      <c r="C36" s="91"/>
      <c r="D36" s="91"/>
      <c r="E36" s="91"/>
      <c r="F36" s="91"/>
      <c r="G36" s="91"/>
      <c r="H36" s="91"/>
      <c r="I36" s="91"/>
      <c r="J36" s="91"/>
      <c r="K36" s="91"/>
      <c r="L36" s="91"/>
      <c r="M36" s="91"/>
      <c r="N36" s="92"/>
      <c r="O36" s="93" t="s">
        <v>77</v>
      </c>
      <c r="P36" s="93" t="s">
        <v>37</v>
      </c>
      <c r="Q36" s="94" t="s">
        <v>78</v>
      </c>
      <c r="R36" s="93" t="s">
        <v>38</v>
      </c>
      <c r="S36" s="94" t="s">
        <v>78</v>
      </c>
      <c r="T36" s="93" t="s">
        <v>39</v>
      </c>
      <c r="U36" s="94" t="s">
        <v>78</v>
      </c>
    </row>
    <row r="37" spans="1:21" x14ac:dyDescent="0.25">
      <c r="A37" s="43" t="s">
        <v>73</v>
      </c>
      <c r="B37" s="44"/>
      <c r="C37" s="19" t="s">
        <v>68</v>
      </c>
      <c r="D37" s="19" t="s">
        <v>67</v>
      </c>
      <c r="E37" s="47" t="s">
        <v>32</v>
      </c>
      <c r="F37" s="43" t="s">
        <v>33</v>
      </c>
      <c r="G37" s="45"/>
      <c r="H37" s="45"/>
      <c r="I37" s="45"/>
      <c r="J37" s="45"/>
      <c r="K37" s="45"/>
      <c r="L37" s="45"/>
      <c r="M37" s="45"/>
      <c r="N37" s="44"/>
      <c r="O37" s="15" t="s">
        <v>34</v>
      </c>
      <c r="P37" s="15" t="s">
        <v>34</v>
      </c>
      <c r="Q37" s="22"/>
      <c r="R37" s="7" t="s">
        <v>34</v>
      </c>
      <c r="S37" s="23"/>
      <c r="T37" s="7" t="s">
        <v>34</v>
      </c>
      <c r="U37" s="23"/>
    </row>
    <row r="38" spans="1:21" s="61" customFormat="1" ht="52.5" customHeight="1" x14ac:dyDescent="0.25">
      <c r="A38" s="52">
        <v>10</v>
      </c>
      <c r="B38" s="53"/>
      <c r="C38" s="54" t="s">
        <v>55</v>
      </c>
      <c r="D38" s="52" t="s">
        <v>58</v>
      </c>
      <c r="E38" s="63" t="s">
        <v>4</v>
      </c>
      <c r="F38" s="233" t="s">
        <v>284</v>
      </c>
      <c r="G38" s="234"/>
      <c r="H38" s="234"/>
      <c r="I38" s="234"/>
      <c r="J38" s="234"/>
      <c r="K38" s="234"/>
      <c r="L38" s="234"/>
      <c r="M38" s="234"/>
      <c r="N38" s="235"/>
      <c r="O38" s="56">
        <v>1260</v>
      </c>
      <c r="P38" s="57"/>
      <c r="Q38" s="58"/>
      <c r="R38" s="59"/>
      <c r="S38" s="60"/>
      <c r="T38" s="59"/>
      <c r="U38" s="60"/>
    </row>
    <row r="39" spans="1:21" s="61" customFormat="1" ht="52.5" customHeight="1" x14ac:dyDescent="0.25">
      <c r="A39" s="52">
        <v>7</v>
      </c>
      <c r="B39" s="53"/>
      <c r="C39" s="54" t="s">
        <v>58</v>
      </c>
      <c r="D39" s="52" t="s">
        <v>58</v>
      </c>
      <c r="E39" s="63" t="s">
        <v>4</v>
      </c>
      <c r="F39" s="236" t="s">
        <v>285</v>
      </c>
      <c r="G39" s="237"/>
      <c r="H39" s="237"/>
      <c r="I39" s="237"/>
      <c r="J39" s="237"/>
      <c r="K39" s="237"/>
      <c r="L39" s="237"/>
      <c r="M39" s="237"/>
      <c r="N39" s="238"/>
      <c r="O39" s="56">
        <v>600</v>
      </c>
      <c r="P39" s="57"/>
      <c r="Q39" s="58"/>
      <c r="R39" s="59"/>
      <c r="S39" s="60"/>
      <c r="T39" s="59"/>
      <c r="U39" s="60"/>
    </row>
    <row r="40" spans="1:21" s="61" customFormat="1" ht="52.5" customHeight="1" x14ac:dyDescent="0.25">
      <c r="A40" s="52">
        <v>9</v>
      </c>
      <c r="B40" s="53"/>
      <c r="C40" s="54" t="s">
        <v>55</v>
      </c>
      <c r="D40" s="52" t="s">
        <v>58</v>
      </c>
      <c r="E40" s="63" t="s">
        <v>4</v>
      </c>
      <c r="F40" s="233" t="s">
        <v>286</v>
      </c>
      <c r="G40" s="234"/>
      <c r="H40" s="234"/>
      <c r="I40" s="234"/>
      <c r="J40" s="234"/>
      <c r="K40" s="234"/>
      <c r="L40" s="234"/>
      <c r="M40" s="234"/>
      <c r="N40" s="235"/>
      <c r="O40" s="56">
        <v>2600</v>
      </c>
      <c r="P40" s="57"/>
      <c r="Q40" s="58"/>
      <c r="R40" s="59"/>
      <c r="S40" s="60"/>
      <c r="T40" s="59"/>
      <c r="U40" s="60"/>
    </row>
    <row r="41" spans="1:21" s="61" customFormat="1" ht="52.5" customHeight="1" x14ac:dyDescent="0.25">
      <c r="A41" s="52"/>
      <c r="B41" s="53"/>
      <c r="C41" s="54"/>
      <c r="D41" s="52"/>
      <c r="E41" s="63" t="s">
        <v>4</v>
      </c>
      <c r="F41" s="233"/>
      <c r="G41" s="234"/>
      <c r="H41" s="234"/>
      <c r="I41" s="234"/>
      <c r="J41" s="234"/>
      <c r="K41" s="234"/>
      <c r="L41" s="234"/>
      <c r="M41" s="234"/>
      <c r="N41" s="235"/>
      <c r="O41" s="56"/>
      <c r="P41" s="57"/>
      <c r="Q41" s="58"/>
      <c r="R41" s="59"/>
      <c r="S41" s="60"/>
      <c r="T41" s="59"/>
      <c r="U41" s="60"/>
    </row>
    <row r="42" spans="1:21" s="61" customFormat="1" ht="52.5" customHeight="1" x14ac:dyDescent="0.25">
      <c r="A42" s="52"/>
      <c r="B42" s="53"/>
      <c r="C42" s="54"/>
      <c r="D42" s="52"/>
      <c r="E42" s="63" t="s">
        <v>4</v>
      </c>
      <c r="F42" s="233"/>
      <c r="G42" s="234"/>
      <c r="H42" s="234"/>
      <c r="I42" s="234"/>
      <c r="J42" s="234"/>
      <c r="K42" s="234"/>
      <c r="L42" s="234"/>
      <c r="M42" s="234"/>
      <c r="N42" s="235"/>
      <c r="O42" s="56"/>
      <c r="P42" s="57"/>
      <c r="Q42" s="58"/>
      <c r="R42" s="59"/>
      <c r="S42" s="60"/>
      <c r="T42" s="59"/>
      <c r="U42" s="60"/>
    </row>
    <row r="43" spans="1:21" s="61" customFormat="1" ht="52.5" customHeight="1" x14ac:dyDescent="0.25">
      <c r="A43" s="52"/>
      <c r="B43" s="53"/>
      <c r="C43" s="54"/>
      <c r="D43" s="52"/>
      <c r="E43" s="63" t="s">
        <v>4</v>
      </c>
      <c r="F43" s="233"/>
      <c r="G43" s="234"/>
      <c r="H43" s="234"/>
      <c r="I43" s="234"/>
      <c r="J43" s="234"/>
      <c r="K43" s="234"/>
      <c r="L43" s="234"/>
      <c r="M43" s="234"/>
      <c r="N43" s="235"/>
      <c r="O43" s="56"/>
      <c r="P43" s="57"/>
      <c r="Q43" s="58"/>
      <c r="R43" s="59"/>
      <c r="S43" s="60"/>
      <c r="T43" s="59"/>
      <c r="U43" s="60"/>
    </row>
    <row r="44" spans="1:21" s="61" customFormat="1" ht="52.5" customHeight="1" x14ac:dyDescent="0.25">
      <c r="A44" s="52"/>
      <c r="B44" s="53"/>
      <c r="C44" s="54"/>
      <c r="D44" s="52"/>
      <c r="E44" s="63" t="s">
        <v>4</v>
      </c>
      <c r="F44" s="233"/>
      <c r="G44" s="234"/>
      <c r="H44" s="234"/>
      <c r="I44" s="234"/>
      <c r="J44" s="234"/>
      <c r="K44" s="234"/>
      <c r="L44" s="234"/>
      <c r="M44" s="234"/>
      <c r="N44" s="235"/>
      <c r="O44" s="56"/>
      <c r="P44" s="57"/>
      <c r="Q44" s="58"/>
      <c r="R44" s="59"/>
      <c r="S44" s="60"/>
      <c r="T44" s="59"/>
      <c r="U44" s="60"/>
    </row>
    <row r="45" spans="1:21" s="61" customFormat="1" ht="52.5" customHeight="1" x14ac:dyDescent="0.25">
      <c r="A45" s="52"/>
      <c r="B45" s="53"/>
      <c r="C45" s="54"/>
      <c r="D45" s="52"/>
      <c r="E45" s="63" t="s">
        <v>4</v>
      </c>
      <c r="F45" s="233"/>
      <c r="G45" s="234"/>
      <c r="H45" s="234"/>
      <c r="I45" s="234"/>
      <c r="J45" s="234"/>
      <c r="K45" s="234"/>
      <c r="L45" s="234"/>
      <c r="M45" s="234"/>
      <c r="N45" s="235"/>
      <c r="O45" s="56"/>
      <c r="P45" s="57"/>
      <c r="Q45" s="58"/>
      <c r="R45" s="59"/>
      <c r="S45" s="60"/>
      <c r="T45" s="59"/>
      <c r="U45" s="60"/>
    </row>
    <row r="46" spans="1:21" s="61" customFormat="1" ht="52.5" customHeight="1" x14ac:dyDescent="0.25">
      <c r="A46" s="52"/>
      <c r="B46" s="53"/>
      <c r="C46" s="54"/>
      <c r="D46" s="52"/>
      <c r="E46" s="63" t="s">
        <v>4</v>
      </c>
      <c r="F46" s="233"/>
      <c r="G46" s="234"/>
      <c r="H46" s="234"/>
      <c r="I46" s="234"/>
      <c r="J46" s="234"/>
      <c r="K46" s="234"/>
      <c r="L46" s="234"/>
      <c r="M46" s="234"/>
      <c r="N46" s="235"/>
      <c r="O46" s="56"/>
      <c r="P46" s="57"/>
      <c r="Q46" s="58"/>
      <c r="R46" s="59"/>
      <c r="S46" s="60"/>
      <c r="T46" s="59"/>
      <c r="U46" s="60"/>
    </row>
    <row r="47" spans="1:21" s="61" customFormat="1" ht="52.5" customHeight="1" x14ac:dyDescent="0.25">
      <c r="A47" s="52"/>
      <c r="B47" s="53"/>
      <c r="C47" s="54"/>
      <c r="D47" s="52"/>
      <c r="E47" s="63" t="s">
        <v>4</v>
      </c>
      <c r="F47" s="233"/>
      <c r="G47" s="234"/>
      <c r="H47" s="234"/>
      <c r="I47" s="234"/>
      <c r="J47" s="234"/>
      <c r="K47" s="234"/>
      <c r="L47" s="234"/>
      <c r="M47" s="234"/>
      <c r="N47" s="235"/>
      <c r="O47" s="56"/>
      <c r="P47" s="57"/>
      <c r="Q47" s="58"/>
      <c r="R47" s="59"/>
      <c r="S47" s="60"/>
      <c r="T47" s="59"/>
      <c r="U47" s="60"/>
    </row>
    <row r="48" spans="1:21" s="61" customFormat="1" ht="52.5" customHeight="1" x14ac:dyDescent="0.25">
      <c r="A48" s="52"/>
      <c r="B48" s="53"/>
      <c r="C48" s="54"/>
      <c r="D48" s="52"/>
      <c r="E48" s="63" t="s">
        <v>4</v>
      </c>
      <c r="F48" s="233"/>
      <c r="G48" s="234"/>
      <c r="H48" s="234"/>
      <c r="I48" s="234"/>
      <c r="J48" s="234"/>
      <c r="K48" s="234"/>
      <c r="L48" s="234"/>
      <c r="M48" s="234"/>
      <c r="N48" s="235"/>
      <c r="O48" s="56"/>
      <c r="P48" s="57"/>
      <c r="Q48" s="58"/>
      <c r="R48" s="59"/>
      <c r="S48" s="60"/>
      <c r="T48" s="59"/>
      <c r="U48" s="60"/>
    </row>
    <row r="49" spans="1:21" s="61" customFormat="1" ht="52.5" customHeight="1" x14ac:dyDescent="0.25">
      <c r="A49" s="52"/>
      <c r="B49" s="53"/>
      <c r="C49" s="54"/>
      <c r="D49" s="52"/>
      <c r="E49" s="63" t="s">
        <v>4</v>
      </c>
      <c r="F49" s="233"/>
      <c r="G49" s="234"/>
      <c r="H49" s="234"/>
      <c r="I49" s="234"/>
      <c r="J49" s="234"/>
      <c r="K49" s="234"/>
      <c r="L49" s="234"/>
      <c r="M49" s="234"/>
      <c r="N49" s="235"/>
      <c r="O49" s="56"/>
      <c r="P49" s="57"/>
      <c r="Q49" s="58"/>
      <c r="R49" s="59"/>
      <c r="S49" s="60"/>
      <c r="T49" s="59"/>
      <c r="U49" s="60"/>
    </row>
    <row r="50" spans="1:21" s="61" customFormat="1" ht="52.5" customHeight="1" x14ac:dyDescent="0.25">
      <c r="A50" s="52"/>
      <c r="B50" s="53"/>
      <c r="C50" s="54"/>
      <c r="D50" s="52"/>
      <c r="E50" s="63" t="s">
        <v>4</v>
      </c>
      <c r="F50" s="233"/>
      <c r="G50" s="234"/>
      <c r="H50" s="234"/>
      <c r="I50" s="234"/>
      <c r="J50" s="234"/>
      <c r="K50" s="234"/>
      <c r="L50" s="234"/>
      <c r="M50" s="234"/>
      <c r="N50" s="235"/>
      <c r="O50" s="56"/>
      <c r="P50" s="57"/>
      <c r="Q50" s="58"/>
      <c r="R50" s="59"/>
      <c r="S50" s="60"/>
      <c r="T50" s="59"/>
      <c r="U50" s="60"/>
    </row>
    <row r="51" spans="1:21" s="1" customFormat="1" x14ac:dyDescent="0.25">
      <c r="L51" s="26" t="s">
        <v>83</v>
      </c>
      <c r="N51" s="25"/>
      <c r="O51" s="26">
        <f>SUM(O38:O50)</f>
        <v>4460</v>
      </c>
      <c r="P51" s="26">
        <f>SUM(P38:P50)</f>
        <v>0</v>
      </c>
      <c r="Q51" s="18"/>
      <c r="R51" s="136">
        <f>SUM(R38:R50)</f>
        <v>0</v>
      </c>
      <c r="S51" s="18"/>
      <c r="T51" s="136">
        <f>SUM(T38:T50)</f>
        <v>0</v>
      </c>
      <c r="U51" s="18"/>
    </row>
    <row r="53" spans="1:21" s="1" customFormat="1" ht="15.75" thickBot="1" x14ac:dyDescent="0.3">
      <c r="O53" s="26"/>
      <c r="P53" s="26"/>
      <c r="Q53" s="18"/>
      <c r="R53" s="27"/>
      <c r="S53" s="18"/>
      <c r="T53" s="27"/>
      <c r="U53" s="18"/>
    </row>
    <row r="54" spans="1:21" s="1" customFormat="1" ht="19.5" thickBot="1" x14ac:dyDescent="0.35">
      <c r="K54" s="260" t="s">
        <v>69</v>
      </c>
      <c r="L54" s="261"/>
      <c r="M54" s="261"/>
      <c r="N54" s="262"/>
      <c r="O54" s="26">
        <f>SUM(O34,O51)</f>
        <v>26760</v>
      </c>
      <c r="P54" s="26">
        <f>SUM(P34,P51)</f>
        <v>0</v>
      </c>
      <c r="Q54" s="26"/>
      <c r="R54" s="26">
        <f>SUM(R34,R51)</f>
        <v>0</v>
      </c>
      <c r="S54" s="26"/>
      <c r="T54" s="26">
        <f>SUM(T34,T51)</f>
        <v>0</v>
      </c>
      <c r="U54" s="18"/>
    </row>
    <row r="55" spans="1:21" ht="23.25" x14ac:dyDescent="0.35">
      <c r="A55" s="241" t="s">
        <v>89</v>
      </c>
      <c r="B55" s="241"/>
      <c r="C55" s="241"/>
      <c r="D55" s="241"/>
    </row>
    <row r="56" spans="1:21" s="89" customFormat="1" ht="34.5" customHeight="1" x14ac:dyDescent="0.25">
      <c r="A56" s="95" t="s">
        <v>157</v>
      </c>
      <c r="B56" s="96"/>
      <c r="C56" s="96"/>
      <c r="D56" s="96"/>
      <c r="E56" s="97"/>
      <c r="F56" s="97"/>
      <c r="G56" s="97"/>
      <c r="H56" s="97"/>
      <c r="I56" s="97"/>
      <c r="J56" s="97"/>
      <c r="K56" s="97"/>
      <c r="L56" s="97"/>
      <c r="M56" s="97"/>
      <c r="N56" s="98"/>
      <c r="O56" s="99" t="s">
        <v>77</v>
      </c>
      <c r="P56" s="99" t="s">
        <v>37</v>
      </c>
      <c r="Q56" s="100" t="s">
        <v>78</v>
      </c>
      <c r="R56" s="99" t="s">
        <v>38</v>
      </c>
      <c r="S56" s="100" t="s">
        <v>78</v>
      </c>
      <c r="T56" s="99" t="s">
        <v>39</v>
      </c>
      <c r="U56" s="100" t="s">
        <v>78</v>
      </c>
    </row>
    <row r="57" spans="1:21" x14ac:dyDescent="0.25">
      <c r="A57" s="46" t="s">
        <v>73</v>
      </c>
      <c r="B57" s="4"/>
      <c r="C57" s="19" t="s">
        <v>68</v>
      </c>
      <c r="D57" s="19" t="s">
        <v>67</v>
      </c>
      <c r="E57" s="48" t="s">
        <v>32</v>
      </c>
      <c r="F57" s="24" t="s">
        <v>33</v>
      </c>
      <c r="G57" s="4"/>
      <c r="H57" s="4"/>
      <c r="I57" s="4"/>
      <c r="J57" s="4"/>
      <c r="K57" s="4"/>
      <c r="L57" s="4"/>
      <c r="M57" s="4"/>
      <c r="N57" s="4"/>
      <c r="O57" s="15" t="s">
        <v>34</v>
      </c>
      <c r="P57" s="15" t="s">
        <v>34</v>
      </c>
      <c r="Q57" s="22"/>
      <c r="R57" s="15" t="s">
        <v>34</v>
      </c>
      <c r="S57" s="23"/>
      <c r="T57" s="15" t="s">
        <v>34</v>
      </c>
      <c r="U57" s="23"/>
    </row>
    <row r="58" spans="1:21" s="61" customFormat="1" ht="52.5" customHeight="1" x14ac:dyDescent="0.25">
      <c r="A58" s="52">
        <v>9</v>
      </c>
      <c r="B58" s="53"/>
      <c r="C58" s="54" t="s">
        <v>55</v>
      </c>
      <c r="D58" s="52" t="s">
        <v>58</v>
      </c>
      <c r="E58" s="55" t="s">
        <v>8</v>
      </c>
      <c r="F58" s="233" t="s">
        <v>280</v>
      </c>
      <c r="G58" s="234"/>
      <c r="H58" s="234"/>
      <c r="I58" s="234"/>
      <c r="J58" s="234"/>
      <c r="K58" s="234"/>
      <c r="L58" s="234"/>
      <c r="M58" s="234"/>
      <c r="N58" s="235"/>
      <c r="O58" s="57">
        <v>500</v>
      </c>
      <c r="P58" s="57"/>
      <c r="Q58" s="58"/>
      <c r="R58" s="57"/>
      <c r="S58" s="60"/>
      <c r="T58" s="57"/>
      <c r="U58" s="60"/>
    </row>
    <row r="59" spans="1:21" s="61" customFormat="1" ht="52.5" customHeight="1" x14ac:dyDescent="0.25">
      <c r="A59" s="52"/>
      <c r="B59" s="53"/>
      <c r="C59" s="54"/>
      <c r="D59" s="52"/>
      <c r="E59" s="55"/>
      <c r="F59" s="233"/>
      <c r="G59" s="234"/>
      <c r="H59" s="234"/>
      <c r="I59" s="234"/>
      <c r="J59" s="234"/>
      <c r="K59" s="234"/>
      <c r="L59" s="234"/>
      <c r="M59" s="234"/>
      <c r="N59" s="235"/>
      <c r="O59" s="57"/>
      <c r="P59" s="57"/>
      <c r="Q59" s="58"/>
      <c r="R59" s="57"/>
      <c r="S59" s="60"/>
      <c r="T59" s="57"/>
      <c r="U59" s="60"/>
    </row>
    <row r="60" spans="1:21" s="61" customFormat="1" ht="52.5" customHeight="1" x14ac:dyDescent="0.25">
      <c r="A60" s="52"/>
      <c r="B60" s="53"/>
      <c r="C60" s="54"/>
      <c r="D60" s="52"/>
      <c r="E60" s="55"/>
      <c r="F60" s="233"/>
      <c r="G60" s="234"/>
      <c r="H60" s="234"/>
      <c r="I60" s="234"/>
      <c r="J60" s="234"/>
      <c r="K60" s="234"/>
      <c r="L60" s="234"/>
      <c r="M60" s="234"/>
      <c r="N60" s="235"/>
      <c r="O60" s="57"/>
      <c r="P60" s="57"/>
      <c r="Q60" s="58"/>
      <c r="R60" s="57"/>
      <c r="S60" s="60"/>
      <c r="T60" s="57"/>
      <c r="U60" s="60"/>
    </row>
    <row r="61" spans="1:21" s="61" customFormat="1" ht="52.5" customHeight="1" x14ac:dyDescent="0.25">
      <c r="A61" s="52"/>
      <c r="B61" s="53"/>
      <c r="C61" s="54"/>
      <c r="D61" s="52"/>
      <c r="E61" s="55"/>
      <c r="F61" s="233"/>
      <c r="G61" s="234"/>
      <c r="H61" s="234"/>
      <c r="I61" s="234"/>
      <c r="J61" s="234"/>
      <c r="K61" s="234"/>
      <c r="L61" s="234"/>
      <c r="M61" s="234"/>
      <c r="N61" s="235"/>
      <c r="O61" s="57"/>
      <c r="P61" s="57"/>
      <c r="Q61" s="58"/>
      <c r="R61" s="57"/>
      <c r="S61" s="60"/>
      <c r="T61" s="57"/>
      <c r="U61" s="60"/>
    </row>
    <row r="62" spans="1:21" s="61" customFormat="1" ht="52.5" customHeight="1" x14ac:dyDescent="0.25">
      <c r="A62" s="52"/>
      <c r="B62" s="53"/>
      <c r="C62" s="54"/>
      <c r="D62" s="52"/>
      <c r="E62" s="55"/>
      <c r="F62" s="233"/>
      <c r="G62" s="234"/>
      <c r="H62" s="234"/>
      <c r="I62" s="234"/>
      <c r="J62" s="234"/>
      <c r="K62" s="234"/>
      <c r="L62" s="234"/>
      <c r="M62" s="234"/>
      <c r="N62" s="235"/>
      <c r="O62" s="57"/>
      <c r="P62" s="57"/>
      <c r="Q62" s="58"/>
      <c r="R62" s="57"/>
      <c r="S62" s="60"/>
      <c r="T62" s="57"/>
      <c r="U62" s="60"/>
    </row>
    <row r="63" spans="1:21" s="61" customFormat="1" ht="52.5" customHeight="1" x14ac:dyDescent="0.25">
      <c r="A63" s="52"/>
      <c r="B63" s="53"/>
      <c r="C63" s="54"/>
      <c r="D63" s="52"/>
      <c r="E63" s="55"/>
      <c r="F63" s="233"/>
      <c r="G63" s="234"/>
      <c r="H63" s="234"/>
      <c r="I63" s="234"/>
      <c r="J63" s="234"/>
      <c r="K63" s="234"/>
      <c r="L63" s="234"/>
      <c r="M63" s="234"/>
      <c r="N63" s="235"/>
      <c r="O63" s="57"/>
      <c r="P63" s="57"/>
      <c r="Q63" s="58"/>
      <c r="R63" s="57"/>
      <c r="S63" s="60"/>
      <c r="T63" s="57"/>
      <c r="U63" s="60"/>
    </row>
    <row r="64" spans="1:21" s="61" customFormat="1" ht="52.5" customHeight="1" x14ac:dyDescent="0.25">
      <c r="A64" s="52"/>
      <c r="B64" s="53"/>
      <c r="C64" s="54"/>
      <c r="D64" s="52"/>
      <c r="E64" s="55"/>
      <c r="F64" s="233"/>
      <c r="G64" s="234"/>
      <c r="H64" s="234"/>
      <c r="I64" s="234"/>
      <c r="J64" s="234"/>
      <c r="K64" s="234"/>
      <c r="L64" s="234"/>
      <c r="M64" s="234"/>
      <c r="N64" s="235"/>
      <c r="O64" s="57"/>
      <c r="P64" s="57"/>
      <c r="Q64" s="58"/>
      <c r="R64" s="57"/>
      <c r="S64" s="60"/>
      <c r="T64" s="57"/>
      <c r="U64" s="60"/>
    </row>
    <row r="65" spans="1:21" s="61" customFormat="1" ht="52.5" customHeight="1" x14ac:dyDescent="0.25">
      <c r="A65" s="64"/>
      <c r="B65" s="65"/>
      <c r="C65" s="66"/>
      <c r="D65" s="64"/>
      <c r="E65" s="67"/>
      <c r="F65" s="233"/>
      <c r="G65" s="234"/>
      <c r="H65" s="234"/>
      <c r="I65" s="234"/>
      <c r="J65" s="234"/>
      <c r="K65" s="234"/>
      <c r="L65" s="234"/>
      <c r="M65" s="234"/>
      <c r="N65" s="235"/>
      <c r="O65" s="68"/>
      <c r="P65" s="68"/>
      <c r="Q65" s="69"/>
      <c r="R65" s="68"/>
      <c r="S65" s="70"/>
      <c r="T65" s="68"/>
      <c r="U65" s="70"/>
    </row>
    <row r="66" spans="1:21" s="29" customFormat="1" x14ac:dyDescent="0.25">
      <c r="M66" s="29" t="s">
        <v>86</v>
      </c>
      <c r="N66" s="25"/>
      <c r="O66" s="25">
        <f>SUM(O58:O65)</f>
        <v>500</v>
      </c>
      <c r="P66" s="25">
        <f>SUM(P58:P65)</f>
        <v>0</v>
      </c>
      <c r="Q66" s="28"/>
      <c r="R66" s="25">
        <f>SUM(R58:R65)</f>
        <v>0</v>
      </c>
      <c r="S66" s="28"/>
      <c r="T66" s="25">
        <f>SUM(T58:T65)</f>
        <v>0</v>
      </c>
      <c r="U66" s="28"/>
    </row>
    <row r="67" spans="1:21" s="1" customFormat="1" x14ac:dyDescent="0.25">
      <c r="N67" s="26"/>
      <c r="O67" s="26"/>
      <c r="P67" s="26"/>
      <c r="Q67" s="18"/>
      <c r="R67" s="26"/>
      <c r="S67" s="18"/>
      <c r="T67" s="26"/>
      <c r="U67" s="18"/>
    </row>
    <row r="68" spans="1:21" s="107" customFormat="1" ht="34.5" customHeight="1" x14ac:dyDescent="0.25">
      <c r="A68" s="101" t="s">
        <v>84</v>
      </c>
      <c r="B68" s="102"/>
      <c r="C68" s="102"/>
      <c r="D68" s="102"/>
      <c r="E68" s="103"/>
      <c r="F68" s="103"/>
      <c r="G68" s="103"/>
      <c r="H68" s="103"/>
      <c r="I68" s="103"/>
      <c r="J68" s="103"/>
      <c r="K68" s="103"/>
      <c r="L68" s="103"/>
      <c r="M68" s="103"/>
      <c r="N68" s="104"/>
      <c r="O68" s="105" t="s">
        <v>77</v>
      </c>
      <c r="P68" s="105" t="s">
        <v>37</v>
      </c>
      <c r="Q68" s="106" t="s">
        <v>78</v>
      </c>
      <c r="R68" s="105" t="s">
        <v>38</v>
      </c>
      <c r="S68" s="106" t="s">
        <v>78</v>
      </c>
      <c r="T68" s="105" t="s">
        <v>39</v>
      </c>
      <c r="U68" s="106" t="s">
        <v>78</v>
      </c>
    </row>
    <row r="69" spans="1:21" x14ac:dyDescent="0.25">
      <c r="A69" s="46" t="s">
        <v>73</v>
      </c>
      <c r="B69" s="4"/>
      <c r="C69" s="19" t="s">
        <v>68</v>
      </c>
      <c r="D69" s="19" t="s">
        <v>67</v>
      </c>
      <c r="E69" s="48" t="s">
        <v>32</v>
      </c>
      <c r="F69" s="24" t="s">
        <v>33</v>
      </c>
      <c r="G69" s="4"/>
      <c r="H69" s="4"/>
      <c r="I69" s="4"/>
      <c r="J69" s="4"/>
      <c r="K69" s="4"/>
      <c r="L69" s="4"/>
      <c r="M69" s="4"/>
      <c r="N69" s="4"/>
      <c r="O69" s="15" t="s">
        <v>34</v>
      </c>
      <c r="P69" s="15" t="s">
        <v>34</v>
      </c>
      <c r="Q69" s="22"/>
      <c r="R69" s="15" t="s">
        <v>34</v>
      </c>
      <c r="S69" s="23"/>
      <c r="T69" s="15" t="s">
        <v>34</v>
      </c>
      <c r="U69" s="23"/>
    </row>
    <row r="70" spans="1:21" s="61" customFormat="1" ht="52.5" customHeight="1" x14ac:dyDescent="0.25">
      <c r="A70" s="52">
        <v>3</v>
      </c>
      <c r="B70" s="53"/>
      <c r="C70" s="54" t="s">
        <v>55</v>
      </c>
      <c r="D70" s="52" t="s">
        <v>58</v>
      </c>
      <c r="E70" s="55" t="s">
        <v>13</v>
      </c>
      <c r="F70" s="233" t="s">
        <v>268</v>
      </c>
      <c r="G70" s="234"/>
      <c r="H70" s="234"/>
      <c r="I70" s="234"/>
      <c r="J70" s="234"/>
      <c r="K70" s="234"/>
      <c r="L70" s="234"/>
      <c r="M70" s="234"/>
      <c r="N70" s="235"/>
      <c r="O70" s="57">
        <v>975</v>
      </c>
      <c r="P70" s="57"/>
      <c r="Q70" s="58"/>
      <c r="R70" s="57"/>
      <c r="S70" s="60"/>
      <c r="T70" s="57"/>
      <c r="U70" s="60"/>
    </row>
    <row r="71" spans="1:21" s="61" customFormat="1" ht="52.5" customHeight="1" x14ac:dyDescent="0.25">
      <c r="A71" s="52">
        <v>4</v>
      </c>
      <c r="B71" s="53"/>
      <c r="C71" s="54" t="s">
        <v>55</v>
      </c>
      <c r="D71" s="52" t="s">
        <v>56</v>
      </c>
      <c r="E71" s="55" t="s">
        <v>13</v>
      </c>
      <c r="F71" s="233" t="s">
        <v>267</v>
      </c>
      <c r="G71" s="234"/>
      <c r="H71" s="234"/>
      <c r="I71" s="234"/>
      <c r="J71" s="234"/>
      <c r="K71" s="234"/>
      <c r="L71" s="234"/>
      <c r="M71" s="234"/>
      <c r="N71" s="235"/>
      <c r="O71" s="57">
        <v>730</v>
      </c>
      <c r="P71" s="57"/>
      <c r="Q71" s="58"/>
      <c r="R71" s="57"/>
      <c r="S71" s="60"/>
      <c r="T71" s="57"/>
      <c r="U71" s="60"/>
    </row>
    <row r="72" spans="1:21" s="61" customFormat="1" ht="52.5" customHeight="1" x14ac:dyDescent="0.25">
      <c r="A72" s="52">
        <v>13</v>
      </c>
      <c r="B72" s="53"/>
      <c r="C72" s="54" t="s">
        <v>55</v>
      </c>
      <c r="D72" s="52" t="s">
        <v>58</v>
      </c>
      <c r="E72" s="55" t="s">
        <v>13</v>
      </c>
      <c r="F72" s="233" t="s">
        <v>287</v>
      </c>
      <c r="G72" s="234"/>
      <c r="H72" s="234"/>
      <c r="I72" s="234"/>
      <c r="J72" s="234"/>
      <c r="K72" s="234"/>
      <c r="L72" s="234"/>
      <c r="M72" s="234"/>
      <c r="N72" s="235"/>
      <c r="O72" s="57">
        <v>910</v>
      </c>
      <c r="P72" s="57"/>
      <c r="Q72" s="58"/>
      <c r="R72" s="57"/>
      <c r="S72" s="60"/>
      <c r="T72" s="57"/>
      <c r="U72" s="60"/>
    </row>
    <row r="73" spans="1:21" s="61" customFormat="1" ht="52.5" customHeight="1" x14ac:dyDescent="0.25">
      <c r="A73" s="52">
        <v>7</v>
      </c>
      <c r="B73" s="53"/>
      <c r="C73" s="54" t="s">
        <v>58</v>
      </c>
      <c r="D73" s="52" t="s">
        <v>58</v>
      </c>
      <c r="E73" s="55" t="s">
        <v>13</v>
      </c>
      <c r="F73" s="233" t="s">
        <v>281</v>
      </c>
      <c r="G73" s="234"/>
      <c r="H73" s="234"/>
      <c r="I73" s="234"/>
      <c r="J73" s="234"/>
      <c r="K73" s="234"/>
      <c r="L73" s="234"/>
      <c r="M73" s="234"/>
      <c r="N73" s="235"/>
      <c r="O73" s="57">
        <v>2050</v>
      </c>
      <c r="P73" s="57"/>
      <c r="Q73" s="58"/>
      <c r="R73" s="57"/>
      <c r="S73" s="60"/>
      <c r="T73" s="57"/>
      <c r="U73" s="60"/>
    </row>
    <row r="74" spans="1:21" s="61" customFormat="1" ht="52.5" customHeight="1" x14ac:dyDescent="0.25">
      <c r="A74" s="52"/>
      <c r="B74" s="53"/>
      <c r="C74" s="54"/>
      <c r="D74" s="52"/>
      <c r="E74" s="55"/>
      <c r="F74" s="233"/>
      <c r="G74" s="234"/>
      <c r="H74" s="234"/>
      <c r="I74" s="234"/>
      <c r="J74" s="234"/>
      <c r="K74" s="234"/>
      <c r="L74" s="234"/>
      <c r="M74" s="234"/>
      <c r="N74" s="235"/>
      <c r="O74" s="57"/>
      <c r="P74" s="57"/>
      <c r="Q74" s="58"/>
      <c r="R74" s="57"/>
      <c r="S74" s="60"/>
      <c r="T74" s="57"/>
      <c r="U74" s="60"/>
    </row>
    <row r="75" spans="1:21" s="61" customFormat="1" ht="52.5" customHeight="1" x14ac:dyDescent="0.25">
      <c r="A75" s="52"/>
      <c r="B75" s="53"/>
      <c r="C75" s="54"/>
      <c r="D75" s="52"/>
      <c r="E75" s="55"/>
      <c r="F75" s="233"/>
      <c r="G75" s="234"/>
      <c r="H75" s="234"/>
      <c r="I75" s="234"/>
      <c r="J75" s="234"/>
      <c r="K75" s="234"/>
      <c r="L75" s="234"/>
      <c r="M75" s="234"/>
      <c r="N75" s="235"/>
      <c r="O75" s="57"/>
      <c r="P75" s="57"/>
      <c r="Q75" s="58"/>
      <c r="R75" s="57"/>
      <c r="S75" s="60"/>
      <c r="T75" s="57"/>
      <c r="U75" s="60"/>
    </row>
    <row r="76" spans="1:21" s="61" customFormat="1" ht="52.5" customHeight="1" x14ac:dyDescent="0.25">
      <c r="A76" s="52"/>
      <c r="B76" s="53"/>
      <c r="C76" s="54"/>
      <c r="D76" s="52"/>
      <c r="E76" s="55"/>
      <c r="F76" s="233"/>
      <c r="G76" s="234"/>
      <c r="H76" s="234"/>
      <c r="I76" s="234"/>
      <c r="J76" s="234"/>
      <c r="K76" s="234"/>
      <c r="L76" s="234"/>
      <c r="M76" s="234"/>
      <c r="N76" s="235"/>
      <c r="O76" s="57"/>
      <c r="P76" s="57"/>
      <c r="Q76" s="58"/>
      <c r="R76" s="57"/>
      <c r="S76" s="60"/>
      <c r="T76" s="57"/>
      <c r="U76" s="60"/>
    </row>
    <row r="77" spans="1:21" s="61" customFormat="1" ht="52.5" customHeight="1" x14ac:dyDescent="0.25">
      <c r="A77" s="52"/>
      <c r="B77" s="53"/>
      <c r="C77" s="54"/>
      <c r="D77" s="52"/>
      <c r="E77" s="55"/>
      <c r="F77" s="233"/>
      <c r="G77" s="234"/>
      <c r="H77" s="234"/>
      <c r="I77" s="234"/>
      <c r="J77" s="234"/>
      <c r="K77" s="234"/>
      <c r="L77" s="234"/>
      <c r="M77" s="234"/>
      <c r="N77" s="235"/>
      <c r="O77" s="57"/>
      <c r="P77" s="57"/>
      <c r="Q77" s="58"/>
      <c r="R77" s="57"/>
      <c r="S77" s="60"/>
      <c r="T77" s="57"/>
      <c r="U77" s="60"/>
    </row>
    <row r="78" spans="1:21" s="61" customFormat="1" ht="52.5" customHeight="1" x14ac:dyDescent="0.25">
      <c r="A78" s="52"/>
      <c r="B78" s="53"/>
      <c r="C78" s="54"/>
      <c r="D78" s="52"/>
      <c r="E78" s="55"/>
      <c r="F78" s="233"/>
      <c r="G78" s="234"/>
      <c r="H78" s="234"/>
      <c r="I78" s="234"/>
      <c r="J78" s="234"/>
      <c r="K78" s="234"/>
      <c r="L78" s="234"/>
      <c r="M78" s="234"/>
      <c r="N78" s="235"/>
      <c r="O78" s="57"/>
      <c r="P78" s="57"/>
      <c r="Q78" s="58"/>
      <c r="R78" s="57"/>
      <c r="S78" s="60"/>
      <c r="T78" s="57"/>
      <c r="U78" s="60"/>
    </row>
    <row r="79" spans="1:21" s="61" customFormat="1" ht="52.5" customHeight="1" x14ac:dyDescent="0.25">
      <c r="A79" s="52"/>
      <c r="B79" s="53"/>
      <c r="C79" s="54"/>
      <c r="D79" s="52"/>
      <c r="E79" s="55"/>
      <c r="F79" s="233"/>
      <c r="G79" s="234"/>
      <c r="H79" s="234"/>
      <c r="I79" s="234"/>
      <c r="J79" s="234"/>
      <c r="K79" s="234"/>
      <c r="L79" s="234"/>
      <c r="M79" s="234"/>
      <c r="N79" s="235"/>
      <c r="O79" s="57"/>
      <c r="P79" s="57"/>
      <c r="Q79" s="58"/>
      <c r="R79" s="57"/>
      <c r="S79" s="60"/>
      <c r="T79" s="57"/>
      <c r="U79" s="60"/>
    </row>
    <row r="80" spans="1:21" s="61" customFormat="1" ht="52.5" customHeight="1" x14ac:dyDescent="0.25">
      <c r="A80" s="52"/>
      <c r="B80" s="53"/>
      <c r="C80" s="54"/>
      <c r="D80" s="52"/>
      <c r="E80" s="55"/>
      <c r="F80" s="233"/>
      <c r="G80" s="234"/>
      <c r="H80" s="234"/>
      <c r="I80" s="234"/>
      <c r="J80" s="234"/>
      <c r="K80" s="234"/>
      <c r="L80" s="234"/>
      <c r="M80" s="234"/>
      <c r="N80" s="235"/>
      <c r="O80" s="57"/>
      <c r="P80" s="57"/>
      <c r="Q80" s="58"/>
      <c r="R80" s="57"/>
      <c r="S80" s="60"/>
      <c r="T80" s="57"/>
      <c r="U80" s="60"/>
    </row>
    <row r="81" spans="1:21" s="61" customFormat="1" ht="52.5" customHeight="1" x14ac:dyDescent="0.25">
      <c r="A81" s="52"/>
      <c r="B81" s="53"/>
      <c r="C81" s="54"/>
      <c r="D81" s="52"/>
      <c r="E81" s="55"/>
      <c r="F81" s="233"/>
      <c r="G81" s="234"/>
      <c r="H81" s="234"/>
      <c r="I81" s="234"/>
      <c r="J81" s="234"/>
      <c r="K81" s="234"/>
      <c r="L81" s="234"/>
      <c r="M81" s="234"/>
      <c r="N81" s="235"/>
      <c r="O81" s="57"/>
      <c r="P81" s="57"/>
      <c r="Q81" s="58"/>
      <c r="R81" s="57"/>
      <c r="S81" s="60"/>
      <c r="T81" s="57"/>
      <c r="U81" s="60"/>
    </row>
    <row r="82" spans="1:21" s="61" customFormat="1" ht="52.5" customHeight="1" x14ac:dyDescent="0.25">
      <c r="A82" s="52"/>
      <c r="B82" s="53"/>
      <c r="C82" s="54"/>
      <c r="D82" s="52"/>
      <c r="E82" s="55"/>
      <c r="F82" s="233"/>
      <c r="G82" s="234"/>
      <c r="H82" s="234"/>
      <c r="I82" s="234"/>
      <c r="J82" s="234"/>
      <c r="K82" s="234"/>
      <c r="L82" s="234"/>
      <c r="M82" s="234"/>
      <c r="N82" s="235"/>
      <c r="O82" s="57"/>
      <c r="P82" s="57"/>
      <c r="Q82" s="58"/>
      <c r="R82" s="57"/>
      <c r="S82" s="60"/>
      <c r="T82" s="57"/>
      <c r="U82" s="60"/>
    </row>
    <row r="83" spans="1:21" s="1" customFormat="1" x14ac:dyDescent="0.25">
      <c r="L83" s="137" t="s">
        <v>87</v>
      </c>
      <c r="M83" s="38"/>
      <c r="N83" s="38"/>
      <c r="O83" s="26">
        <f>SUM(O70:O82)</f>
        <v>4665</v>
      </c>
      <c r="P83" s="26">
        <f t="shared" ref="P83:T83" si="0">SUM(P70:P82)</f>
        <v>0</v>
      </c>
      <c r="Q83" s="26"/>
      <c r="R83" s="26">
        <f t="shared" si="0"/>
        <v>0</v>
      </c>
      <c r="S83" s="26"/>
      <c r="T83" s="26">
        <f t="shared" si="0"/>
        <v>0</v>
      </c>
      <c r="U83" s="26"/>
    </row>
    <row r="85" spans="1:21" s="89" customFormat="1" ht="37.5" customHeight="1" x14ac:dyDescent="0.25">
      <c r="A85" s="108" t="s">
        <v>36</v>
      </c>
      <c r="B85" s="109"/>
      <c r="C85" s="109"/>
      <c r="D85" s="109"/>
      <c r="E85" s="109"/>
      <c r="F85" s="109"/>
      <c r="G85" s="109"/>
      <c r="H85" s="109"/>
      <c r="I85" s="109"/>
      <c r="J85" s="109"/>
      <c r="K85" s="109"/>
      <c r="L85" s="109"/>
      <c r="M85" s="109"/>
      <c r="N85" s="110"/>
      <c r="O85" s="111" t="s">
        <v>77</v>
      </c>
      <c r="P85" s="111" t="s">
        <v>37</v>
      </c>
      <c r="Q85" s="112" t="s">
        <v>78</v>
      </c>
      <c r="R85" s="111" t="s">
        <v>38</v>
      </c>
      <c r="S85" s="112" t="s">
        <v>78</v>
      </c>
      <c r="T85" s="111" t="s">
        <v>39</v>
      </c>
      <c r="U85" s="112" t="s">
        <v>78</v>
      </c>
    </row>
    <row r="86" spans="1:21" x14ac:dyDescent="0.25">
      <c r="A86" s="46" t="s">
        <v>73</v>
      </c>
      <c r="B86" s="4"/>
      <c r="C86" s="19" t="s">
        <v>68</v>
      </c>
      <c r="D86" s="19" t="s">
        <v>67</v>
      </c>
      <c r="E86" s="48" t="s">
        <v>32</v>
      </c>
      <c r="F86" s="4" t="s">
        <v>33</v>
      </c>
      <c r="G86" s="4"/>
      <c r="H86" s="4"/>
      <c r="I86" s="4"/>
      <c r="J86" s="4"/>
      <c r="K86" s="4"/>
      <c r="L86" s="4"/>
      <c r="M86" s="4"/>
      <c r="N86" s="4"/>
      <c r="O86" s="15" t="s">
        <v>34</v>
      </c>
      <c r="P86" s="24" t="s">
        <v>34</v>
      </c>
      <c r="Q86" s="22"/>
      <c r="R86" s="24" t="s">
        <v>34</v>
      </c>
      <c r="S86" s="23"/>
      <c r="T86" s="24" t="s">
        <v>34</v>
      </c>
      <c r="U86" s="23"/>
    </row>
    <row r="87" spans="1:21" s="61" customFormat="1" ht="52.5" customHeight="1" x14ac:dyDescent="0.25">
      <c r="A87" s="52">
        <v>13</v>
      </c>
      <c r="B87" s="53"/>
      <c r="C87" s="54" t="s">
        <v>55</v>
      </c>
      <c r="D87" s="54" t="s">
        <v>58</v>
      </c>
      <c r="E87" s="55" t="s">
        <v>14</v>
      </c>
      <c r="F87" s="233" t="s">
        <v>274</v>
      </c>
      <c r="G87" s="234"/>
      <c r="H87" s="234"/>
      <c r="I87" s="234"/>
      <c r="J87" s="234"/>
      <c r="K87" s="234"/>
      <c r="L87" s="234"/>
      <c r="M87" s="234"/>
      <c r="N87" s="235"/>
      <c r="O87" s="57">
        <v>651</v>
      </c>
      <c r="P87" s="56"/>
      <c r="Q87" s="58"/>
      <c r="R87" s="56"/>
      <c r="S87" s="60"/>
      <c r="T87" s="56"/>
      <c r="U87" s="60"/>
    </row>
    <row r="88" spans="1:21" s="61" customFormat="1" ht="52.5" customHeight="1" x14ac:dyDescent="0.25">
      <c r="A88" s="52"/>
      <c r="B88" s="53"/>
      <c r="C88" s="54"/>
      <c r="D88" s="54"/>
      <c r="E88" s="55"/>
      <c r="F88" s="233"/>
      <c r="G88" s="234"/>
      <c r="H88" s="234"/>
      <c r="I88" s="234"/>
      <c r="J88" s="234"/>
      <c r="K88" s="234"/>
      <c r="L88" s="234"/>
      <c r="M88" s="234"/>
      <c r="N88" s="235"/>
      <c r="O88" s="57"/>
      <c r="P88" s="56"/>
      <c r="Q88" s="58"/>
      <c r="R88" s="56"/>
      <c r="S88" s="60"/>
      <c r="T88" s="56"/>
      <c r="U88" s="60"/>
    </row>
    <row r="89" spans="1:21" s="61" customFormat="1" ht="52.5" customHeight="1" x14ac:dyDescent="0.25">
      <c r="A89" s="52"/>
      <c r="B89" s="53"/>
      <c r="C89" s="54"/>
      <c r="D89" s="54"/>
      <c r="E89" s="55"/>
      <c r="F89" s="233"/>
      <c r="G89" s="234"/>
      <c r="H89" s="234"/>
      <c r="I89" s="234"/>
      <c r="J89" s="234"/>
      <c r="K89" s="234"/>
      <c r="L89" s="234"/>
      <c r="M89" s="234"/>
      <c r="N89" s="235"/>
      <c r="O89" s="57"/>
      <c r="P89" s="56"/>
      <c r="Q89" s="58"/>
      <c r="R89" s="56"/>
      <c r="S89" s="60"/>
      <c r="T89" s="56"/>
      <c r="U89" s="60"/>
    </row>
    <row r="90" spans="1:21" s="61" customFormat="1" ht="52.5" customHeight="1" x14ac:dyDescent="0.25">
      <c r="A90" s="52"/>
      <c r="B90" s="53"/>
      <c r="C90" s="54"/>
      <c r="D90" s="54"/>
      <c r="E90" s="55"/>
      <c r="F90" s="233"/>
      <c r="G90" s="234"/>
      <c r="H90" s="234"/>
      <c r="I90" s="234"/>
      <c r="J90" s="234"/>
      <c r="K90" s="234"/>
      <c r="L90" s="234"/>
      <c r="M90" s="234"/>
      <c r="N90" s="235"/>
      <c r="O90" s="57"/>
      <c r="P90" s="56"/>
      <c r="Q90" s="58"/>
      <c r="R90" s="56"/>
      <c r="S90" s="60"/>
      <c r="T90" s="56"/>
      <c r="U90" s="60"/>
    </row>
    <row r="91" spans="1:21" s="61" customFormat="1" ht="52.5" customHeight="1" x14ac:dyDescent="0.25">
      <c r="A91" s="52"/>
      <c r="B91" s="53"/>
      <c r="C91" s="54"/>
      <c r="D91" s="54"/>
      <c r="E91" s="55"/>
      <c r="F91" s="233"/>
      <c r="G91" s="234"/>
      <c r="H91" s="234"/>
      <c r="I91" s="234"/>
      <c r="J91" s="234"/>
      <c r="K91" s="234"/>
      <c r="L91" s="234"/>
      <c r="M91" s="234"/>
      <c r="N91" s="235"/>
      <c r="O91" s="57"/>
      <c r="P91" s="56"/>
      <c r="Q91" s="58"/>
      <c r="R91" s="56"/>
      <c r="S91" s="60"/>
      <c r="T91" s="56"/>
      <c r="U91" s="60"/>
    </row>
    <row r="92" spans="1:21" s="61" customFormat="1" ht="52.5" customHeight="1" x14ac:dyDescent="0.25">
      <c r="A92" s="52"/>
      <c r="B92" s="53"/>
      <c r="C92" s="54"/>
      <c r="D92" s="54"/>
      <c r="E92" s="55"/>
      <c r="F92" s="233"/>
      <c r="G92" s="234"/>
      <c r="H92" s="234"/>
      <c r="I92" s="234"/>
      <c r="J92" s="234"/>
      <c r="K92" s="234"/>
      <c r="L92" s="234"/>
      <c r="M92" s="234"/>
      <c r="N92" s="235"/>
      <c r="O92" s="57"/>
      <c r="P92" s="56"/>
      <c r="Q92" s="58"/>
      <c r="R92" s="56"/>
      <c r="S92" s="60"/>
      <c r="T92" s="56"/>
      <c r="U92" s="60"/>
    </row>
    <row r="93" spans="1:21" s="61" customFormat="1" ht="52.5" customHeight="1" x14ac:dyDescent="0.25">
      <c r="A93" s="52"/>
      <c r="B93" s="53"/>
      <c r="C93" s="54"/>
      <c r="D93" s="54"/>
      <c r="E93" s="55"/>
      <c r="F93" s="233"/>
      <c r="G93" s="234"/>
      <c r="H93" s="234"/>
      <c r="I93" s="234"/>
      <c r="J93" s="234"/>
      <c r="K93" s="234"/>
      <c r="L93" s="234"/>
      <c r="M93" s="234"/>
      <c r="N93" s="235"/>
      <c r="O93" s="57"/>
      <c r="P93" s="56"/>
      <c r="Q93" s="58"/>
      <c r="R93" s="56"/>
      <c r="S93" s="60"/>
      <c r="T93" s="56"/>
      <c r="U93" s="60"/>
    </row>
    <row r="94" spans="1:21" s="61" customFormat="1" ht="52.5" customHeight="1" x14ac:dyDescent="0.25">
      <c r="A94" s="52"/>
      <c r="B94" s="53"/>
      <c r="C94" s="54"/>
      <c r="D94" s="54"/>
      <c r="E94" s="55"/>
      <c r="F94" s="233"/>
      <c r="G94" s="234"/>
      <c r="H94" s="234"/>
      <c r="I94" s="234"/>
      <c r="J94" s="234"/>
      <c r="K94" s="234"/>
      <c r="L94" s="234"/>
      <c r="M94" s="234"/>
      <c r="N94" s="235"/>
      <c r="O94" s="57"/>
      <c r="P94" s="56"/>
      <c r="Q94" s="58"/>
      <c r="R94" s="56"/>
      <c r="S94" s="60"/>
      <c r="T94" s="56"/>
      <c r="U94" s="60"/>
    </row>
    <row r="95" spans="1:21" s="61" customFormat="1" ht="52.5" customHeight="1" x14ac:dyDescent="0.25">
      <c r="A95" s="52"/>
      <c r="B95" s="53"/>
      <c r="C95" s="54"/>
      <c r="D95" s="54"/>
      <c r="E95" s="55"/>
      <c r="F95" s="233"/>
      <c r="G95" s="234"/>
      <c r="H95" s="234"/>
      <c r="I95" s="234"/>
      <c r="J95" s="234"/>
      <c r="K95" s="234"/>
      <c r="L95" s="234"/>
      <c r="M95" s="234"/>
      <c r="N95" s="235"/>
      <c r="O95" s="57"/>
      <c r="P95" s="56"/>
      <c r="Q95" s="58"/>
      <c r="R95" s="56"/>
      <c r="S95" s="60"/>
      <c r="T95" s="56"/>
      <c r="U95" s="60"/>
    </row>
    <row r="96" spans="1:21" s="61" customFormat="1" ht="52.5" customHeight="1" x14ac:dyDescent="0.25">
      <c r="A96" s="52"/>
      <c r="B96" s="53"/>
      <c r="C96" s="54"/>
      <c r="D96" s="54"/>
      <c r="E96" s="55"/>
      <c r="F96" s="233"/>
      <c r="G96" s="234"/>
      <c r="H96" s="234"/>
      <c r="I96" s="234"/>
      <c r="J96" s="234"/>
      <c r="K96" s="234"/>
      <c r="L96" s="234"/>
      <c r="M96" s="234"/>
      <c r="N96" s="235"/>
      <c r="O96" s="57"/>
      <c r="P96" s="56"/>
      <c r="Q96" s="58"/>
      <c r="R96" s="56"/>
      <c r="S96" s="60"/>
      <c r="T96" s="56"/>
      <c r="U96" s="60"/>
    </row>
    <row r="97" spans="1:21" s="61" customFormat="1" ht="52.5" customHeight="1" x14ac:dyDescent="0.25">
      <c r="A97" s="52"/>
      <c r="B97" s="53"/>
      <c r="C97" s="54"/>
      <c r="D97" s="54"/>
      <c r="E97" s="55"/>
      <c r="F97" s="233"/>
      <c r="G97" s="234"/>
      <c r="H97" s="234"/>
      <c r="I97" s="234"/>
      <c r="J97" s="234"/>
      <c r="K97" s="234"/>
      <c r="L97" s="234"/>
      <c r="M97" s="234"/>
      <c r="N97" s="235"/>
      <c r="O97" s="57"/>
      <c r="P97" s="56"/>
      <c r="Q97" s="69"/>
      <c r="R97" s="56"/>
      <c r="S97" s="70"/>
      <c r="T97" s="56"/>
      <c r="U97" s="60"/>
    </row>
    <row r="98" spans="1:21" s="1" customFormat="1" x14ac:dyDescent="0.25">
      <c r="L98" s="137" t="s">
        <v>70</v>
      </c>
      <c r="M98" s="38"/>
      <c r="N98" s="38"/>
      <c r="O98" s="26">
        <f>SUM(O87:O97)</f>
        <v>651</v>
      </c>
      <c r="P98" s="26">
        <f>SUM(P87:P97)</f>
        <v>0</v>
      </c>
      <c r="Q98" s="28"/>
      <c r="R98" s="26">
        <f>SUM(R87:R97)</f>
        <v>0</v>
      </c>
      <c r="S98" s="28"/>
      <c r="T98" s="26">
        <f>SUM(T87:T97)</f>
        <v>0</v>
      </c>
      <c r="U98" s="22"/>
    </row>
    <row r="100" spans="1:21" s="89" customFormat="1" ht="37.5" customHeight="1" x14ac:dyDescent="0.25">
      <c r="A100" s="113" t="s">
        <v>85</v>
      </c>
      <c r="B100" s="114"/>
      <c r="C100" s="114"/>
      <c r="D100" s="138" t="s">
        <v>175</v>
      </c>
      <c r="E100" s="114"/>
      <c r="F100" s="114"/>
      <c r="G100" s="114"/>
      <c r="H100" s="114"/>
      <c r="I100" s="114"/>
      <c r="J100" s="114"/>
      <c r="K100" s="114"/>
      <c r="L100" s="114"/>
      <c r="M100" s="114"/>
      <c r="N100" s="115"/>
      <c r="O100" s="116" t="s">
        <v>77</v>
      </c>
      <c r="P100" s="116" t="s">
        <v>37</v>
      </c>
      <c r="Q100" s="117" t="s">
        <v>78</v>
      </c>
      <c r="R100" s="116" t="s">
        <v>38</v>
      </c>
      <c r="S100" s="117" t="s">
        <v>78</v>
      </c>
      <c r="T100" s="116" t="s">
        <v>39</v>
      </c>
      <c r="U100" s="117" t="s">
        <v>78</v>
      </c>
    </row>
    <row r="101" spans="1:21" x14ac:dyDescent="0.25">
      <c r="A101" s="46" t="s">
        <v>73</v>
      </c>
      <c r="B101" s="4"/>
      <c r="C101" s="19" t="s">
        <v>68</v>
      </c>
      <c r="D101" s="19" t="s">
        <v>67</v>
      </c>
      <c r="E101" s="48" t="s">
        <v>32</v>
      </c>
      <c r="F101" s="4" t="s">
        <v>33</v>
      </c>
      <c r="G101" s="4"/>
      <c r="H101" s="4"/>
      <c r="I101" s="4"/>
      <c r="J101" s="4"/>
      <c r="K101" s="4"/>
      <c r="L101" s="4"/>
      <c r="M101" s="4"/>
      <c r="N101" s="4"/>
      <c r="O101" s="15" t="s">
        <v>34</v>
      </c>
      <c r="P101" s="15" t="s">
        <v>34</v>
      </c>
      <c r="Q101" s="22"/>
      <c r="R101" s="15" t="s">
        <v>34</v>
      </c>
      <c r="S101" s="23"/>
      <c r="T101" s="15" t="s">
        <v>34</v>
      </c>
      <c r="U101" s="23"/>
    </row>
    <row r="102" spans="1:21" s="61" customFormat="1" ht="52.5" customHeight="1" x14ac:dyDescent="0.25">
      <c r="A102" s="52">
        <v>1</v>
      </c>
      <c r="B102" s="53"/>
      <c r="C102" s="54" t="s">
        <v>55</v>
      </c>
      <c r="D102" s="54" t="s">
        <v>58</v>
      </c>
      <c r="E102" s="63" t="s">
        <v>15</v>
      </c>
      <c r="F102" s="242" t="s">
        <v>289</v>
      </c>
      <c r="G102" s="243"/>
      <c r="H102" s="243"/>
      <c r="I102" s="243"/>
      <c r="J102" s="243"/>
      <c r="K102" s="243"/>
      <c r="L102" s="243"/>
      <c r="M102" s="243"/>
      <c r="N102" s="244"/>
      <c r="O102" s="57">
        <v>401</v>
      </c>
      <c r="P102" s="57"/>
      <c r="R102" s="57"/>
      <c r="S102" s="60"/>
      <c r="T102" s="57"/>
      <c r="U102" s="60"/>
    </row>
    <row r="103" spans="1:21" s="61" customFormat="1" ht="52.5" customHeight="1" x14ac:dyDescent="0.25">
      <c r="A103" s="52">
        <v>1</v>
      </c>
      <c r="B103" s="53"/>
      <c r="C103" s="54" t="s">
        <v>55</v>
      </c>
      <c r="D103" s="54" t="s">
        <v>58</v>
      </c>
      <c r="E103" s="63" t="s">
        <v>15</v>
      </c>
      <c r="F103" s="242" t="s">
        <v>288</v>
      </c>
      <c r="G103" s="243"/>
      <c r="H103" s="243"/>
      <c r="I103" s="243"/>
      <c r="J103" s="243"/>
      <c r="K103" s="243"/>
      <c r="L103" s="243"/>
      <c r="M103" s="243"/>
      <c r="N103" s="244"/>
      <c r="O103" s="57">
        <v>556</v>
      </c>
      <c r="P103" s="57"/>
      <c r="Q103" s="58"/>
      <c r="R103" s="57"/>
      <c r="S103" s="60"/>
      <c r="T103" s="57"/>
      <c r="U103" s="60"/>
    </row>
    <row r="104" spans="1:21" s="61" customFormat="1" ht="64.5" customHeight="1" x14ac:dyDescent="0.25">
      <c r="A104" s="52">
        <v>2</v>
      </c>
      <c r="B104" s="53"/>
      <c r="C104" s="54" t="s">
        <v>57</v>
      </c>
      <c r="D104" s="54" t="s">
        <v>57</v>
      </c>
      <c r="E104" s="63" t="s">
        <v>15</v>
      </c>
      <c r="F104" s="242" t="s">
        <v>290</v>
      </c>
      <c r="G104" s="243"/>
      <c r="H104" s="243"/>
      <c r="I104" s="243"/>
      <c r="J104" s="243"/>
      <c r="K104" s="243"/>
      <c r="L104" s="243"/>
      <c r="M104" s="243"/>
      <c r="N104" s="244"/>
      <c r="O104" s="201">
        <v>869</v>
      </c>
      <c r="P104" s="201"/>
      <c r="Q104" s="202"/>
      <c r="R104" s="57"/>
      <c r="S104" s="60"/>
      <c r="T104" s="57"/>
      <c r="U104" s="60"/>
    </row>
    <row r="105" spans="1:21" s="61" customFormat="1" ht="76.5" customHeight="1" x14ac:dyDescent="0.25">
      <c r="A105" s="52">
        <v>5</v>
      </c>
      <c r="B105" s="53"/>
      <c r="C105" s="54" t="s">
        <v>55</v>
      </c>
      <c r="D105" s="54" t="s">
        <v>55</v>
      </c>
      <c r="E105" s="63" t="s">
        <v>15</v>
      </c>
      <c r="F105" s="242" t="s">
        <v>294</v>
      </c>
      <c r="G105" s="243"/>
      <c r="H105" s="243"/>
      <c r="I105" s="243"/>
      <c r="J105" s="243"/>
      <c r="K105" s="243"/>
      <c r="L105" s="243"/>
      <c r="M105" s="243"/>
      <c r="N105" s="244"/>
      <c r="O105" s="201">
        <v>1171</v>
      </c>
      <c r="P105" s="201"/>
      <c r="Q105" s="202"/>
      <c r="R105" s="57"/>
      <c r="S105" s="60"/>
      <c r="T105" s="57"/>
      <c r="U105" s="60"/>
    </row>
    <row r="106" spans="1:21" s="61" customFormat="1" ht="78.75" customHeight="1" x14ac:dyDescent="0.25">
      <c r="A106" s="52">
        <v>6</v>
      </c>
      <c r="B106" s="53"/>
      <c r="C106" s="54" t="s">
        <v>56</v>
      </c>
      <c r="D106" s="54" t="s">
        <v>56</v>
      </c>
      <c r="E106" s="63" t="s">
        <v>15</v>
      </c>
      <c r="F106" s="242" t="s">
        <v>295</v>
      </c>
      <c r="G106" s="243"/>
      <c r="H106" s="243"/>
      <c r="I106" s="243"/>
      <c r="J106" s="243"/>
      <c r="K106" s="243"/>
      <c r="L106" s="243"/>
      <c r="M106" s="243"/>
      <c r="N106" s="244"/>
      <c r="O106" s="201">
        <v>1588</v>
      </c>
      <c r="P106" s="201"/>
      <c r="Q106" s="202"/>
      <c r="R106" s="57"/>
      <c r="S106" s="60"/>
      <c r="T106" s="57"/>
      <c r="U106" s="60"/>
    </row>
    <row r="107" spans="1:21" s="61" customFormat="1" ht="45" customHeight="1" x14ac:dyDescent="0.25">
      <c r="A107" s="52">
        <v>7</v>
      </c>
      <c r="B107" s="53"/>
      <c r="C107" s="54" t="s">
        <v>58</v>
      </c>
      <c r="D107" s="54" t="s">
        <v>58</v>
      </c>
      <c r="E107" s="63" t="s">
        <v>15</v>
      </c>
      <c r="F107" s="242" t="s">
        <v>291</v>
      </c>
      <c r="G107" s="243"/>
      <c r="H107" s="243"/>
      <c r="I107" s="243"/>
      <c r="J107" s="243"/>
      <c r="K107" s="243"/>
      <c r="L107" s="243"/>
      <c r="M107" s="243"/>
      <c r="N107" s="244"/>
      <c r="O107" s="201">
        <v>5025</v>
      </c>
      <c r="P107" s="201"/>
      <c r="Q107" s="202"/>
      <c r="R107" s="57"/>
      <c r="S107" s="60"/>
      <c r="T107" s="57"/>
      <c r="U107" s="60"/>
    </row>
    <row r="108" spans="1:21" s="61" customFormat="1" ht="45.75" customHeight="1" x14ac:dyDescent="0.25">
      <c r="A108" s="52">
        <v>9</v>
      </c>
      <c r="B108" s="53"/>
      <c r="C108" s="54" t="s">
        <v>55</v>
      </c>
      <c r="D108" s="54" t="s">
        <v>58</v>
      </c>
      <c r="E108" s="63" t="s">
        <v>15</v>
      </c>
      <c r="F108" s="242" t="s">
        <v>292</v>
      </c>
      <c r="G108" s="243"/>
      <c r="H108" s="243"/>
      <c r="I108" s="243"/>
      <c r="J108" s="243"/>
      <c r="K108" s="243"/>
      <c r="L108" s="243"/>
      <c r="M108" s="243"/>
      <c r="N108" s="244"/>
      <c r="O108" s="201">
        <v>289</v>
      </c>
      <c r="P108" s="201"/>
      <c r="Q108" s="202"/>
      <c r="R108" s="57"/>
      <c r="S108" s="60"/>
      <c r="T108" s="57"/>
      <c r="U108" s="60"/>
    </row>
    <row r="109" spans="1:21" s="61" customFormat="1" ht="90.75" customHeight="1" x14ac:dyDescent="0.25">
      <c r="A109" s="52">
        <v>11</v>
      </c>
      <c r="B109" s="53"/>
      <c r="C109" s="54" t="s">
        <v>57</v>
      </c>
      <c r="D109" s="54" t="s">
        <v>58</v>
      </c>
      <c r="E109" s="63" t="s">
        <v>15</v>
      </c>
      <c r="F109" s="242" t="s">
        <v>296</v>
      </c>
      <c r="G109" s="243"/>
      <c r="H109" s="243"/>
      <c r="I109" s="243"/>
      <c r="J109" s="243"/>
      <c r="K109" s="243"/>
      <c r="L109" s="243"/>
      <c r="M109" s="243"/>
      <c r="N109" s="244"/>
      <c r="O109" s="201">
        <v>1500</v>
      </c>
      <c r="P109" s="201"/>
      <c r="Q109" s="202"/>
      <c r="R109" s="57"/>
      <c r="S109" s="60"/>
      <c r="T109" s="57"/>
      <c r="U109" s="60"/>
    </row>
    <row r="110" spans="1:21" s="61" customFormat="1" ht="52.5" customHeight="1" x14ac:dyDescent="0.25">
      <c r="A110" s="52"/>
      <c r="B110" s="53"/>
      <c r="C110" s="54"/>
      <c r="D110" s="54"/>
      <c r="E110" s="63" t="s">
        <v>15</v>
      </c>
      <c r="F110" s="233"/>
      <c r="G110" s="234"/>
      <c r="H110" s="234"/>
      <c r="I110" s="234"/>
      <c r="J110" s="234"/>
      <c r="K110" s="234"/>
      <c r="L110" s="234"/>
      <c r="M110" s="234"/>
      <c r="N110" s="235"/>
      <c r="O110" s="57"/>
      <c r="P110" s="57"/>
      <c r="Q110" s="58"/>
      <c r="R110" s="57"/>
      <c r="S110" s="60"/>
      <c r="T110" s="57"/>
      <c r="U110" s="60"/>
    </row>
    <row r="111" spans="1:21" s="61" customFormat="1" ht="52.5" customHeight="1" x14ac:dyDescent="0.25">
      <c r="A111" s="52"/>
      <c r="B111" s="53"/>
      <c r="C111" s="54"/>
      <c r="D111" s="54"/>
      <c r="E111" s="63" t="s">
        <v>15</v>
      </c>
      <c r="F111" s="233"/>
      <c r="G111" s="234"/>
      <c r="H111" s="234"/>
      <c r="I111" s="234"/>
      <c r="J111" s="234"/>
      <c r="K111" s="234"/>
      <c r="L111" s="234"/>
      <c r="M111" s="234"/>
      <c r="N111" s="235"/>
      <c r="O111" s="57"/>
      <c r="P111" s="57"/>
      <c r="Q111" s="58"/>
      <c r="R111" s="57"/>
      <c r="S111" s="60"/>
      <c r="T111" s="57"/>
      <c r="U111" s="60"/>
    </row>
    <row r="112" spans="1:21" s="61" customFormat="1" ht="52.5" customHeight="1" x14ac:dyDescent="0.25">
      <c r="A112" s="52"/>
      <c r="B112" s="53"/>
      <c r="C112" s="54"/>
      <c r="D112" s="54"/>
      <c r="E112" s="63" t="s">
        <v>15</v>
      </c>
      <c r="F112" s="233"/>
      <c r="G112" s="234"/>
      <c r="H112" s="234"/>
      <c r="I112" s="234"/>
      <c r="J112" s="234"/>
      <c r="K112" s="234"/>
      <c r="L112" s="234"/>
      <c r="M112" s="234"/>
      <c r="N112" s="235"/>
      <c r="O112" s="57"/>
      <c r="P112" s="57"/>
      <c r="Q112" s="58"/>
      <c r="R112" s="57"/>
      <c r="S112" s="60"/>
      <c r="T112" s="57"/>
      <c r="U112" s="60"/>
    </row>
    <row r="113" spans="1:21" s="61" customFormat="1" ht="52.5" customHeight="1" x14ac:dyDescent="0.25">
      <c r="A113" s="52"/>
      <c r="B113" s="53"/>
      <c r="C113" s="54"/>
      <c r="D113" s="54"/>
      <c r="E113" s="63" t="s">
        <v>15</v>
      </c>
      <c r="F113" s="233"/>
      <c r="G113" s="234"/>
      <c r="H113" s="234"/>
      <c r="I113" s="234"/>
      <c r="J113" s="234"/>
      <c r="K113" s="234"/>
      <c r="L113" s="234"/>
      <c r="M113" s="234"/>
      <c r="N113" s="235"/>
      <c r="O113" s="57"/>
      <c r="P113" s="57"/>
      <c r="Q113" s="58"/>
      <c r="R113" s="57"/>
      <c r="S113" s="60"/>
      <c r="T113" s="57"/>
      <c r="U113" s="60"/>
    </row>
    <row r="114" spans="1:21" s="61" customFormat="1" ht="52.5" customHeight="1" x14ac:dyDescent="0.25">
      <c r="A114" s="52"/>
      <c r="B114" s="53"/>
      <c r="C114" s="54"/>
      <c r="D114" s="54"/>
      <c r="E114" s="63" t="s">
        <v>15</v>
      </c>
      <c r="F114" s="233"/>
      <c r="G114" s="234"/>
      <c r="H114" s="234"/>
      <c r="I114" s="234"/>
      <c r="J114" s="234"/>
      <c r="K114" s="234"/>
      <c r="L114" s="234"/>
      <c r="M114" s="234"/>
      <c r="N114" s="235"/>
      <c r="O114" s="57"/>
      <c r="P114" s="57"/>
      <c r="Q114" s="58"/>
      <c r="R114" s="57"/>
      <c r="S114" s="60"/>
      <c r="T114" s="57"/>
      <c r="U114" s="60"/>
    </row>
    <row r="115" spans="1:21" s="61" customFormat="1" ht="52.5" customHeight="1" x14ac:dyDescent="0.25">
      <c r="A115" s="52"/>
      <c r="B115" s="53"/>
      <c r="C115" s="54"/>
      <c r="D115" s="54"/>
      <c r="E115" s="63" t="s">
        <v>15</v>
      </c>
      <c r="F115" s="233"/>
      <c r="G115" s="234"/>
      <c r="H115" s="234"/>
      <c r="I115" s="234"/>
      <c r="J115" s="234"/>
      <c r="K115" s="234"/>
      <c r="L115" s="234"/>
      <c r="M115" s="234"/>
      <c r="N115" s="235"/>
      <c r="O115" s="57"/>
      <c r="P115" s="57"/>
      <c r="Q115" s="58"/>
      <c r="R115" s="57"/>
      <c r="S115" s="60"/>
      <c r="T115" s="57"/>
      <c r="U115" s="60"/>
    </row>
    <row r="116" spans="1:21" s="61" customFormat="1" ht="52.5" customHeight="1" x14ac:dyDescent="0.25">
      <c r="A116" s="52"/>
      <c r="B116" s="53"/>
      <c r="C116" s="54"/>
      <c r="D116" s="54"/>
      <c r="E116" s="63" t="s">
        <v>15</v>
      </c>
      <c r="F116" s="233"/>
      <c r="G116" s="234"/>
      <c r="H116" s="234"/>
      <c r="I116" s="234"/>
      <c r="J116" s="234"/>
      <c r="K116" s="234"/>
      <c r="L116" s="234"/>
      <c r="M116" s="234"/>
      <c r="N116" s="235"/>
      <c r="O116" s="57"/>
      <c r="P116" s="57"/>
      <c r="Q116" s="58"/>
      <c r="R116" s="57"/>
      <c r="S116" s="60"/>
      <c r="T116" s="57"/>
      <c r="U116" s="60"/>
    </row>
    <row r="117" spans="1:21" s="1" customFormat="1" x14ac:dyDescent="0.25">
      <c r="M117" s="38" t="s">
        <v>71</v>
      </c>
      <c r="N117" s="38"/>
      <c r="O117" s="26">
        <f>SUM(O102:O116)</f>
        <v>11399</v>
      </c>
      <c r="P117" s="26">
        <f>SUM(P102:P116)</f>
        <v>0</v>
      </c>
      <c r="Q117" s="18"/>
      <c r="R117" s="26">
        <f>SUM(R102:R116)</f>
        <v>0</v>
      </c>
      <c r="S117" s="18"/>
      <c r="T117" s="26">
        <f>SUM(T102:T116)</f>
        <v>0</v>
      </c>
      <c r="U117" s="18"/>
    </row>
    <row r="119" spans="1:21" s="89" customFormat="1" ht="37.5" customHeight="1" x14ac:dyDescent="0.25">
      <c r="A119" s="118" t="s">
        <v>158</v>
      </c>
      <c r="B119" s="119"/>
      <c r="C119" s="119"/>
      <c r="D119" s="119"/>
      <c r="E119" s="119"/>
      <c r="F119" s="119"/>
      <c r="G119" s="119"/>
      <c r="H119" s="119"/>
      <c r="I119" s="119"/>
      <c r="J119" s="119"/>
      <c r="K119" s="119"/>
      <c r="L119" s="119"/>
      <c r="M119" s="119"/>
      <c r="N119" s="120"/>
      <c r="O119" s="121" t="s">
        <v>77</v>
      </c>
      <c r="P119" s="121" t="s">
        <v>37</v>
      </c>
      <c r="Q119" s="122" t="s">
        <v>78</v>
      </c>
      <c r="R119" s="121" t="s">
        <v>38</v>
      </c>
      <c r="S119" s="122" t="s">
        <v>78</v>
      </c>
      <c r="T119" s="121" t="s">
        <v>39</v>
      </c>
      <c r="U119" s="122" t="s">
        <v>78</v>
      </c>
    </row>
    <row r="120" spans="1:21" x14ac:dyDescent="0.25">
      <c r="A120" s="46" t="s">
        <v>73</v>
      </c>
      <c r="B120" s="4"/>
      <c r="C120" s="19" t="s">
        <v>68</v>
      </c>
      <c r="D120" s="19" t="s">
        <v>67</v>
      </c>
      <c r="E120" s="48" t="s">
        <v>32</v>
      </c>
      <c r="F120" s="4" t="s">
        <v>33</v>
      </c>
      <c r="G120" s="4"/>
      <c r="H120" s="4"/>
      <c r="I120" s="4"/>
      <c r="J120" s="4"/>
      <c r="K120" s="4"/>
      <c r="L120" s="4"/>
      <c r="M120" s="4"/>
      <c r="N120" s="4"/>
      <c r="O120" s="15" t="s">
        <v>34</v>
      </c>
      <c r="P120" s="15" t="s">
        <v>34</v>
      </c>
      <c r="Q120" s="22"/>
      <c r="R120" s="15" t="s">
        <v>34</v>
      </c>
      <c r="S120" s="23"/>
      <c r="T120" s="15" t="s">
        <v>34</v>
      </c>
      <c r="U120" s="23"/>
    </row>
    <row r="121" spans="1:21" s="61" customFormat="1" ht="52.5" customHeight="1" x14ac:dyDescent="0.25">
      <c r="A121" s="52">
        <v>5</v>
      </c>
      <c r="B121" s="53"/>
      <c r="C121" s="54" t="s">
        <v>55</v>
      </c>
      <c r="D121" s="54" t="s">
        <v>55</v>
      </c>
      <c r="E121" s="55" t="s">
        <v>20</v>
      </c>
      <c r="F121" s="233" t="s">
        <v>269</v>
      </c>
      <c r="G121" s="234"/>
      <c r="H121" s="234"/>
      <c r="I121" s="234"/>
      <c r="J121" s="234"/>
      <c r="K121" s="234"/>
      <c r="L121" s="234"/>
      <c r="M121" s="234"/>
      <c r="N121" s="235"/>
      <c r="O121" s="57">
        <v>1395</v>
      </c>
      <c r="P121" s="57"/>
      <c r="Q121" s="58"/>
      <c r="R121" s="57"/>
      <c r="S121" s="60"/>
      <c r="T121" s="57"/>
      <c r="U121" s="60"/>
    </row>
    <row r="122" spans="1:21" s="61" customFormat="1" ht="52.5" customHeight="1" x14ac:dyDescent="0.25">
      <c r="A122" s="52">
        <v>6</v>
      </c>
      <c r="B122" s="53"/>
      <c r="C122" s="54" t="s">
        <v>56</v>
      </c>
      <c r="D122" s="54" t="s">
        <v>56</v>
      </c>
      <c r="E122" s="55" t="s">
        <v>20</v>
      </c>
      <c r="F122" s="233" t="s">
        <v>271</v>
      </c>
      <c r="G122" s="234"/>
      <c r="H122" s="234"/>
      <c r="I122" s="234"/>
      <c r="J122" s="234"/>
      <c r="K122" s="234"/>
      <c r="L122" s="234"/>
      <c r="M122" s="234"/>
      <c r="N122" s="235"/>
      <c r="O122" s="57">
        <v>570</v>
      </c>
      <c r="P122" s="57"/>
      <c r="Q122" s="58"/>
      <c r="R122" s="57"/>
      <c r="S122" s="60"/>
      <c r="T122" s="57"/>
      <c r="U122" s="60"/>
    </row>
    <row r="123" spans="1:21" s="61" customFormat="1" ht="52.5" customHeight="1" x14ac:dyDescent="0.25">
      <c r="A123" s="52">
        <v>6</v>
      </c>
      <c r="B123" s="53"/>
      <c r="C123" s="54" t="s">
        <v>55</v>
      </c>
      <c r="D123" s="54" t="s">
        <v>58</v>
      </c>
      <c r="E123" s="55" t="s">
        <v>19</v>
      </c>
      <c r="F123" s="233" t="s">
        <v>270</v>
      </c>
      <c r="G123" s="234"/>
      <c r="H123" s="234"/>
      <c r="I123" s="234"/>
      <c r="J123" s="234"/>
      <c r="K123" s="234"/>
      <c r="L123" s="234"/>
      <c r="M123" s="234"/>
      <c r="N123" s="235"/>
      <c r="O123" s="57">
        <v>560</v>
      </c>
      <c r="P123" s="57"/>
      <c r="Q123" s="58"/>
      <c r="R123" s="57"/>
      <c r="S123" s="60"/>
      <c r="T123" s="57"/>
      <c r="U123" s="60"/>
    </row>
    <row r="124" spans="1:21" s="61" customFormat="1" ht="52.5" customHeight="1" x14ac:dyDescent="0.25">
      <c r="A124" s="52">
        <v>8</v>
      </c>
      <c r="B124" s="53"/>
      <c r="C124" s="54" t="s">
        <v>55</v>
      </c>
      <c r="D124" s="54" t="s">
        <v>55</v>
      </c>
      <c r="E124" s="55" t="s">
        <v>19</v>
      </c>
      <c r="F124" s="233" t="s">
        <v>272</v>
      </c>
      <c r="G124" s="234"/>
      <c r="H124" s="234"/>
      <c r="I124" s="234"/>
      <c r="J124" s="234"/>
      <c r="K124" s="234"/>
      <c r="L124" s="234"/>
      <c r="M124" s="234"/>
      <c r="N124" s="235"/>
      <c r="O124" s="57">
        <v>80</v>
      </c>
      <c r="P124" s="57"/>
      <c r="Q124" s="58"/>
      <c r="R124" s="57"/>
      <c r="S124" s="60"/>
      <c r="T124" s="57"/>
      <c r="U124" s="60"/>
    </row>
    <row r="125" spans="1:21" s="61" customFormat="1" ht="52.5" customHeight="1" x14ac:dyDescent="0.25">
      <c r="A125" s="52">
        <v>11</v>
      </c>
      <c r="B125" s="53"/>
      <c r="C125" s="54" t="s">
        <v>57</v>
      </c>
      <c r="D125" s="54" t="s">
        <v>58</v>
      </c>
      <c r="E125" s="55" t="s">
        <v>20</v>
      </c>
      <c r="F125" s="233" t="s">
        <v>273</v>
      </c>
      <c r="G125" s="234"/>
      <c r="H125" s="234"/>
      <c r="I125" s="234"/>
      <c r="J125" s="234"/>
      <c r="K125" s="234"/>
      <c r="L125" s="234"/>
      <c r="M125" s="234"/>
      <c r="N125" s="235"/>
      <c r="O125" s="57">
        <v>920</v>
      </c>
      <c r="P125" s="57"/>
      <c r="Q125" s="58"/>
      <c r="R125" s="57"/>
      <c r="S125" s="60"/>
      <c r="T125" s="57"/>
      <c r="U125" s="60"/>
    </row>
    <row r="126" spans="1:21" s="61" customFormat="1" ht="52.5" customHeight="1" x14ac:dyDescent="0.25">
      <c r="A126" s="52"/>
      <c r="B126" s="53"/>
      <c r="C126" s="54"/>
      <c r="D126" s="54"/>
      <c r="E126" s="55"/>
      <c r="F126" s="233"/>
      <c r="G126" s="234"/>
      <c r="H126" s="234"/>
      <c r="I126" s="234"/>
      <c r="J126" s="234"/>
      <c r="K126" s="234"/>
      <c r="L126" s="234"/>
      <c r="M126" s="234"/>
      <c r="N126" s="235"/>
      <c r="O126" s="57"/>
      <c r="P126" s="57"/>
      <c r="Q126" s="58"/>
      <c r="R126" s="57"/>
      <c r="S126" s="60"/>
      <c r="T126" s="57"/>
      <c r="U126" s="60"/>
    </row>
    <row r="127" spans="1:21" s="61" customFormat="1" ht="52.5" customHeight="1" x14ac:dyDescent="0.25">
      <c r="A127" s="52"/>
      <c r="B127" s="53"/>
      <c r="C127" s="54"/>
      <c r="D127" s="54"/>
      <c r="E127" s="55"/>
      <c r="F127" s="233"/>
      <c r="G127" s="234"/>
      <c r="H127" s="234"/>
      <c r="I127" s="234"/>
      <c r="J127" s="234"/>
      <c r="K127" s="234"/>
      <c r="L127" s="234"/>
      <c r="M127" s="234"/>
      <c r="N127" s="235"/>
      <c r="O127" s="57"/>
      <c r="P127" s="57"/>
      <c r="Q127" s="58"/>
      <c r="R127" s="57"/>
      <c r="S127" s="60"/>
      <c r="T127" s="57"/>
      <c r="U127" s="60"/>
    </row>
    <row r="128" spans="1:21" s="61" customFormat="1" ht="52.5" customHeight="1" x14ac:dyDescent="0.25">
      <c r="A128" s="52"/>
      <c r="B128" s="53"/>
      <c r="C128" s="54"/>
      <c r="D128" s="54"/>
      <c r="E128" s="55"/>
      <c r="F128" s="233"/>
      <c r="G128" s="234"/>
      <c r="H128" s="234"/>
      <c r="I128" s="234"/>
      <c r="J128" s="234"/>
      <c r="K128" s="234"/>
      <c r="L128" s="234"/>
      <c r="M128" s="234"/>
      <c r="N128" s="235"/>
      <c r="O128" s="57"/>
      <c r="P128" s="57"/>
      <c r="Q128" s="58"/>
      <c r="R128" s="57"/>
      <c r="S128" s="60"/>
      <c r="T128" s="57"/>
      <c r="U128" s="60"/>
    </row>
    <row r="129" spans="1:21" s="61" customFormat="1" ht="52.5" customHeight="1" x14ac:dyDescent="0.25">
      <c r="A129" s="52"/>
      <c r="B129" s="53"/>
      <c r="C129" s="54"/>
      <c r="D129" s="54"/>
      <c r="E129" s="55"/>
      <c r="F129" s="233"/>
      <c r="G129" s="234"/>
      <c r="H129" s="234"/>
      <c r="I129" s="234"/>
      <c r="J129" s="234"/>
      <c r="K129" s="234"/>
      <c r="L129" s="234"/>
      <c r="M129" s="234"/>
      <c r="N129" s="235"/>
      <c r="O129" s="57"/>
      <c r="P129" s="57"/>
      <c r="Q129" s="58"/>
      <c r="R129" s="57"/>
      <c r="S129" s="60"/>
      <c r="T129" s="57"/>
      <c r="U129" s="60"/>
    </row>
    <row r="130" spans="1:21" s="1" customFormat="1" x14ac:dyDescent="0.25">
      <c r="L130" s="137" t="s">
        <v>88</v>
      </c>
      <c r="M130" s="38"/>
      <c r="N130" s="38"/>
      <c r="O130" s="26">
        <f>SUM(O121:O129)</f>
        <v>3525</v>
      </c>
      <c r="P130" s="26">
        <f t="shared" ref="P130:T130" si="1">SUM(P121:P129)</f>
        <v>0</v>
      </c>
      <c r="Q130" s="26"/>
      <c r="R130" s="26">
        <f t="shared" si="1"/>
        <v>0</v>
      </c>
      <c r="S130" s="26"/>
      <c r="T130" s="26">
        <f t="shared" si="1"/>
        <v>0</v>
      </c>
      <c r="U130" s="26"/>
    </row>
    <row r="131" spans="1:21" s="1" customFormat="1" x14ac:dyDescent="0.25">
      <c r="N131" s="26"/>
      <c r="O131" s="26"/>
      <c r="P131" s="26"/>
      <c r="Q131" s="18"/>
      <c r="R131" s="26"/>
      <c r="S131" s="18"/>
      <c r="T131" s="26"/>
      <c r="U131" s="18"/>
    </row>
    <row r="132" spans="1:21" s="1" customFormat="1" x14ac:dyDescent="0.25">
      <c r="L132" s="1" t="s">
        <v>159</v>
      </c>
      <c r="N132" s="26"/>
      <c r="O132" s="26">
        <f>SUM(O117,O98,O130,O83,O66)</f>
        <v>20740</v>
      </c>
      <c r="P132" s="26">
        <f>SUM(P117,P98,P130,P83,P66)</f>
        <v>0</v>
      </c>
      <c r="Q132" s="26"/>
      <c r="R132" s="26">
        <f t="shared" ref="R132:T132" si="2">SUM(R117,R98,R130,R83,R66)</f>
        <v>0</v>
      </c>
      <c r="S132" s="26"/>
      <c r="T132" s="26">
        <f t="shared" si="2"/>
        <v>0</v>
      </c>
      <c r="U132" s="18"/>
    </row>
    <row r="133" spans="1:21" s="1" customFormat="1" ht="15.75" thickBot="1" x14ac:dyDescent="0.3">
      <c r="N133" s="26"/>
      <c r="O133" s="26"/>
      <c r="P133" s="26"/>
      <c r="Q133" s="18"/>
      <c r="R133" s="26"/>
      <c r="S133" s="18"/>
      <c r="T133" s="26"/>
      <c r="U133" s="18"/>
    </row>
    <row r="134" spans="1:21" s="1" customFormat="1" ht="21.75" thickBot="1" x14ac:dyDescent="0.4">
      <c r="E134" s="245" t="s">
        <v>91</v>
      </c>
      <c r="F134" s="246"/>
      <c r="G134" s="246"/>
      <c r="H134" s="246"/>
      <c r="I134" s="246"/>
      <c r="J134" s="246"/>
      <c r="K134" s="246"/>
      <c r="L134" s="246"/>
      <c r="M134" s="246"/>
      <c r="N134" s="247"/>
      <c r="O134" s="32">
        <f>SUM(O117,O98,O130,O83,O66,O54)</f>
        <v>47500</v>
      </c>
      <c r="P134" s="32">
        <f>SUM(P117,P98,P130,P83,P66,P54)</f>
        <v>0</v>
      </c>
      <c r="Q134" s="26"/>
      <c r="R134" s="32">
        <f>SUM(R117,R98,R130,R83,R66,R54)</f>
        <v>0</v>
      </c>
      <c r="S134" s="26"/>
      <c r="T134" s="32">
        <f>SUM(T117,T98,T130,T83,T66,T54)</f>
        <v>0</v>
      </c>
      <c r="U134" s="26"/>
    </row>
    <row r="135" spans="1:21" s="1" customFormat="1" ht="15.75" customHeight="1" x14ac:dyDescent="0.35">
      <c r="G135" s="31"/>
      <c r="H135" s="31"/>
      <c r="I135" s="31"/>
      <c r="J135" s="31"/>
      <c r="K135" s="31"/>
      <c r="L135" s="31"/>
      <c r="M135" s="31"/>
      <c r="N135" s="31"/>
      <c r="O135" s="26"/>
      <c r="P135" s="26"/>
      <c r="Q135" s="26"/>
      <c r="R135" s="26"/>
      <c r="S135" s="26"/>
      <c r="T135" s="26"/>
      <c r="U135" s="26"/>
    </row>
    <row r="137" spans="1:21" s="89" customFormat="1" ht="37.5" customHeight="1" x14ac:dyDescent="0.25">
      <c r="A137" s="123" t="s">
        <v>35</v>
      </c>
      <c r="B137" s="124"/>
      <c r="C137" s="124"/>
      <c r="D137" s="125"/>
      <c r="E137" s="126"/>
      <c r="F137" s="126"/>
      <c r="G137" s="126"/>
      <c r="H137" s="126"/>
      <c r="I137" s="126"/>
      <c r="J137" s="126"/>
      <c r="K137" s="126"/>
      <c r="L137" s="126"/>
      <c r="M137" s="126"/>
      <c r="N137" s="127"/>
      <c r="O137" s="128" t="s">
        <v>77</v>
      </c>
      <c r="P137" s="128" t="s">
        <v>37</v>
      </c>
      <c r="Q137" s="129" t="s">
        <v>78</v>
      </c>
      <c r="R137" s="128" t="s">
        <v>38</v>
      </c>
      <c r="S137" s="129" t="s">
        <v>78</v>
      </c>
      <c r="T137" s="128" t="s">
        <v>39</v>
      </c>
      <c r="U137" s="129" t="s">
        <v>78</v>
      </c>
    </row>
    <row r="138" spans="1:21" x14ac:dyDescent="0.25">
      <c r="A138" s="46" t="s">
        <v>73</v>
      </c>
      <c r="B138" s="4"/>
      <c r="C138" s="19" t="s">
        <v>68</v>
      </c>
      <c r="D138" s="19" t="s">
        <v>67</v>
      </c>
      <c r="E138" s="48" t="s">
        <v>32</v>
      </c>
      <c r="F138" s="4" t="s">
        <v>33</v>
      </c>
      <c r="G138" s="4"/>
      <c r="H138" s="4"/>
      <c r="I138" s="4"/>
      <c r="J138" s="4"/>
      <c r="K138" s="4"/>
      <c r="L138" s="4"/>
      <c r="M138" s="4"/>
      <c r="N138" s="4"/>
      <c r="O138" s="15" t="s">
        <v>34</v>
      </c>
      <c r="P138" s="15" t="s">
        <v>34</v>
      </c>
      <c r="Q138" s="22"/>
      <c r="R138" s="15" t="s">
        <v>34</v>
      </c>
      <c r="S138" s="23"/>
      <c r="T138" s="15" t="s">
        <v>34</v>
      </c>
      <c r="U138" s="23"/>
    </row>
    <row r="139" spans="1:21" s="61" customFormat="1" ht="52.5" customHeight="1" x14ac:dyDescent="0.25">
      <c r="A139" s="52"/>
      <c r="B139" s="53"/>
      <c r="C139" s="54"/>
      <c r="D139" s="54"/>
      <c r="E139" s="63" t="s">
        <v>60</v>
      </c>
      <c r="F139" s="233"/>
      <c r="G139" s="234"/>
      <c r="H139" s="234"/>
      <c r="I139" s="234"/>
      <c r="J139" s="234"/>
      <c r="K139" s="234"/>
      <c r="L139" s="234"/>
      <c r="M139" s="234"/>
      <c r="N139" s="235"/>
      <c r="O139" s="57"/>
      <c r="P139" s="57"/>
      <c r="Q139" s="58"/>
      <c r="R139" s="57"/>
      <c r="S139" s="60"/>
      <c r="T139" s="57"/>
      <c r="U139" s="60"/>
    </row>
    <row r="140" spans="1:21" s="61" customFormat="1" ht="52.5" customHeight="1" x14ac:dyDescent="0.25">
      <c r="A140" s="52"/>
      <c r="B140" s="53"/>
      <c r="C140" s="54"/>
      <c r="D140" s="54"/>
      <c r="E140" s="63" t="s">
        <v>60</v>
      </c>
      <c r="F140" s="233"/>
      <c r="G140" s="234"/>
      <c r="H140" s="234"/>
      <c r="I140" s="234"/>
      <c r="J140" s="234"/>
      <c r="K140" s="234"/>
      <c r="L140" s="234"/>
      <c r="M140" s="234"/>
      <c r="N140" s="235"/>
      <c r="O140" s="57"/>
      <c r="P140" s="57"/>
      <c r="Q140" s="58"/>
      <c r="R140" s="57"/>
      <c r="S140" s="71"/>
      <c r="T140" s="57"/>
      <c r="U140" s="71"/>
    </row>
    <row r="141" spans="1:21" s="61" customFormat="1" ht="52.5" customHeight="1" x14ac:dyDescent="0.25">
      <c r="A141" s="52"/>
      <c r="B141" s="53"/>
      <c r="C141" s="54"/>
      <c r="D141" s="54"/>
      <c r="E141" s="63" t="s">
        <v>60</v>
      </c>
      <c r="F141" s="233"/>
      <c r="G141" s="234"/>
      <c r="H141" s="234"/>
      <c r="I141" s="234"/>
      <c r="J141" s="234"/>
      <c r="K141" s="234"/>
      <c r="L141" s="234"/>
      <c r="M141" s="234"/>
      <c r="N141" s="235"/>
      <c r="O141" s="57"/>
      <c r="P141" s="57"/>
      <c r="Q141" s="58"/>
      <c r="R141" s="57"/>
      <c r="S141" s="60"/>
      <c r="T141" s="57"/>
      <c r="U141" s="60"/>
    </row>
    <row r="142" spans="1:21" s="61" customFormat="1" ht="52.5" customHeight="1" x14ac:dyDescent="0.25">
      <c r="A142" s="52"/>
      <c r="B142" s="53"/>
      <c r="C142" s="54"/>
      <c r="D142" s="54"/>
      <c r="E142" s="63" t="s">
        <v>60</v>
      </c>
      <c r="F142" s="233"/>
      <c r="G142" s="234"/>
      <c r="H142" s="234"/>
      <c r="I142" s="234"/>
      <c r="J142" s="234"/>
      <c r="K142" s="234"/>
      <c r="L142" s="234"/>
      <c r="M142" s="234"/>
      <c r="N142" s="235"/>
      <c r="O142" s="57"/>
      <c r="P142" s="57"/>
      <c r="Q142" s="58"/>
      <c r="R142" s="57"/>
      <c r="S142" s="60"/>
      <c r="T142" s="57"/>
      <c r="U142" s="60"/>
    </row>
    <row r="143" spans="1:21" s="61" customFormat="1" ht="52.5" customHeight="1" x14ac:dyDescent="0.25">
      <c r="A143" s="52"/>
      <c r="B143" s="53"/>
      <c r="C143" s="54"/>
      <c r="D143" s="54"/>
      <c r="E143" s="63" t="s">
        <v>60</v>
      </c>
      <c r="F143" s="233"/>
      <c r="G143" s="234"/>
      <c r="H143" s="234"/>
      <c r="I143" s="234"/>
      <c r="J143" s="234"/>
      <c r="K143" s="234"/>
      <c r="L143" s="234"/>
      <c r="M143" s="234"/>
      <c r="N143" s="235"/>
      <c r="O143" s="57"/>
      <c r="P143" s="57"/>
      <c r="Q143" s="58"/>
      <c r="R143" s="57"/>
      <c r="S143" s="60"/>
      <c r="T143" s="57"/>
      <c r="U143" s="60"/>
    </row>
    <row r="144" spans="1:21" s="61" customFormat="1" ht="52.5" customHeight="1" x14ac:dyDescent="0.25">
      <c r="A144" s="52"/>
      <c r="B144" s="53"/>
      <c r="C144" s="54"/>
      <c r="D144" s="54"/>
      <c r="E144" s="63" t="s">
        <v>60</v>
      </c>
      <c r="F144" s="233"/>
      <c r="G144" s="234"/>
      <c r="H144" s="234"/>
      <c r="I144" s="234"/>
      <c r="J144" s="234"/>
      <c r="K144" s="234"/>
      <c r="L144" s="234"/>
      <c r="M144" s="234"/>
      <c r="N144" s="235"/>
      <c r="O144" s="57"/>
      <c r="P144" s="57"/>
      <c r="Q144" s="58"/>
      <c r="R144" s="57"/>
      <c r="S144" s="60"/>
      <c r="T144" s="57"/>
      <c r="U144" s="60"/>
    </row>
    <row r="145" spans="1:21" s="61" customFormat="1" ht="52.5" customHeight="1" x14ac:dyDescent="0.25">
      <c r="A145" s="52"/>
      <c r="B145" s="53"/>
      <c r="C145" s="54"/>
      <c r="D145" s="54"/>
      <c r="E145" s="63" t="s">
        <v>60</v>
      </c>
      <c r="F145" s="233"/>
      <c r="G145" s="234"/>
      <c r="H145" s="234"/>
      <c r="I145" s="234"/>
      <c r="J145" s="234"/>
      <c r="K145" s="234"/>
      <c r="L145" s="234"/>
      <c r="M145" s="234"/>
      <c r="N145" s="235"/>
      <c r="O145" s="57"/>
      <c r="P145" s="57"/>
      <c r="Q145" s="58"/>
      <c r="R145" s="57"/>
      <c r="S145" s="60"/>
      <c r="T145" s="57"/>
      <c r="U145" s="60"/>
    </row>
    <row r="146" spans="1:21" s="61" customFormat="1" ht="52.5" customHeight="1" x14ac:dyDescent="0.25">
      <c r="A146" s="52"/>
      <c r="B146" s="53"/>
      <c r="C146" s="54"/>
      <c r="D146" s="54"/>
      <c r="E146" s="63" t="s">
        <v>60</v>
      </c>
      <c r="F146" s="233"/>
      <c r="G146" s="234"/>
      <c r="H146" s="234"/>
      <c r="I146" s="234"/>
      <c r="J146" s="234"/>
      <c r="K146" s="234"/>
      <c r="L146" s="234"/>
      <c r="M146" s="234"/>
      <c r="N146" s="235"/>
      <c r="O146" s="57"/>
      <c r="P146" s="57"/>
      <c r="Q146" s="58"/>
      <c r="R146" s="57"/>
      <c r="S146" s="60"/>
      <c r="T146" s="57"/>
      <c r="U146" s="60"/>
    </row>
    <row r="147" spans="1:21" s="61" customFormat="1" ht="52.5" customHeight="1" x14ac:dyDescent="0.25">
      <c r="A147" s="52"/>
      <c r="B147" s="53"/>
      <c r="C147" s="54"/>
      <c r="D147" s="54"/>
      <c r="E147" s="63" t="s">
        <v>60</v>
      </c>
      <c r="F147" s="233"/>
      <c r="G147" s="234"/>
      <c r="H147" s="234"/>
      <c r="I147" s="234"/>
      <c r="J147" s="234"/>
      <c r="K147" s="234"/>
      <c r="L147" s="234"/>
      <c r="M147" s="234"/>
      <c r="N147" s="235"/>
      <c r="O147" s="57"/>
      <c r="P147" s="57"/>
      <c r="Q147" s="58"/>
      <c r="R147" s="57"/>
      <c r="S147" s="60"/>
      <c r="T147" s="57"/>
      <c r="U147" s="60"/>
    </row>
    <row r="148" spans="1:21" s="61" customFormat="1" ht="52.5" customHeight="1" x14ac:dyDescent="0.25">
      <c r="A148" s="52"/>
      <c r="B148" s="53"/>
      <c r="C148" s="54"/>
      <c r="D148" s="54"/>
      <c r="E148" s="63" t="s">
        <v>60</v>
      </c>
      <c r="F148" s="233"/>
      <c r="G148" s="234"/>
      <c r="H148" s="234"/>
      <c r="I148" s="234"/>
      <c r="J148" s="234"/>
      <c r="K148" s="234"/>
      <c r="L148" s="234"/>
      <c r="M148" s="234"/>
      <c r="N148" s="235"/>
      <c r="O148" s="57"/>
      <c r="P148" s="57"/>
      <c r="Q148" s="58"/>
      <c r="R148" s="57"/>
      <c r="S148" s="60"/>
      <c r="T148" s="57"/>
      <c r="U148" s="60"/>
    </row>
    <row r="149" spans="1:21" s="61" customFormat="1" ht="52.5" customHeight="1" x14ac:dyDescent="0.25">
      <c r="A149" s="52"/>
      <c r="B149" s="53"/>
      <c r="C149" s="54"/>
      <c r="D149" s="54"/>
      <c r="E149" s="63" t="s">
        <v>60</v>
      </c>
      <c r="F149" s="233"/>
      <c r="G149" s="234"/>
      <c r="H149" s="234"/>
      <c r="I149" s="234"/>
      <c r="J149" s="234"/>
      <c r="K149" s="234"/>
      <c r="L149" s="234"/>
      <c r="M149" s="234"/>
      <c r="N149" s="235"/>
      <c r="O149" s="57"/>
      <c r="P149" s="57"/>
      <c r="Q149" s="58"/>
      <c r="R149" s="57"/>
      <c r="S149" s="60"/>
      <c r="T149" s="57"/>
      <c r="U149" s="60"/>
    </row>
    <row r="150" spans="1:21" s="1" customFormat="1" ht="15.75" x14ac:dyDescent="0.25">
      <c r="M150" s="37"/>
      <c r="N150" s="37" t="s">
        <v>72</v>
      </c>
      <c r="O150" s="26">
        <f>SUM(O139:O149)</f>
        <v>0</v>
      </c>
      <c r="P150" s="26">
        <f>SUM(P139:P149)</f>
        <v>0</v>
      </c>
      <c r="Q150" s="18"/>
      <c r="R150" s="26">
        <f>SUM(R139:R149)</f>
        <v>0</v>
      </c>
      <c r="S150" s="18"/>
      <c r="T150" s="26">
        <f>SUM(T139:T149)</f>
        <v>0</v>
      </c>
      <c r="U150" s="18"/>
    </row>
    <row r="153" spans="1:21" ht="15.75" thickBot="1" x14ac:dyDescent="0.3"/>
    <row r="154" spans="1:21" s="1" customFormat="1" ht="21.75" thickBot="1" x14ac:dyDescent="0.4">
      <c r="G154" s="2"/>
      <c r="H154" s="245" t="s">
        <v>90</v>
      </c>
      <c r="I154" s="246"/>
      <c r="J154" s="246"/>
      <c r="K154" s="246"/>
      <c r="L154" s="246"/>
      <c r="M154" s="246"/>
      <c r="N154" s="247"/>
      <c r="O154" s="72">
        <v>2500</v>
      </c>
      <c r="P154" s="72">
        <v>0</v>
      </c>
      <c r="Q154" s="72"/>
      <c r="R154" s="72">
        <v>0</v>
      </c>
      <c r="S154" s="72"/>
      <c r="T154" s="72">
        <v>0</v>
      </c>
      <c r="U154" s="26"/>
    </row>
    <row r="156" spans="1:21" ht="15.75" thickBot="1" x14ac:dyDescent="0.3"/>
    <row r="157" spans="1:21" s="33" customFormat="1" ht="24" thickBot="1" x14ac:dyDescent="0.4">
      <c r="E157" s="248" t="s">
        <v>92</v>
      </c>
      <c r="F157" s="249"/>
      <c r="G157" s="249"/>
      <c r="H157" s="249"/>
      <c r="I157" s="249"/>
      <c r="J157" s="249"/>
      <c r="K157" s="249"/>
      <c r="L157" s="249"/>
      <c r="M157" s="249"/>
      <c r="N157" s="250"/>
      <c r="O157" s="35">
        <f>SUM(O154,O150,O134)</f>
        <v>50000</v>
      </c>
      <c r="P157" s="35">
        <f t="shared" ref="P157:T157" si="3">SUM(P154,P150,P134)</f>
        <v>0</v>
      </c>
      <c r="Q157" s="35"/>
      <c r="R157" s="35">
        <f t="shared" si="3"/>
        <v>0</v>
      </c>
      <c r="S157" s="35"/>
      <c r="T157" s="35">
        <f t="shared" si="3"/>
        <v>0</v>
      </c>
      <c r="U157" s="34"/>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9">
    <mergeCell ref="H154:N154"/>
    <mergeCell ref="E157:N157"/>
    <mergeCell ref="A11:Q15"/>
    <mergeCell ref="F124:N124"/>
    <mergeCell ref="F125:N125"/>
    <mergeCell ref="F147:N147"/>
    <mergeCell ref="F148:N148"/>
    <mergeCell ref="F149:N149"/>
    <mergeCell ref="K54:N54"/>
    <mergeCell ref="F70:N70"/>
    <mergeCell ref="F71:N71"/>
    <mergeCell ref="F72:N72"/>
    <mergeCell ref="F73:N73"/>
    <mergeCell ref="F74:N74"/>
    <mergeCell ref="F75:N75"/>
    <mergeCell ref="F76:N76"/>
    <mergeCell ref="F144:N144"/>
    <mergeCell ref="F145:N145"/>
    <mergeCell ref="F146:N146"/>
    <mergeCell ref="F110:N110"/>
    <mergeCell ref="F111:N111"/>
    <mergeCell ref="F112:N112"/>
    <mergeCell ref="F113:N113"/>
    <mergeCell ref="F114:N114"/>
    <mergeCell ref="F115:N115"/>
    <mergeCell ref="F116:N116"/>
    <mergeCell ref="F121:N121"/>
    <mergeCell ref="F122:N122"/>
    <mergeCell ref="F127:N127"/>
    <mergeCell ref="F128:N128"/>
    <mergeCell ref="F123:N123"/>
    <mergeCell ref="F108:N108"/>
    <mergeCell ref="F109:N109"/>
    <mergeCell ref="E134:N134"/>
    <mergeCell ref="F129:N129"/>
    <mergeCell ref="F143:N143"/>
    <mergeCell ref="F139:N139"/>
    <mergeCell ref="F140:N140"/>
    <mergeCell ref="F141:N141"/>
    <mergeCell ref="F142:N142"/>
    <mergeCell ref="F126:N126"/>
    <mergeCell ref="F107:N107"/>
    <mergeCell ref="F105:N105"/>
    <mergeCell ref="F106:N106"/>
    <mergeCell ref="F93:N93"/>
    <mergeCell ref="F95:N95"/>
    <mergeCell ref="F96:N96"/>
    <mergeCell ref="F97:N97"/>
    <mergeCell ref="F102:N102"/>
    <mergeCell ref="F104:N104"/>
    <mergeCell ref="F103:N103"/>
    <mergeCell ref="F94:N94"/>
    <mergeCell ref="F90:N90"/>
    <mergeCell ref="F91:N91"/>
    <mergeCell ref="F92:N92"/>
    <mergeCell ref="F58:N58"/>
    <mergeCell ref="F59:N59"/>
    <mergeCell ref="F63:N63"/>
    <mergeCell ref="F64:N64"/>
    <mergeCell ref="F65:N65"/>
    <mergeCell ref="F87:N87"/>
    <mergeCell ref="F88:N88"/>
    <mergeCell ref="F89:N89"/>
    <mergeCell ref="F79:N79"/>
    <mergeCell ref="F80:N80"/>
    <mergeCell ref="F81:N81"/>
    <mergeCell ref="F82:N82"/>
    <mergeCell ref="F44:N44"/>
    <mergeCell ref="F45:N45"/>
    <mergeCell ref="F46:N46"/>
    <mergeCell ref="F47:N47"/>
    <mergeCell ref="A55:D55"/>
    <mergeCell ref="F48:N48"/>
    <mergeCell ref="F60:N60"/>
    <mergeCell ref="F61:N61"/>
    <mergeCell ref="F62:N62"/>
    <mergeCell ref="F77:N77"/>
    <mergeCell ref="F78:N78"/>
    <mergeCell ref="F41:N41"/>
    <mergeCell ref="F42:N42"/>
    <mergeCell ref="D1:E1"/>
    <mergeCell ref="F23:N23"/>
    <mergeCell ref="F24:N24"/>
    <mergeCell ref="F25:N25"/>
    <mergeCell ref="F26:N26"/>
    <mergeCell ref="A20:D20"/>
    <mergeCell ref="F27:N27"/>
    <mergeCell ref="F49:N49"/>
    <mergeCell ref="F50:N50"/>
    <mergeCell ref="F38:N38"/>
    <mergeCell ref="F28:N28"/>
    <mergeCell ref="F29:N29"/>
    <mergeCell ref="F30:N30"/>
    <mergeCell ref="F31:N31"/>
    <mergeCell ref="F32:N32"/>
    <mergeCell ref="F33:N33"/>
    <mergeCell ref="F43:N43"/>
    <mergeCell ref="F39:N39"/>
    <mergeCell ref="F40:N40"/>
  </mergeCells>
  <dataValidations count="10">
    <dataValidation type="list" allowBlank="1" showInputMessage="1" showErrorMessage="1" sqref="C23:D33 C87:D97 C102:D116 C121:D129 C70:D82 C139:D149 C38:D50 C58:D65">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87:E97">
      <formula1>Telephone</formula1>
    </dataValidation>
    <dataValidation type="list" allowBlank="1" showInputMessage="1" showErrorMessage="1" sqref="E139:E149">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0:E82">
      <formula1>Supplies</formula1>
    </dataValidation>
    <dataValidation type="list" allowBlank="1" showInputMessage="1" showErrorMessage="1" sqref="E121:E129">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102:E116"/>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F39" sqref="F39"/>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265" t="s">
        <v>41</v>
      </c>
      <c r="B1" s="265"/>
      <c r="C1" s="265"/>
      <c r="E1" s="265" t="s">
        <v>37</v>
      </c>
      <c r="F1" s="265"/>
      <c r="G1" s="265"/>
      <c r="I1" s="265" t="s">
        <v>38</v>
      </c>
      <c r="J1" s="265"/>
      <c r="K1" s="265"/>
      <c r="M1" s="265" t="s">
        <v>39</v>
      </c>
      <c r="N1" s="265"/>
      <c r="O1" s="265"/>
    </row>
    <row r="2" spans="1:15" x14ac:dyDescent="0.25">
      <c r="A2" s="228" t="s">
        <v>2</v>
      </c>
      <c r="B2" s="228"/>
      <c r="C2" s="1" t="s">
        <v>0</v>
      </c>
      <c r="E2" s="228" t="s">
        <v>2</v>
      </c>
      <c r="F2" s="228"/>
      <c r="G2" s="1" t="s">
        <v>0</v>
      </c>
      <c r="I2" s="228" t="s">
        <v>2</v>
      </c>
      <c r="J2" s="228"/>
      <c r="K2" s="1" t="s">
        <v>0</v>
      </c>
      <c r="M2" s="228" t="s">
        <v>2</v>
      </c>
      <c r="N2" s="228"/>
      <c r="O2" s="1" t="s">
        <v>0</v>
      </c>
    </row>
    <row r="3" spans="1:15" x14ac:dyDescent="0.25">
      <c r="A3" s="263" t="s">
        <v>5</v>
      </c>
      <c r="B3" s="264"/>
      <c r="C3" s="49"/>
      <c r="E3" s="263" t="s">
        <v>5</v>
      </c>
      <c r="F3" s="264"/>
      <c r="G3" s="49"/>
      <c r="I3" s="263" t="s">
        <v>5</v>
      </c>
      <c r="J3" s="264"/>
      <c r="K3" s="49"/>
      <c r="M3" s="263" t="s">
        <v>5</v>
      </c>
      <c r="N3" s="264"/>
      <c r="O3" s="49"/>
    </row>
    <row r="4" spans="1:15" x14ac:dyDescent="0.25">
      <c r="A4" s="5">
        <v>1</v>
      </c>
      <c r="B4" s="6" t="s">
        <v>1</v>
      </c>
      <c r="C4" s="49">
        <f>SUMIF('Budget Detail &amp; Amendments'!E23:E33, B4, 'Budget Detail &amp; Amendments'!O23:O33)</f>
        <v>16000</v>
      </c>
      <c r="E4" s="5">
        <v>1</v>
      </c>
      <c r="F4" s="6" t="s">
        <v>1</v>
      </c>
      <c r="G4" s="49">
        <f>SUMIF('Budget Detail &amp; Amendments'!E23:E33, 'Budget Roll-Up'!F4, 'Budget Detail &amp; Amendments'!P23:P33)</f>
        <v>0</v>
      </c>
      <c r="I4" s="5">
        <v>1</v>
      </c>
      <c r="J4" s="6" t="s">
        <v>1</v>
      </c>
      <c r="K4" s="49">
        <f>SUMIF('Budget Detail &amp; Amendments'!E23:E33, 'Budget Roll-Up'!J4, 'Budget Detail &amp; Amendments'!R23:R33)</f>
        <v>0</v>
      </c>
      <c r="M4" s="5">
        <v>1</v>
      </c>
      <c r="N4" s="6" t="s">
        <v>1</v>
      </c>
      <c r="O4" s="49">
        <f>SUMIF('Budget Detail &amp; Amendments'!E23:E33, 'Budget Roll-Up'!N4, 'Budget Detail &amp; Amendments'!T23:T33)</f>
        <v>0</v>
      </c>
    </row>
    <row r="5" spans="1:15" x14ac:dyDescent="0.25">
      <c r="A5" s="5">
        <v>2</v>
      </c>
      <c r="B5" s="6" t="s">
        <v>3</v>
      </c>
      <c r="C5" s="49">
        <f>SUMIF('Budget Detail &amp; Amendments'!E23:E33, B5, 'Budget Detail &amp; Amendments'!O23:O33)</f>
        <v>6300</v>
      </c>
      <c r="E5" s="5">
        <v>2</v>
      </c>
      <c r="F5" s="6" t="s">
        <v>3</v>
      </c>
      <c r="G5" s="49">
        <f>SUMIF('Budget Detail &amp; Amendments'!E23:E33, 'Budget Roll-Up'!F5, 'Budget Detail &amp; Amendments'!P23:P33)</f>
        <v>0</v>
      </c>
      <c r="I5" s="5">
        <v>2</v>
      </c>
      <c r="J5" s="6" t="s">
        <v>3</v>
      </c>
      <c r="K5" s="49">
        <f>SUMIF('Budget Detail &amp; Amendments'!E23:E33, 'Budget Roll-Up'!J5, 'Budget Detail &amp; Amendments'!R23:R33)</f>
        <v>0</v>
      </c>
      <c r="M5" s="5">
        <v>2</v>
      </c>
      <c r="N5" s="6" t="s">
        <v>3</v>
      </c>
      <c r="O5" s="49">
        <f>SUMIF('Budget Detail &amp; Amendments'!E23:E33, 'Budget Roll-Up'!N5, 'Budget Detail &amp; Amendments'!T23:T33)</f>
        <v>0</v>
      </c>
    </row>
    <row r="6" spans="1:15" x14ac:dyDescent="0.25">
      <c r="A6" s="5">
        <v>3</v>
      </c>
      <c r="B6" s="6" t="s">
        <v>4</v>
      </c>
      <c r="C6" s="49">
        <f>'Budget Detail &amp; Amendments'!O51</f>
        <v>4460</v>
      </c>
      <c r="E6" s="5">
        <v>3</v>
      </c>
      <c r="F6" s="6" t="s">
        <v>4</v>
      </c>
      <c r="G6" s="49">
        <f>'Budget Detail &amp; Amendments'!P51</f>
        <v>0</v>
      </c>
      <c r="I6" s="5">
        <v>3</v>
      </c>
      <c r="J6" s="6" t="s">
        <v>4</v>
      </c>
      <c r="K6" s="49">
        <f>'Budget Detail &amp; Amendments'!R51</f>
        <v>0</v>
      </c>
      <c r="M6" s="5">
        <v>3</v>
      </c>
      <c r="N6" s="6" t="s">
        <v>4</v>
      </c>
      <c r="O6" s="49">
        <f>'Budget Detail &amp; Amendments'!T51</f>
        <v>0</v>
      </c>
    </row>
    <row r="7" spans="1:15" x14ac:dyDescent="0.25">
      <c r="A7" s="7">
        <v>4</v>
      </c>
      <c r="B7" s="8" t="s">
        <v>6</v>
      </c>
      <c r="C7" s="50">
        <f>SUM(C4:C6)</f>
        <v>26760</v>
      </c>
      <c r="E7" s="7">
        <v>4</v>
      </c>
      <c r="F7" s="8" t="s">
        <v>6</v>
      </c>
      <c r="G7" s="50">
        <f>SUM(G4:G6)</f>
        <v>0</v>
      </c>
      <c r="I7" s="7">
        <v>4</v>
      </c>
      <c r="J7" s="8" t="s">
        <v>6</v>
      </c>
      <c r="K7" s="50">
        <f>SUM(K4:K6)</f>
        <v>0</v>
      </c>
      <c r="M7" s="7">
        <v>4</v>
      </c>
      <c r="N7" s="8" t="s">
        <v>6</v>
      </c>
      <c r="O7" s="50">
        <f>SUM(O4:O6)</f>
        <v>0</v>
      </c>
    </row>
    <row r="8" spans="1:15" x14ac:dyDescent="0.25">
      <c r="G8" s="51"/>
      <c r="K8" s="51"/>
      <c r="O8" s="51"/>
    </row>
    <row r="9" spans="1:15" x14ac:dyDescent="0.25">
      <c r="A9" s="228" t="s">
        <v>7</v>
      </c>
      <c r="B9" s="228"/>
      <c r="E9" s="228" t="s">
        <v>7</v>
      </c>
      <c r="F9" s="228"/>
      <c r="G9" s="51"/>
      <c r="I9" s="228" t="s">
        <v>7</v>
      </c>
      <c r="J9" s="228"/>
      <c r="K9" s="51"/>
      <c r="M9" s="228" t="s">
        <v>7</v>
      </c>
      <c r="N9" s="228"/>
      <c r="O9" s="51"/>
    </row>
    <row r="10" spans="1:15" x14ac:dyDescent="0.25">
      <c r="A10" s="5">
        <v>5</v>
      </c>
      <c r="B10" s="6" t="s">
        <v>8</v>
      </c>
      <c r="C10" s="49">
        <f>SUMIF('Budget Detail &amp; Amendments'!E58:E65, B10, 'Budget Detail &amp; Amendments'!O58:O65)</f>
        <v>500</v>
      </c>
      <c r="E10" s="5">
        <v>5</v>
      </c>
      <c r="F10" s="6" t="s">
        <v>8</v>
      </c>
      <c r="G10" s="49">
        <f>SUMIF('Budget Detail &amp; Amendments'!E58:E65, 'Budget Roll-Up'!F10, 'Budget Detail &amp; Amendments'!P58:P65)</f>
        <v>0</v>
      </c>
      <c r="I10" s="5">
        <v>5</v>
      </c>
      <c r="J10" s="6" t="s">
        <v>8</v>
      </c>
      <c r="K10" s="49">
        <f>SUMIF('Budget Detail &amp; Amendments'!E58:E65, 'Budget Roll-Up'!J10, 'Budget Detail &amp; Amendments'!R58:R65)</f>
        <v>0</v>
      </c>
      <c r="M10" s="5">
        <v>5</v>
      </c>
      <c r="N10" s="6" t="s">
        <v>8</v>
      </c>
      <c r="O10" s="49">
        <f>SUMIF('Budget Detail &amp; Amendments'!E58:E65, 'Budget Roll-Up'!N10, 'Budget Detail &amp; Amendments'!T58:T65)</f>
        <v>0</v>
      </c>
    </row>
    <row r="11" spans="1:15" x14ac:dyDescent="0.25">
      <c r="A11" s="5">
        <v>6</v>
      </c>
      <c r="B11" s="6" t="s">
        <v>9</v>
      </c>
      <c r="C11" s="49"/>
      <c r="E11" s="5">
        <v>6</v>
      </c>
      <c r="F11" s="6" t="s">
        <v>9</v>
      </c>
      <c r="G11" s="49"/>
      <c r="I11" s="5">
        <v>6</v>
      </c>
      <c r="J11" s="6" t="s">
        <v>9</v>
      </c>
      <c r="K11" s="49"/>
      <c r="M11" s="5">
        <v>6</v>
      </c>
      <c r="N11" s="6" t="s">
        <v>9</v>
      </c>
      <c r="O11" s="49"/>
    </row>
    <row r="12" spans="1:15" x14ac:dyDescent="0.25">
      <c r="A12" s="5">
        <v>7</v>
      </c>
      <c r="B12" s="6" t="s">
        <v>10</v>
      </c>
      <c r="C12" s="49">
        <f>SUMIF('Budget Detail &amp; Amendments'!E58:E65, 'Budget Roll-Up'!B12, 'Budget Detail &amp; Amendments'!O58:O65)</f>
        <v>0</v>
      </c>
      <c r="E12" s="5">
        <v>7</v>
      </c>
      <c r="F12" s="6" t="s">
        <v>10</v>
      </c>
      <c r="G12" s="49">
        <f>SUMIF('Budget Detail &amp; Amendments'!E58:E65, 'Budget Roll-Up'!F12, 'Budget Detail &amp; Amendments'!P58:P65)</f>
        <v>0</v>
      </c>
      <c r="I12" s="5">
        <v>7</v>
      </c>
      <c r="J12" s="6" t="s">
        <v>10</v>
      </c>
      <c r="K12" s="49">
        <f>SUMIF('Budget Detail &amp; Amendments'!E58:E65, 'Budget Roll-Up'!J12, 'Budget Detail &amp; Amendments'!R58:R65)</f>
        <v>0</v>
      </c>
      <c r="M12" s="5">
        <v>7</v>
      </c>
      <c r="N12" s="6" t="s">
        <v>10</v>
      </c>
      <c r="O12" s="49">
        <f>SUMIF('Budget Detail &amp; Amendments'!E58:E65, 'Budget Roll-Up'!N12, 'Budget Detail &amp; Amendments'!T58:T65)</f>
        <v>0</v>
      </c>
    </row>
    <row r="13" spans="1:15" x14ac:dyDescent="0.25">
      <c r="A13" s="5">
        <v>8</v>
      </c>
      <c r="B13" s="6" t="s">
        <v>13</v>
      </c>
      <c r="C13" s="49">
        <f>SUMIF('Budget Detail &amp; Amendments'!E70:E82, 'Budget Roll-Up'!B13, 'Budget Detail &amp; Amendments'!O70:O82)</f>
        <v>4665</v>
      </c>
      <c r="E13" s="5">
        <v>8</v>
      </c>
      <c r="F13" s="6" t="s">
        <v>13</v>
      </c>
      <c r="G13" s="49">
        <f>SUMIF('Budget Detail &amp; Amendments'!E70:E82, 'Budget Roll-Up'!F13, 'Budget Detail &amp; Amendments'!P70:P82)</f>
        <v>0</v>
      </c>
      <c r="I13" s="5">
        <v>8</v>
      </c>
      <c r="J13" s="6" t="s">
        <v>13</v>
      </c>
      <c r="K13" s="49">
        <f>SUMIF('Budget Detail &amp; Amendments'!E70:E82, 'Budget Roll-Up'!J13, 'Budget Detail &amp; Amendments'!R70:R82)</f>
        <v>0</v>
      </c>
      <c r="M13" s="5">
        <v>8</v>
      </c>
      <c r="N13" s="6" t="s">
        <v>13</v>
      </c>
      <c r="O13" s="49">
        <f>SUMIF('Budget Detail &amp; Amendments'!E70:E82, 'Budget Roll-Up'!N13, 'Budget Detail &amp; Amendments'!T70:T82)</f>
        <v>0</v>
      </c>
    </row>
    <row r="14" spans="1:15" x14ac:dyDescent="0.25">
      <c r="A14" s="5">
        <v>9</v>
      </c>
      <c r="B14" s="6" t="s">
        <v>11</v>
      </c>
      <c r="C14" s="49">
        <f>SUMIF('Budget Detail &amp; Amendments'!E70:E82, 'Budget Roll-Up'!B14, 'Budget Detail &amp; Amendments'!O70:O82)</f>
        <v>0</v>
      </c>
      <c r="E14" s="5">
        <v>9</v>
      </c>
      <c r="F14" s="6" t="s">
        <v>11</v>
      </c>
      <c r="G14" s="49">
        <f>SUMIF('Budget Detail &amp; Amendments'!E70:E82, 'Budget Roll-Up'!F14, 'Budget Detail &amp; Amendments'!P70:P82)</f>
        <v>0</v>
      </c>
      <c r="I14" s="5">
        <v>9</v>
      </c>
      <c r="J14" s="6" t="s">
        <v>11</v>
      </c>
      <c r="K14" s="49">
        <f>SUMIF('Budget Detail &amp; Amendments'!E70:E82, 'Budget Roll-Up'!J14, 'Budget Detail &amp; Amendments'!R70:R82)</f>
        <v>0</v>
      </c>
      <c r="M14" s="5">
        <v>9</v>
      </c>
      <c r="N14" s="6" t="s">
        <v>11</v>
      </c>
      <c r="O14" s="49">
        <f>SUMIF('Budget Detail &amp; Amendments'!E70:E82, 'Budget Roll-Up'!N14, 'Budget Detail &amp; Amendments'!T70:T82)</f>
        <v>0</v>
      </c>
    </row>
    <row r="15" spans="1:15" x14ac:dyDescent="0.25">
      <c r="A15" s="5">
        <v>10</v>
      </c>
      <c r="B15" s="6" t="s">
        <v>12</v>
      </c>
      <c r="C15" s="49">
        <f>SUMIF('Budget Detail &amp; Amendments'!E87:E97, 'Budget Roll-Up'!B15, 'Budget Detail &amp; Amendments'!O87:O97)</f>
        <v>0</v>
      </c>
      <c r="E15" s="5">
        <v>10</v>
      </c>
      <c r="F15" s="6" t="s">
        <v>12</v>
      </c>
      <c r="G15" s="49">
        <f>SUMIF('Budget Detail &amp; Amendments'!E87:E97, 'Budget Roll-Up'!F15, 'Budget Detail &amp; Amendments'!P87:P97)</f>
        <v>0</v>
      </c>
      <c r="I15" s="5">
        <v>10</v>
      </c>
      <c r="J15" s="6" t="s">
        <v>12</v>
      </c>
      <c r="K15" s="49">
        <f>SUMIF('Budget Detail &amp; Amendments'!E87:E97, 'Budget Roll-Up'!J15, 'Budget Detail &amp; Amendments'!R87:R97)</f>
        <v>0</v>
      </c>
      <c r="M15" s="5">
        <v>10</v>
      </c>
      <c r="N15" s="6" t="s">
        <v>12</v>
      </c>
      <c r="O15" s="49">
        <f>SUMIF('Budget Detail &amp; Amendments'!E87:E97, 'Budget Roll-Up'!N15, 'Budget Detail &amp; Amendments'!T87:T97)</f>
        <v>0</v>
      </c>
    </row>
    <row r="16" spans="1:15" x14ac:dyDescent="0.25">
      <c r="A16" s="5">
        <v>11</v>
      </c>
      <c r="B16" s="6" t="s">
        <v>14</v>
      </c>
      <c r="C16" s="49">
        <f>SUMIF('Budget Detail &amp; Amendments'!E87:E97, 'Budget Roll-Up'!B16, 'Budget Detail &amp; Amendments'!O87:O97)</f>
        <v>651</v>
      </c>
      <c r="E16" s="5">
        <v>11</v>
      </c>
      <c r="F16" s="6" t="s">
        <v>14</v>
      </c>
      <c r="G16" s="49">
        <f>SUMIF('Budget Detail &amp; Amendments'!E87:E97, 'Budget Roll-Up'!F16, 'Budget Detail &amp; Amendments'!P87:P97)</f>
        <v>0</v>
      </c>
      <c r="I16" s="5">
        <v>11</v>
      </c>
      <c r="J16" s="6" t="s">
        <v>14</v>
      </c>
      <c r="K16" s="49">
        <f>SUMIF('Budget Detail &amp; Amendments'!E87:E97, 'Budget Roll-Up'!J16, 'Budget Detail &amp; Amendments'!R87:R97)</f>
        <v>0</v>
      </c>
      <c r="M16" s="5">
        <v>11</v>
      </c>
      <c r="N16" s="6" t="s">
        <v>14</v>
      </c>
      <c r="O16" s="49">
        <f>SUMIF('Budget Detail &amp; Amendments'!E87:E97, 'Budget Roll-Up'!N16, 'Budget Detail &amp; Amendments'!T87:T97)</f>
        <v>0</v>
      </c>
    </row>
    <row r="17" spans="1:15" x14ac:dyDescent="0.25">
      <c r="A17" s="5">
        <v>12</v>
      </c>
      <c r="B17" s="6" t="s">
        <v>15</v>
      </c>
      <c r="C17" s="49">
        <f>'Budget Detail &amp; Amendments'!O117</f>
        <v>11399</v>
      </c>
      <c r="E17" s="5">
        <v>12</v>
      </c>
      <c r="F17" s="6" t="s">
        <v>15</v>
      </c>
      <c r="G17" s="49">
        <f>SUM('Budget Detail &amp; Amendments'!P117)</f>
        <v>0</v>
      </c>
      <c r="I17" s="5">
        <v>12</v>
      </c>
      <c r="J17" s="6" t="s">
        <v>15</v>
      </c>
      <c r="K17" s="49">
        <f>SUM('Budget Detail &amp; Amendments'!R117)</f>
        <v>0</v>
      </c>
      <c r="M17" s="5">
        <v>12</v>
      </c>
      <c r="N17" s="6" t="s">
        <v>15</v>
      </c>
      <c r="O17" s="49">
        <f>SUM('Budget Detail &amp; Amendments'!T117)</f>
        <v>0</v>
      </c>
    </row>
    <row r="18" spans="1:15" x14ac:dyDescent="0.25">
      <c r="A18" s="5">
        <v>13</v>
      </c>
      <c r="B18" s="6" t="s">
        <v>16</v>
      </c>
      <c r="C18" s="49"/>
      <c r="E18" s="5">
        <v>13</v>
      </c>
      <c r="F18" s="6" t="s">
        <v>16</v>
      </c>
      <c r="G18" s="49"/>
      <c r="I18" s="5">
        <v>13</v>
      </c>
      <c r="J18" s="6" t="s">
        <v>16</v>
      </c>
      <c r="K18" s="49"/>
      <c r="M18" s="5">
        <v>13</v>
      </c>
      <c r="N18" s="6" t="s">
        <v>16</v>
      </c>
      <c r="O18" s="49"/>
    </row>
    <row r="19" spans="1:15" x14ac:dyDescent="0.25">
      <c r="A19" s="5">
        <v>14</v>
      </c>
      <c r="B19" s="6" t="s">
        <v>17</v>
      </c>
      <c r="C19" s="49"/>
      <c r="E19" s="5">
        <v>14</v>
      </c>
      <c r="F19" s="6" t="s">
        <v>17</v>
      </c>
      <c r="G19" s="49"/>
      <c r="I19" s="5">
        <v>14</v>
      </c>
      <c r="J19" s="6" t="s">
        <v>17</v>
      </c>
      <c r="K19" s="49"/>
      <c r="M19" s="5">
        <v>14</v>
      </c>
      <c r="N19" s="6" t="s">
        <v>17</v>
      </c>
      <c r="O19" s="49"/>
    </row>
    <row r="20" spans="1:15" x14ac:dyDescent="0.25">
      <c r="A20" s="5">
        <v>15</v>
      </c>
      <c r="B20" s="6" t="s">
        <v>18</v>
      </c>
      <c r="C20" s="49"/>
      <c r="E20" s="5">
        <v>15</v>
      </c>
      <c r="F20" s="6" t="s">
        <v>18</v>
      </c>
      <c r="G20" s="49"/>
      <c r="I20" s="5">
        <v>15</v>
      </c>
      <c r="J20" s="6" t="s">
        <v>18</v>
      </c>
      <c r="K20" s="49"/>
      <c r="M20" s="5">
        <v>15</v>
      </c>
      <c r="N20" s="6" t="s">
        <v>18</v>
      </c>
      <c r="O20" s="49"/>
    </row>
    <row r="21" spans="1:15" x14ac:dyDescent="0.25">
      <c r="A21" s="5">
        <v>16</v>
      </c>
      <c r="B21" s="6" t="s">
        <v>19</v>
      </c>
      <c r="C21" s="49">
        <f>SUMIF('Budget Detail &amp; Amendments'!E121:E129, 'Budget Roll-Up'!B21, 'Budget Detail &amp; Amendments'!O121:O129)</f>
        <v>640</v>
      </c>
      <c r="E21" s="5">
        <v>16</v>
      </c>
      <c r="F21" s="6" t="s">
        <v>19</v>
      </c>
      <c r="G21" s="49">
        <f>SUMIF('Budget Detail &amp; Amendments'!E121:E129, 'Budget Roll-Up'!F21, 'Budget Detail &amp; Amendments'!P121:P129)</f>
        <v>0</v>
      </c>
      <c r="I21" s="5">
        <v>16</v>
      </c>
      <c r="J21" s="6" t="s">
        <v>19</v>
      </c>
      <c r="K21" s="49">
        <f>SUMIF('Budget Detail &amp; Amendments'!E121:E129, 'Budget Roll-Up'!J21, 'Budget Detail &amp; Amendments'!R121:R129)</f>
        <v>0</v>
      </c>
      <c r="M21" s="5">
        <v>16</v>
      </c>
      <c r="N21" s="6" t="s">
        <v>19</v>
      </c>
      <c r="O21" s="49">
        <f>SUMIF('Budget Detail &amp; Amendments'!E121:E129, 'Budget Roll-Up'!N21, 'Budget Detail &amp; Amendments'!T121:T129)</f>
        <v>0</v>
      </c>
    </row>
    <row r="22" spans="1:15" x14ac:dyDescent="0.25">
      <c r="A22" s="5">
        <v>17</v>
      </c>
      <c r="B22" s="6" t="s">
        <v>20</v>
      </c>
      <c r="C22" s="49">
        <f>SUMIF('Budget Detail &amp; Amendments'!E121:E129, 'Budget Roll-Up'!B22, 'Budget Detail &amp; Amendments'!O121:O129)</f>
        <v>2885</v>
      </c>
      <c r="E22" s="5">
        <v>17</v>
      </c>
      <c r="F22" s="6" t="s">
        <v>20</v>
      </c>
      <c r="G22" s="49">
        <f>SUMIF('Budget Detail &amp; Amendments'!E121:E129, 'Budget Roll-Up'!F22, 'Budget Detail &amp; Amendments'!P121:P129)</f>
        <v>0</v>
      </c>
      <c r="I22" s="5">
        <v>17</v>
      </c>
      <c r="J22" s="6" t="s">
        <v>20</v>
      </c>
      <c r="K22" s="49">
        <f>SUMIF('Budget Detail &amp; Amendments'!E121:E129, 'Budget Roll-Up'!J22, 'Budget Detail &amp; Amendments'!R121:R129)</f>
        <v>0</v>
      </c>
      <c r="M22" s="5">
        <v>17</v>
      </c>
      <c r="N22" s="6" t="s">
        <v>20</v>
      </c>
      <c r="O22" s="49">
        <f>SUMIF('Budget Detail &amp; Amendments'!E121:E129, 'Budget Roll-Up'!N22, 'Budget Detail &amp; Amendments'!T121:T129)</f>
        <v>0</v>
      </c>
    </row>
    <row r="23" spans="1:15" x14ac:dyDescent="0.25">
      <c r="A23" s="5">
        <v>18</v>
      </c>
      <c r="B23" s="6" t="s">
        <v>21</v>
      </c>
      <c r="C23" s="49">
        <f>SUMIF('Budget Detail &amp; Amendments'!E121:E129, 'Budget Roll-Up'!B23, 'Budget Detail &amp; Amendments'!O121:O129)</f>
        <v>0</v>
      </c>
      <c r="E23" s="5">
        <v>18</v>
      </c>
      <c r="F23" s="6" t="s">
        <v>21</v>
      </c>
      <c r="G23" s="49">
        <f>SUMIF('Budget Detail &amp; Amendments'!E121:E129, 'Budget Roll-Up'!F23, 'Budget Detail &amp; Amendments'!P121:P129)</f>
        <v>0</v>
      </c>
      <c r="I23" s="5">
        <v>18</v>
      </c>
      <c r="J23" s="6" t="s">
        <v>21</v>
      </c>
      <c r="K23" s="49">
        <f>SUMIF('Budget Detail &amp; Amendments'!E121:E129, 'Budget Roll-Up'!J23, 'Budget Detail &amp; Amendments'!R121:R129)</f>
        <v>0</v>
      </c>
      <c r="M23" s="5">
        <v>18</v>
      </c>
      <c r="N23" s="6" t="s">
        <v>21</v>
      </c>
      <c r="O23" s="49">
        <f>SUMIF('Budget Detail &amp; Amendments'!E121:E129, 'Budget Roll-Up'!N23, 'Budget Detail &amp; Amendments'!T121:T129)</f>
        <v>0</v>
      </c>
    </row>
    <row r="24" spans="1:15" x14ac:dyDescent="0.25">
      <c r="A24" s="7">
        <v>19</v>
      </c>
      <c r="B24" s="8" t="s">
        <v>22</v>
      </c>
      <c r="C24" s="49">
        <f>SUM(C10:C23)</f>
        <v>20740</v>
      </c>
      <c r="E24" s="7">
        <v>19</v>
      </c>
      <c r="F24" s="8" t="s">
        <v>22</v>
      </c>
      <c r="G24" s="49">
        <f>SUM(G10:G23)</f>
        <v>0</v>
      </c>
      <c r="I24" s="7">
        <v>19</v>
      </c>
      <c r="J24" s="8" t="s">
        <v>22</v>
      </c>
      <c r="K24" s="49">
        <f>SUM(K10:K23)</f>
        <v>0</v>
      </c>
      <c r="M24" s="7">
        <v>19</v>
      </c>
      <c r="N24" s="8" t="s">
        <v>22</v>
      </c>
      <c r="O24" s="49">
        <f>SUM(O10:O23)</f>
        <v>0</v>
      </c>
    </row>
    <row r="25" spans="1:15" x14ac:dyDescent="0.25">
      <c r="C25" s="51"/>
      <c r="G25" s="51"/>
      <c r="K25" s="51"/>
      <c r="O25" s="51"/>
    </row>
    <row r="26" spans="1:15" x14ac:dyDescent="0.25">
      <c r="A26" s="7">
        <v>20</v>
      </c>
      <c r="B26" s="8" t="s">
        <v>23</v>
      </c>
      <c r="C26" s="49">
        <f>'Budget Detail &amp; Amendments'!O154</f>
        <v>2500</v>
      </c>
      <c r="E26" s="7">
        <v>20</v>
      </c>
      <c r="F26" s="8" t="s">
        <v>23</v>
      </c>
      <c r="G26" s="49">
        <f>'Budget Detail &amp; Amendments'!P154</f>
        <v>0</v>
      </c>
      <c r="I26" s="7">
        <v>20</v>
      </c>
      <c r="J26" s="8" t="s">
        <v>23</v>
      </c>
      <c r="K26" s="49">
        <f>SUM('Budget Detail &amp; Amendments'!R154)</f>
        <v>0</v>
      </c>
      <c r="M26" s="7">
        <v>20</v>
      </c>
      <c r="N26" s="8" t="s">
        <v>23</v>
      </c>
      <c r="O26" s="49">
        <f>SUM('Budget Detail &amp; Amendments'!T154)</f>
        <v>0</v>
      </c>
    </row>
    <row r="27" spans="1:15" x14ac:dyDescent="0.25">
      <c r="A27" s="1"/>
      <c r="B27" s="1"/>
      <c r="C27" s="51"/>
      <c r="E27" s="1"/>
      <c r="F27" s="1"/>
      <c r="G27" s="51"/>
      <c r="I27" s="1"/>
      <c r="J27" s="1"/>
      <c r="K27" s="51"/>
      <c r="M27" s="1"/>
      <c r="N27" s="1"/>
      <c r="O27" s="51"/>
    </row>
    <row r="28" spans="1:15" x14ac:dyDescent="0.25">
      <c r="A28" s="7">
        <v>21</v>
      </c>
      <c r="B28" s="8" t="s">
        <v>24</v>
      </c>
      <c r="C28" s="49">
        <f>'Budget Detail &amp; Amendments'!O150</f>
        <v>0</v>
      </c>
      <c r="E28" s="7">
        <v>21</v>
      </c>
      <c r="F28" s="8" t="s">
        <v>24</v>
      </c>
      <c r="G28" s="49">
        <f>SUM('Budget Detail &amp; Amendments'!P150)</f>
        <v>0</v>
      </c>
      <c r="I28" s="7">
        <v>21</v>
      </c>
      <c r="J28" s="8" t="s">
        <v>24</v>
      </c>
      <c r="K28" s="49">
        <f>SUM('Budget Detail &amp; Amendments'!R150)</f>
        <v>0</v>
      </c>
      <c r="M28" s="7">
        <v>21</v>
      </c>
      <c r="N28" s="8" t="s">
        <v>24</v>
      </c>
      <c r="O28" s="49">
        <f>SUM('Budget Detail &amp; Amendments'!T150)</f>
        <v>0</v>
      </c>
    </row>
    <row r="29" spans="1:15" x14ac:dyDescent="0.25">
      <c r="A29" s="2"/>
      <c r="B29" s="1"/>
      <c r="C29" s="51"/>
      <c r="E29" s="2"/>
      <c r="F29" s="1"/>
      <c r="G29" s="51"/>
      <c r="I29" s="2"/>
      <c r="J29" s="1"/>
      <c r="K29" s="51"/>
      <c r="M29" s="2"/>
      <c r="N29" s="1"/>
      <c r="O29" s="51"/>
    </row>
    <row r="30" spans="1:15" x14ac:dyDescent="0.25">
      <c r="A30" s="7">
        <v>22</v>
      </c>
      <c r="B30" s="8" t="s">
        <v>25</v>
      </c>
      <c r="C30" s="49">
        <f>SUM(C7,C24,C26,C28)</f>
        <v>50000</v>
      </c>
      <c r="E30" s="7">
        <v>22</v>
      </c>
      <c r="F30" s="8" t="s">
        <v>25</v>
      </c>
      <c r="G30" s="49">
        <f>SUM(G7,G24,G26,G28)</f>
        <v>0</v>
      </c>
      <c r="I30" s="7">
        <v>22</v>
      </c>
      <c r="J30" s="8" t="s">
        <v>25</v>
      </c>
      <c r="K30" s="49">
        <f>SUM(K7,K24,K26,K28)</f>
        <v>0</v>
      </c>
      <c r="M30" s="7">
        <v>22</v>
      </c>
      <c r="N30" s="8" t="s">
        <v>25</v>
      </c>
      <c r="O30" s="49">
        <f>SUM(O7,O24,O26,O28)</f>
        <v>0</v>
      </c>
    </row>
    <row r="33" spans="1:7" ht="15.75" thickBot="1" x14ac:dyDescent="0.3"/>
    <row r="34" spans="1:7" ht="15" customHeight="1" thickBot="1" x14ac:dyDescent="0.3">
      <c r="A34" s="266" t="s">
        <v>74</v>
      </c>
      <c r="B34" s="267"/>
      <c r="C34" s="267"/>
      <c r="D34" s="267"/>
      <c r="E34" s="267"/>
      <c r="F34" s="267"/>
      <c r="G34" s="268"/>
    </row>
    <row r="35" spans="1:7" x14ac:dyDescent="0.25">
      <c r="A35" s="20"/>
      <c r="C35" s="20"/>
      <c r="D35" s="20"/>
      <c r="E35" s="20"/>
      <c r="F35" s="20"/>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4" workbookViewId="0">
      <selection activeCell="D13" sqref="D13"/>
    </sheetView>
  </sheetViews>
  <sheetFormatPr defaultRowHeight="15.75" x14ac:dyDescent="0.25"/>
  <cols>
    <col min="1" max="1" width="22.5703125" style="21" customWidth="1"/>
    <col min="2" max="2" width="23.140625" style="1" customWidth="1"/>
    <col min="4" max="4" width="17.42578125" style="87" customWidth="1"/>
    <col min="6" max="6" width="18.140625" style="88" customWidth="1"/>
    <col min="8" max="8" width="17.85546875" style="87" customWidth="1"/>
    <col min="10" max="10" width="18.42578125" style="87" customWidth="1"/>
  </cols>
  <sheetData>
    <row r="1" spans="1:10" s="131" customFormat="1" ht="18.75" x14ac:dyDescent="0.3">
      <c r="A1" s="130"/>
      <c r="B1" s="130"/>
      <c r="D1" s="132" t="s">
        <v>154</v>
      </c>
      <c r="E1" s="133"/>
      <c r="F1" s="134" t="s">
        <v>37</v>
      </c>
      <c r="G1" s="133"/>
      <c r="H1" s="132" t="s">
        <v>38</v>
      </c>
      <c r="I1" s="133"/>
      <c r="J1" s="132" t="s">
        <v>39</v>
      </c>
    </row>
    <row r="3" spans="1:10" x14ac:dyDescent="0.25">
      <c r="A3" s="21" t="s">
        <v>119</v>
      </c>
      <c r="B3" s="1" t="str">
        <f>Narrative!H2</f>
        <v>High School Visits</v>
      </c>
      <c r="D3" s="87">
        <f ca="1">SUMIF('Budget Detail &amp; Amendments'!A:Q, 1, 'Budget Detail &amp; Amendments'!O:O)</f>
        <v>957</v>
      </c>
      <c r="F3" s="88">
        <f ca="1">SUMIF('Budget Detail &amp; Amendments'!A:Q, 1, 'Budget Detail &amp; Amendments'!P:P)</f>
        <v>0</v>
      </c>
      <c r="H3" s="87">
        <f ca="1">SUMIF('Budget Detail &amp; Amendments'!A:Q, 1, 'Budget Detail &amp; Amendments'!R:R)</f>
        <v>0</v>
      </c>
      <c r="J3" s="87">
        <f ca="1">SUMIF('Budget Detail &amp; Amendments'!A:Q, 1, 'Budget Detail &amp; Amendments'!T:T)</f>
        <v>0</v>
      </c>
    </row>
    <row r="5" spans="1:10" x14ac:dyDescent="0.25">
      <c r="A5" s="21" t="s">
        <v>120</v>
      </c>
      <c r="B5" s="1" t="str">
        <f>Narrative!H35</f>
        <v>Coordinators Training</v>
      </c>
      <c r="D5" s="87">
        <f ca="1">SUMIF('Budget Detail &amp; Amendments'!A:Q, 2, 'Budget Detail &amp; Amendments'!O:O)</f>
        <v>869</v>
      </c>
      <c r="F5" s="88">
        <f ca="1">SUMIF('Budget Detail &amp; Amendments'!A:Q, 2, 'Budget Detail &amp; Amendments'!P:P)</f>
        <v>0</v>
      </c>
      <c r="H5" s="87">
        <f ca="1">SUMIF('Budget Detail &amp; Amendments'!A:Q, 2, 'Budget Detail &amp; Amendments'!R:R)</f>
        <v>0</v>
      </c>
      <c r="J5" s="87">
        <f ca="1">SUMIF('Budget Detail &amp; Amendments'!A:Q, 2, 'Budget Detail &amp; Amendments'!T:T)</f>
        <v>0</v>
      </c>
    </row>
    <row r="7" spans="1:10" x14ac:dyDescent="0.25">
      <c r="A7" s="21" t="s">
        <v>121</v>
      </c>
      <c r="B7" s="1" t="str">
        <f>Narrative!H68</f>
        <v>Industrial Expo</v>
      </c>
      <c r="D7" s="87">
        <f ca="1">SUMIF('Budget Detail &amp; Amendments'!A:Q, 3, 'Budget Detail &amp; Amendments'!O:O)</f>
        <v>975</v>
      </c>
      <c r="F7" s="88">
        <f ca="1">SUMIF('Budget Detail &amp; Amendments'!A:Q, 3, 'Budget Detail &amp; Amendments'!P:P)</f>
        <v>0</v>
      </c>
      <c r="H7" s="87">
        <f ca="1">SUMIF('Budget Detail &amp; Amendments'!A:Q, 3, 'Budget Detail &amp; Amendments'!R:R)</f>
        <v>0</v>
      </c>
      <c r="J7" s="87">
        <f ca="1">SUMIF('Budget Detail &amp; Amendments'!A:Q, 3, 'Budget Detail &amp; Amendments'!T:T)</f>
        <v>0</v>
      </c>
    </row>
    <row r="9" spans="1:10" x14ac:dyDescent="0.25">
      <c r="A9" s="21" t="s">
        <v>122</v>
      </c>
      <c r="B9" s="1" t="str">
        <f>Narrative!H101</f>
        <v>Health Expo</v>
      </c>
      <c r="D9" s="87">
        <f ca="1">SUMIF('Budget Detail &amp; Amendments'!A:Q, 4, 'Budget Detail &amp; Amendments'!O:O)</f>
        <v>730</v>
      </c>
      <c r="F9" s="88">
        <f ca="1">SUMIF('Budget Detail &amp; Amendments'!A:Q, 4, 'Budget Detail &amp; Amendments'!P:P)</f>
        <v>0</v>
      </c>
      <c r="H9" s="87">
        <f ca="1">SUMIF('Budget Detail &amp; Amendments'!A:Q, 4, 'Budget Detail &amp; Amendments'!R:R)</f>
        <v>0</v>
      </c>
      <c r="J9" s="87">
        <f ca="1">SUMIF('Budget Detail &amp; Amendments'!A:Q, 4, 'Budget Detail &amp; Amendments'!T:T)</f>
        <v>0</v>
      </c>
    </row>
    <row r="11" spans="1:10" x14ac:dyDescent="0.25">
      <c r="A11" s="21" t="s">
        <v>123</v>
      </c>
      <c r="B11" s="1" t="str">
        <f>Narrative!H134</f>
        <v>Advising Conference</v>
      </c>
      <c r="D11" s="87">
        <f ca="1">SUMIF('Budget Detail &amp; Amendments'!A:Q, 5, 'Budget Detail &amp; Amendments'!O:O)</f>
        <v>2566</v>
      </c>
      <c r="F11" s="88">
        <f ca="1">SUMIF('Budget Detail &amp; Amendments'!A:Q, 5, 'Budget Detail &amp; Amendments'!P:P)</f>
        <v>0</v>
      </c>
      <c r="H11" s="87">
        <f ca="1">SUMIF('Budget Detail &amp; Amendments'!A:Q, 5, 'Budget Detail &amp; Amendments'!R:R)</f>
        <v>0</v>
      </c>
      <c r="J11" s="87">
        <f ca="1">SUMIF('Budget Detail &amp; Amendments'!A:Q, 5, 'Budget Detail &amp; Amendments'!T:T)</f>
        <v>0</v>
      </c>
    </row>
    <row r="13" spans="1:10" x14ac:dyDescent="0.25">
      <c r="A13" s="21" t="s">
        <v>124</v>
      </c>
      <c r="B13" s="1" t="str">
        <f>Narrative!H167</f>
        <v>NACEP</v>
      </c>
      <c r="D13" s="87">
        <f ca="1">SUMIF('Budget Detail &amp; Amendments'!A:Q, 6, 'Budget Detail &amp; Amendments'!O:O)</f>
        <v>2718</v>
      </c>
      <c r="F13" s="88">
        <f ca="1">SUMIF('Budget Detail &amp; Amendments'!A:Q, 6, 'Budget Detail &amp; Amendments'!P:P)</f>
        <v>0</v>
      </c>
      <c r="H13" s="87">
        <f ca="1">SUMIF('Budget Detail &amp; Amendments'!A:Q, 6, 'Budget Detail &amp; Amendments'!R:R)</f>
        <v>0</v>
      </c>
      <c r="J13" s="87">
        <f ca="1">SUMIF('Budget Detail &amp; Amendments'!A:Q, 6, 'Budget Detail &amp; Amendments'!T:T)</f>
        <v>0</v>
      </c>
    </row>
    <row r="15" spans="1:10" x14ac:dyDescent="0.25">
      <c r="A15" s="21" t="s">
        <v>125</v>
      </c>
      <c r="B15" s="1" t="str">
        <f>Narrative!H200</f>
        <v>Culinary Workshop</v>
      </c>
      <c r="D15" s="87">
        <f ca="1">SUMIF('Budget Detail &amp; Amendments'!A:Q, 7, 'Budget Detail &amp; Amendments'!O:O)</f>
        <v>10675</v>
      </c>
      <c r="F15" s="88">
        <f ca="1">SUMIF('Budget Detail &amp; Amendments'!A:Q, 7, 'Budget Detail &amp; Amendments'!P:P)</f>
        <v>0</v>
      </c>
      <c r="H15" s="87">
        <f ca="1">SUMIF('Budget Detail &amp; Amendments'!A:Q, 7, 'Budget Detail &amp; Amendments'!R:R)</f>
        <v>0</v>
      </c>
      <c r="J15" s="87">
        <f ca="1">SUMIF('Budget Detail &amp; Amendments'!A:Q, 7, 'Budget Detail &amp; Amendments'!T:T)</f>
        <v>0</v>
      </c>
    </row>
    <row r="17" spans="1:10" x14ac:dyDescent="0.25">
      <c r="A17" s="21" t="s">
        <v>126</v>
      </c>
      <c r="B17" s="1" t="str">
        <f>Narrative!H233</f>
        <v xml:space="preserve">ACTE </v>
      </c>
      <c r="D17" s="87">
        <f ca="1">SUMIF('Budget Detail &amp; Amendments'!A:Q, 8, 'Budget Detail &amp; Amendments'!O:O)</f>
        <v>80</v>
      </c>
      <c r="F17" s="88">
        <f ca="1">SUMIF('Budget Detail &amp; Amendments'!A:Q, 8, 'Budget Detail &amp; Amendments'!P:P)</f>
        <v>0</v>
      </c>
      <c r="H17" s="87">
        <f ca="1">SUMIF('Budget Detail &amp; Amendments'!A:Q, 8, 'Budget Detail &amp; Amendments'!R:R)</f>
        <v>0</v>
      </c>
      <c r="J17" s="87">
        <f ca="1">SUMIF('Budget Detail &amp; Amendments'!A:Q, 8, 'Budget Detail &amp; Amendments'!T:T)</f>
        <v>0</v>
      </c>
    </row>
    <row r="19" spans="1:10" x14ac:dyDescent="0.25">
      <c r="A19" s="21" t="s">
        <v>127</v>
      </c>
      <c r="B19" s="1" t="str">
        <f>Narrative!H266</f>
        <v>Authenticity Training</v>
      </c>
      <c r="D19" s="87">
        <f ca="1">SUMIF('Budget Detail &amp; Amendments'!A:Q, 9, 'Budget Detail &amp; Amendments'!O:O)</f>
        <v>16389</v>
      </c>
      <c r="F19" s="88">
        <f ca="1">SUMIF('Budget Detail &amp; Amendments'!A:Q, 9, 'Budget Detail &amp; Amendments'!P:P)</f>
        <v>0</v>
      </c>
      <c r="H19" s="87">
        <f ca="1">SUMIF('Budget Detail &amp; Amendments'!A:Q, 9, 'Budget Detail &amp; Amendments'!R:R)</f>
        <v>0</v>
      </c>
      <c r="J19" s="87">
        <f ca="1">SUMIF('Budget Detail &amp; Amendments'!A:Q, 9, 'Budget Detail &amp; Amendments'!T:T)</f>
        <v>0</v>
      </c>
    </row>
    <row r="21" spans="1:10" x14ac:dyDescent="0.25">
      <c r="A21" s="21" t="s">
        <v>128</v>
      </c>
      <c r="B21" s="1" t="str">
        <f>Narrative!H299</f>
        <v>Student Worker</v>
      </c>
      <c r="D21" s="87">
        <f ca="1">SUMIF('Budget Detail &amp; Amendments'!A:Q, 10, 'Budget Detail &amp; Amendments'!O:O)</f>
        <v>7560</v>
      </c>
      <c r="F21" s="88">
        <f ca="1">SUMIF('Budget Detail &amp; Amendments'!A:Q, 10, 'Budget Detail &amp; Amendments'!P:P)</f>
        <v>0</v>
      </c>
      <c r="H21" s="87">
        <f ca="1">SUMIF('Budget Detail &amp; Amendments'!A:Q, 10, 'Budget Detail &amp; Amendments'!R:R)</f>
        <v>0</v>
      </c>
      <c r="J21" s="87">
        <f ca="1">SUMIF('Budget Detail &amp; Amendments'!A:Q, 10, 'Budget Detail &amp; Amendments'!T:T)</f>
        <v>0</v>
      </c>
    </row>
    <row r="23" spans="1:10" x14ac:dyDescent="0.25">
      <c r="A23" s="21" t="s">
        <v>129</v>
      </c>
      <c r="B23" s="1" t="str">
        <f>Narrative!H332</f>
        <v>Brustein Forum</v>
      </c>
      <c r="D23" s="87">
        <f ca="1">SUMIF('Budget Detail &amp; Amendments'!A:Q, 11, 'Budget Detail &amp; Amendments'!O:O)</f>
        <v>2420</v>
      </c>
      <c r="F23" s="88">
        <f ca="1">SUMIF('Budget Detail &amp; Amendments'!A:Q, 11, 'Budget Detail &amp; Amendments'!P:P)</f>
        <v>0</v>
      </c>
      <c r="H23" s="87">
        <f ca="1">SUMIF('Budget Detail &amp; Amendments'!A:Q, 11, 'Budget Detail &amp; Amendments'!R:R)</f>
        <v>0</v>
      </c>
      <c r="J23" s="87">
        <f ca="1">SUMIF('Budget Detail &amp; Amendments'!A:Q, 11, 'Budget Detail &amp; Amendments'!T:T)</f>
        <v>0</v>
      </c>
    </row>
    <row r="25" spans="1:10" x14ac:dyDescent="0.25">
      <c r="A25" s="21" t="s">
        <v>130</v>
      </c>
      <c r="B25" s="1" t="str">
        <f>Narrative!H365</f>
        <v>Course Creations</v>
      </c>
      <c r="D25" s="87">
        <f ca="1">SUMIF('Budget Detail &amp; Amendments'!A:Q, 12, 'Budget Detail &amp; Amendments'!O:O)</f>
        <v>0</v>
      </c>
      <c r="F25" s="88">
        <f ca="1">SUMIF('Budget Detail &amp; Amendments'!A:Q, 12, 'Budget Detail &amp; Amendments'!P:P)</f>
        <v>0</v>
      </c>
      <c r="H25" s="87">
        <f ca="1">SUMIF('Budget Detail &amp; Amendments'!A:Q, 12, 'Budget Detail &amp; Amendments'!R:R)</f>
        <v>0</v>
      </c>
      <c r="J25" s="87">
        <f ca="1">SUMIF('Budget Detail &amp; Amendments'!A:Q, 12, 'Budget Detail &amp; Amendments'!T:T)</f>
        <v>0</v>
      </c>
    </row>
    <row r="27" spans="1:10" x14ac:dyDescent="0.25">
      <c r="A27" s="21" t="s">
        <v>131</v>
      </c>
      <c r="B27" s="1" t="str">
        <f>Narrative!H398</f>
        <v>Program Director Supplies/Phone</v>
      </c>
      <c r="D27" s="87">
        <f ca="1">SUMIF('Budget Detail &amp; Amendments'!A:Q, 13, 'Budget Detail &amp; Amendments'!O:O)</f>
        <v>1561</v>
      </c>
      <c r="F27" s="88">
        <f ca="1">SUMIF('Budget Detail &amp; Amendments'!A:Q, 13, 'Budget Detail &amp; Amendments'!P:P)</f>
        <v>0</v>
      </c>
      <c r="H27" s="87">
        <f ca="1">SUMIF('Budget Detail &amp; Amendments'!A:Q, 13, 'Budget Detail &amp; Amendments'!R:R)</f>
        <v>0</v>
      </c>
      <c r="J27" s="87">
        <f ca="1">SUMIF('Budget Detail &amp; Amendments'!A:Q, 13, 'Budget Detail &amp; Amendments'!T:T)</f>
        <v>0</v>
      </c>
    </row>
    <row r="29" spans="1:10" x14ac:dyDescent="0.25">
      <c r="A29" s="21" t="s">
        <v>132</v>
      </c>
      <c r="B29" s="1" t="str">
        <f>Narrative!H431</f>
        <v>(Optional: Project Title)</v>
      </c>
      <c r="D29" s="87">
        <f ca="1">SUMIF('Budget Detail &amp; Amendments'!A:Q, 14, 'Budget Detail &amp; Amendments'!O:O)</f>
        <v>0</v>
      </c>
      <c r="F29" s="88">
        <f ca="1">SUMIF('Budget Detail &amp; Amendments'!A:Q, 14, 'Budget Detail &amp; Amendments'!P:P)</f>
        <v>0</v>
      </c>
      <c r="H29" s="87">
        <f ca="1">SUMIF('Budget Detail &amp; Amendments'!A:Q, 14, 'Budget Detail &amp; Amendments'!R:R)</f>
        <v>0</v>
      </c>
      <c r="J29" s="87">
        <f ca="1">SUMIF('Budget Detail &amp; Amendments'!A:Q, 14, 'Budget Detail &amp; Amendments'!T:T)</f>
        <v>0</v>
      </c>
    </row>
    <row r="31" spans="1:10" x14ac:dyDescent="0.25">
      <c r="A31" s="21" t="s">
        <v>133</v>
      </c>
      <c r="B31" s="1" t="str">
        <f>Narrative!H464</f>
        <v>(Optional: Project Title)</v>
      </c>
      <c r="D31" s="87">
        <f ca="1">SUMIF('Budget Detail &amp; Amendments'!A:Q, 15, 'Budget Detail &amp; Amendments'!O:O)</f>
        <v>0</v>
      </c>
      <c r="F31" s="88">
        <f ca="1">SUMIF('Budget Detail &amp; Amendments'!A:Q, 15, 'Budget Detail &amp; Amendments'!P:P)</f>
        <v>0</v>
      </c>
      <c r="H31" s="87">
        <f ca="1">SUMIF('Budget Detail &amp; Amendments'!A:Q, 15, 'Budget Detail &amp; Amendments'!R:R)</f>
        <v>0</v>
      </c>
      <c r="J31" s="87">
        <f ca="1">SUMIF('Budget Detail &amp; Amendments'!A:Q, 15, 'Budget Detail &amp; Amendments'!T:T)</f>
        <v>0</v>
      </c>
    </row>
    <row r="33" spans="1:10" x14ac:dyDescent="0.25">
      <c r="A33" s="21" t="s">
        <v>134</v>
      </c>
      <c r="B33" s="1" t="e">
        <f>Narrative!#REF!</f>
        <v>#REF!</v>
      </c>
      <c r="D33" s="87">
        <f ca="1">SUMIF('Budget Detail &amp; Amendments'!A:Q, 16, 'Budget Detail &amp; Amendments'!O:O)</f>
        <v>0</v>
      </c>
      <c r="F33" s="88">
        <f ca="1">SUMIF('Budget Detail &amp; Amendments'!A:Q, 16, 'Budget Detail &amp; Amendments'!P:P)</f>
        <v>0</v>
      </c>
      <c r="H33" s="87">
        <f ca="1">SUMIF('Budget Detail &amp; Amendments'!A:Q, 16, 'Budget Detail &amp; Amendments'!R:R)</f>
        <v>0</v>
      </c>
      <c r="J33" s="87">
        <f ca="1">SUMIF('Budget Detail &amp; Amendments'!A:Q, 16, 'Budget Detail &amp; Amendments'!T:T)</f>
        <v>0</v>
      </c>
    </row>
    <row r="35" spans="1:10" x14ac:dyDescent="0.25">
      <c r="A35" s="21" t="s">
        <v>135</v>
      </c>
      <c r="B35" s="1" t="e">
        <f>Narrative!#REF!</f>
        <v>#REF!</v>
      </c>
      <c r="D35" s="87">
        <f ca="1">SUMIF('Budget Detail &amp; Amendments'!A:Q, 17, 'Budget Detail &amp; Amendments'!O:O)</f>
        <v>0</v>
      </c>
      <c r="F35" s="88">
        <f ca="1">SUMIF('Budget Detail &amp; Amendments'!A:Q, 17, 'Budget Detail &amp; Amendments'!P:P)</f>
        <v>0</v>
      </c>
      <c r="H35" s="87">
        <f ca="1">SUMIF('Budget Detail &amp; Amendments'!A:Q, 17, 'Budget Detail &amp; Amendments'!R:R)</f>
        <v>0</v>
      </c>
      <c r="J35" s="87">
        <f ca="1">SUMIF('Budget Detail &amp; Amendments'!A:Q, 17, 'Budget Detail &amp; Amendments'!T:T)</f>
        <v>0</v>
      </c>
    </row>
    <row r="37" spans="1:10" x14ac:dyDescent="0.25">
      <c r="A37" s="21" t="s">
        <v>136</v>
      </c>
      <c r="B37" s="1" t="e">
        <f>Narrative!#REF!</f>
        <v>#REF!</v>
      </c>
      <c r="D37" s="87">
        <f ca="1">SUMIF('Budget Detail &amp; Amendments'!A:Q, 18, 'Budget Detail &amp; Amendments'!O:O)</f>
        <v>0</v>
      </c>
      <c r="F37" s="88">
        <f ca="1">SUMIF('Budget Detail &amp; Amendments'!A:Q, 18, 'Budget Detail &amp; Amendments'!P:P)</f>
        <v>0</v>
      </c>
      <c r="H37" s="87">
        <f ca="1">SUMIF('Budget Detail &amp; Amendments'!A:Q, 18, 'Budget Detail &amp; Amendments'!R:R)</f>
        <v>0</v>
      </c>
      <c r="J37" s="87">
        <f ca="1">SUMIF('Budget Detail &amp; Amendments'!A:Q, 18, 'Budget Detail &amp; Amendments'!T:T)</f>
        <v>0</v>
      </c>
    </row>
    <row r="39" spans="1:10" x14ac:dyDescent="0.25">
      <c r="A39" s="21" t="s">
        <v>137</v>
      </c>
      <c r="B39" s="1" t="e">
        <f>Narrative!#REF!</f>
        <v>#REF!</v>
      </c>
      <c r="D39" s="87">
        <f ca="1">SUMIF('Budget Detail &amp; Amendments'!A:Q, 19, 'Budget Detail &amp; Amendments'!O:O)</f>
        <v>0</v>
      </c>
      <c r="F39" s="88">
        <f ca="1">SUMIF('Budget Detail &amp; Amendments'!A:Q, 19, 'Budget Detail &amp; Amendments'!P:P)</f>
        <v>0</v>
      </c>
      <c r="H39" s="87">
        <f ca="1">SUMIF('Budget Detail &amp; Amendments'!A:Q, 19, 'Budget Detail &amp; Amendments'!R:R)</f>
        <v>0</v>
      </c>
      <c r="J39" s="87">
        <f ca="1">SUMIF('Budget Detail &amp; Amendments'!A:Q, 19, 'Budget Detail &amp; Amendments'!T:T)</f>
        <v>0</v>
      </c>
    </row>
    <row r="41" spans="1:10" x14ac:dyDescent="0.25">
      <c r="A41" s="21" t="s">
        <v>138</v>
      </c>
      <c r="B41" s="1" t="e">
        <f>Narrative!#REF!</f>
        <v>#REF!</v>
      </c>
      <c r="D41" s="87">
        <f ca="1">SUMIF('Budget Detail &amp; Amendments'!A:Q, 20, 'Budget Detail &amp; Amendments'!O:O)</f>
        <v>0</v>
      </c>
      <c r="F41" s="88">
        <f ca="1">SUMIF('Budget Detail &amp; Amendments'!A:Q, 20, 'Budget Detail &amp; Amendments'!P:P)</f>
        <v>0</v>
      </c>
      <c r="H41" s="87">
        <f ca="1">SUMIF('Budget Detail &amp; Amendments'!A:Q, 20, 'Budget Detail &amp; Amendments'!R:R)</f>
        <v>0</v>
      </c>
      <c r="J41" s="87">
        <f ca="1">SUMIF('Budget Detail &amp; Amendments'!A:Q, 20, 'Budget Detail &amp; Amendments'!T:T)</f>
        <v>0</v>
      </c>
    </row>
    <row r="43" spans="1:10" x14ac:dyDescent="0.25">
      <c r="A43" s="21" t="s">
        <v>139</v>
      </c>
      <c r="B43" s="1" t="e">
        <f>Narrative!#REF!</f>
        <v>#REF!</v>
      </c>
      <c r="D43" s="87">
        <f ca="1">SUMIF('Budget Detail &amp; Amendments'!A:Q, 21, 'Budget Detail &amp; Amendments'!O:O)</f>
        <v>0</v>
      </c>
      <c r="F43" s="88">
        <f ca="1">SUMIF('Budget Detail &amp; Amendments'!A:Q, 21, 'Budget Detail &amp; Amendments'!P:P)</f>
        <v>0</v>
      </c>
      <c r="H43" s="87">
        <f ca="1">SUMIF('Budget Detail &amp; Amendments'!A:Q, 21, 'Budget Detail &amp; Amendments'!R:R)</f>
        <v>0</v>
      </c>
      <c r="J43" s="87">
        <f ca="1">SUMIF('Budget Detail &amp; Amendments'!A:Q, 21, 'Budget Detail &amp; Amendments'!T:T)</f>
        <v>0</v>
      </c>
    </row>
    <row r="45" spans="1:10" x14ac:dyDescent="0.25">
      <c r="A45" s="21" t="s">
        <v>140</v>
      </c>
      <c r="B45" s="1" t="e">
        <f>Narrative!#REF!</f>
        <v>#REF!</v>
      </c>
      <c r="D45" s="87">
        <f ca="1">SUMIF('Budget Detail &amp; Amendments'!A:Q, 22, 'Budget Detail &amp; Amendments'!O:O)</f>
        <v>0</v>
      </c>
      <c r="F45" s="88">
        <f ca="1">SUMIF('Budget Detail &amp; Amendments'!A:Q, 22, 'Budget Detail &amp; Amendments'!P:P)</f>
        <v>0</v>
      </c>
      <c r="H45" s="87">
        <f ca="1">SUMIF('Budget Detail &amp; Amendments'!A:Q, 22, 'Budget Detail &amp; Amendments'!R:R)</f>
        <v>0</v>
      </c>
      <c r="J45" s="87">
        <f ca="1">SUMIF('Budget Detail &amp; Amendments'!A:Q, 22, 'Budget Detail &amp; Amendments'!T:T)</f>
        <v>0</v>
      </c>
    </row>
    <row r="47" spans="1:10" x14ac:dyDescent="0.25">
      <c r="A47" s="21" t="s">
        <v>141</v>
      </c>
      <c r="B47" s="1" t="e">
        <f>Narrative!#REF!</f>
        <v>#REF!</v>
      </c>
      <c r="D47" s="87">
        <f ca="1">SUMIF('Budget Detail &amp; Amendments'!A:Q, 23, 'Budget Detail &amp; Amendments'!O:O)</f>
        <v>0</v>
      </c>
      <c r="F47" s="88">
        <f ca="1">SUMIF('Budget Detail &amp; Amendments'!A:Q, 23, 'Budget Detail &amp; Amendments'!P:P)</f>
        <v>0</v>
      </c>
      <c r="H47" s="87">
        <f ca="1">SUMIF('Budget Detail &amp; Amendments'!A:Q, 23, 'Budget Detail &amp; Amendments'!R:R)</f>
        <v>0</v>
      </c>
      <c r="J47" s="87">
        <f ca="1">SUMIF('Budget Detail &amp; Amendments'!A:Q, 23, 'Budget Detail &amp; Amendments'!T:T)</f>
        <v>0</v>
      </c>
    </row>
    <row r="49" spans="1:10" x14ac:dyDescent="0.25">
      <c r="A49" s="21" t="s">
        <v>142</v>
      </c>
      <c r="B49" s="1" t="e">
        <f>Narrative!#REF!</f>
        <v>#REF!</v>
      </c>
      <c r="D49" s="87">
        <f ca="1">SUMIF('Budget Detail &amp; Amendments'!A:Q, 24, 'Budget Detail &amp; Amendments'!O:O)</f>
        <v>0</v>
      </c>
      <c r="F49" s="88">
        <f ca="1">SUMIF('Budget Detail &amp; Amendments'!A:Q, 24, 'Budget Detail &amp; Amendments'!P:P)</f>
        <v>0</v>
      </c>
      <c r="H49" s="87">
        <f ca="1">SUMIF('Budget Detail &amp; Amendments'!A:Q, 24, 'Budget Detail &amp; Amendments'!R:R)</f>
        <v>0</v>
      </c>
      <c r="J49" s="87">
        <f ca="1">SUMIF('Budget Detail &amp; Amendments'!A:Q, 24, 'Budget Detail &amp; Amendments'!T:T)</f>
        <v>0</v>
      </c>
    </row>
    <row r="51" spans="1:10" x14ac:dyDescent="0.25">
      <c r="A51" s="21" t="s">
        <v>143</v>
      </c>
      <c r="B51" s="1" t="e">
        <f>Narrative!#REF!</f>
        <v>#REF!</v>
      </c>
      <c r="D51" s="87">
        <f ca="1">SUMIF('Budget Detail &amp; Amendments'!A:Q, 25, 'Budget Detail &amp; Amendments'!O:O)</f>
        <v>0</v>
      </c>
      <c r="F51" s="88">
        <f ca="1">SUMIF('Budget Detail &amp; Amendments'!A:Q, 25, 'Budget Detail &amp; Amendments'!P:P)</f>
        <v>0</v>
      </c>
      <c r="H51" s="87">
        <f ca="1">SUMIF('Budget Detail &amp; Amendments'!A:Q, 25, 'Budget Detail &amp; Amendments'!R:R)</f>
        <v>0</v>
      </c>
      <c r="J51" s="87">
        <f ca="1">SUMIF('Budget Detail &amp; Amendments'!A:Q, 25, 'Budget Detail &amp; Amendments'!T:T)</f>
        <v>0</v>
      </c>
    </row>
    <row r="53" spans="1:10" x14ac:dyDescent="0.25">
      <c r="A53" s="21" t="s">
        <v>144</v>
      </c>
      <c r="B53" s="1" t="e">
        <f>Narrative!#REF!</f>
        <v>#REF!</v>
      </c>
      <c r="D53" s="87">
        <f ca="1">SUMIF('Budget Detail &amp; Amendments'!A:Q, 26, 'Budget Detail &amp; Amendments'!O:O)</f>
        <v>0</v>
      </c>
      <c r="F53" s="88">
        <f ca="1">SUMIF('Budget Detail &amp; Amendments'!A:Q, 26, 'Budget Detail &amp; Amendments'!P:P)</f>
        <v>0</v>
      </c>
      <c r="H53" s="87">
        <f ca="1">SUMIF('Budget Detail &amp; Amendments'!A:Q, 26, 'Budget Detail &amp; Amendments'!R:R)</f>
        <v>0</v>
      </c>
      <c r="J53" s="87">
        <f ca="1">SUMIF('Budget Detail &amp; Amendments'!A:Q, 26, 'Budget Detail &amp; Amendments'!T:T)</f>
        <v>0</v>
      </c>
    </row>
    <row r="55" spans="1:10" x14ac:dyDescent="0.25">
      <c r="A55" s="21" t="s">
        <v>145</v>
      </c>
      <c r="B55" s="1" t="e">
        <f>Narrative!#REF!</f>
        <v>#REF!</v>
      </c>
      <c r="D55" s="87">
        <f ca="1">SUMIF('Budget Detail &amp; Amendments'!A:Q, 27, 'Budget Detail &amp; Amendments'!O:O)</f>
        <v>0</v>
      </c>
      <c r="F55" s="88">
        <f ca="1">SUMIF('Budget Detail &amp; Amendments'!A:Q, 27, 'Budget Detail &amp; Amendments'!P:P)</f>
        <v>0</v>
      </c>
      <c r="H55" s="87">
        <f ca="1">SUMIF('Budget Detail &amp; Amendments'!A:Q, 27, 'Budget Detail &amp; Amendments'!R:R)</f>
        <v>0</v>
      </c>
      <c r="J55" s="87">
        <f ca="1">SUMIF('Budget Detail &amp; Amendments'!A:Q, 27, 'Budget Detail &amp; Amendments'!T:T)</f>
        <v>0</v>
      </c>
    </row>
    <row r="57" spans="1:10" x14ac:dyDescent="0.25">
      <c r="A57" s="21" t="s">
        <v>146</v>
      </c>
      <c r="B57" s="1" t="e">
        <f>Narrative!#REF!</f>
        <v>#REF!</v>
      </c>
      <c r="D57" s="87">
        <f ca="1">SUMIF('Budget Detail &amp; Amendments'!A:Q, 28, 'Budget Detail &amp; Amendments'!O:O)</f>
        <v>0</v>
      </c>
      <c r="F57" s="88">
        <f ca="1">SUMIF('Budget Detail &amp; Amendments'!A:Q, 28, 'Budget Detail &amp; Amendments'!P:P)</f>
        <v>0</v>
      </c>
      <c r="H57" s="87">
        <f ca="1">SUMIF('Budget Detail &amp; Amendments'!A:Q, 28, 'Budget Detail &amp; Amendments'!R:R)</f>
        <v>0</v>
      </c>
      <c r="J57" s="87">
        <f ca="1">SUMIF('Budget Detail &amp; Amendments'!A:Q, 28, 'Budget Detail &amp; Amendments'!T:T)</f>
        <v>0</v>
      </c>
    </row>
    <row r="59" spans="1:10" x14ac:dyDescent="0.25">
      <c r="A59" s="21" t="s">
        <v>147</v>
      </c>
      <c r="B59" s="1" t="e">
        <f>Narrative!#REF!</f>
        <v>#REF!</v>
      </c>
      <c r="D59" s="87">
        <f ca="1">SUMIF('Budget Detail &amp; Amendments'!A:Q, 29, 'Budget Detail &amp; Amendments'!O:O)</f>
        <v>0</v>
      </c>
      <c r="F59" s="88">
        <f ca="1">SUMIF('Budget Detail &amp; Amendments'!A:Q, 29, 'Budget Detail &amp; Amendments'!P:P)</f>
        <v>0</v>
      </c>
      <c r="H59" s="87">
        <f ca="1">SUMIF('Budget Detail &amp; Amendments'!A:Q, 29, 'Budget Detail &amp; Amendments'!R:R)</f>
        <v>0</v>
      </c>
      <c r="J59" s="87">
        <f ca="1">SUMIF('Budget Detail &amp; Amendments'!A:Q, 29, 'Budget Detail &amp; Amendments'!T:T)</f>
        <v>0</v>
      </c>
    </row>
    <row r="61" spans="1:10" x14ac:dyDescent="0.25">
      <c r="A61" s="21" t="s">
        <v>148</v>
      </c>
      <c r="B61" s="1" t="e">
        <f>Narrative!#REF!</f>
        <v>#REF!</v>
      </c>
      <c r="D61" s="87">
        <f ca="1">SUMIF('Budget Detail &amp; Amendments'!A:Q, 30, 'Budget Detail &amp; Amendments'!O:O)</f>
        <v>0</v>
      </c>
      <c r="F61" s="88">
        <f ca="1">SUMIF('Budget Detail &amp; Amendments'!A:Q, 30, 'Budget Detail &amp; Amendments'!P:P)</f>
        <v>0</v>
      </c>
      <c r="H61" s="87">
        <f ca="1">SUMIF('Budget Detail &amp; Amendments'!A:Q, 30, 'Budget Detail &amp; Amendments'!R:R)</f>
        <v>0</v>
      </c>
      <c r="J61" s="87">
        <f ca="1">SUMIF('Budget Detail &amp; Amendments'!A:Q, 30, 'Budget Detail &amp; Amendments'!T:T)</f>
        <v>0</v>
      </c>
    </row>
    <row r="63" spans="1:10" x14ac:dyDescent="0.25">
      <c r="A63" s="21" t="s">
        <v>149</v>
      </c>
      <c r="B63" s="1" t="e">
        <f>Narrative!#REF!</f>
        <v>#REF!</v>
      </c>
      <c r="D63" s="87">
        <f ca="1">SUMIF('Budget Detail &amp; Amendments'!A:Q, 31, 'Budget Detail &amp; Amendments'!O:O)</f>
        <v>0</v>
      </c>
      <c r="F63" s="88">
        <f ca="1">SUMIF('Budget Detail &amp; Amendments'!A:Q, 31, 'Budget Detail &amp; Amendments'!P:P)</f>
        <v>0</v>
      </c>
      <c r="H63" s="87">
        <f ca="1">SUMIF('Budget Detail &amp; Amendments'!A:Q, 31, 'Budget Detail &amp; Amendments'!R:R)</f>
        <v>0</v>
      </c>
      <c r="J63" s="87">
        <f ca="1">SUMIF('Budget Detail &amp; Amendments'!A:Q, 31, 'Budget Detail &amp; Amendments'!T:T)</f>
        <v>0</v>
      </c>
    </row>
    <row r="65" spans="1:10" x14ac:dyDescent="0.25">
      <c r="A65" s="21" t="s">
        <v>150</v>
      </c>
      <c r="B65" s="1" t="e">
        <f>Narrative!#REF!</f>
        <v>#REF!</v>
      </c>
      <c r="D65" s="87">
        <f ca="1">SUMIF('Budget Detail &amp; Amendments'!A:Q, 32, 'Budget Detail &amp; Amendments'!O:O)</f>
        <v>0</v>
      </c>
      <c r="F65" s="88">
        <f ca="1">SUMIF('Budget Detail &amp; Amendments'!A:Q, 32, 'Budget Detail &amp; Amendments'!P:P)</f>
        <v>0</v>
      </c>
      <c r="H65" s="87">
        <f ca="1">SUMIF('Budget Detail &amp; Amendments'!A:Q, 32, 'Budget Detail &amp; Amendments'!R:R)</f>
        <v>0</v>
      </c>
      <c r="J65" s="87">
        <f ca="1">SUMIF('Budget Detail &amp; Amendments'!A:Q, 32, 'Budget Detail &amp; Amendments'!T:T)</f>
        <v>0</v>
      </c>
    </row>
    <row r="67" spans="1:10" x14ac:dyDescent="0.25">
      <c r="A67" s="21" t="s">
        <v>151</v>
      </c>
      <c r="B67" s="1" t="e">
        <f>Narrative!#REF!</f>
        <v>#REF!</v>
      </c>
      <c r="D67" s="87">
        <f ca="1">SUMIF('Budget Detail &amp; Amendments'!A:Q, 33, 'Budget Detail &amp; Amendments'!O:O)</f>
        <v>0</v>
      </c>
      <c r="F67" s="88">
        <f ca="1">SUMIF('Budget Detail &amp; Amendments'!A:Q, 33, 'Budget Detail &amp; Amendments'!P:P)</f>
        <v>0</v>
      </c>
      <c r="H67" s="87">
        <f ca="1">SUMIF('Budget Detail &amp; Amendments'!A:Q, 33, 'Budget Detail &amp; Amendments'!R:R)</f>
        <v>0</v>
      </c>
      <c r="J67" s="87">
        <f ca="1">SUMIF('Budget Detail &amp; Amendments'!A:Q, 33, 'Budget Detail &amp; Amendments'!T:T)</f>
        <v>0</v>
      </c>
    </row>
    <row r="69" spans="1:10" x14ac:dyDescent="0.25">
      <c r="A69" s="21" t="s">
        <v>152</v>
      </c>
      <c r="B69" s="1" t="e">
        <f>Narrative!#REF!</f>
        <v>#REF!</v>
      </c>
      <c r="D69" s="87">
        <f ca="1">SUMIF('Budget Detail &amp; Amendments'!A:Q, 34, 'Budget Detail &amp; Amendments'!O:O)</f>
        <v>0</v>
      </c>
      <c r="F69" s="88">
        <f ca="1">SUMIF('Budget Detail &amp; Amendments'!A:Q, 34, 'Budget Detail &amp; Amendments'!P:P)</f>
        <v>0</v>
      </c>
      <c r="H69" s="87">
        <f ca="1">SUMIF('Budget Detail &amp; Amendments'!A:Q, 34, 'Budget Detail &amp; Amendments'!R:R)</f>
        <v>0</v>
      </c>
      <c r="J69" s="87">
        <f ca="1">SUMIF('Budget Detail &amp; Amendments'!A:Q, 34, 'Budget Detail &amp; Amendments'!T:T)</f>
        <v>0</v>
      </c>
    </row>
    <row r="71" spans="1:10" x14ac:dyDescent="0.25">
      <c r="A71" s="21" t="s">
        <v>153</v>
      </c>
      <c r="B71" s="1" t="e">
        <f>Narrative!#REF!</f>
        <v>#REF!</v>
      </c>
      <c r="D71" s="87">
        <f ca="1">SUMIF('Budget Detail &amp; Amendments'!A:Q, 35, 'Budget Detail &amp; Amendments'!O:O)</f>
        <v>0</v>
      </c>
      <c r="F71" s="88">
        <f ca="1">SUMIF('Budget Detail &amp; Amendments'!A:Q, 35, 'Budget Detail &amp; Amendments'!P:P)</f>
        <v>0</v>
      </c>
      <c r="H71" s="87">
        <f ca="1">SUMIF('Budget Detail &amp; Amendments'!A:Q, 35, 'Budget Detail &amp; Amendments'!R:R)</f>
        <v>0</v>
      </c>
      <c r="J71" s="87">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topLeftCell="A4" workbookViewId="0">
      <selection activeCell="A2" sqref="A2:Y26"/>
    </sheetView>
  </sheetViews>
  <sheetFormatPr defaultRowHeight="15" x14ac:dyDescent="0.25"/>
  <sheetData>
    <row r="2" spans="1:25" ht="15.75" customHeight="1" x14ac:dyDescent="0.25">
      <c r="A2" s="269" t="s">
        <v>179</v>
      </c>
      <c r="B2" s="269"/>
      <c r="C2" s="269"/>
      <c r="D2" s="269"/>
      <c r="E2" s="269"/>
      <c r="F2" s="269"/>
      <c r="G2" s="269"/>
      <c r="H2" s="269"/>
      <c r="I2" s="269"/>
      <c r="J2" s="269"/>
      <c r="K2" s="269"/>
      <c r="L2" s="269"/>
      <c r="M2" s="269"/>
      <c r="N2" s="269"/>
      <c r="O2" s="269"/>
      <c r="P2" s="269"/>
      <c r="Q2" s="269"/>
      <c r="R2" s="269"/>
      <c r="S2" s="269"/>
      <c r="T2" s="269"/>
      <c r="U2" s="269"/>
      <c r="V2" s="269"/>
      <c r="W2" s="269"/>
      <c r="X2" s="269"/>
      <c r="Y2" s="269"/>
    </row>
    <row r="3" spans="1:25" ht="15"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row>
    <row r="4" spans="1:25" ht="15" customHeight="1" x14ac:dyDescent="0.25">
      <c r="A4" s="269"/>
      <c r="B4" s="269"/>
      <c r="C4" s="269"/>
      <c r="D4" s="269"/>
      <c r="E4" s="269"/>
      <c r="F4" s="269"/>
      <c r="G4" s="269"/>
      <c r="H4" s="269"/>
      <c r="I4" s="269"/>
      <c r="J4" s="269"/>
      <c r="K4" s="269"/>
      <c r="L4" s="269"/>
      <c r="M4" s="269"/>
      <c r="N4" s="269"/>
      <c r="O4" s="269"/>
      <c r="P4" s="269"/>
      <c r="Q4" s="269"/>
      <c r="R4" s="269"/>
      <c r="S4" s="269"/>
      <c r="T4" s="269"/>
      <c r="U4" s="269"/>
      <c r="V4" s="269"/>
      <c r="W4" s="269"/>
      <c r="X4" s="269"/>
      <c r="Y4" s="269"/>
    </row>
    <row r="5" spans="1:25" ht="15" customHeight="1" x14ac:dyDescent="0.25">
      <c r="A5" s="269"/>
      <c r="B5" s="269"/>
      <c r="C5" s="269"/>
      <c r="D5" s="269"/>
      <c r="E5" s="269"/>
      <c r="F5" s="269"/>
      <c r="G5" s="269"/>
      <c r="H5" s="269"/>
      <c r="I5" s="269"/>
      <c r="J5" s="269"/>
      <c r="K5" s="269"/>
      <c r="L5" s="269"/>
      <c r="M5" s="269"/>
      <c r="N5" s="269"/>
      <c r="O5" s="269"/>
      <c r="P5" s="269"/>
      <c r="Q5" s="269"/>
      <c r="R5" s="269"/>
      <c r="S5" s="269"/>
      <c r="T5" s="269"/>
      <c r="U5" s="269"/>
      <c r="V5" s="269"/>
      <c r="W5" s="269"/>
      <c r="X5" s="269"/>
      <c r="Y5" s="269"/>
    </row>
    <row r="6" spans="1:25" ht="15" customHeight="1" x14ac:dyDescent="0.25">
      <c r="A6" s="269"/>
      <c r="B6" s="269"/>
      <c r="C6" s="269"/>
      <c r="D6" s="269"/>
      <c r="E6" s="269"/>
      <c r="F6" s="269"/>
      <c r="G6" s="269"/>
      <c r="H6" s="269"/>
      <c r="I6" s="269"/>
      <c r="J6" s="269"/>
      <c r="K6" s="269"/>
      <c r="L6" s="269"/>
      <c r="M6" s="269"/>
      <c r="N6" s="269"/>
      <c r="O6" s="269"/>
      <c r="P6" s="269"/>
      <c r="Q6" s="269"/>
      <c r="R6" s="269"/>
      <c r="S6" s="269"/>
      <c r="T6" s="269"/>
      <c r="U6" s="269"/>
      <c r="V6" s="269"/>
      <c r="W6" s="269"/>
      <c r="X6" s="269"/>
      <c r="Y6" s="269"/>
    </row>
    <row r="7" spans="1:25" ht="15" customHeight="1" x14ac:dyDescent="0.25">
      <c r="A7" s="269"/>
      <c r="B7" s="269"/>
      <c r="C7" s="269"/>
      <c r="D7" s="269"/>
      <c r="E7" s="269"/>
      <c r="F7" s="269"/>
      <c r="G7" s="269"/>
      <c r="H7" s="269"/>
      <c r="I7" s="269"/>
      <c r="J7" s="269"/>
      <c r="K7" s="269"/>
      <c r="L7" s="269"/>
      <c r="M7" s="269"/>
      <c r="N7" s="269"/>
      <c r="O7" s="269"/>
      <c r="P7" s="269"/>
      <c r="Q7" s="269"/>
      <c r="R7" s="269"/>
      <c r="S7" s="269"/>
      <c r="T7" s="269"/>
      <c r="U7" s="269"/>
      <c r="V7" s="269"/>
      <c r="W7" s="269"/>
      <c r="X7" s="269"/>
      <c r="Y7" s="269"/>
    </row>
    <row r="8" spans="1:25" ht="15" customHeight="1" x14ac:dyDescent="0.25">
      <c r="A8" s="269"/>
      <c r="B8" s="269"/>
      <c r="C8" s="269"/>
      <c r="D8" s="269"/>
      <c r="E8" s="269"/>
      <c r="F8" s="269"/>
      <c r="G8" s="269"/>
      <c r="H8" s="269"/>
      <c r="I8" s="269"/>
      <c r="J8" s="269"/>
      <c r="K8" s="269"/>
      <c r="L8" s="269"/>
      <c r="M8" s="269"/>
      <c r="N8" s="269"/>
      <c r="O8" s="269"/>
      <c r="P8" s="269"/>
      <c r="Q8" s="269"/>
      <c r="R8" s="269"/>
      <c r="S8" s="269"/>
      <c r="T8" s="269"/>
      <c r="U8" s="269"/>
      <c r="V8" s="269"/>
      <c r="W8" s="269"/>
      <c r="X8" s="269"/>
      <c r="Y8" s="269"/>
    </row>
    <row r="9" spans="1:25" ht="15" customHeight="1" x14ac:dyDescent="0.25">
      <c r="A9" s="269"/>
      <c r="B9" s="269"/>
      <c r="C9" s="269"/>
      <c r="D9" s="269"/>
      <c r="E9" s="269"/>
      <c r="F9" s="269"/>
      <c r="G9" s="269"/>
      <c r="H9" s="269"/>
      <c r="I9" s="269"/>
      <c r="J9" s="269"/>
      <c r="K9" s="269"/>
      <c r="L9" s="269"/>
      <c r="M9" s="269"/>
      <c r="N9" s="269"/>
      <c r="O9" s="269"/>
      <c r="P9" s="269"/>
      <c r="Q9" s="269"/>
      <c r="R9" s="269"/>
      <c r="S9" s="269"/>
      <c r="T9" s="269"/>
      <c r="U9" s="269"/>
      <c r="V9" s="269"/>
      <c r="W9" s="269"/>
      <c r="X9" s="269"/>
      <c r="Y9" s="269"/>
    </row>
    <row r="10" spans="1:25" ht="15" customHeight="1" x14ac:dyDescent="0.25">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row>
    <row r="11" spans="1:25" ht="15" customHeight="1" x14ac:dyDescent="0.25">
      <c r="A11" s="269"/>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row>
    <row r="12" spans="1:25" ht="15" customHeight="1" x14ac:dyDescent="0.25">
      <c r="A12" s="269"/>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row>
    <row r="13" spans="1:25" ht="15" customHeight="1" x14ac:dyDescent="0.25">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row>
    <row r="14" spans="1:25" ht="15" customHeight="1" x14ac:dyDescent="0.25">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row>
    <row r="15" spans="1:25" ht="15" customHeight="1" x14ac:dyDescent="0.25">
      <c r="A15" s="269"/>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row>
    <row r="16" spans="1:25" ht="15" customHeight="1" x14ac:dyDescent="0.25">
      <c r="A16" s="269"/>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row>
    <row r="17" spans="1:25" ht="15" customHeight="1" x14ac:dyDescent="0.25">
      <c r="A17" s="269"/>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row>
    <row r="18" spans="1:25" ht="15" customHeight="1" x14ac:dyDescent="0.25">
      <c r="A18" s="269"/>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row>
    <row r="19" spans="1:25" ht="15" customHeight="1" x14ac:dyDescent="0.25">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row>
    <row r="20" spans="1:25" ht="15" customHeight="1" x14ac:dyDescent="0.25">
      <c r="A20" s="269"/>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row>
    <row r="21" spans="1:25" ht="15" customHeight="1" x14ac:dyDescent="0.25">
      <c r="A21" s="269"/>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row>
    <row r="22" spans="1:25" ht="15" customHeight="1" x14ac:dyDescent="0.25">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row>
    <row r="23" spans="1:25" ht="15" customHeight="1" x14ac:dyDescent="0.25">
      <c r="A23" s="269"/>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row>
    <row r="24" spans="1:25" ht="15" customHeight="1" x14ac:dyDescent="0.25">
      <c r="A24" s="26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row>
    <row r="25" spans="1:25" ht="15" customHeight="1" x14ac:dyDescent="0.25">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row>
    <row r="26" spans="1:25" ht="15" customHeight="1" x14ac:dyDescent="0.25">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zoomScaleNormal="100" workbookViewId="0">
      <selection activeCell="AA51" sqref="AA51"/>
    </sheetView>
  </sheetViews>
  <sheetFormatPr defaultColWidth="9.140625" defaultRowHeight="12.75" x14ac:dyDescent="0.2"/>
  <cols>
    <col min="1" max="1" width="3.140625" style="73" customWidth="1"/>
    <col min="2" max="8" width="3.85546875" style="73" customWidth="1"/>
    <col min="9" max="9" width="1.85546875" style="73" customWidth="1"/>
    <col min="10" max="10" width="8.42578125" style="74" bestFit="1" customWidth="1"/>
    <col min="11" max="11" width="32" style="73" bestFit="1" customWidth="1"/>
    <col min="12" max="12" width="4.85546875" style="73" customWidth="1"/>
    <col min="13" max="19" width="3.85546875" style="73" customWidth="1"/>
    <col min="20" max="20" width="1.85546875" style="73" customWidth="1"/>
    <col min="21" max="21" width="4.42578125" style="73" customWidth="1"/>
    <col min="22" max="22" width="30.5703125" style="73" bestFit="1" customWidth="1"/>
    <col min="23" max="23" width="2.85546875" style="73" customWidth="1"/>
    <col min="24" max="24" width="3.140625" style="73" customWidth="1"/>
    <col min="25" max="25" width="7.85546875" style="73" customWidth="1"/>
    <col min="26" max="16384" width="9.140625" style="73"/>
  </cols>
  <sheetData>
    <row r="1" spans="1:28" ht="18" x14ac:dyDescent="0.25">
      <c r="A1" s="282" t="s">
        <v>180</v>
      </c>
      <c r="B1" s="282"/>
      <c r="C1" s="282"/>
      <c r="D1" s="282"/>
      <c r="E1" s="282"/>
      <c r="F1" s="282"/>
      <c r="G1" s="282"/>
      <c r="H1" s="282"/>
      <c r="I1" s="282"/>
      <c r="J1" s="282"/>
      <c r="K1" s="282"/>
      <c r="L1" s="139"/>
      <c r="M1" s="139"/>
      <c r="N1" s="139"/>
      <c r="O1" s="139"/>
      <c r="P1" s="139"/>
      <c r="Q1" s="139"/>
      <c r="R1" s="139"/>
      <c r="S1" s="139"/>
      <c r="T1" s="139"/>
      <c r="U1" s="139"/>
      <c r="V1" s="139"/>
      <c r="W1" s="140"/>
      <c r="Y1" s="74"/>
    </row>
    <row r="2" spans="1:28" x14ac:dyDescent="0.2">
      <c r="A2" s="283" t="s">
        <v>98</v>
      </c>
      <c r="B2" s="283"/>
      <c r="C2" s="283"/>
      <c r="D2" s="283"/>
      <c r="E2" s="283"/>
      <c r="F2" s="283"/>
      <c r="G2" s="283"/>
      <c r="H2" s="283"/>
      <c r="I2" s="283"/>
      <c r="J2" s="283"/>
      <c r="K2" s="283"/>
      <c r="L2" s="140"/>
      <c r="M2" s="75"/>
      <c r="N2" s="75"/>
      <c r="O2" s="75"/>
      <c r="P2" s="75"/>
      <c r="Q2" s="75"/>
      <c r="R2" s="75"/>
      <c r="S2" s="75"/>
      <c r="T2" s="75"/>
      <c r="U2" s="140"/>
      <c r="V2" s="141" t="s">
        <v>99</v>
      </c>
      <c r="W2" s="140"/>
      <c r="Y2" s="142"/>
    </row>
    <row r="3" spans="1:28" x14ac:dyDescent="0.2">
      <c r="A3" s="140"/>
      <c r="B3" s="140"/>
      <c r="C3" s="140"/>
      <c r="D3" s="143"/>
      <c r="E3" s="143"/>
      <c r="F3" s="140"/>
      <c r="G3" s="140"/>
      <c r="H3" s="140"/>
      <c r="I3" s="144"/>
      <c r="J3" s="145"/>
      <c r="K3" s="140"/>
      <c r="L3" s="140"/>
      <c r="M3" s="140"/>
      <c r="N3" s="140"/>
      <c r="O3" s="143"/>
      <c r="P3" s="143"/>
      <c r="Q3" s="140"/>
      <c r="R3" s="140"/>
      <c r="S3" s="140"/>
      <c r="T3" s="144"/>
      <c r="U3" s="76"/>
      <c r="V3" s="140"/>
      <c r="W3" s="140"/>
      <c r="Y3" s="74"/>
    </row>
    <row r="4" spans="1:28" x14ac:dyDescent="0.2">
      <c r="A4" s="140"/>
      <c r="B4" s="140"/>
      <c r="C4" s="140"/>
      <c r="D4" s="284" t="s">
        <v>100</v>
      </c>
      <c r="E4" s="285"/>
      <c r="F4" s="277">
        <v>2019</v>
      </c>
      <c r="G4" s="286"/>
      <c r="H4" s="278"/>
      <c r="I4" s="140"/>
      <c r="J4" s="145"/>
      <c r="K4" s="284" t="s">
        <v>101</v>
      </c>
      <c r="L4" s="285"/>
      <c r="M4" s="277">
        <v>1</v>
      </c>
      <c r="N4" s="278"/>
      <c r="O4" s="274"/>
      <c r="P4" s="275"/>
      <c r="Q4" s="275"/>
      <c r="R4" s="275"/>
      <c r="S4" s="275"/>
      <c r="T4" s="140"/>
      <c r="U4" s="140"/>
      <c r="V4" s="140"/>
      <c r="W4" s="140"/>
      <c r="Y4" s="142"/>
    </row>
    <row r="5" spans="1:28" x14ac:dyDescent="0.2">
      <c r="A5" s="140"/>
      <c r="B5" s="140"/>
      <c r="C5" s="140"/>
      <c r="D5" s="140"/>
      <c r="E5" s="140"/>
      <c r="F5" s="140"/>
      <c r="G5" s="140"/>
      <c r="H5" s="140"/>
      <c r="I5" s="140"/>
      <c r="J5" s="145"/>
      <c r="K5" s="140"/>
      <c r="L5" s="140"/>
      <c r="M5" s="140"/>
      <c r="N5" s="140"/>
      <c r="O5" s="140"/>
      <c r="P5" s="140"/>
      <c r="Q5" s="140"/>
      <c r="R5" s="140"/>
      <c r="S5" s="140"/>
      <c r="T5" s="140"/>
      <c r="U5" s="140"/>
      <c r="V5" s="140"/>
      <c r="W5" s="140"/>
      <c r="Y5" s="146"/>
    </row>
    <row r="6" spans="1:28" x14ac:dyDescent="0.2">
      <c r="Y6" s="147"/>
    </row>
    <row r="7" spans="1:28" ht="18" customHeight="1" x14ac:dyDescent="0.2">
      <c r="B7" s="276" t="s">
        <v>102</v>
      </c>
      <c r="C7" s="276"/>
      <c r="D7" s="276"/>
      <c r="E7" s="276"/>
      <c r="F7" s="276"/>
      <c r="G7" s="276"/>
      <c r="H7" s="276"/>
      <c r="I7" s="276"/>
      <c r="J7" s="276"/>
      <c r="K7" s="276"/>
      <c r="L7" s="276"/>
      <c r="M7" s="276"/>
      <c r="N7" s="276"/>
      <c r="O7" s="276"/>
      <c r="P7" s="276"/>
      <c r="Q7" s="276"/>
      <c r="R7" s="276"/>
      <c r="S7" s="276"/>
      <c r="T7" s="276"/>
      <c r="U7" s="276"/>
      <c r="V7" s="276"/>
      <c r="Y7" s="273"/>
    </row>
    <row r="8" spans="1:28" s="77" customFormat="1" ht="6" customHeight="1" x14ac:dyDescent="0.2">
      <c r="B8" s="148"/>
      <c r="C8" s="148"/>
      <c r="D8" s="148"/>
      <c r="E8" s="148"/>
      <c r="F8" s="148"/>
      <c r="G8" s="148"/>
      <c r="H8" s="148"/>
      <c r="I8" s="148"/>
      <c r="J8" s="149"/>
      <c r="K8" s="148"/>
      <c r="M8" s="148"/>
      <c r="N8" s="148"/>
      <c r="O8" s="148"/>
      <c r="P8" s="148"/>
      <c r="Q8" s="148"/>
      <c r="R8" s="148"/>
      <c r="S8" s="148"/>
      <c r="T8" s="148"/>
      <c r="U8" s="148"/>
      <c r="V8" s="148"/>
      <c r="Y8" s="273"/>
    </row>
    <row r="9" spans="1:28" s="78" customFormat="1" ht="13.5" x14ac:dyDescent="0.3">
      <c r="B9" s="270">
        <f>DATE(year,7,1)</f>
        <v>43647</v>
      </c>
      <c r="C9" s="271"/>
      <c r="D9" s="271"/>
      <c r="E9" s="271"/>
      <c r="F9" s="271"/>
      <c r="G9" s="271"/>
      <c r="H9" s="271"/>
      <c r="I9" s="79"/>
      <c r="J9" s="272" t="s">
        <v>103</v>
      </c>
      <c r="K9" s="272"/>
      <c r="L9" s="79"/>
      <c r="M9" s="270">
        <f>DATE(year+1,1,1)</f>
        <v>43831</v>
      </c>
      <c r="N9" s="271"/>
      <c r="O9" s="271"/>
      <c r="P9" s="271"/>
      <c r="Q9" s="271"/>
      <c r="R9" s="271"/>
      <c r="S9" s="271"/>
      <c r="T9" s="79"/>
      <c r="U9" s="272" t="s">
        <v>104</v>
      </c>
      <c r="V9" s="272"/>
      <c r="Y9" s="273"/>
      <c r="Z9" s="80"/>
      <c r="AA9" s="80"/>
      <c r="AB9" s="80"/>
    </row>
    <row r="10" spans="1:28" s="77" customFormat="1" ht="13.15" customHeight="1" x14ac:dyDescent="0.2">
      <c r="B10" s="150" t="str">
        <f>IF(startday=1,INDEX(weekDayNames,1),INDEX(weekDayNames,2))</f>
        <v>Su</v>
      </c>
      <c r="C10" s="151" t="str">
        <f>IF(startday=1,INDEX(weekDayNames,2),INDEX(weekDayNames,3))</f>
        <v>M</v>
      </c>
      <c r="D10" s="151" t="str">
        <f>IF(startday=1,INDEX(weekDayNames,3),INDEX(weekDayNames,4))</f>
        <v>Tu</v>
      </c>
      <c r="E10" s="151" t="str">
        <f>IF(startday=1,INDEX(weekDayNames,4),INDEX(weekDayNames,5))</f>
        <v>W</v>
      </c>
      <c r="F10" s="151" t="str">
        <f>IF(startday=1,INDEX(weekDayNames,5),INDEX(weekDayNames,6))</f>
        <v>Th</v>
      </c>
      <c r="G10" s="151" t="str">
        <f>IF(startday=1,INDEX(weekDayNames,6),INDEX(weekDayNames,7))</f>
        <v>F</v>
      </c>
      <c r="H10" s="150" t="str">
        <f>IF(startday=1,INDEX(weekDayNames,7),INDEX(weekDayNames,1))</f>
        <v>Sa</v>
      </c>
      <c r="I10" s="79"/>
      <c r="J10" s="280" t="s">
        <v>105</v>
      </c>
      <c r="K10" s="280"/>
      <c r="L10" s="79"/>
      <c r="M10" s="150" t="str">
        <f>IF(startday=1,INDEX(weekDayNames,1),INDEX(weekDayNames,2))</f>
        <v>Su</v>
      </c>
      <c r="N10" s="151" t="str">
        <f>IF(startday=1,INDEX(weekDayNames,2),INDEX(weekDayNames,3))</f>
        <v>M</v>
      </c>
      <c r="O10" s="151" t="str">
        <f>IF(startday=1,INDEX(weekDayNames,3),INDEX(weekDayNames,4))</f>
        <v>Tu</v>
      </c>
      <c r="P10" s="151" t="str">
        <f>IF(startday=1,INDEX(weekDayNames,4),INDEX(weekDayNames,5))</f>
        <v>W</v>
      </c>
      <c r="Q10" s="151" t="str">
        <f>IF(startday=1,INDEX(weekDayNames,5),INDEX(weekDayNames,6))</f>
        <v>Th</v>
      </c>
      <c r="R10" s="151" t="str">
        <f>IF(startday=1,INDEX(weekDayNames,6),INDEX(weekDayNames,7))</f>
        <v>F</v>
      </c>
      <c r="S10" s="150" t="str">
        <f>IF(startday=1,INDEX(weekDayNames,7),INDEX(weekDayNames,1))</f>
        <v>Sa</v>
      </c>
      <c r="T10" s="79"/>
      <c r="U10" s="152">
        <v>8</v>
      </c>
      <c r="V10" s="153" t="s">
        <v>160</v>
      </c>
      <c r="Y10" s="273"/>
    </row>
    <row r="11" spans="1:28" s="77" customFormat="1" ht="13.15" customHeight="1" x14ac:dyDescent="0.2">
      <c r="B11" s="154" t="str">
        <f t="array" ref="B11:H16">IF(MONTH(B9)&lt;&gt;MONTH(DATE(YEAR(B9),MONTH(B9),1)-WEEKDAY(DATE(YEAR(B9),MONTH(B9),1),startday)+(WeekNo-1)*7+WeekDay),"",DATE(YEAR(B9),MONTH(B9),1)-WEEKDAY(DATE(YEAR(B9),MONTH(B9),1),startday)+(WeekNo-1)*7+WeekDay)</f>
        <v/>
      </c>
      <c r="C11" s="155">
        <v>43647</v>
      </c>
      <c r="D11" s="156">
        <v>43648</v>
      </c>
      <c r="E11" s="157">
        <v>43649</v>
      </c>
      <c r="F11" s="157">
        <v>43650</v>
      </c>
      <c r="G11" s="157">
        <v>43651</v>
      </c>
      <c r="H11" s="154">
        <v>43652</v>
      </c>
      <c r="I11" s="79"/>
      <c r="J11" s="281" t="s">
        <v>161</v>
      </c>
      <c r="K11" s="281"/>
      <c r="L11" s="79"/>
      <c r="M11" s="154" t="str">
        <f t="array" ref="M11:S16">IF(MONTH(M9)&lt;&gt;MONTH(DATE(YEAR(M9),MONTH(M9),1)-WEEKDAY(DATE(YEAR(M9),MONTH(M9),1),startday)+(WeekNo-1)*7+WeekDay),"",DATE(YEAR(M9),MONTH(M9),1)-WEEKDAY(DATE(YEAR(M9),MONTH(M9),1),startday)+(WeekNo-1)*7+WeekDay)</f>
        <v/>
      </c>
      <c r="N11" s="157" t="str">
        <v/>
      </c>
      <c r="O11" s="157" t="str">
        <v/>
      </c>
      <c r="P11" s="157">
        <v>43831</v>
      </c>
      <c r="Q11" s="157">
        <v>43832</v>
      </c>
      <c r="R11" s="157">
        <v>43833</v>
      </c>
      <c r="S11" s="154">
        <v>43834</v>
      </c>
      <c r="T11" s="79"/>
      <c r="U11" s="158">
        <v>14</v>
      </c>
      <c r="V11" s="159" t="s">
        <v>106</v>
      </c>
      <c r="Y11" s="273"/>
    </row>
    <row r="12" spans="1:28" s="77" customFormat="1" ht="13.15" customHeight="1" x14ac:dyDescent="0.2">
      <c r="B12" s="154">
        <v>43653</v>
      </c>
      <c r="C12" s="157">
        <v>43654</v>
      </c>
      <c r="D12" s="157">
        <v>43655</v>
      </c>
      <c r="E12" s="160">
        <v>43656</v>
      </c>
      <c r="F12" s="157">
        <v>43657</v>
      </c>
      <c r="G12" s="157">
        <v>43658</v>
      </c>
      <c r="H12" s="154">
        <v>43659</v>
      </c>
      <c r="I12" s="79"/>
      <c r="J12" s="279" t="s">
        <v>162</v>
      </c>
      <c r="K12" s="279"/>
      <c r="L12" s="79"/>
      <c r="M12" s="154">
        <v>43835</v>
      </c>
      <c r="N12" s="157">
        <v>43836</v>
      </c>
      <c r="O12" s="157">
        <v>43837</v>
      </c>
      <c r="P12" s="160">
        <v>43838</v>
      </c>
      <c r="Q12" s="157">
        <v>43839</v>
      </c>
      <c r="R12" s="157">
        <v>43840</v>
      </c>
      <c r="S12" s="154">
        <v>43841</v>
      </c>
      <c r="T12" s="79"/>
      <c r="U12" s="152">
        <v>22</v>
      </c>
      <c r="V12" s="153" t="s">
        <v>160</v>
      </c>
      <c r="Y12" s="161"/>
      <c r="Z12" s="81"/>
      <c r="AA12" s="81"/>
      <c r="AB12" s="81"/>
    </row>
    <row r="13" spans="1:28" s="77" customFormat="1" ht="13.15" customHeight="1" x14ac:dyDescent="0.2">
      <c r="B13" s="154">
        <v>43660</v>
      </c>
      <c r="C13" s="157">
        <v>43661</v>
      </c>
      <c r="D13" s="156">
        <v>43662</v>
      </c>
      <c r="E13" s="157">
        <v>43663</v>
      </c>
      <c r="F13" s="157">
        <v>43664</v>
      </c>
      <c r="G13" s="157">
        <v>43665</v>
      </c>
      <c r="H13" s="154">
        <v>43666</v>
      </c>
      <c r="I13" s="79"/>
      <c r="J13" s="162"/>
      <c r="K13" s="163"/>
      <c r="L13" s="79"/>
      <c r="M13" s="154">
        <v>43842</v>
      </c>
      <c r="N13" s="157">
        <v>43843</v>
      </c>
      <c r="O13" s="156">
        <v>43844</v>
      </c>
      <c r="P13" s="157">
        <v>43845</v>
      </c>
      <c r="Q13" s="157">
        <v>43846</v>
      </c>
      <c r="R13" s="156">
        <v>43847</v>
      </c>
      <c r="S13" s="154">
        <v>43848</v>
      </c>
      <c r="T13" s="79"/>
      <c r="U13" s="158">
        <v>28</v>
      </c>
      <c r="V13" s="159" t="s">
        <v>106</v>
      </c>
      <c r="Y13" s="162"/>
      <c r="Z13" s="163"/>
      <c r="AA13" s="81"/>
      <c r="AB13" s="81"/>
    </row>
    <row r="14" spans="1:28" s="77" customFormat="1" ht="13.15" customHeight="1" x14ac:dyDescent="0.2">
      <c r="B14" s="154">
        <v>43667</v>
      </c>
      <c r="C14" s="157">
        <v>43668</v>
      </c>
      <c r="D14" s="157">
        <v>43669</v>
      </c>
      <c r="E14" s="160">
        <v>43670</v>
      </c>
      <c r="F14" s="157">
        <v>43671</v>
      </c>
      <c r="G14" s="157">
        <v>43672</v>
      </c>
      <c r="H14" s="154">
        <v>43673</v>
      </c>
      <c r="I14" s="79"/>
      <c r="J14" s="164">
        <v>1</v>
      </c>
      <c r="K14" s="163" t="s">
        <v>163</v>
      </c>
      <c r="L14" s="79"/>
      <c r="M14" s="154">
        <v>43849</v>
      </c>
      <c r="N14" s="157">
        <v>43850</v>
      </c>
      <c r="O14" s="157">
        <v>43851</v>
      </c>
      <c r="P14" s="160">
        <v>43852</v>
      </c>
      <c r="Q14" s="157">
        <v>43853</v>
      </c>
      <c r="R14" s="157">
        <v>43854</v>
      </c>
      <c r="S14" s="154">
        <v>43855</v>
      </c>
      <c r="T14" s="79"/>
      <c r="U14" s="165">
        <v>31</v>
      </c>
      <c r="V14" s="166" t="s">
        <v>164</v>
      </c>
      <c r="Y14" s="162"/>
      <c r="Z14" s="163"/>
      <c r="AA14" s="81"/>
      <c r="AB14" s="81"/>
    </row>
    <row r="15" spans="1:28" s="77" customFormat="1" ht="13.15" customHeight="1" x14ac:dyDescent="0.2">
      <c r="B15" s="154">
        <v>43674</v>
      </c>
      <c r="C15" s="157">
        <v>43675</v>
      </c>
      <c r="D15" s="156">
        <v>43676</v>
      </c>
      <c r="E15" s="157">
        <v>43677</v>
      </c>
      <c r="F15" s="167" t="str">
        <v/>
      </c>
      <c r="G15" s="157" t="str">
        <v/>
      </c>
      <c r="H15" s="154" t="str">
        <v/>
      </c>
      <c r="I15" s="79"/>
      <c r="J15" s="168" t="s">
        <v>181</v>
      </c>
      <c r="K15" s="77" t="s">
        <v>165</v>
      </c>
      <c r="L15" s="79"/>
      <c r="M15" s="154">
        <v>43856</v>
      </c>
      <c r="N15" s="157">
        <v>43857</v>
      </c>
      <c r="O15" s="156">
        <v>43858</v>
      </c>
      <c r="P15" s="157">
        <v>43859</v>
      </c>
      <c r="Q15" s="157">
        <v>43860</v>
      </c>
      <c r="R15" s="155">
        <v>43861</v>
      </c>
      <c r="S15" s="154" t="str">
        <v/>
      </c>
      <c r="T15" s="79"/>
      <c r="U15" s="170"/>
      <c r="V15" s="159"/>
      <c r="Y15" s="162"/>
      <c r="Z15" s="163"/>
      <c r="AA15" s="81"/>
      <c r="AB15" s="81"/>
    </row>
    <row r="16" spans="1:28" s="77" customFormat="1" ht="13.15" customHeight="1" x14ac:dyDescent="0.2">
      <c r="B16" s="154" t="str">
        <v/>
      </c>
      <c r="C16" s="156" t="str">
        <v/>
      </c>
      <c r="D16" s="157" t="str">
        <v/>
      </c>
      <c r="E16" s="157" t="str">
        <v/>
      </c>
      <c r="F16" s="157" t="str">
        <v/>
      </c>
      <c r="G16" s="157" t="str">
        <v/>
      </c>
      <c r="H16" s="154" t="str">
        <v/>
      </c>
      <c r="I16" s="79"/>
      <c r="J16" s="158" t="s">
        <v>182</v>
      </c>
      <c r="K16" s="163" t="s">
        <v>166</v>
      </c>
      <c r="L16" s="79"/>
      <c r="M16" s="154" t="str">
        <v/>
      </c>
      <c r="N16" s="157" t="str">
        <v/>
      </c>
      <c r="O16" s="157" t="str">
        <v/>
      </c>
      <c r="P16" s="157" t="str">
        <v/>
      </c>
      <c r="Q16" s="157" t="str">
        <v/>
      </c>
      <c r="R16" s="157" t="str">
        <v/>
      </c>
      <c r="S16" s="154" t="str">
        <v/>
      </c>
      <c r="T16" s="79"/>
      <c r="Y16" s="162"/>
      <c r="Z16" s="163"/>
      <c r="AA16" s="81"/>
      <c r="AB16" s="81"/>
    </row>
    <row r="17" spans="2:40" s="77" customFormat="1" ht="11.25" x14ac:dyDescent="0.2">
      <c r="B17" s="171"/>
      <c r="C17" s="172"/>
      <c r="D17" s="173"/>
      <c r="E17" s="173"/>
      <c r="F17" s="173"/>
      <c r="G17" s="173"/>
      <c r="H17" s="171"/>
      <c r="I17" s="79"/>
      <c r="K17" s="163"/>
      <c r="L17" s="79"/>
      <c r="M17" s="171"/>
      <c r="N17" s="173"/>
      <c r="O17" s="173"/>
      <c r="P17" s="173"/>
      <c r="Q17" s="173"/>
      <c r="R17" s="173"/>
      <c r="S17" s="171"/>
      <c r="T17" s="79"/>
      <c r="Y17" s="162"/>
      <c r="Z17" s="163"/>
      <c r="AA17" s="81"/>
      <c r="AB17" s="81"/>
    </row>
    <row r="18" spans="2:40" s="77" customFormat="1" ht="4.5" customHeight="1" x14ac:dyDescent="0.3">
      <c r="B18" s="79"/>
      <c r="C18" s="79"/>
      <c r="D18" s="79"/>
      <c r="E18" s="79"/>
      <c r="F18" s="79"/>
      <c r="G18" s="79"/>
      <c r="H18" s="79"/>
      <c r="I18" s="79"/>
      <c r="J18" s="82"/>
      <c r="K18" s="79"/>
      <c r="L18" s="79"/>
      <c r="M18" s="79"/>
      <c r="N18" s="79"/>
      <c r="O18" s="79"/>
      <c r="P18" s="79"/>
      <c r="Q18" s="79"/>
      <c r="R18" s="79"/>
      <c r="S18" s="79"/>
      <c r="T18" s="79"/>
      <c r="U18" s="78"/>
      <c r="V18" s="78"/>
      <c r="Y18" s="162"/>
      <c r="Z18" s="163"/>
      <c r="AA18" s="81"/>
      <c r="AB18" s="81"/>
      <c r="AF18" s="83"/>
      <c r="AG18" s="79"/>
      <c r="AM18" s="83"/>
      <c r="AN18" s="79"/>
    </row>
    <row r="19" spans="2:40" s="78" customFormat="1" ht="13.5" x14ac:dyDescent="0.3">
      <c r="B19" s="270">
        <f>DATE(year,8,1)</f>
        <v>43678</v>
      </c>
      <c r="C19" s="271"/>
      <c r="D19" s="271"/>
      <c r="E19" s="271"/>
      <c r="F19" s="271"/>
      <c r="G19" s="271"/>
      <c r="H19" s="271"/>
      <c r="I19" s="79"/>
      <c r="J19" s="272" t="s">
        <v>107</v>
      </c>
      <c r="K19" s="272"/>
      <c r="L19" s="79"/>
      <c r="M19" s="270">
        <f>DATE(year+1,2,1)</f>
        <v>43862</v>
      </c>
      <c r="N19" s="271"/>
      <c r="O19" s="271"/>
      <c r="P19" s="271"/>
      <c r="Q19" s="271"/>
      <c r="R19" s="271"/>
      <c r="S19" s="271"/>
      <c r="T19" s="79"/>
      <c r="U19" s="272" t="s">
        <v>108</v>
      </c>
      <c r="V19" s="272"/>
      <c r="Y19" s="162"/>
      <c r="Z19" s="163"/>
      <c r="AA19" s="81"/>
      <c r="AB19" s="84"/>
      <c r="AC19" s="85"/>
    </row>
    <row r="20" spans="2:40" s="77" customFormat="1" ht="13.15" customHeight="1" x14ac:dyDescent="0.2">
      <c r="B20" s="150" t="str">
        <f>IF(startday=1,INDEX(weekDayNames,1),INDEX(weekDayNames,2))</f>
        <v>Su</v>
      </c>
      <c r="C20" s="151" t="str">
        <f>IF(startday=1,INDEX(weekDayNames,2),INDEX(weekDayNames,3))</f>
        <v>M</v>
      </c>
      <c r="D20" s="151" t="str">
        <f>IF(startday=1,INDEX(weekDayNames,3),INDEX(weekDayNames,4))</f>
        <v>Tu</v>
      </c>
      <c r="E20" s="151" t="str">
        <f>IF(startday=1,INDEX(weekDayNames,4),INDEX(weekDayNames,5))</f>
        <v>W</v>
      </c>
      <c r="F20" s="151" t="str">
        <f>IF(startday=1,INDEX(weekDayNames,5),INDEX(weekDayNames,6))</f>
        <v>Th</v>
      </c>
      <c r="G20" s="151" t="str">
        <f>IF(startday=1,INDEX(weekDayNames,6),INDEX(weekDayNames,7))</f>
        <v>F</v>
      </c>
      <c r="H20" s="150" t="str">
        <f>IF(startday=1,INDEX(weekDayNames,7),INDEX(weekDayNames,1))</f>
        <v>Sa</v>
      </c>
      <c r="I20" s="79"/>
      <c r="J20" s="174">
        <v>7</v>
      </c>
      <c r="K20" s="153" t="s">
        <v>160</v>
      </c>
      <c r="M20" s="150" t="str">
        <f>IF(startday=1,INDEX(weekDayNames,1),INDEX(weekDayNames,2))</f>
        <v>Su</v>
      </c>
      <c r="N20" s="151" t="str">
        <f>IF(startday=1,INDEX(weekDayNames,2),INDEX(weekDayNames,3))</f>
        <v>M</v>
      </c>
      <c r="O20" s="151" t="str">
        <f>IF(startday=1,INDEX(weekDayNames,3),INDEX(weekDayNames,4))</f>
        <v>Tu</v>
      </c>
      <c r="P20" s="151" t="str">
        <f>IF(startday=1,INDEX(weekDayNames,4),INDEX(weekDayNames,5))</f>
        <v>W</v>
      </c>
      <c r="Q20" s="151" t="str">
        <f>IF(startday=1,INDEX(weekDayNames,5),INDEX(weekDayNames,6))</f>
        <v>Th</v>
      </c>
      <c r="R20" s="151" t="str">
        <f>IF(startday=1,INDEX(weekDayNames,6),INDEX(weekDayNames,7))</f>
        <v>F</v>
      </c>
      <c r="S20" s="150" t="str">
        <f>IF(startday=1,INDEX(weekDayNames,7),INDEX(weekDayNames,1))</f>
        <v>Sa</v>
      </c>
      <c r="T20" s="79"/>
      <c r="U20" s="175">
        <v>5</v>
      </c>
      <c r="V20" s="153" t="s">
        <v>160</v>
      </c>
      <c r="Y20" s="176"/>
      <c r="AA20" s="81"/>
      <c r="AB20" s="81"/>
    </row>
    <row r="21" spans="2:40" s="77" customFormat="1" ht="13.15" customHeight="1" x14ac:dyDescent="0.2">
      <c r="B21" s="154" t="str">
        <f t="array" ref="B21:H26">IF(MONTH(B19)&lt;&gt;MONTH(DATE(YEAR(B19),MONTH(B19),1)-WEEKDAY(DATE(YEAR(B19),MONTH(B19),1),startday)+(WeekNo-1)*7+WeekDay),"",DATE(YEAR(B19),MONTH(B19),1)-WEEKDAY(DATE(YEAR(B19),MONTH(B19),1),startday)+(WeekNo-1)*7+WeekDay)</f>
        <v/>
      </c>
      <c r="C21" s="157" t="str">
        <v/>
      </c>
      <c r="D21" s="157" t="str">
        <v/>
      </c>
      <c r="E21" s="157" t="str">
        <v/>
      </c>
      <c r="F21" s="157">
        <v>43678</v>
      </c>
      <c r="G21" s="157">
        <v>43679</v>
      </c>
      <c r="H21" s="154">
        <v>43680</v>
      </c>
      <c r="I21" s="79"/>
      <c r="J21" s="158">
        <v>13</v>
      </c>
      <c r="K21" s="177" t="s">
        <v>106</v>
      </c>
      <c r="M21" s="154" t="str">
        <f t="array" ref="M21:S26">IF(MONTH(M19)&lt;&gt;MONTH(DATE(YEAR(M19),MONTH(M19),1)-WEEKDAY(DATE(YEAR(M19),MONTH(M19),1),startday)+(WeekNo-1)*7+WeekDay),"",DATE(YEAR(M19),MONTH(M19),1)-WEEKDAY(DATE(YEAR(M19),MONTH(M19),1),startday)+(WeekNo-1)*7+WeekDay)</f>
        <v/>
      </c>
      <c r="N21" s="157" t="str">
        <v/>
      </c>
      <c r="O21" s="157" t="str">
        <v/>
      </c>
      <c r="P21" s="157" t="str">
        <v/>
      </c>
      <c r="Q21" s="157" t="str">
        <v/>
      </c>
      <c r="R21" s="157" t="str">
        <v/>
      </c>
      <c r="S21" s="154">
        <v>43862</v>
      </c>
      <c r="T21" s="79"/>
      <c r="U21" s="158">
        <v>11</v>
      </c>
      <c r="V21" s="159" t="s">
        <v>106</v>
      </c>
      <c r="Y21" s="176"/>
    </row>
    <row r="22" spans="2:40" s="77" customFormat="1" ht="13.15" customHeight="1" x14ac:dyDescent="0.3">
      <c r="B22" s="154">
        <v>43681</v>
      </c>
      <c r="C22" s="157">
        <v>43682</v>
      </c>
      <c r="D22" s="157">
        <v>43683</v>
      </c>
      <c r="E22" s="160">
        <v>43684</v>
      </c>
      <c r="F22" s="157">
        <v>43685</v>
      </c>
      <c r="G22" s="157">
        <v>43686</v>
      </c>
      <c r="H22" s="154">
        <v>43687</v>
      </c>
      <c r="I22" s="79"/>
      <c r="J22" s="174">
        <v>21</v>
      </c>
      <c r="K22" s="153" t="s">
        <v>160</v>
      </c>
      <c r="L22" s="79"/>
      <c r="M22" s="154">
        <v>43863</v>
      </c>
      <c r="N22" s="157">
        <v>43864</v>
      </c>
      <c r="O22" s="157">
        <v>43865</v>
      </c>
      <c r="P22" s="160">
        <v>43866</v>
      </c>
      <c r="Q22" s="157">
        <v>43867</v>
      </c>
      <c r="R22" s="157">
        <v>43868</v>
      </c>
      <c r="S22" s="154">
        <v>43869</v>
      </c>
      <c r="T22" s="79"/>
      <c r="U22" s="175">
        <v>19</v>
      </c>
      <c r="V22" s="153" t="s">
        <v>160</v>
      </c>
      <c r="Y22" s="176"/>
      <c r="AA22" s="78"/>
      <c r="AB22" s="78"/>
    </row>
    <row r="23" spans="2:40" s="77" customFormat="1" ht="13.15" customHeight="1" x14ac:dyDescent="0.2">
      <c r="B23" s="154">
        <v>43688</v>
      </c>
      <c r="C23" s="157">
        <v>43689</v>
      </c>
      <c r="D23" s="156">
        <v>43690</v>
      </c>
      <c r="E23" s="157">
        <v>43691</v>
      </c>
      <c r="F23" s="157">
        <v>43692</v>
      </c>
      <c r="G23" s="157">
        <v>43693</v>
      </c>
      <c r="H23" s="154">
        <v>43694</v>
      </c>
      <c r="I23" s="79"/>
      <c r="J23" s="158">
        <v>27</v>
      </c>
      <c r="K23" s="177" t="s">
        <v>106</v>
      </c>
      <c r="L23" s="79"/>
      <c r="M23" s="154">
        <v>43870</v>
      </c>
      <c r="N23" s="157">
        <v>43871</v>
      </c>
      <c r="O23" s="156">
        <v>43872</v>
      </c>
      <c r="P23" s="157">
        <v>43873</v>
      </c>
      <c r="Q23" s="157">
        <v>43874</v>
      </c>
      <c r="R23" s="157">
        <v>43875</v>
      </c>
      <c r="S23" s="154">
        <v>43876</v>
      </c>
      <c r="T23" s="79"/>
      <c r="U23" s="158">
        <v>25</v>
      </c>
      <c r="V23" s="159" t="s">
        <v>106</v>
      </c>
      <c r="Y23" s="176"/>
    </row>
    <row r="24" spans="2:40" s="77" customFormat="1" ht="13.15" customHeight="1" x14ac:dyDescent="0.2">
      <c r="B24" s="154">
        <v>43695</v>
      </c>
      <c r="C24" s="157">
        <v>43696</v>
      </c>
      <c r="D24" s="157">
        <v>43697</v>
      </c>
      <c r="E24" s="160">
        <v>43698</v>
      </c>
      <c r="F24" s="157">
        <v>43699</v>
      </c>
      <c r="G24" s="157">
        <v>43700</v>
      </c>
      <c r="H24" s="154">
        <v>43701</v>
      </c>
      <c r="I24" s="79"/>
      <c r="J24" s="164">
        <v>30</v>
      </c>
      <c r="K24" s="178" t="s">
        <v>109</v>
      </c>
      <c r="L24" s="79"/>
      <c r="M24" s="154">
        <v>43877</v>
      </c>
      <c r="N24" s="157">
        <v>43878</v>
      </c>
      <c r="O24" s="157">
        <v>43879</v>
      </c>
      <c r="P24" s="160">
        <v>43880</v>
      </c>
      <c r="Q24" s="157">
        <v>43881</v>
      </c>
      <c r="R24" s="157">
        <v>43882</v>
      </c>
      <c r="S24" s="154">
        <v>43883</v>
      </c>
      <c r="T24" s="79"/>
      <c r="AA24" s="162"/>
    </row>
    <row r="25" spans="2:40" s="77" customFormat="1" ht="13.15" customHeight="1" x14ac:dyDescent="0.2">
      <c r="B25" s="154">
        <v>43702</v>
      </c>
      <c r="C25" s="157">
        <v>43703</v>
      </c>
      <c r="D25" s="156">
        <v>43704</v>
      </c>
      <c r="E25" s="157">
        <v>43705</v>
      </c>
      <c r="F25" s="157">
        <v>43706</v>
      </c>
      <c r="G25" s="155">
        <v>43707</v>
      </c>
      <c r="H25" s="154">
        <v>43708</v>
      </c>
      <c r="I25" s="79"/>
      <c r="K25" s="178"/>
      <c r="L25" s="79"/>
      <c r="M25" s="154">
        <v>43884</v>
      </c>
      <c r="N25" s="157">
        <v>43885</v>
      </c>
      <c r="O25" s="156">
        <v>43886</v>
      </c>
      <c r="P25" s="157">
        <v>43887</v>
      </c>
      <c r="Q25" s="157">
        <v>43888</v>
      </c>
      <c r="R25" s="157">
        <v>43889</v>
      </c>
      <c r="S25" s="154">
        <v>43890</v>
      </c>
      <c r="T25" s="79"/>
    </row>
    <row r="26" spans="2:40" s="77" customFormat="1" ht="13.15" customHeight="1" x14ac:dyDescent="0.2">
      <c r="B26" s="154" t="str">
        <v/>
      </c>
      <c r="C26" s="157" t="str">
        <v/>
      </c>
      <c r="D26" s="157" t="str">
        <v/>
      </c>
      <c r="E26" s="157" t="str">
        <v/>
      </c>
      <c r="F26" s="157" t="str">
        <v/>
      </c>
      <c r="G26" s="157" t="str">
        <v/>
      </c>
      <c r="H26" s="154" t="str">
        <v/>
      </c>
      <c r="I26" s="79"/>
      <c r="M26" s="154" t="str">
        <v/>
      </c>
      <c r="N26" s="157" t="str">
        <v/>
      </c>
      <c r="O26" s="157" t="str">
        <v/>
      </c>
      <c r="P26" s="157" t="str">
        <v/>
      </c>
      <c r="Q26" s="157" t="str">
        <v/>
      </c>
      <c r="R26" s="157" t="str">
        <v/>
      </c>
      <c r="S26" s="154" t="str">
        <v/>
      </c>
      <c r="T26" s="79"/>
    </row>
    <row r="27" spans="2:40" s="77" customFormat="1" ht="4.5" customHeight="1" x14ac:dyDescent="0.2">
      <c r="B27" s="79"/>
      <c r="C27" s="79"/>
      <c r="D27" s="79"/>
      <c r="E27" s="79"/>
      <c r="F27" s="79"/>
      <c r="G27" s="79"/>
      <c r="H27" s="79"/>
      <c r="I27" s="79"/>
      <c r="L27" s="79"/>
      <c r="M27" s="79"/>
      <c r="N27" s="79"/>
      <c r="O27" s="79"/>
      <c r="P27" s="79"/>
      <c r="Q27" s="79"/>
      <c r="R27" s="79"/>
      <c r="S27" s="79"/>
      <c r="T27" s="79"/>
      <c r="Y27" s="135"/>
    </row>
    <row r="28" spans="2:40" s="77" customFormat="1" ht="11.25" x14ac:dyDescent="0.2">
      <c r="B28" s="270">
        <f>DATE(year,9,1)</f>
        <v>43709</v>
      </c>
      <c r="C28" s="271"/>
      <c r="D28" s="271"/>
      <c r="E28" s="271"/>
      <c r="F28" s="271"/>
      <c r="G28" s="271"/>
      <c r="H28" s="271"/>
      <c r="I28" s="79"/>
      <c r="J28" s="272" t="s">
        <v>110</v>
      </c>
      <c r="K28" s="272"/>
      <c r="L28" s="79"/>
      <c r="M28" s="270">
        <f>DATE(year+1,3,1)</f>
        <v>43891</v>
      </c>
      <c r="N28" s="271"/>
      <c r="O28" s="271"/>
      <c r="P28" s="271"/>
      <c r="Q28" s="271"/>
      <c r="R28" s="271"/>
      <c r="S28" s="271"/>
      <c r="T28" s="79"/>
      <c r="U28" s="272" t="s">
        <v>111</v>
      </c>
      <c r="V28" s="272"/>
      <c r="Y28" s="176"/>
    </row>
    <row r="29" spans="2:40" s="77" customFormat="1" ht="13.15" customHeight="1" x14ac:dyDescent="0.2">
      <c r="B29" s="150" t="str">
        <f>IF(startday=1,INDEX(weekDayNames,1),INDEX(weekDayNames,2))</f>
        <v>Su</v>
      </c>
      <c r="C29" s="151" t="str">
        <f>IF(startday=1,INDEX(weekDayNames,2),INDEX(weekDayNames,3))</f>
        <v>M</v>
      </c>
      <c r="D29" s="151" t="str">
        <f>IF(startday=1,INDEX(weekDayNames,3),INDEX(weekDayNames,4))</f>
        <v>Tu</v>
      </c>
      <c r="E29" s="151" t="str">
        <f>IF(startday=1,INDEX(weekDayNames,4),INDEX(weekDayNames,5))</f>
        <v>W</v>
      </c>
      <c r="F29" s="151" t="str">
        <f>IF(startday=1,INDEX(weekDayNames,5),INDEX(weekDayNames,6))</f>
        <v>Th</v>
      </c>
      <c r="G29" s="151" t="str">
        <f>IF(startday=1,INDEX(weekDayNames,6),INDEX(weekDayNames,7))</f>
        <v>F</v>
      </c>
      <c r="H29" s="150" t="str">
        <f>IF(startday=1,INDEX(weekDayNames,7),INDEX(weekDayNames,1))</f>
        <v>Sa</v>
      </c>
      <c r="I29" s="79"/>
      <c r="J29" s="152">
        <v>4</v>
      </c>
      <c r="K29" s="153" t="s">
        <v>160</v>
      </c>
      <c r="L29" s="79"/>
      <c r="M29" s="150" t="str">
        <f>IF(startday=1,INDEX(weekDayNames,1),INDEX(weekDayNames,2))</f>
        <v>Su</v>
      </c>
      <c r="N29" s="151" t="str">
        <f>IF(startday=1,INDEX(weekDayNames,2),INDEX(weekDayNames,3))</f>
        <v>M</v>
      </c>
      <c r="O29" s="151" t="str">
        <f>IF(startday=1,INDEX(weekDayNames,3),INDEX(weekDayNames,4))</f>
        <v>Tu</v>
      </c>
      <c r="P29" s="151" t="str">
        <f>IF(startday=1,INDEX(weekDayNames,4),INDEX(weekDayNames,5))</f>
        <v>W</v>
      </c>
      <c r="Q29" s="151" t="str">
        <f>IF(startday=1,INDEX(weekDayNames,5),INDEX(weekDayNames,6))</f>
        <v>Th</v>
      </c>
      <c r="R29" s="151" t="str">
        <f>IF(startday=1,INDEX(weekDayNames,6),INDEX(weekDayNames,7))</f>
        <v>F</v>
      </c>
      <c r="S29" s="150" t="str">
        <f>IF(startday=1,INDEX(weekDayNames,7),INDEX(weekDayNames,1))</f>
        <v>Sa</v>
      </c>
      <c r="T29" s="79"/>
      <c r="U29" s="179" t="s">
        <v>184</v>
      </c>
      <c r="V29" s="153" t="s">
        <v>160</v>
      </c>
    </row>
    <row r="30" spans="2:40" s="77" customFormat="1" ht="13.15" customHeight="1" x14ac:dyDescent="0.2">
      <c r="B30" s="154">
        <f t="array" ref="B30:H35">IF(MONTH(B28)&lt;&gt;MONTH(DATE(YEAR(B28),MONTH(B28),1)-WEEKDAY(DATE(YEAR(B28),MONTH(B28),1),startday)+(WeekNo-1)*7+WeekDay),"",DATE(YEAR(B28),MONTH(B28),1)-WEEKDAY(DATE(YEAR(B28),MONTH(B28),1),startday)+(WeekNo-1)*7+WeekDay)</f>
        <v>43709</v>
      </c>
      <c r="C30" s="167">
        <v>43710</v>
      </c>
      <c r="D30" s="157">
        <v>43711</v>
      </c>
      <c r="E30" s="160">
        <v>43712</v>
      </c>
      <c r="F30" s="157">
        <v>43713</v>
      </c>
      <c r="G30" s="157">
        <v>43714</v>
      </c>
      <c r="H30" s="154">
        <v>43715</v>
      </c>
      <c r="I30" s="79"/>
      <c r="J30" s="158">
        <v>10</v>
      </c>
      <c r="K30" s="159" t="s">
        <v>106</v>
      </c>
      <c r="L30" s="79"/>
      <c r="M30" s="154">
        <f t="array" ref="M30:S35">IF(MONTH(M28)&lt;&gt;MONTH(DATE(YEAR(M28),MONTH(M28),1)-WEEKDAY(DATE(YEAR(M28),MONTH(M28),1),startday)+(WeekNo-1)*7+WeekDay),"",DATE(YEAR(M28),MONTH(M28),1)-WEEKDAY(DATE(YEAR(M28),MONTH(M28),1),startday)+(WeekNo-1)*7+WeekDay)</f>
        <v>43891</v>
      </c>
      <c r="N30" s="157">
        <v>43892</v>
      </c>
      <c r="O30" s="157">
        <v>43893</v>
      </c>
      <c r="P30" s="160">
        <v>43894</v>
      </c>
      <c r="Q30" s="157">
        <v>43895</v>
      </c>
      <c r="R30" s="157">
        <v>43896</v>
      </c>
      <c r="S30" s="154">
        <v>43897</v>
      </c>
      <c r="T30" s="79"/>
      <c r="U30" s="158">
        <v>10</v>
      </c>
      <c r="V30" s="159" t="s">
        <v>106</v>
      </c>
      <c r="Y30" s="176"/>
    </row>
    <row r="31" spans="2:40" s="77" customFormat="1" ht="13.15" customHeight="1" x14ac:dyDescent="0.2">
      <c r="B31" s="154">
        <v>43716</v>
      </c>
      <c r="C31" s="157">
        <v>43717</v>
      </c>
      <c r="D31" s="156">
        <v>43718</v>
      </c>
      <c r="E31" s="157">
        <v>43719</v>
      </c>
      <c r="F31" s="157">
        <v>43720</v>
      </c>
      <c r="G31" s="157">
        <v>43721</v>
      </c>
      <c r="H31" s="154">
        <v>43722</v>
      </c>
      <c r="I31" s="79"/>
      <c r="J31" s="152">
        <v>18</v>
      </c>
      <c r="K31" s="153" t="s">
        <v>160</v>
      </c>
      <c r="L31" s="79"/>
      <c r="M31" s="154">
        <v>43898</v>
      </c>
      <c r="N31" s="157">
        <v>43899</v>
      </c>
      <c r="O31" s="156">
        <v>43900</v>
      </c>
      <c r="P31" s="157">
        <v>43901</v>
      </c>
      <c r="Q31" s="157">
        <v>43902</v>
      </c>
      <c r="R31" s="157">
        <v>43903</v>
      </c>
      <c r="S31" s="154">
        <v>43904</v>
      </c>
      <c r="T31" s="79"/>
      <c r="U31" s="180">
        <v>18</v>
      </c>
      <c r="V31" s="153" t="s">
        <v>160</v>
      </c>
      <c r="Y31" s="176"/>
    </row>
    <row r="32" spans="2:40" s="78" customFormat="1" ht="13.15" customHeight="1" x14ac:dyDescent="0.3">
      <c r="B32" s="154">
        <v>43723</v>
      </c>
      <c r="C32" s="157">
        <v>43724</v>
      </c>
      <c r="D32" s="157">
        <v>43725</v>
      </c>
      <c r="E32" s="160">
        <v>43726</v>
      </c>
      <c r="F32" s="157">
        <v>43727</v>
      </c>
      <c r="G32" s="157">
        <v>43728</v>
      </c>
      <c r="H32" s="154">
        <v>43729</v>
      </c>
      <c r="I32" s="79"/>
      <c r="J32" s="158">
        <v>24</v>
      </c>
      <c r="K32" s="159" t="s">
        <v>106</v>
      </c>
      <c r="L32" s="79"/>
      <c r="M32" s="154">
        <v>43905</v>
      </c>
      <c r="N32" s="157">
        <v>43906</v>
      </c>
      <c r="O32" s="157">
        <v>43907</v>
      </c>
      <c r="P32" s="160">
        <v>43908</v>
      </c>
      <c r="Q32" s="157">
        <v>43909</v>
      </c>
      <c r="R32" s="157">
        <v>43910</v>
      </c>
      <c r="S32" s="154">
        <v>43911</v>
      </c>
      <c r="T32" s="79"/>
      <c r="U32" s="158">
        <v>24</v>
      </c>
      <c r="V32" s="159" t="s">
        <v>106</v>
      </c>
      <c r="AA32" s="77"/>
      <c r="AB32" s="77"/>
    </row>
    <row r="33" spans="2:28" s="77" customFormat="1" ht="13.15" customHeight="1" x14ac:dyDescent="0.3">
      <c r="B33" s="154">
        <v>43730</v>
      </c>
      <c r="C33" s="157">
        <v>43731</v>
      </c>
      <c r="D33" s="156">
        <v>43732</v>
      </c>
      <c r="E33" s="157">
        <v>43733</v>
      </c>
      <c r="F33" s="157">
        <v>43734</v>
      </c>
      <c r="G33" s="155">
        <v>43735</v>
      </c>
      <c r="H33" s="181">
        <v>43736</v>
      </c>
      <c r="I33" s="79"/>
      <c r="J33" s="164">
        <v>27</v>
      </c>
      <c r="K33" s="182" t="s">
        <v>172</v>
      </c>
      <c r="L33" s="79"/>
      <c r="M33" s="154">
        <v>43912</v>
      </c>
      <c r="N33" s="157">
        <v>43913</v>
      </c>
      <c r="O33" s="156">
        <v>43914</v>
      </c>
      <c r="P33" s="157">
        <v>43915</v>
      </c>
      <c r="Q33" s="157">
        <v>43916</v>
      </c>
      <c r="R33" s="157">
        <v>43917</v>
      </c>
      <c r="S33" s="154">
        <v>43918</v>
      </c>
      <c r="T33" s="163"/>
      <c r="U33" s="164">
        <v>30</v>
      </c>
      <c r="V33" s="182" t="s">
        <v>174</v>
      </c>
      <c r="AA33" s="78"/>
    </row>
    <row r="34" spans="2:28" s="77" customFormat="1" ht="13.15" customHeight="1" x14ac:dyDescent="0.2">
      <c r="B34" s="154">
        <v>43737</v>
      </c>
      <c r="C34" s="157">
        <v>43738</v>
      </c>
      <c r="D34" s="156" t="str">
        <v/>
      </c>
      <c r="E34" s="157" t="str">
        <v/>
      </c>
      <c r="F34" s="157" t="str">
        <v/>
      </c>
      <c r="G34" s="155" t="str">
        <v/>
      </c>
      <c r="H34" s="154" t="str">
        <v/>
      </c>
      <c r="I34" s="79"/>
      <c r="J34" s="82"/>
      <c r="K34" s="79"/>
      <c r="L34" s="79"/>
      <c r="M34" s="154">
        <v>43919</v>
      </c>
      <c r="N34" s="157">
        <v>43920</v>
      </c>
      <c r="O34" s="155">
        <v>43921</v>
      </c>
      <c r="P34" s="157" t="str">
        <v/>
      </c>
      <c r="Q34" s="157" t="str">
        <v/>
      </c>
      <c r="R34" s="157" t="str">
        <v/>
      </c>
      <c r="S34" s="154" t="str">
        <v/>
      </c>
      <c r="T34" s="79"/>
      <c r="U34" s="183" t="s">
        <v>167</v>
      </c>
      <c r="V34" s="183"/>
    </row>
    <row r="35" spans="2:28" s="77" customFormat="1" ht="13.15" customHeight="1" x14ac:dyDescent="0.3">
      <c r="B35" s="154" t="str">
        <v/>
      </c>
      <c r="C35" s="157" t="str">
        <v/>
      </c>
      <c r="D35" s="157" t="str">
        <v/>
      </c>
      <c r="E35" s="157" t="str">
        <v/>
      </c>
      <c r="F35" s="157" t="str">
        <v/>
      </c>
      <c r="G35" s="157" t="str">
        <v/>
      </c>
      <c r="H35" s="154" t="str">
        <v/>
      </c>
      <c r="I35" s="79"/>
      <c r="J35" s="82"/>
      <c r="K35" s="163"/>
      <c r="L35" s="79"/>
      <c r="M35" s="154" t="str">
        <v/>
      </c>
      <c r="N35" s="157" t="str">
        <v/>
      </c>
      <c r="O35" s="157" t="str">
        <v/>
      </c>
      <c r="P35" s="157" t="str">
        <v/>
      </c>
      <c r="Q35" s="157" t="str">
        <v/>
      </c>
      <c r="R35" s="157" t="str">
        <v/>
      </c>
      <c r="S35" s="154" t="str">
        <v/>
      </c>
      <c r="T35" s="79"/>
      <c r="Y35" s="273"/>
      <c r="Z35" s="78"/>
      <c r="AB35" s="78"/>
    </row>
    <row r="36" spans="2:28" s="77" customFormat="1" ht="5.25" customHeight="1" x14ac:dyDescent="0.2">
      <c r="B36" s="79"/>
      <c r="C36" s="79"/>
      <c r="D36" s="79"/>
      <c r="E36" s="79"/>
      <c r="F36" s="79"/>
      <c r="G36" s="79"/>
      <c r="H36" s="79"/>
      <c r="I36" s="79"/>
      <c r="L36" s="79"/>
      <c r="M36" s="79"/>
      <c r="N36" s="79"/>
      <c r="O36" s="79"/>
      <c r="P36" s="79"/>
      <c r="Q36" s="79"/>
      <c r="R36" s="79"/>
      <c r="S36" s="79"/>
      <c r="T36" s="79"/>
      <c r="U36" s="79"/>
      <c r="V36" s="79"/>
      <c r="Y36" s="273"/>
    </row>
    <row r="37" spans="2:28" s="77" customFormat="1" ht="11.25" x14ac:dyDescent="0.2">
      <c r="B37" s="270">
        <f>DATE(year,10,1)</f>
        <v>43739</v>
      </c>
      <c r="C37" s="271"/>
      <c r="D37" s="271"/>
      <c r="E37" s="271"/>
      <c r="F37" s="271"/>
      <c r="G37" s="271"/>
      <c r="H37" s="271"/>
      <c r="I37" s="79"/>
      <c r="J37" s="272" t="s">
        <v>112</v>
      </c>
      <c r="K37" s="272"/>
      <c r="L37" s="79"/>
      <c r="M37" s="270">
        <f>DATE(year+1,4,1)</f>
        <v>43922</v>
      </c>
      <c r="N37" s="271"/>
      <c r="O37" s="271"/>
      <c r="P37" s="271"/>
      <c r="Q37" s="271"/>
      <c r="R37" s="271"/>
      <c r="S37" s="271"/>
      <c r="T37" s="79"/>
      <c r="U37" s="272" t="s">
        <v>113</v>
      </c>
      <c r="V37" s="272"/>
      <c r="Y37" s="273"/>
    </row>
    <row r="38" spans="2:28" s="77" customFormat="1" ht="13.15" customHeight="1" x14ac:dyDescent="0.2">
      <c r="B38" s="150" t="str">
        <f>IF(startday=1,INDEX(weekDayNames,1),INDEX(weekDayNames,2))</f>
        <v>Su</v>
      </c>
      <c r="C38" s="151" t="str">
        <f>IF(startday=1,INDEX(weekDayNames,2),INDEX(weekDayNames,3))</f>
        <v>M</v>
      </c>
      <c r="D38" s="151" t="str">
        <f>IF(startday=1,INDEX(weekDayNames,3),INDEX(weekDayNames,4))</f>
        <v>Tu</v>
      </c>
      <c r="E38" s="151" t="str">
        <f>IF(startday=1,INDEX(weekDayNames,4),INDEX(weekDayNames,5))</f>
        <v>W</v>
      </c>
      <c r="F38" s="151" t="str">
        <f>IF(startday=1,INDEX(weekDayNames,5),INDEX(weekDayNames,6))</f>
        <v>Th</v>
      </c>
      <c r="G38" s="151" t="str">
        <f>IF(startday=1,INDEX(weekDayNames,6),INDEX(weekDayNames,7))</f>
        <v>F</v>
      </c>
      <c r="H38" s="150" t="str">
        <f>IF(startday=1,INDEX(weekDayNames,7),INDEX(weekDayNames,1))</f>
        <v>Sa</v>
      </c>
      <c r="I38" s="79"/>
      <c r="J38" s="152">
        <v>2</v>
      </c>
      <c r="K38" s="153" t="s">
        <v>160</v>
      </c>
      <c r="M38" s="150" t="str">
        <f>IF(startday=1,INDEX(weekDayNames,1),INDEX(weekDayNames,2))</f>
        <v>Su</v>
      </c>
      <c r="N38" s="151" t="str">
        <f>IF(startday=1,INDEX(weekDayNames,2),INDEX(weekDayNames,3))</f>
        <v>M</v>
      </c>
      <c r="O38" s="151" t="str">
        <f>IF(startday=1,INDEX(weekDayNames,3),INDEX(weekDayNames,4))</f>
        <v>Tu</v>
      </c>
      <c r="P38" s="151" t="str">
        <f>IF(startday=1,INDEX(weekDayNames,4),INDEX(weekDayNames,5))</f>
        <v>W</v>
      </c>
      <c r="Q38" s="151" t="str">
        <f>IF(startday=1,INDEX(weekDayNames,5),INDEX(weekDayNames,6))</f>
        <v>Th</v>
      </c>
      <c r="R38" s="151" t="str">
        <f>IF(startday=1,INDEX(weekDayNames,6),INDEX(weekDayNames,7))</f>
        <v>F</v>
      </c>
      <c r="S38" s="150" t="str">
        <f>IF(startday=1,INDEX(weekDayNames,7),INDEX(weekDayNames,1))</f>
        <v>Sa</v>
      </c>
      <c r="T38" s="79"/>
      <c r="U38" s="152">
        <v>1</v>
      </c>
      <c r="V38" s="153" t="s">
        <v>160</v>
      </c>
      <c r="Y38" s="273"/>
    </row>
    <row r="39" spans="2:28" s="77" customFormat="1" ht="13.15" customHeight="1" x14ac:dyDescent="0.3">
      <c r="B39" s="154" t="str">
        <f t="array" ref="B39:H44">IF(MONTH(B37)&lt;&gt;MONTH(DATE(YEAR(B37),MONTH(B37),1)-WEEKDAY(DATE(YEAR(B37),MONTH(B37),1),startday)+(WeekNo-1)*7+WeekDay),"",DATE(YEAR(B37),MONTH(B37),1)-WEEKDAY(DATE(YEAR(B37),MONTH(B37),1),startday)+(WeekNo-1)*7+WeekDay)</f>
        <v/>
      </c>
      <c r="C39" s="157" t="str">
        <v/>
      </c>
      <c r="D39" s="157">
        <v>43739</v>
      </c>
      <c r="E39" s="160">
        <v>43740</v>
      </c>
      <c r="F39" s="167">
        <v>43741</v>
      </c>
      <c r="G39" s="157">
        <v>43742</v>
      </c>
      <c r="H39" s="154">
        <v>43743</v>
      </c>
      <c r="I39" s="163"/>
      <c r="J39" s="158">
        <v>8</v>
      </c>
      <c r="K39" s="159" t="s">
        <v>106</v>
      </c>
      <c r="M39" s="154" t="str">
        <f t="array" ref="M39:S44">IF(MONTH(M37)&lt;&gt;MONTH(DATE(YEAR(M37),MONTH(M37),1)-WEEKDAY(DATE(YEAR(M37),MONTH(M37),1),startday)+(WeekNo-1)*7+WeekDay),"",DATE(YEAR(M37),MONTH(M37),1)-WEEKDAY(DATE(YEAR(M37),MONTH(M37),1),startday)+(WeekNo-1)*7+WeekDay)</f>
        <v/>
      </c>
      <c r="N39" s="157" t="str">
        <v/>
      </c>
      <c r="O39" s="157" t="str">
        <v/>
      </c>
      <c r="P39" s="160">
        <v>43922</v>
      </c>
      <c r="Q39" s="157">
        <v>43923</v>
      </c>
      <c r="R39" s="157">
        <v>43924</v>
      </c>
      <c r="S39" s="154">
        <v>43925</v>
      </c>
      <c r="T39" s="79"/>
      <c r="U39" s="158">
        <v>7</v>
      </c>
      <c r="V39" s="159" t="s">
        <v>106</v>
      </c>
      <c r="Y39" s="273"/>
      <c r="AA39" s="78"/>
    </row>
    <row r="40" spans="2:28" s="77" customFormat="1" ht="13.15" customHeight="1" x14ac:dyDescent="0.2">
      <c r="B40" s="154">
        <v>43744</v>
      </c>
      <c r="C40" s="157">
        <v>43745</v>
      </c>
      <c r="D40" s="156">
        <v>43746</v>
      </c>
      <c r="E40" s="157">
        <v>43747</v>
      </c>
      <c r="F40" s="157">
        <v>43748</v>
      </c>
      <c r="G40" s="157">
        <v>43749</v>
      </c>
      <c r="H40" s="154">
        <v>43750</v>
      </c>
      <c r="I40" s="163"/>
      <c r="J40" s="152">
        <v>16</v>
      </c>
      <c r="K40" s="153" t="s">
        <v>160</v>
      </c>
      <c r="L40" s="79"/>
      <c r="M40" s="154">
        <v>43926</v>
      </c>
      <c r="N40" s="157">
        <v>43927</v>
      </c>
      <c r="O40" s="156">
        <v>43928</v>
      </c>
      <c r="P40" s="157">
        <v>43929</v>
      </c>
      <c r="Q40" s="157">
        <v>43930</v>
      </c>
      <c r="R40" s="157">
        <v>43931</v>
      </c>
      <c r="S40" s="154">
        <v>43932</v>
      </c>
      <c r="T40" s="79"/>
      <c r="U40" s="180">
        <v>15</v>
      </c>
      <c r="V40" s="153" t="s">
        <v>160</v>
      </c>
      <c r="Y40" s="176"/>
    </row>
    <row r="41" spans="2:28" s="78" customFormat="1" ht="13.15" customHeight="1" x14ac:dyDescent="0.3">
      <c r="B41" s="184">
        <v>43751</v>
      </c>
      <c r="C41" s="167">
        <v>43752</v>
      </c>
      <c r="D41" s="167">
        <v>43753</v>
      </c>
      <c r="E41" s="160">
        <v>43754</v>
      </c>
      <c r="F41" s="157">
        <v>43755</v>
      </c>
      <c r="G41" s="157">
        <v>43756</v>
      </c>
      <c r="H41" s="185">
        <v>43757</v>
      </c>
      <c r="I41" s="79"/>
      <c r="J41" s="158">
        <v>22</v>
      </c>
      <c r="K41" s="159" t="s">
        <v>106</v>
      </c>
      <c r="L41" s="77"/>
      <c r="M41" s="154">
        <v>43933</v>
      </c>
      <c r="N41" s="157">
        <v>43934</v>
      </c>
      <c r="O41" s="157">
        <v>43935</v>
      </c>
      <c r="P41" s="160">
        <v>43936</v>
      </c>
      <c r="Q41" s="157">
        <v>43937</v>
      </c>
      <c r="R41" s="157">
        <v>43938</v>
      </c>
      <c r="S41" s="154">
        <v>43939</v>
      </c>
      <c r="T41" s="79"/>
      <c r="U41" s="158">
        <v>21</v>
      </c>
      <c r="V41" s="159" t="s">
        <v>106</v>
      </c>
      <c r="AA41" s="77"/>
      <c r="AB41" s="77"/>
    </row>
    <row r="42" spans="2:28" s="77" customFormat="1" ht="13.15" customHeight="1" x14ac:dyDescent="0.2">
      <c r="B42" s="154">
        <v>43758</v>
      </c>
      <c r="C42" s="157">
        <v>43759</v>
      </c>
      <c r="D42" s="156">
        <v>43760</v>
      </c>
      <c r="E42" s="157">
        <v>43761</v>
      </c>
      <c r="F42" s="157">
        <v>43762</v>
      </c>
      <c r="G42" s="157">
        <v>43763</v>
      </c>
      <c r="H42" s="154">
        <v>43764</v>
      </c>
      <c r="I42" s="79"/>
      <c r="J42" s="152">
        <v>30</v>
      </c>
      <c r="K42" s="153" t="s">
        <v>160</v>
      </c>
      <c r="L42" s="79"/>
      <c r="M42" s="154">
        <v>43940</v>
      </c>
      <c r="N42" s="157">
        <v>43941</v>
      </c>
      <c r="O42" s="156">
        <v>43942</v>
      </c>
      <c r="P42" s="157">
        <v>43943</v>
      </c>
      <c r="Q42" s="157">
        <v>43944</v>
      </c>
      <c r="R42" s="157">
        <v>43945</v>
      </c>
      <c r="S42" s="154">
        <v>43946</v>
      </c>
      <c r="T42" s="79"/>
      <c r="U42" s="175">
        <v>29</v>
      </c>
      <c r="V42" s="153" t="s">
        <v>160</v>
      </c>
    </row>
    <row r="43" spans="2:28" s="77" customFormat="1" ht="13.15" customHeight="1" x14ac:dyDescent="0.2">
      <c r="B43" s="154">
        <v>43765</v>
      </c>
      <c r="C43" s="157">
        <v>43766</v>
      </c>
      <c r="D43" s="157">
        <v>43767</v>
      </c>
      <c r="E43" s="160">
        <v>43768</v>
      </c>
      <c r="F43" s="155">
        <v>43769</v>
      </c>
      <c r="G43" s="169" t="str">
        <v/>
      </c>
      <c r="H43" s="154" t="str">
        <v/>
      </c>
      <c r="I43" s="79"/>
      <c r="J43" s="164">
        <v>31</v>
      </c>
      <c r="K43" s="166" t="s">
        <v>169</v>
      </c>
      <c r="L43" s="79"/>
      <c r="M43" s="154">
        <v>43947</v>
      </c>
      <c r="N43" s="157">
        <v>43948</v>
      </c>
      <c r="O43" s="157">
        <v>43949</v>
      </c>
      <c r="P43" s="160">
        <v>43950</v>
      </c>
      <c r="Q43" s="155">
        <v>43951</v>
      </c>
      <c r="R43" s="169" t="str">
        <v/>
      </c>
      <c r="S43" s="154" t="str">
        <v/>
      </c>
      <c r="T43" s="79"/>
      <c r="U43" s="186">
        <v>30</v>
      </c>
      <c r="V43" s="166" t="s">
        <v>168</v>
      </c>
    </row>
    <row r="44" spans="2:28" s="77" customFormat="1" ht="13.15" customHeight="1" x14ac:dyDescent="0.3">
      <c r="B44" s="184" t="str">
        <v/>
      </c>
      <c r="C44" s="157" t="str">
        <v/>
      </c>
      <c r="D44" s="157" t="str">
        <v/>
      </c>
      <c r="E44" s="157" t="str">
        <v/>
      </c>
      <c r="F44" s="157" t="str">
        <v/>
      </c>
      <c r="G44" s="157" t="str">
        <v/>
      </c>
      <c r="H44" s="154" t="str">
        <v/>
      </c>
      <c r="I44" s="79"/>
      <c r="J44" s="166"/>
      <c r="K44" s="166"/>
      <c r="L44" s="79"/>
      <c r="M44" s="154" t="str">
        <v/>
      </c>
      <c r="N44" s="157" t="str">
        <v/>
      </c>
      <c r="O44" s="157" t="str">
        <v/>
      </c>
      <c r="P44" s="157" t="str">
        <v/>
      </c>
      <c r="Q44" s="157" t="str">
        <v/>
      </c>
      <c r="R44" s="157" t="str">
        <v/>
      </c>
      <c r="S44" s="154" t="str">
        <v/>
      </c>
      <c r="T44" s="79"/>
      <c r="AB44" s="78"/>
    </row>
    <row r="45" spans="2:28" s="77" customFormat="1" ht="5.25" customHeight="1" x14ac:dyDescent="0.2">
      <c r="B45" s="79"/>
      <c r="C45" s="79"/>
      <c r="D45" s="79"/>
      <c r="E45" s="79"/>
      <c r="F45" s="79"/>
      <c r="G45" s="79"/>
      <c r="H45" s="79"/>
      <c r="I45" s="79"/>
      <c r="L45" s="79"/>
      <c r="M45" s="79"/>
      <c r="N45" s="79"/>
      <c r="O45" s="79"/>
      <c r="P45" s="79"/>
      <c r="Q45" s="79"/>
      <c r="R45" s="79"/>
      <c r="S45" s="79"/>
      <c r="T45" s="79"/>
    </row>
    <row r="46" spans="2:28" s="77" customFormat="1" ht="11.25" x14ac:dyDescent="0.2">
      <c r="B46" s="270">
        <f>DATE(year,11,1)</f>
        <v>43770</v>
      </c>
      <c r="C46" s="271"/>
      <c r="D46" s="271"/>
      <c r="E46" s="271"/>
      <c r="F46" s="271"/>
      <c r="G46" s="271"/>
      <c r="H46" s="271"/>
      <c r="I46" s="79"/>
      <c r="J46" s="272" t="s">
        <v>114</v>
      </c>
      <c r="K46" s="272"/>
      <c r="L46" s="79"/>
      <c r="M46" s="270">
        <f>DATE(year+1,5,1)</f>
        <v>43952</v>
      </c>
      <c r="N46" s="271"/>
      <c r="O46" s="271"/>
      <c r="P46" s="271"/>
      <c r="Q46" s="271"/>
      <c r="R46" s="271"/>
      <c r="S46" s="271"/>
      <c r="T46" s="79"/>
      <c r="U46" s="272" t="s">
        <v>115</v>
      </c>
      <c r="V46" s="272"/>
    </row>
    <row r="47" spans="2:28" s="77" customFormat="1" ht="13.15" customHeight="1" x14ac:dyDescent="0.2">
      <c r="B47" s="150" t="str">
        <f>IF(startday=1,INDEX(weekDayNames,1),INDEX(weekDayNames,2))</f>
        <v>Su</v>
      </c>
      <c r="C47" s="151" t="str">
        <f>IF(startday=1,INDEX(weekDayNames,2),INDEX(weekDayNames,3))</f>
        <v>M</v>
      </c>
      <c r="D47" s="151" t="str">
        <f>IF(startday=1,INDEX(weekDayNames,3),INDEX(weekDayNames,4))</f>
        <v>Tu</v>
      </c>
      <c r="E47" s="151" t="str">
        <f>IF(startday=1,INDEX(weekDayNames,4),INDEX(weekDayNames,5))</f>
        <v>W</v>
      </c>
      <c r="F47" s="151" t="str">
        <f>IF(startday=1,INDEX(weekDayNames,5),INDEX(weekDayNames,6))</f>
        <v>Th</v>
      </c>
      <c r="G47" s="151" t="str">
        <f>IF(startday=1,INDEX(weekDayNames,6),INDEX(weekDayNames,7))</f>
        <v>F</v>
      </c>
      <c r="H47" s="150" t="str">
        <f>IF(startday=1,INDEX(weekDayNames,7),INDEX(weekDayNames,1))</f>
        <v>Sa</v>
      </c>
      <c r="I47" s="79"/>
      <c r="J47" s="187" t="s">
        <v>183</v>
      </c>
      <c r="K47" s="159" t="s">
        <v>106</v>
      </c>
      <c r="L47" s="79"/>
      <c r="M47" s="150" t="str">
        <f>IF(startday=1,INDEX(weekDayNames,1),INDEX(weekDayNames,2))</f>
        <v>Su</v>
      </c>
      <c r="N47" s="151" t="str">
        <f>IF(startday=1,INDEX(weekDayNames,2),INDEX(weekDayNames,3))</f>
        <v>M</v>
      </c>
      <c r="O47" s="151" t="str">
        <f>IF(startday=1,INDEX(weekDayNames,3),INDEX(weekDayNames,4))</f>
        <v>Tu</v>
      </c>
      <c r="P47" s="151" t="str">
        <f>IF(startday=1,INDEX(weekDayNames,4),INDEX(weekDayNames,5))</f>
        <v>W</v>
      </c>
      <c r="Q47" s="151" t="str">
        <f>IF(startday=1,INDEX(weekDayNames,5),INDEX(weekDayNames,6))</f>
        <v>Th</v>
      </c>
      <c r="R47" s="151" t="str">
        <f>IF(startday=1,INDEX(weekDayNames,6),INDEX(weekDayNames,7))</f>
        <v>F</v>
      </c>
      <c r="S47" s="150" t="str">
        <f>IF(startday=1,INDEX(weekDayNames,7),INDEX(weekDayNames,1))</f>
        <v>Sa</v>
      </c>
      <c r="T47" s="79"/>
      <c r="U47" s="158">
        <v>5</v>
      </c>
      <c r="V47" s="159" t="s">
        <v>106</v>
      </c>
    </row>
    <row r="48" spans="2:28" s="77" customFormat="1" ht="13.15" customHeight="1" x14ac:dyDescent="0.2">
      <c r="B48" s="154" t="str">
        <f t="array" ref="B48:H53">IF(MONTH(B46)&lt;&gt;MONTH(DATE(YEAR(B46),MONTH(B46),1)-WEEKDAY(DATE(YEAR(B46),MONTH(B46),1),startday)+(WeekNo-1)*7+WeekDay),"",DATE(YEAR(B46),MONTH(B46),1)-WEEKDAY(DATE(YEAR(B46),MONTH(B46),1),startday)+(WeekNo-1)*7+WeekDay)</f>
        <v/>
      </c>
      <c r="C48" s="157" t="str">
        <v/>
      </c>
      <c r="D48" s="188" t="str">
        <v/>
      </c>
      <c r="E48" s="156" t="str">
        <v/>
      </c>
      <c r="F48" s="156" t="str">
        <v/>
      </c>
      <c r="G48" s="157">
        <v>43770</v>
      </c>
      <c r="H48" s="154">
        <v>43771</v>
      </c>
      <c r="I48" s="79"/>
      <c r="J48" s="174">
        <v>13</v>
      </c>
      <c r="K48" s="153" t="s">
        <v>160</v>
      </c>
      <c r="L48" s="79"/>
      <c r="M48" s="154" t="str">
        <f t="array" ref="M48:S53">IF(MONTH(M46)&lt;&gt;MONTH(DATE(YEAR(M46),MONTH(M46),1)-WEEKDAY(DATE(YEAR(M46),MONTH(M46),1),startday)+(WeekNo-1)*7+WeekDay),"",DATE(YEAR(M46),MONTH(M46),1)-WEEKDAY(DATE(YEAR(M46),MONTH(M46),1),startday)+(WeekNo-1)*7+WeekDay)</f>
        <v/>
      </c>
      <c r="N48" s="189" t="str">
        <v/>
      </c>
      <c r="O48" s="156" t="str">
        <v/>
      </c>
      <c r="P48" s="156" t="str">
        <v/>
      </c>
      <c r="Q48" s="157" t="str">
        <v/>
      </c>
      <c r="R48" s="157">
        <v>43952</v>
      </c>
      <c r="S48" s="154">
        <v>43953</v>
      </c>
      <c r="T48" s="79"/>
      <c r="U48" s="175">
        <v>13</v>
      </c>
      <c r="V48" s="153" t="s">
        <v>160</v>
      </c>
    </row>
    <row r="49" spans="2:28" s="77" customFormat="1" ht="13.15" customHeight="1" x14ac:dyDescent="0.2">
      <c r="B49" s="154">
        <v>43772</v>
      </c>
      <c r="C49" s="157">
        <v>43773</v>
      </c>
      <c r="D49" s="156">
        <v>43774</v>
      </c>
      <c r="E49" s="157">
        <v>43775</v>
      </c>
      <c r="F49" s="157">
        <v>43776</v>
      </c>
      <c r="G49" s="157">
        <v>43777</v>
      </c>
      <c r="H49" s="154">
        <v>43778</v>
      </c>
      <c r="I49" s="79"/>
      <c r="J49" s="158">
        <v>19</v>
      </c>
      <c r="K49" s="159" t="s">
        <v>106</v>
      </c>
      <c r="L49" s="79"/>
      <c r="M49" s="154">
        <v>43954</v>
      </c>
      <c r="N49" s="157">
        <v>43955</v>
      </c>
      <c r="O49" s="156">
        <v>43956</v>
      </c>
      <c r="P49" s="157">
        <v>43957</v>
      </c>
      <c r="Q49" s="157">
        <v>43958</v>
      </c>
      <c r="R49" s="157">
        <v>43959</v>
      </c>
      <c r="S49" s="154">
        <v>43960</v>
      </c>
      <c r="T49" s="79"/>
      <c r="U49" s="158">
        <v>19</v>
      </c>
      <c r="V49" s="159" t="s">
        <v>106</v>
      </c>
      <c r="Y49" s="135"/>
    </row>
    <row r="50" spans="2:28" s="78" customFormat="1" ht="13.15" customHeight="1" x14ac:dyDescent="0.3">
      <c r="B50" s="154">
        <v>43779</v>
      </c>
      <c r="C50" s="157">
        <v>43780</v>
      </c>
      <c r="D50" s="157">
        <v>43781</v>
      </c>
      <c r="E50" s="160">
        <v>43782</v>
      </c>
      <c r="F50" s="157">
        <v>43783</v>
      </c>
      <c r="G50" s="157">
        <v>43784</v>
      </c>
      <c r="H50" s="154">
        <v>43785</v>
      </c>
      <c r="I50" s="79"/>
      <c r="J50" s="152">
        <v>27</v>
      </c>
      <c r="K50" s="153" t="s">
        <v>160</v>
      </c>
      <c r="L50" s="79"/>
      <c r="M50" s="154">
        <v>43961</v>
      </c>
      <c r="N50" s="157">
        <v>43962</v>
      </c>
      <c r="O50" s="157">
        <v>43963</v>
      </c>
      <c r="P50" s="160">
        <v>43964</v>
      </c>
      <c r="Q50" s="157">
        <v>43965</v>
      </c>
      <c r="R50" s="157">
        <v>43966</v>
      </c>
      <c r="S50" s="154">
        <v>43967</v>
      </c>
      <c r="T50" s="79"/>
      <c r="U50" s="175">
        <v>27</v>
      </c>
      <c r="V50" s="153" t="s">
        <v>160</v>
      </c>
      <c r="Y50" s="176"/>
      <c r="Z50" s="77"/>
      <c r="AA50" s="77"/>
      <c r="AB50" s="77"/>
    </row>
    <row r="51" spans="2:28" s="77" customFormat="1" ht="13.15" customHeight="1" x14ac:dyDescent="0.3">
      <c r="B51" s="154">
        <v>43786</v>
      </c>
      <c r="C51" s="157">
        <v>43787</v>
      </c>
      <c r="D51" s="156">
        <v>43788</v>
      </c>
      <c r="E51" s="157">
        <v>43789</v>
      </c>
      <c r="F51" s="157">
        <v>43790</v>
      </c>
      <c r="G51" s="157">
        <v>43791</v>
      </c>
      <c r="H51" s="154">
        <v>43792</v>
      </c>
      <c r="I51" s="79"/>
      <c r="L51" s="79"/>
      <c r="M51" s="154">
        <v>43968</v>
      </c>
      <c r="N51" s="157">
        <v>43969</v>
      </c>
      <c r="O51" s="156">
        <v>43970</v>
      </c>
      <c r="P51" s="157">
        <v>43971</v>
      </c>
      <c r="Q51" s="157">
        <v>43972</v>
      </c>
      <c r="R51" s="157">
        <v>43973</v>
      </c>
      <c r="S51" s="154">
        <v>43974</v>
      </c>
      <c r="T51" s="79"/>
      <c r="Y51" s="176"/>
      <c r="AA51" s="78"/>
    </row>
    <row r="52" spans="2:28" s="77" customFormat="1" ht="13.15" customHeight="1" x14ac:dyDescent="0.2">
      <c r="B52" s="154">
        <v>43793</v>
      </c>
      <c r="C52" s="157">
        <v>43794</v>
      </c>
      <c r="D52" s="157">
        <v>43795</v>
      </c>
      <c r="E52" s="160">
        <v>43796</v>
      </c>
      <c r="F52" s="157">
        <v>43797</v>
      </c>
      <c r="G52" s="157">
        <v>43798</v>
      </c>
      <c r="H52" s="154">
        <v>43799</v>
      </c>
      <c r="I52" s="79"/>
      <c r="L52" s="79"/>
      <c r="M52" s="154">
        <v>43975</v>
      </c>
      <c r="N52" s="157">
        <v>43976</v>
      </c>
      <c r="O52" s="157">
        <v>43977</v>
      </c>
      <c r="P52" s="160">
        <v>43978</v>
      </c>
      <c r="Q52" s="157">
        <v>43979</v>
      </c>
      <c r="R52" s="157">
        <v>43980</v>
      </c>
      <c r="S52" s="154">
        <v>43981</v>
      </c>
      <c r="T52" s="79"/>
      <c r="Y52" s="176"/>
    </row>
    <row r="53" spans="2:28" s="77" customFormat="1" ht="13.15" customHeight="1" x14ac:dyDescent="0.3">
      <c r="B53" s="154" t="str">
        <v/>
      </c>
      <c r="C53" s="157" t="str">
        <v/>
      </c>
      <c r="D53" s="157" t="str">
        <v/>
      </c>
      <c r="E53" s="157" t="str">
        <v/>
      </c>
      <c r="F53" s="157" t="str">
        <v/>
      </c>
      <c r="G53" s="157" t="str">
        <v/>
      </c>
      <c r="H53" s="154" t="str">
        <v/>
      </c>
      <c r="I53" s="79"/>
      <c r="J53" s="190"/>
      <c r="K53" s="81"/>
      <c r="L53" s="79"/>
      <c r="M53" s="154">
        <v>43982</v>
      </c>
      <c r="N53" s="157" t="str">
        <v/>
      </c>
      <c r="O53" s="157" t="str">
        <v/>
      </c>
      <c r="P53" s="157" t="str">
        <v/>
      </c>
      <c r="Q53" s="157" t="str">
        <v/>
      </c>
      <c r="R53" s="157" t="str">
        <v/>
      </c>
      <c r="S53" s="154" t="str">
        <v/>
      </c>
      <c r="T53" s="79"/>
      <c r="U53" s="191"/>
      <c r="V53" s="79"/>
      <c r="Y53" s="192"/>
      <c r="Z53" s="78"/>
      <c r="AB53" s="78"/>
    </row>
    <row r="54" spans="2:28" s="77" customFormat="1" ht="4.9000000000000004" customHeight="1" x14ac:dyDescent="0.3">
      <c r="B54" s="79"/>
      <c r="C54" s="79"/>
      <c r="D54" s="79"/>
      <c r="E54" s="79"/>
      <c r="F54" s="79"/>
      <c r="G54" s="79"/>
      <c r="H54" s="79"/>
      <c r="I54" s="79"/>
      <c r="L54" s="79"/>
      <c r="M54" s="78"/>
      <c r="N54" s="78"/>
      <c r="O54" s="78"/>
      <c r="P54" s="78"/>
      <c r="Q54" s="78"/>
      <c r="R54" s="78"/>
      <c r="S54" s="78"/>
      <c r="T54" s="79"/>
      <c r="U54" s="78"/>
      <c r="V54" s="78"/>
      <c r="Y54" s="176"/>
    </row>
    <row r="55" spans="2:28" s="77" customFormat="1" ht="11.25" x14ac:dyDescent="0.2">
      <c r="B55" s="270">
        <f>DATE(year,12,1)</f>
        <v>43800</v>
      </c>
      <c r="C55" s="271"/>
      <c r="D55" s="271"/>
      <c r="E55" s="271"/>
      <c r="F55" s="271"/>
      <c r="G55" s="271"/>
      <c r="H55" s="271"/>
      <c r="I55" s="79"/>
      <c r="J55" s="272" t="s">
        <v>116</v>
      </c>
      <c r="K55" s="272"/>
      <c r="L55" s="79"/>
      <c r="M55" s="270">
        <f>DATE(year+1,6,1)</f>
        <v>43983</v>
      </c>
      <c r="N55" s="271"/>
      <c r="O55" s="271"/>
      <c r="P55" s="271"/>
      <c r="Q55" s="271"/>
      <c r="R55" s="271"/>
      <c r="S55" s="271"/>
      <c r="T55" s="79"/>
      <c r="U55" s="272" t="s">
        <v>117</v>
      </c>
      <c r="V55" s="272"/>
    </row>
    <row r="56" spans="2:28" s="77" customFormat="1" ht="13.15" customHeight="1" x14ac:dyDescent="0.2">
      <c r="B56" s="150" t="str">
        <f>IF(startday=1,INDEX(weekDayNames,1),INDEX(weekDayNames,2))</f>
        <v>Su</v>
      </c>
      <c r="C56" s="151" t="str">
        <f>IF(startday=1,INDEX(weekDayNames,2),INDEX(weekDayNames,3))</f>
        <v>M</v>
      </c>
      <c r="D56" s="151" t="str">
        <f>IF(startday=1,INDEX(weekDayNames,3),INDEX(weekDayNames,4))</f>
        <v>Tu</v>
      </c>
      <c r="E56" s="151" t="str">
        <f>IF(startday=1,INDEX(weekDayNames,4),INDEX(weekDayNames,5))</f>
        <v>W</v>
      </c>
      <c r="F56" s="151" t="str">
        <f>IF(startday=1,INDEX(weekDayNames,5),INDEX(weekDayNames,6))</f>
        <v>Th</v>
      </c>
      <c r="G56" s="151" t="str">
        <f>IF(startday=1,INDEX(weekDayNames,6),INDEX(weekDayNames,7))</f>
        <v>F</v>
      </c>
      <c r="H56" s="150" t="str">
        <f>IF(startday=1,INDEX(weekDayNames,7),INDEX(weekDayNames,1))</f>
        <v>Sa</v>
      </c>
      <c r="I56" s="79"/>
      <c r="J56" s="158">
        <v>3</v>
      </c>
      <c r="K56" s="159" t="s">
        <v>106</v>
      </c>
      <c r="L56" s="79"/>
      <c r="M56" s="150" t="str">
        <f>IF(startday=1,INDEX(weekDayNames,1),INDEX(weekDayNames,2))</f>
        <v>Su</v>
      </c>
      <c r="N56" s="151" t="str">
        <f>IF(startday=1,INDEX(weekDayNames,2),INDEX(weekDayNames,3))</f>
        <v>M</v>
      </c>
      <c r="O56" s="151" t="str">
        <f>IF(startday=1,INDEX(weekDayNames,3),INDEX(weekDayNames,4))</f>
        <v>Tu</v>
      </c>
      <c r="P56" s="151" t="str">
        <f>IF(startday=1,INDEX(weekDayNames,4),INDEX(weekDayNames,5))</f>
        <v>W</v>
      </c>
      <c r="Q56" s="151" t="str">
        <f>IF(startday=1,INDEX(weekDayNames,5),INDEX(weekDayNames,6))</f>
        <v>Th</v>
      </c>
      <c r="R56" s="151" t="str">
        <f>IF(startday=1,INDEX(weekDayNames,6),INDEX(weekDayNames,7))</f>
        <v>F</v>
      </c>
      <c r="S56" s="150" t="str">
        <f>IF(startday=1,INDEX(weekDayNames,7),INDEX(weekDayNames,1))</f>
        <v>Sa</v>
      </c>
      <c r="T56" s="79"/>
      <c r="U56" s="158">
        <v>2</v>
      </c>
      <c r="V56" s="159" t="s">
        <v>106</v>
      </c>
    </row>
    <row r="57" spans="2:28" s="77" customFormat="1" ht="13.15" customHeight="1" x14ac:dyDescent="0.2">
      <c r="B57" s="154">
        <f t="array" ref="B57:H62">IF(MONTH(B55)&lt;&gt;MONTH(DATE(YEAR(B55),MONTH(B55),1)-WEEKDAY(DATE(YEAR(B55),MONTH(B55),1),startday)+(WeekNo-1)*7+WeekDay),"",DATE(YEAR(B55),MONTH(B55),1)-WEEKDAY(DATE(YEAR(B55),MONTH(B55),1),startday)+(WeekNo-1)*7+WeekDay)</f>
        <v>43800</v>
      </c>
      <c r="C57" s="157">
        <v>43801</v>
      </c>
      <c r="D57" s="156">
        <v>43802</v>
      </c>
      <c r="E57" s="157">
        <v>43803</v>
      </c>
      <c r="F57" s="157">
        <v>43804</v>
      </c>
      <c r="G57" s="157">
        <v>43805</v>
      </c>
      <c r="H57" s="154">
        <v>43806</v>
      </c>
      <c r="I57" s="79"/>
      <c r="J57" s="152">
        <v>11</v>
      </c>
      <c r="K57" s="153" t="s">
        <v>160</v>
      </c>
      <c r="L57" s="79"/>
      <c r="M57" s="154" t="str">
        <f t="array" ref="M57:S62">IF(MONTH(M55)&lt;&gt;MONTH(DATE(YEAR(M55),MONTH(M55),1)-WEEKDAY(DATE(YEAR(M55),MONTH(M55),1),startday)+(WeekNo-1)*7+WeekDay),"",DATE(YEAR(M55),MONTH(M55),1)-WEEKDAY(DATE(YEAR(M55),MONTH(M55),1),startday)+(WeekNo-1)*7+WeekDay)</f>
        <v/>
      </c>
      <c r="N57" s="157">
        <v>43983</v>
      </c>
      <c r="O57" s="156">
        <v>43984</v>
      </c>
      <c r="P57" s="157">
        <v>43985</v>
      </c>
      <c r="Q57" s="157">
        <v>43986</v>
      </c>
      <c r="R57" s="157">
        <v>43987</v>
      </c>
      <c r="S57" s="154">
        <v>43988</v>
      </c>
      <c r="T57" s="79"/>
      <c r="U57" s="175">
        <v>10</v>
      </c>
      <c r="V57" s="153" t="s">
        <v>160</v>
      </c>
    </row>
    <row r="58" spans="2:28" s="77" customFormat="1" ht="13.15" customHeight="1" x14ac:dyDescent="0.2">
      <c r="B58" s="154">
        <v>43807</v>
      </c>
      <c r="C58" s="157">
        <v>43808</v>
      </c>
      <c r="D58" s="157">
        <v>43809</v>
      </c>
      <c r="E58" s="160">
        <v>43810</v>
      </c>
      <c r="F58" s="157">
        <v>43811</v>
      </c>
      <c r="G58" s="157">
        <v>43812</v>
      </c>
      <c r="H58" s="154">
        <v>43813</v>
      </c>
      <c r="I58" s="79"/>
      <c r="J58" s="158">
        <v>17</v>
      </c>
      <c r="K58" s="159" t="s">
        <v>106</v>
      </c>
      <c r="L58" s="79"/>
      <c r="M58" s="154">
        <v>43989</v>
      </c>
      <c r="N58" s="157">
        <v>43990</v>
      </c>
      <c r="O58" s="157">
        <v>43991</v>
      </c>
      <c r="P58" s="160">
        <v>43992</v>
      </c>
      <c r="Q58" s="157">
        <v>43993</v>
      </c>
      <c r="R58" s="157">
        <v>43994</v>
      </c>
      <c r="S58" s="154">
        <v>43995</v>
      </c>
      <c r="T58" s="79"/>
      <c r="U58" s="158">
        <v>16</v>
      </c>
      <c r="V58" s="159" t="s">
        <v>106</v>
      </c>
    </row>
    <row r="59" spans="2:28" s="77" customFormat="1" ht="13.15" customHeight="1" x14ac:dyDescent="0.2">
      <c r="B59" s="154">
        <v>43814</v>
      </c>
      <c r="C59" s="157">
        <v>43815</v>
      </c>
      <c r="D59" s="156">
        <v>43816</v>
      </c>
      <c r="E59" s="157">
        <v>43817</v>
      </c>
      <c r="F59" s="157">
        <v>43818</v>
      </c>
      <c r="G59" s="157">
        <v>43819</v>
      </c>
      <c r="H59" s="154">
        <v>43820</v>
      </c>
      <c r="I59" s="79"/>
      <c r="J59" s="164">
        <v>31</v>
      </c>
      <c r="K59" s="182" t="s">
        <v>173</v>
      </c>
      <c r="L59" s="79"/>
      <c r="M59" s="154">
        <v>43996</v>
      </c>
      <c r="N59" s="157">
        <v>43997</v>
      </c>
      <c r="O59" s="156">
        <v>43998</v>
      </c>
      <c r="P59" s="157">
        <v>43999</v>
      </c>
      <c r="Q59" s="157">
        <v>44000</v>
      </c>
      <c r="R59" s="157">
        <v>44001</v>
      </c>
      <c r="S59" s="154">
        <v>44002</v>
      </c>
      <c r="T59" s="79"/>
      <c r="U59" s="175">
        <v>24</v>
      </c>
      <c r="V59" s="153" t="s">
        <v>160</v>
      </c>
    </row>
    <row r="60" spans="2:28" s="78" customFormat="1" ht="13.15" customHeight="1" x14ac:dyDescent="0.3">
      <c r="B60" s="154">
        <v>43821</v>
      </c>
      <c r="C60" s="157">
        <v>43822</v>
      </c>
      <c r="D60" s="157">
        <v>43823</v>
      </c>
      <c r="E60" s="157">
        <v>43824</v>
      </c>
      <c r="F60" s="157">
        <v>43825</v>
      </c>
      <c r="G60" s="157">
        <v>43826</v>
      </c>
      <c r="H60" s="154">
        <v>43827</v>
      </c>
      <c r="I60" s="79"/>
      <c r="J60" s="164">
        <v>31</v>
      </c>
      <c r="K60" s="178" t="s">
        <v>118</v>
      </c>
      <c r="L60" s="79"/>
      <c r="M60" s="154">
        <v>44003</v>
      </c>
      <c r="N60" s="157">
        <v>44004</v>
      </c>
      <c r="O60" s="157">
        <v>44005</v>
      </c>
      <c r="P60" s="160">
        <v>44006</v>
      </c>
      <c r="Q60" s="157">
        <v>44007</v>
      </c>
      <c r="R60" s="157">
        <v>44008</v>
      </c>
      <c r="S60" s="154">
        <v>44009</v>
      </c>
      <c r="T60" s="79"/>
      <c r="U60" s="193">
        <v>30</v>
      </c>
      <c r="V60" s="194" t="s">
        <v>170</v>
      </c>
      <c r="Y60" s="77"/>
      <c r="Z60" s="77"/>
      <c r="AA60" s="77"/>
      <c r="AB60" s="77"/>
    </row>
    <row r="61" spans="2:28" s="77" customFormat="1" ht="13.15" customHeight="1" x14ac:dyDescent="0.3">
      <c r="B61" s="154">
        <v>43828</v>
      </c>
      <c r="C61" s="157">
        <v>43829</v>
      </c>
      <c r="D61" s="155">
        <v>43830</v>
      </c>
      <c r="E61" s="160" t="str">
        <v/>
      </c>
      <c r="F61" s="157" t="str">
        <v/>
      </c>
      <c r="G61" s="157" t="str">
        <v/>
      </c>
      <c r="H61" s="154" t="str">
        <v/>
      </c>
      <c r="I61" s="79"/>
      <c r="L61" s="79"/>
      <c r="M61" s="154">
        <v>44010</v>
      </c>
      <c r="N61" s="157">
        <v>44011</v>
      </c>
      <c r="O61" s="155">
        <v>44012</v>
      </c>
      <c r="P61" s="160" t="str">
        <v/>
      </c>
      <c r="Q61" s="157" t="str">
        <v/>
      </c>
      <c r="R61" s="155" t="str">
        <v/>
      </c>
      <c r="S61" s="154" t="str">
        <v/>
      </c>
      <c r="T61" s="79"/>
      <c r="U61" s="83"/>
      <c r="V61" s="79"/>
      <c r="AA61" s="78"/>
    </row>
    <row r="62" spans="2:28" s="77" customFormat="1" ht="13.15" customHeight="1" x14ac:dyDescent="0.2">
      <c r="B62" s="154" t="str">
        <v/>
      </c>
      <c r="C62" s="156" t="str">
        <v/>
      </c>
      <c r="D62" s="157" t="str">
        <v/>
      </c>
      <c r="E62" s="157" t="str">
        <v/>
      </c>
      <c r="F62" s="157" t="str">
        <v/>
      </c>
      <c r="G62" s="157" t="str">
        <v/>
      </c>
      <c r="H62" s="154" t="str">
        <v/>
      </c>
      <c r="I62" s="79"/>
      <c r="L62" s="79"/>
      <c r="M62" s="154" t="str">
        <v/>
      </c>
      <c r="N62" s="157" t="str">
        <v/>
      </c>
      <c r="O62" s="157" t="str">
        <v/>
      </c>
      <c r="P62" s="160" t="str">
        <v/>
      </c>
      <c r="Q62" s="157" t="str">
        <v/>
      </c>
      <c r="R62" s="157" t="str">
        <v/>
      </c>
      <c r="S62" s="154" t="str">
        <v/>
      </c>
      <c r="T62" s="79"/>
      <c r="U62" s="83"/>
      <c r="V62" s="79"/>
    </row>
    <row r="63" spans="2:28" s="77" customFormat="1" ht="14.25" x14ac:dyDescent="0.3">
      <c r="B63" s="79"/>
      <c r="C63" s="79"/>
      <c r="D63" s="79"/>
      <c r="E63" s="79"/>
      <c r="F63" s="79"/>
      <c r="G63" s="79"/>
      <c r="H63" s="79"/>
      <c r="I63" s="79"/>
      <c r="J63" s="82"/>
      <c r="K63" s="79"/>
      <c r="L63" s="79"/>
      <c r="M63" s="73"/>
      <c r="N63" s="73"/>
      <c r="O63" s="73"/>
      <c r="P63" s="73"/>
      <c r="Q63" s="73"/>
      <c r="R63" s="73"/>
      <c r="S63" s="73"/>
      <c r="T63" s="79"/>
      <c r="U63" s="83"/>
      <c r="V63" s="79"/>
      <c r="Y63" s="78"/>
      <c r="Z63" s="78"/>
      <c r="AB63" s="78"/>
    </row>
    <row r="64" spans="2:28" s="77" customFormat="1" x14ac:dyDescent="0.2">
      <c r="B64" s="73"/>
      <c r="C64" s="73"/>
      <c r="D64" s="73"/>
      <c r="E64" s="73"/>
      <c r="F64" s="73"/>
      <c r="G64" s="73"/>
      <c r="H64" s="73"/>
      <c r="I64" s="79"/>
      <c r="J64" s="82"/>
      <c r="K64" s="79"/>
      <c r="L64" s="79"/>
      <c r="M64" s="73"/>
      <c r="N64" s="73"/>
      <c r="O64" s="73"/>
      <c r="P64" s="73"/>
      <c r="Q64" s="73"/>
      <c r="R64" s="73"/>
      <c r="S64" s="73"/>
      <c r="T64" s="79"/>
      <c r="U64" s="79"/>
      <c r="V64" s="79"/>
    </row>
    <row r="65" spans="2:28" s="77" customFormat="1" x14ac:dyDescent="0.2">
      <c r="B65" s="73"/>
      <c r="C65" s="73"/>
      <c r="D65" s="73"/>
      <c r="E65" s="73"/>
      <c r="F65" s="73"/>
      <c r="G65" s="73"/>
      <c r="H65" s="73"/>
      <c r="I65" s="73"/>
      <c r="J65" s="74"/>
      <c r="K65" s="73"/>
      <c r="L65" s="73"/>
      <c r="M65" s="73"/>
      <c r="N65" s="73"/>
      <c r="O65" s="73"/>
      <c r="P65" s="73"/>
      <c r="Q65" s="73"/>
      <c r="R65" s="73"/>
      <c r="S65" s="73"/>
      <c r="T65" s="73"/>
      <c r="U65" s="73"/>
      <c r="V65" s="73"/>
    </row>
    <row r="66" spans="2:28" s="77" customFormat="1" x14ac:dyDescent="0.2">
      <c r="B66" s="73"/>
      <c r="C66" s="73"/>
      <c r="D66" s="73"/>
      <c r="E66" s="73"/>
      <c r="F66" s="73"/>
      <c r="G66" s="73"/>
      <c r="H66" s="73"/>
      <c r="I66" s="73"/>
      <c r="J66" s="74"/>
      <c r="K66" s="73"/>
      <c r="L66" s="73"/>
      <c r="M66" s="73"/>
      <c r="N66" s="73"/>
      <c r="O66" s="73"/>
      <c r="P66" s="73"/>
      <c r="Q66" s="73"/>
      <c r="R66" s="73"/>
      <c r="S66" s="73"/>
      <c r="T66" s="73"/>
      <c r="U66" s="73"/>
      <c r="V66" s="73"/>
    </row>
    <row r="67" spans="2:28" s="77" customFormat="1" ht="11.25" customHeight="1" x14ac:dyDescent="0.2">
      <c r="B67" s="73"/>
      <c r="C67" s="73"/>
      <c r="D67" s="73"/>
      <c r="E67" s="73"/>
      <c r="F67" s="73"/>
      <c r="G67" s="73"/>
      <c r="H67" s="73"/>
      <c r="I67" s="73"/>
      <c r="J67" s="74"/>
      <c r="K67" s="73"/>
      <c r="L67" s="73"/>
      <c r="M67" s="73"/>
      <c r="N67" s="73"/>
      <c r="O67" s="73"/>
      <c r="P67" s="73"/>
      <c r="Q67" s="73"/>
      <c r="R67" s="73"/>
      <c r="S67" s="73"/>
      <c r="T67" s="73"/>
      <c r="U67" s="73"/>
      <c r="V67" s="73"/>
    </row>
    <row r="68" spans="2:28" s="77" customFormat="1" ht="4.5" customHeight="1" x14ac:dyDescent="0.2">
      <c r="B68" s="73"/>
      <c r="C68" s="73"/>
      <c r="D68" s="73"/>
      <c r="E68" s="73"/>
      <c r="F68" s="73"/>
      <c r="G68" s="73"/>
      <c r="H68" s="73"/>
      <c r="I68" s="73"/>
      <c r="J68" s="74"/>
      <c r="K68" s="73"/>
      <c r="L68" s="73"/>
      <c r="M68" s="73"/>
      <c r="N68" s="73"/>
      <c r="O68" s="73"/>
      <c r="P68" s="73"/>
      <c r="Q68" s="73"/>
      <c r="R68" s="73"/>
      <c r="S68" s="73"/>
      <c r="T68" s="73"/>
      <c r="U68" s="73"/>
      <c r="V68" s="73"/>
    </row>
    <row r="69" spans="2:28" x14ac:dyDescent="0.2">
      <c r="Y69" s="77"/>
      <c r="Z69" s="77"/>
      <c r="AA69" s="77"/>
      <c r="AB69" s="77"/>
    </row>
    <row r="70" spans="2:28" x14ac:dyDescent="0.2">
      <c r="M70" s="77"/>
      <c r="Y70" s="77"/>
      <c r="Z70" s="77"/>
      <c r="AB70" s="77"/>
    </row>
    <row r="71" spans="2:28" x14ac:dyDescent="0.2">
      <c r="M71" s="77"/>
      <c r="Y71" s="77"/>
      <c r="Z71" s="77"/>
      <c r="AB71" s="77"/>
    </row>
    <row r="72" spans="2:28" x14ac:dyDescent="0.2">
      <c r="L72" s="77"/>
      <c r="M72" s="77"/>
    </row>
    <row r="73" spans="2:28" ht="14.25" x14ac:dyDescent="0.3">
      <c r="L73" s="77"/>
      <c r="M73" s="78"/>
      <c r="R73" s="86"/>
    </row>
    <row r="74" spans="2:28" x14ac:dyDescent="0.2">
      <c r="M74" s="77"/>
    </row>
    <row r="75" spans="2:28" x14ac:dyDescent="0.2">
      <c r="K75" s="135"/>
      <c r="M75" s="77"/>
    </row>
    <row r="76" spans="2:28" x14ac:dyDescent="0.2">
      <c r="K76" s="135"/>
      <c r="M76" s="77"/>
    </row>
    <row r="77" spans="2:28" x14ac:dyDescent="0.2">
      <c r="M77" s="77"/>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30</v>
      </c>
      <c r="B1" t="s">
        <v>55</v>
      </c>
      <c r="C1" t="s">
        <v>1</v>
      </c>
      <c r="D1" t="s">
        <v>8</v>
      </c>
      <c r="E1" t="s">
        <v>14</v>
      </c>
      <c r="F1" t="s">
        <v>15</v>
      </c>
      <c r="G1" t="s">
        <v>55</v>
      </c>
    </row>
    <row r="2" spans="1:7" x14ac:dyDescent="0.25">
      <c r="A2" t="s">
        <v>31</v>
      </c>
      <c r="B2" t="s">
        <v>56</v>
      </c>
      <c r="C2" t="s">
        <v>3</v>
      </c>
      <c r="D2" t="s">
        <v>10</v>
      </c>
      <c r="E2" t="s">
        <v>12</v>
      </c>
      <c r="G2" t="s">
        <v>56</v>
      </c>
    </row>
    <row r="3" spans="1:7" x14ac:dyDescent="0.25">
      <c r="B3" t="s">
        <v>57</v>
      </c>
      <c r="G3" t="s">
        <v>57</v>
      </c>
    </row>
    <row r="4" spans="1:7" x14ac:dyDescent="0.25">
      <c r="B4" t="s">
        <v>58</v>
      </c>
      <c r="G4" t="s">
        <v>58</v>
      </c>
    </row>
    <row r="5" spans="1:7" x14ac:dyDescent="0.25">
      <c r="G5" t="s">
        <v>59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Patterson, Jordan</cp:lastModifiedBy>
  <dcterms:created xsi:type="dcterms:W3CDTF">2017-02-07T21:45:49Z</dcterms:created>
  <dcterms:modified xsi:type="dcterms:W3CDTF">2019-06-26T21:00:31Z</dcterms:modified>
</cp:coreProperties>
</file>