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autoCompressPictures="0" defaultThemeVersion="166925"/>
  <mc:AlternateContent xmlns:mc="http://schemas.openxmlformats.org/markup-compatibility/2006">
    <mc:Choice Requires="x15">
      <x15ac:absPath xmlns:x15ac="http://schemas.microsoft.com/office/spreadsheetml/2010/11/ac" url="\\stella.msu.montana.edu\Workforce\Montana Career Pathways\SMCP 19-20\19-20 Final MCP Grants\"/>
    </mc:Choice>
  </mc:AlternateContent>
  <xr:revisionPtr revIDLastSave="0" documentId="8_{B7204A3A-5026-4F49-B1DD-C937104E5348}" xr6:coauthVersionLast="45" xr6:coauthVersionMax="45" xr10:uidLastSave="{00000000-0000-0000-0000-000000000000}"/>
  <bookViews>
    <workbookView xWindow="-110" yWindow="-110" windowWidth="19420" windowHeight="10420" tabRatio="839" firstSheet="2" activeTab="2" xr2:uid="{00000000-000D-0000-FFFF-FFFF00000000}"/>
  </bookViews>
  <sheets>
    <sheet name="Contact Information" sheetId="1" r:id="rId1"/>
    <sheet name="Narrative" sheetId="2" r:id="rId2"/>
    <sheet name="Budget Detail &amp; Amendments" sheetId="6" r:id="rId3"/>
    <sheet name="Budget Roll-Up" sheetId="18" r:id="rId4"/>
    <sheet name="Project Roll-Up" sheetId="25" r:id="rId5"/>
    <sheet name="Program Assurances" sheetId="21" r:id="rId6"/>
    <sheet name="19-20 Calendar" sheetId="28" r:id="rId7"/>
    <sheet name="Do Not Edit" sheetId="12" state="hidden" r:id="rId8"/>
  </sheets>
  <definedNames>
    <definedName name="Contracted">'Do Not Edit'!$D$1:$D$2</definedName>
    <definedName name="ContractedServices">'Do Not Edit'!$D$1:$D$2</definedName>
    <definedName name="monthNames" localSheetId="6">{"January","February","March","April","May","June","July","August","September","October","November","December"}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6">'19-20 Calendar'!$B$7:$V$64</definedName>
    <definedName name="Quarter">Narrative!$J$33:$J$37</definedName>
    <definedName name="Quarter_1">'Do Not Edit'!$B$1:$B$5</definedName>
    <definedName name="Quarter1">'Do Not Edit'!$B$1:$B$4</definedName>
    <definedName name="Quarters" localSheetId="6">#REF!</definedName>
    <definedName name="Quarters">#REF!</definedName>
    <definedName name="Salaries" localSheetId="6">#REF!</definedName>
    <definedName name="Salaries">#REF!</definedName>
    <definedName name="Salary">'Do Not Edit'!$C$1:$C$2</definedName>
    <definedName name="startday" localSheetId="6">'19-20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6">{1,2,3,4,5,6,7}</definedName>
    <definedName name="WeekDay">{1,2,3,4,5,6,7}</definedName>
    <definedName name="weekDayNames" localSheetId="6">{"Su";"M";"Tu";"W";"Th";"F";"Sa"}</definedName>
    <definedName name="weekDayNames">{"Su";"M";"Tu";"W";"Th";"F";"Sa"}</definedName>
    <definedName name="weekdays" localSheetId="6">{"Sunday";"Monday";"Tuesday";"Wednesday";"Thursday";"Friday";"Saturday"}</definedName>
    <definedName name="weekdays">{"Sunday";"Monday";"Tuesday";"Wednesday";"Thursday";"Friday";"Saturday"}</definedName>
    <definedName name="WeekNo" localSheetId="6">{1;2;3;4;5;6}</definedName>
    <definedName name="WeekNo">{1;2;3;4;5;6}</definedName>
    <definedName name="year" localSheetId="6">'19-20 Calendar'!$F$4</definedName>
    <definedName name="year">#REF!</definedName>
    <definedName name="Yes">'Budget Detail &amp; Amendments'!$N$5:$N$6</definedName>
    <definedName name="YesNo">'Do Not Edit'!$A$1:$A$2</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R38" i="6" l="1"/>
  <c r="P69" i="6" l="1"/>
  <c r="P99" i="6"/>
  <c r="P38" i="6"/>
  <c r="O38" i="6"/>
  <c r="P23" i="6"/>
  <c r="O101" i="6" l="1"/>
  <c r="O117" i="6"/>
  <c r="O104" i="6"/>
  <c r="D33" i="25" s="1"/>
  <c r="O58" i="6"/>
  <c r="O23" i="6"/>
  <c r="O34" i="6" s="1"/>
  <c r="S56" i="28"/>
  <c r="R56" i="28"/>
  <c r="Q56" i="28"/>
  <c r="P56" i="28"/>
  <c r="O56" i="28"/>
  <c r="N56" i="28"/>
  <c r="M56" i="28"/>
  <c r="H56" i="28"/>
  <c r="G56" i="28"/>
  <c r="F56" i="28"/>
  <c r="E56" i="28"/>
  <c r="D56" i="28"/>
  <c r="C56" i="28"/>
  <c r="B56" i="28"/>
  <c r="M55" i="28"/>
  <c r="M57" i="28" s="1" a="1"/>
  <c r="N62" i="28" s="1"/>
  <c r="B55" i="28"/>
  <c r="B57" i="28" s="1" a="1"/>
  <c r="S47" i="28"/>
  <c r="R47" i="28"/>
  <c r="Q47" i="28"/>
  <c r="P47" i="28"/>
  <c r="O47" i="28"/>
  <c r="N47" i="28"/>
  <c r="M47" i="28"/>
  <c r="H47" i="28"/>
  <c r="G47" i="28"/>
  <c r="F47" i="28"/>
  <c r="E47" i="28"/>
  <c r="D47" i="28"/>
  <c r="C47" i="28"/>
  <c r="B47" i="28"/>
  <c r="M46" i="28"/>
  <c r="M48" i="28" s="1" a="1"/>
  <c r="S50" i="28" s="1"/>
  <c r="B46" i="28"/>
  <c r="B48" i="28" s="1" a="1"/>
  <c r="S38" i="28"/>
  <c r="R38" i="28"/>
  <c r="Q38" i="28"/>
  <c r="P38" i="28"/>
  <c r="O38" i="28"/>
  <c r="N38" i="28"/>
  <c r="M38" i="28"/>
  <c r="H38" i="28"/>
  <c r="G38" i="28"/>
  <c r="F38" i="28"/>
  <c r="E38" i="28"/>
  <c r="D38" i="28"/>
  <c r="C38" i="28"/>
  <c r="B38" i="28"/>
  <c r="M37" i="28"/>
  <c r="M39" i="28" s="1" a="1"/>
  <c r="O41" i="28" s="1"/>
  <c r="B37" i="28"/>
  <c r="B39" i="28" s="1" a="1"/>
  <c r="S29" i="28"/>
  <c r="R29" i="28"/>
  <c r="Q29" i="28"/>
  <c r="P29" i="28"/>
  <c r="O29" i="28"/>
  <c r="N29" i="28"/>
  <c r="M29" i="28"/>
  <c r="H29" i="28"/>
  <c r="G29" i="28"/>
  <c r="F29" i="28"/>
  <c r="E29" i="28"/>
  <c r="D29" i="28"/>
  <c r="C29" i="28"/>
  <c r="B29" i="28"/>
  <c r="M28" i="28"/>
  <c r="M30" i="28" s="1" a="1"/>
  <c r="N31" i="28" s="1"/>
  <c r="B28" i="28"/>
  <c r="B30" i="28" s="1" a="1"/>
  <c r="M19" i="28"/>
  <c r="M21" i="28" s="1" a="1"/>
  <c r="S20" i="28"/>
  <c r="R20" i="28"/>
  <c r="Q20" i="28"/>
  <c r="P20" i="28"/>
  <c r="O20" i="28"/>
  <c r="N20" i="28"/>
  <c r="M20" i="28"/>
  <c r="H20" i="28"/>
  <c r="G20" i="28"/>
  <c r="F20" i="28"/>
  <c r="E20" i="28"/>
  <c r="D20" i="28"/>
  <c r="C20" i="28"/>
  <c r="B20" i="28"/>
  <c r="B19" i="28"/>
  <c r="B21" i="28" s="1" a="1"/>
  <c r="S10" i="28"/>
  <c r="R10" i="28"/>
  <c r="Q10" i="28"/>
  <c r="P10" i="28"/>
  <c r="O10" i="28"/>
  <c r="N10" i="28"/>
  <c r="M10" i="28"/>
  <c r="H10" i="28"/>
  <c r="G10" i="28"/>
  <c r="F10" i="28"/>
  <c r="E10" i="28"/>
  <c r="D10" i="28"/>
  <c r="C10" i="28"/>
  <c r="B10" i="28"/>
  <c r="M9" i="28"/>
  <c r="M11" i="28" s="1" a="1"/>
  <c r="B9" i="28"/>
  <c r="B11" i="28" s="1" a="1"/>
  <c r="G26" i="18"/>
  <c r="B71" i="25"/>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5" i="18"/>
  <c r="J71" i="25"/>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c r="D69" i="25"/>
  <c r="D67" i="25"/>
  <c r="D65" i="25"/>
  <c r="D63" i="25"/>
  <c r="D61" i="25"/>
  <c r="D59" i="25"/>
  <c r="D57" i="25"/>
  <c r="D55" i="25"/>
  <c r="D53" i="25"/>
  <c r="D51" i="25"/>
  <c r="D49" i="25"/>
  <c r="D47" i="25"/>
  <c r="D45" i="25"/>
  <c r="D43" i="25"/>
  <c r="D41" i="25"/>
  <c r="D39" i="25"/>
  <c r="D37" i="25"/>
  <c r="D35" i="25"/>
  <c r="D31" i="25"/>
  <c r="D29" i="25"/>
  <c r="D27" i="25"/>
  <c r="D25" i="25"/>
  <c r="D23" i="25"/>
  <c r="D21" i="25"/>
  <c r="D19" i="25"/>
  <c r="D17" i="25"/>
  <c r="D15" i="25"/>
  <c r="D13" i="25"/>
  <c r="D11" i="25"/>
  <c r="D9" i="25"/>
  <c r="D7" i="25"/>
  <c r="D5" i="25"/>
  <c r="D3" i="25"/>
  <c r="J3" i="25"/>
  <c r="H3" i="25"/>
  <c r="O23" i="18"/>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6" i="18"/>
  <c r="C23" i="18"/>
  <c r="C22" i="18"/>
  <c r="C21" i="18"/>
  <c r="C16" i="18"/>
  <c r="C15" i="18"/>
  <c r="C14" i="18"/>
  <c r="C13" i="18"/>
  <c r="C12" i="18"/>
  <c r="C10" i="18"/>
  <c r="K26" i="18"/>
  <c r="O26" i="18"/>
  <c r="P126" i="6"/>
  <c r="R126" i="6"/>
  <c r="T126" i="6"/>
  <c r="O126" i="6"/>
  <c r="P80" i="6"/>
  <c r="R80" i="6"/>
  <c r="T80" i="6"/>
  <c r="O80" i="6"/>
  <c r="T51" i="6"/>
  <c r="O6" i="18" s="1"/>
  <c r="R51" i="6"/>
  <c r="P51" i="6"/>
  <c r="O51" i="6"/>
  <c r="C6" i="18" s="1"/>
  <c r="T146" i="6"/>
  <c r="O28" i="18"/>
  <c r="R146" i="6"/>
  <c r="K28" i="18" s="1"/>
  <c r="T113" i="6"/>
  <c r="O17" i="18" s="1"/>
  <c r="R113" i="6"/>
  <c r="K17" i="18" s="1"/>
  <c r="T95" i="6"/>
  <c r="R95" i="6"/>
  <c r="T65" i="6"/>
  <c r="R65" i="6"/>
  <c r="T34" i="6"/>
  <c r="R34" i="6"/>
  <c r="P146" i="6"/>
  <c r="G28" i="18" s="1"/>
  <c r="O146" i="6"/>
  <c r="C28" i="18" s="1"/>
  <c r="P113" i="6"/>
  <c r="G17" i="18" s="1"/>
  <c r="O113" i="6"/>
  <c r="P95" i="6"/>
  <c r="O95" i="6"/>
  <c r="P65" i="6"/>
  <c r="O65" i="6"/>
  <c r="P34" i="6"/>
  <c r="M58" i="28"/>
  <c r="R59" i="28"/>
  <c r="O53" i="28"/>
  <c r="E26" i="28" l="1"/>
  <c r="B23" i="28"/>
  <c r="C21" i="28"/>
  <c r="E23" i="28"/>
  <c r="G21" i="28"/>
  <c r="B24" i="28"/>
  <c r="B25" i="28"/>
  <c r="F23" i="28"/>
  <c r="E21" i="28"/>
  <c r="B26" i="28"/>
  <c r="F25" i="28"/>
  <c r="F26" i="28"/>
  <c r="N15" i="28"/>
  <c r="Q15" i="28"/>
  <c r="Q16" i="28"/>
  <c r="O16" i="28"/>
  <c r="N16" i="28"/>
  <c r="N13" i="28"/>
  <c r="P16" i="28"/>
  <c r="P62" i="28"/>
  <c r="P50" i="28"/>
  <c r="N59" i="28"/>
  <c r="R51" i="28"/>
  <c r="Q57" i="28"/>
  <c r="N35" i="28"/>
  <c r="S34" i="28"/>
  <c r="G58" i="28"/>
  <c r="D62" i="28"/>
  <c r="D57" i="28"/>
  <c r="E60" i="28"/>
  <c r="F57" i="28"/>
  <c r="E43" i="28"/>
  <c r="F43" i="28"/>
  <c r="C44" i="28"/>
  <c r="D43" i="28"/>
  <c r="E41" i="28"/>
  <c r="F39" i="28"/>
  <c r="D44" i="28"/>
  <c r="C42" i="28"/>
  <c r="B41" i="28"/>
  <c r="D42" i="28"/>
  <c r="D40" i="28"/>
  <c r="D39" i="28"/>
  <c r="C41" i="28"/>
  <c r="B42" i="28"/>
  <c r="H42" i="28"/>
  <c r="F40" i="28"/>
  <c r="G40" i="28"/>
  <c r="H43" i="28"/>
  <c r="E42" i="28"/>
  <c r="E40" i="28"/>
  <c r="G39" i="28"/>
  <c r="B44" i="28"/>
  <c r="C40" i="28"/>
  <c r="C39" i="28"/>
  <c r="H40" i="28"/>
  <c r="F44" i="28"/>
  <c r="F42" i="28"/>
  <c r="H41" i="28"/>
  <c r="B43" i="28"/>
  <c r="F41" i="28"/>
  <c r="E44" i="28"/>
  <c r="B40" i="28"/>
  <c r="G44" i="28"/>
  <c r="G42" i="28"/>
  <c r="G41" i="28"/>
  <c r="H44" i="28"/>
  <c r="B39" i="28"/>
  <c r="E39" i="28"/>
  <c r="D22" i="28"/>
  <c r="D24" i="28"/>
  <c r="Q12" i="28"/>
  <c r="S12" i="28"/>
  <c r="O15" i="28"/>
  <c r="E24" i="28"/>
  <c r="O11" i="28"/>
  <c r="O12" i="28"/>
  <c r="M11" i="28"/>
  <c r="N11" i="28"/>
  <c r="H25" i="28"/>
  <c r="D26" i="28"/>
  <c r="G25" i="28"/>
  <c r="G24" i="28"/>
  <c r="E22" i="28"/>
  <c r="M15" i="28"/>
  <c r="S16" i="28"/>
  <c r="Q11" i="28"/>
  <c r="P12" i="28"/>
  <c r="G22" i="28"/>
  <c r="D23" i="28"/>
  <c r="G23" i="28"/>
  <c r="C24" i="28"/>
  <c r="B22" i="28"/>
  <c r="T54" i="6"/>
  <c r="T130" i="6" s="1"/>
  <c r="T153" i="6" s="1"/>
  <c r="O14" i="28"/>
  <c r="P15" i="28"/>
  <c r="C23" i="28"/>
  <c r="H24" i="28"/>
  <c r="N14" i="28"/>
  <c r="S14" i="28"/>
  <c r="M13" i="28"/>
  <c r="O13" i="28"/>
  <c r="R15" i="28"/>
  <c r="C25" i="28"/>
  <c r="F24" i="28"/>
  <c r="C26" i="28"/>
  <c r="G26" i="28"/>
  <c r="H22" i="28"/>
  <c r="Q14" i="28"/>
  <c r="P14" i="28"/>
  <c r="S15" i="28"/>
  <c r="R13" i="28"/>
  <c r="M14" i="28"/>
  <c r="B21" i="28"/>
  <c r="H23" i="28"/>
  <c r="H21" i="28"/>
  <c r="H26" i="28"/>
  <c r="D25" i="28"/>
  <c r="F21" i="28"/>
  <c r="N12" i="28"/>
  <c r="Q13" i="28"/>
  <c r="R12" i="28"/>
  <c r="M16" i="28"/>
  <c r="S13" i="28"/>
  <c r="R14" i="28"/>
  <c r="C22" i="28"/>
  <c r="F22" i="28"/>
  <c r="D21" i="28"/>
  <c r="E25" i="28"/>
  <c r="R16" i="28"/>
  <c r="M12" i="28"/>
  <c r="S11" i="28"/>
  <c r="P13" i="28"/>
  <c r="P11" i="28"/>
  <c r="R11" i="28"/>
  <c r="H13" i="28"/>
  <c r="G13" i="28"/>
  <c r="C15" i="28"/>
  <c r="E13" i="28"/>
  <c r="B16" i="28"/>
  <c r="B13" i="28"/>
  <c r="G15" i="28"/>
  <c r="H39" i="28"/>
  <c r="P128" i="6"/>
  <c r="O54" i="6"/>
  <c r="O130" i="6" s="1"/>
  <c r="O153" i="6" s="1"/>
  <c r="B32" i="28"/>
  <c r="F30" i="28"/>
  <c r="H30" i="28"/>
  <c r="F35" i="28"/>
  <c r="E34" i="28"/>
  <c r="F31" i="28"/>
  <c r="H31" i="28"/>
  <c r="B31" i="28"/>
  <c r="D34" i="28"/>
  <c r="G33" i="28"/>
  <c r="G35" i="28"/>
  <c r="H33" i="28"/>
  <c r="C32" i="28"/>
  <c r="F33" i="28"/>
  <c r="G31" i="28"/>
  <c r="C30" i="28"/>
  <c r="H34" i="28"/>
  <c r="B30" i="28"/>
  <c r="C31" i="28"/>
  <c r="G32" i="28"/>
  <c r="E30" i="28"/>
  <c r="C34" i="28"/>
  <c r="D33" i="28"/>
  <c r="E33" i="28"/>
  <c r="B35" i="28"/>
  <c r="D35" i="28"/>
  <c r="F34" i="28"/>
  <c r="C33" i="28"/>
  <c r="D31" i="28"/>
  <c r="D30" i="28"/>
  <c r="E31" i="28"/>
  <c r="G34" i="28"/>
  <c r="B34" i="28"/>
  <c r="C35" i="28"/>
  <c r="E35" i="28"/>
  <c r="H35" i="28"/>
  <c r="B33" i="28"/>
  <c r="G30" i="28"/>
  <c r="D32" i="28"/>
  <c r="F32" i="28"/>
  <c r="H32" i="28"/>
  <c r="F51" i="28"/>
  <c r="C51" i="28"/>
  <c r="B49" i="28"/>
  <c r="D48" i="28"/>
  <c r="G52" i="28"/>
  <c r="H53" i="28"/>
  <c r="H50" i="28"/>
  <c r="H49" i="28"/>
  <c r="E51" i="28"/>
  <c r="E50" i="28"/>
  <c r="C48" i="28"/>
  <c r="B52" i="28"/>
  <c r="D53" i="28"/>
  <c r="C53" i="28"/>
  <c r="D50" i="28"/>
  <c r="B48" i="28"/>
  <c r="F48" i="28"/>
  <c r="C49" i="28"/>
  <c r="E48" i="28"/>
  <c r="E52" i="28"/>
  <c r="G49" i="28"/>
  <c r="C50" i="28"/>
  <c r="E49" i="28"/>
  <c r="H48" i="28"/>
  <c r="D52" i="28"/>
  <c r="B53" i="28"/>
  <c r="E53" i="28"/>
  <c r="H51" i="28"/>
  <c r="C52" i="28"/>
  <c r="H52" i="28"/>
  <c r="F50" i="28"/>
  <c r="F53" i="28"/>
  <c r="G53" i="28"/>
  <c r="G48" i="28"/>
  <c r="F52" i="28"/>
  <c r="P21" i="28"/>
  <c r="N25" i="28"/>
  <c r="P26" i="28"/>
  <c r="S21" i="28"/>
  <c r="O22" i="28"/>
  <c r="S25" i="28"/>
  <c r="R21" i="28"/>
  <c r="Q22" i="28"/>
  <c r="Q25" i="28"/>
  <c r="O21" i="28"/>
  <c r="N24" i="28"/>
  <c r="O26" i="28"/>
  <c r="Q24" i="28"/>
  <c r="N23" i="28"/>
  <c r="M22" i="28"/>
  <c r="O24" i="28"/>
  <c r="Q23" i="28"/>
  <c r="O23" i="28"/>
  <c r="S26" i="28"/>
  <c r="P25" i="28"/>
  <c r="S22" i="28"/>
  <c r="R25" i="28"/>
  <c r="O25" i="28"/>
  <c r="M23" i="28"/>
  <c r="M24" i="28"/>
  <c r="P22" i="28"/>
  <c r="N22" i="28"/>
  <c r="N26" i="28"/>
  <c r="M26" i="28"/>
  <c r="N21" i="28"/>
  <c r="P24" i="28"/>
  <c r="R23" i="28"/>
  <c r="M25" i="28"/>
  <c r="S24" i="28"/>
  <c r="R26" i="28"/>
  <c r="S23" i="28"/>
  <c r="M21" i="28"/>
  <c r="R24" i="28"/>
  <c r="R22" i="28"/>
  <c r="Q42" i="28"/>
  <c r="C59" i="28"/>
  <c r="D58" i="28"/>
  <c r="O39" i="28"/>
  <c r="H57" i="28"/>
  <c r="F61" i="28"/>
  <c r="F15" i="28"/>
  <c r="D14" i="28"/>
  <c r="E11" i="28"/>
  <c r="D15" i="28"/>
  <c r="B11" i="28"/>
  <c r="P54" i="6"/>
  <c r="P130" i="6" s="1"/>
  <c r="P153" i="6" s="1"/>
  <c r="D60" i="28"/>
  <c r="G57" i="28"/>
  <c r="F58" i="28"/>
  <c r="B58" i="28"/>
  <c r="C13" i="28"/>
  <c r="E14" i="28"/>
  <c r="F16" i="28"/>
  <c r="H15" i="28"/>
  <c r="G11" i="28"/>
  <c r="O42" i="28"/>
  <c r="F62" i="28"/>
  <c r="D61" i="28"/>
  <c r="C62" i="28"/>
  <c r="H61" i="28"/>
  <c r="C61" i="28"/>
  <c r="B15" i="28"/>
  <c r="D11" i="28"/>
  <c r="E15" i="28"/>
  <c r="G14" i="28"/>
  <c r="G12" i="28"/>
  <c r="D13" i="28"/>
  <c r="G24" i="18"/>
  <c r="O7" i="18"/>
  <c r="F60" i="28"/>
  <c r="B12" i="28"/>
  <c r="C12" i="28"/>
  <c r="H12" i="28"/>
  <c r="F12" i="28"/>
  <c r="E16" i="28"/>
  <c r="C4" i="18"/>
  <c r="C7" i="18" s="1"/>
  <c r="P39" i="28"/>
  <c r="C58" i="28"/>
  <c r="E59" i="28"/>
  <c r="G61" i="28"/>
  <c r="M42" i="28"/>
  <c r="E58" i="28"/>
  <c r="G62" i="28"/>
  <c r="D59" i="28"/>
  <c r="H58" i="28"/>
  <c r="B62" i="28"/>
  <c r="F14" i="28"/>
  <c r="H11" i="28"/>
  <c r="F13" i="28"/>
  <c r="F11" i="28"/>
  <c r="D12" i="28"/>
  <c r="G6" i="18"/>
  <c r="G7" i="18" s="1"/>
  <c r="G30" i="18" s="1"/>
  <c r="C57" i="28"/>
  <c r="E61" i="28"/>
  <c r="M52" i="28"/>
  <c r="B60" i="28"/>
  <c r="H60" i="28"/>
  <c r="H62" i="28"/>
  <c r="B14" i="28"/>
  <c r="H16" i="28"/>
  <c r="G16" i="28"/>
  <c r="C11" i="28"/>
  <c r="H14" i="28"/>
  <c r="T128" i="6"/>
  <c r="O24" i="18"/>
  <c r="Q53" i="28"/>
  <c r="B59" i="28"/>
  <c r="H59" i="28"/>
  <c r="G60" i="28"/>
  <c r="B61" i="28"/>
  <c r="C16" i="28"/>
  <c r="E12" i="28"/>
  <c r="C14" i="28"/>
  <c r="D16" i="28"/>
  <c r="C17" i="18"/>
  <c r="C24" i="18" s="1"/>
  <c r="O128" i="6"/>
  <c r="R128" i="6"/>
  <c r="K6" i="18"/>
  <c r="K7" i="18" s="1"/>
  <c r="R54" i="6"/>
  <c r="R130" i="6" s="1"/>
  <c r="R153" i="6" s="1"/>
  <c r="K24" i="18"/>
  <c r="S32" i="28"/>
  <c r="S30" i="28"/>
  <c r="M33" i="28"/>
  <c r="M31" i="28"/>
  <c r="Q30" i="28"/>
  <c r="P31" i="28"/>
  <c r="P30" i="28"/>
  <c r="O32" i="28"/>
  <c r="M32" i="28"/>
  <c r="O30" i="28"/>
  <c r="N32" i="28"/>
  <c r="S35" i="28"/>
  <c r="O33" i="28"/>
  <c r="R34" i="28"/>
  <c r="N33" i="28"/>
  <c r="R32" i="28"/>
  <c r="Q34" i="28"/>
  <c r="P35" i="28"/>
  <c r="Q35" i="28"/>
  <c r="Q33" i="28"/>
  <c r="R33" i="28"/>
  <c r="P33" i="28"/>
  <c r="R30" i="28"/>
  <c r="Q32" i="28"/>
  <c r="P34" i="28"/>
  <c r="R31" i="28"/>
  <c r="P32" i="28"/>
  <c r="N34" i="28"/>
  <c r="S33" i="28"/>
  <c r="O35" i="28"/>
  <c r="M34" i="28"/>
  <c r="N30" i="28"/>
  <c r="Q31" i="28"/>
  <c r="M51" i="28"/>
  <c r="R50" i="28"/>
  <c r="M30" i="28"/>
  <c r="M35" i="28"/>
  <c r="O34" i="28"/>
  <c r="O31" i="28"/>
  <c r="Q39" i="28"/>
  <c r="S39" i="28"/>
  <c r="M39" i="28"/>
  <c r="Q41" i="28"/>
  <c r="N41" i="28"/>
  <c r="S42" i="28"/>
  <c r="O44" i="28"/>
  <c r="R41" i="28"/>
  <c r="Q44" i="28"/>
  <c r="M43" i="28"/>
  <c r="P40" i="28"/>
  <c r="O43" i="28"/>
  <c r="Q40" i="28"/>
  <c r="P42" i="28"/>
  <c r="N39" i="28"/>
  <c r="R40" i="28"/>
  <c r="R44" i="28"/>
  <c r="M41" i="28"/>
  <c r="M44" i="28"/>
  <c r="O40" i="28"/>
  <c r="S43" i="28"/>
  <c r="S40" i="28"/>
  <c r="N43" i="28"/>
  <c r="P44" i="28"/>
  <c r="N40" i="28"/>
  <c r="P43" i="28"/>
  <c r="N42" i="28"/>
  <c r="R39" i="28"/>
  <c r="R42" i="28"/>
  <c r="M40" i="28"/>
  <c r="Q43" i="28"/>
  <c r="S44" i="28"/>
  <c r="S41" i="28"/>
  <c r="R43" i="28"/>
  <c r="N44" i="28"/>
  <c r="P41" i="28"/>
  <c r="S53" i="28"/>
  <c r="P49" i="28"/>
  <c r="Q49" i="28"/>
  <c r="Q52" i="28"/>
  <c r="S49" i="28"/>
  <c r="M48" i="28"/>
  <c r="S48" i="28"/>
  <c r="R48" i="28"/>
  <c r="R52" i="28"/>
  <c r="M49" i="28"/>
  <c r="M53" i="28"/>
  <c r="R53" i="28"/>
  <c r="R49" i="28"/>
  <c r="P48" i="28"/>
  <c r="Q48" i="28"/>
  <c r="S52" i="28"/>
  <c r="O52" i="28"/>
  <c r="N51" i="28"/>
  <c r="Q51" i="28"/>
  <c r="P53" i="28"/>
  <c r="N50" i="28"/>
  <c r="O50" i="28"/>
  <c r="N53" i="28"/>
  <c r="O49" i="28"/>
  <c r="O51" i="28"/>
  <c r="N48" i="28"/>
  <c r="M50" i="28"/>
  <c r="N49" i="28"/>
  <c r="P52" i="28"/>
  <c r="N52" i="28"/>
  <c r="S51" i="28"/>
  <c r="O48" i="28"/>
  <c r="P51" i="28"/>
  <c r="S31" i="28"/>
  <c r="R35" i="28"/>
  <c r="Q50" i="28"/>
  <c r="O58" i="28"/>
  <c r="O60" i="28"/>
  <c r="N61" i="28"/>
  <c r="P57" i="28"/>
  <c r="R62" i="28"/>
  <c r="N57" i="28"/>
  <c r="O62" i="28"/>
  <c r="Q62" i="28"/>
  <c r="S58" i="28"/>
  <c r="M57" i="28"/>
  <c r="R57" i="28"/>
  <c r="M60" i="28"/>
  <c r="Q60" i="28"/>
  <c r="S60" i="28"/>
  <c r="Q58" i="28"/>
  <c r="N60" i="28"/>
  <c r="P60" i="28"/>
  <c r="O61" i="28"/>
  <c r="M61" i="28"/>
  <c r="P58" i="28"/>
  <c r="R60" i="28"/>
  <c r="S61" i="28"/>
  <c r="P61" i="28"/>
  <c r="R61" i="28"/>
  <c r="Q59" i="28"/>
  <c r="R58" i="28"/>
  <c r="Q61" i="28"/>
  <c r="P59" i="28"/>
  <c r="O59" i="28"/>
  <c r="M59" i="28"/>
  <c r="S59" i="28"/>
  <c r="O57" i="28"/>
  <c r="S62" i="28"/>
  <c r="N58" i="28"/>
  <c r="S57" i="28"/>
  <c r="M62" i="28"/>
  <c r="B51" i="28"/>
  <c r="D49" i="28"/>
  <c r="C60" i="28"/>
  <c r="F59" i="28"/>
  <c r="D41" i="28"/>
  <c r="E32" i="28"/>
  <c r="F49" i="28"/>
  <c r="B50" i="28"/>
  <c r="G51" i="28"/>
  <c r="E62" i="28"/>
  <c r="E57" i="28"/>
  <c r="G43" i="28"/>
  <c r="P23" i="28"/>
  <c r="Q26" i="28"/>
  <c r="Q21" i="28"/>
  <c r="G50" i="28"/>
  <c r="D51" i="28"/>
  <c r="B57" i="28"/>
  <c r="G59" i="28"/>
  <c r="C43" i="28"/>
  <c r="C30" i="18" l="1"/>
  <c r="O30" i="18"/>
  <c r="K30" i="18"/>
</calcChain>
</file>

<file path=xl/sharedStrings.xml><?xml version="1.0" encoding="utf-8"?>
<sst xmlns="http://schemas.openxmlformats.org/spreadsheetml/2006/main" count="782" uniqueCount="326">
  <si>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</si>
  <si>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</si>
  <si>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</si>
  <si>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</si>
  <si>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</si>
  <si>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</si>
  <si>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</si>
  <si>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</si>
  <si>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</si>
  <si>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</si>
  <si>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</si>
  <si>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</si>
  <si>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</si>
  <si>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</si>
  <si>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</si>
  <si>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</si>
  <si>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</si>
  <si>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</si>
  <si>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</si>
  <si>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</si>
  <si>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</si>
  <si>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</si>
  <si>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</si>
  <si>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</si>
  <si>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</si>
  <si>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</si>
  <si>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</si>
  <si>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</si>
  <si>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</si>
  <si>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</si>
  <si>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</si>
  <si>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</si>
  <si>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</si>
  <si>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</si>
  <si>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</si>
  <si>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</si>
  <si>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</si>
  <si>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</si>
  <si>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</si>
  <si>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</si>
  <si>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</si>
  <si>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</si>
  <si>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</si>
  <si>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Email:</t>
    </r>
    <r>
      <rPr>
        <sz val="11"/>
        <color theme="1"/>
        <rFont val="Calibri"/>
        <family val="2"/>
        <scheme val="minor"/>
      </rPr>
      <t xml:space="preserve"> jtreaster@montana.edu</t>
    </r>
  </si>
  <si>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</si>
  <si>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</si>
  <si>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</si>
  <si>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</si>
  <si>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</si>
  <si>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</si>
  <si>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</si>
  <si>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</si>
  <si>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</si>
  <si>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</si>
  <si>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</si>
  <si>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</si>
  <si>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</si>
  <si>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</si>
  <si>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</si>
  <si>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</si>
  <si>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</si>
  <si>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</si>
  <si>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</si>
  <si>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</si>
  <si>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</si>
  <si>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</si>
  <si>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</si>
  <si>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</si>
  <si>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</si>
  <si>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</si>
  <si>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</si>
  <si>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</si>
  <si>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</si>
  <si>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</si>
  <si>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</si>
  <si>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</si>
  <si>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</si>
  <si>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</si>
  <si>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</si>
  <si>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</si>
  <si>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</si>
  <si>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</si>
  <si>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</si>
  <si>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</si>
  <si>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</si>
  <si>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</si>
  <si>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</si>
  <si>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</si>
  <si>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</si>
  <si>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</si>
  <si>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</si>
  <si>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</si>
  <si>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</si>
  <si>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</si>
  <si>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</si>
  <si>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</si>
  <si>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</si>
  <si>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</si>
  <si>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</si>
  <si>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</si>
  <si>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</si>
  <si>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</si>
  <si>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</si>
  <si>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</si>
  <si>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</si>
  <si>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</si>
  <si>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</si>
  <si>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</si>
  <si>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</si>
  <si>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</si>
  <si>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</si>
  <si>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</si>
  <si>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</si>
  <si>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</si>
  <si>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</si>
  <si>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</si>
  <si>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</si>
  <si>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</si>
  <si>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</si>
  <si>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</si>
  <si>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</si>
  <si>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</si>
  <si>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</si>
  <si>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</si>
  <si>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</si>
  <si>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</si>
  <si>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</si>
  <si>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</si>
  <si>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</si>
  <si>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</si>
  <si>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</si>
  <si>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</si>
  <si>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</si>
  <si>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</si>
  <si>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</si>
  <si>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</si>
  <si>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</si>
  <si>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</si>
  <si>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</si>
  <si>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</si>
  <si>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</si>
  <si>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</si>
  <si>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</si>
  <si>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</si>
  <si>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</si>
  <si>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</si>
  <si>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</si>
  <si>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</si>
  <si>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</si>
  <si>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</si>
  <si>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</si>
  <si>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</si>
  <si>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</si>
  <si>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</si>
  <si>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</si>
  <si>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</si>
  <si>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</si>
  <si>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</si>
  <si>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</si>
  <si>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</si>
  <si>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</si>
  <si>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</si>
  <si>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</si>
  <si>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</si>
  <si>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</si>
  <si>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</si>
  <si>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</si>
  <si>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</si>
  <si>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</si>
  <si>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</si>
  <si>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</si>
  <si>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</si>
  <si>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</si>
  <si>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Fiscal Year 18-19 Begins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</si>
  <si>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</si>
  <si>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</si>
  <si>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</si>
  <si>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</si>
  <si>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</si>
  <si>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</si>
  <si>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Perkins Fiscal Year 18-19 Ends</t>
  </si>
  <si>
    <r>
      <rPr>
        <b/>
        <sz val="11"/>
        <color theme="1"/>
        <rFont val="Calibri"/>
        <family val="2"/>
        <scheme val="minor"/>
      </rPr>
      <t>Phone:</t>
    </r>
    <r>
      <rPr>
        <sz val="11"/>
        <color theme="1"/>
        <rFont val="Calibri"/>
        <family val="2"/>
        <scheme val="minor"/>
      </rPr>
      <t xml:space="preserve"> 406-449-9135</t>
    </r>
  </si>
  <si>
    <t>End of 1st Quarter</t>
  </si>
  <si>
    <t>End of 2nd Quarter</t>
  </si>
  <si>
    <t>End of 3rd Quarter</t>
  </si>
  <si>
    <t>All travel will follow the state of Montana rates and policies</t>
  </si>
  <si>
    <t>Project/Program/Purchase Summary Number 4</t>
  </si>
  <si>
    <r>
      <rPr>
        <b/>
        <sz val="11"/>
        <color theme="1"/>
        <rFont val="Calibri"/>
        <family val="2"/>
        <scheme val="minor"/>
      </rPr>
      <t>CTE Director:</t>
    </r>
    <r>
      <rPr>
        <sz val="11"/>
        <color theme="1"/>
        <rFont val="Calibri"/>
        <family val="2"/>
        <scheme val="minor"/>
      </rPr>
      <t xml:space="preserve"> Jacque Treaster</t>
    </r>
  </si>
  <si>
    <r>
      <rPr>
        <b/>
        <sz val="11"/>
        <color theme="1"/>
        <rFont val="Calibri"/>
        <family val="2"/>
        <scheme val="minor"/>
      </rPr>
      <t>Application Due Date:</t>
    </r>
    <r>
      <rPr>
        <sz val="11"/>
        <color theme="1"/>
        <rFont val="Calibri"/>
        <family val="2"/>
        <scheme val="minor"/>
      </rPr>
      <t xml:space="preserve"> May 24, 2019</t>
    </r>
  </si>
  <si>
    <t xml:space="preserve">Carl D. Perkins Program Assurance Agreement 2019-2020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</si>
  <si>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2019 - 2020</t>
  </si>
  <si>
    <t>10 &amp; 24</t>
  </si>
  <si>
    <t>2, 16, 30</t>
  </si>
  <si>
    <t>5</t>
  </si>
  <si>
    <t>4</t>
  </si>
  <si>
    <t>Strengthening Montana Career Pathways 2019-2020</t>
  </si>
  <si>
    <t>Perkins Program Coordinator:</t>
  </si>
  <si>
    <t>Pathways Coordinator:</t>
  </si>
  <si>
    <t xml:space="preserve">Which MCP(s) are supported by this work?  </t>
  </si>
  <si>
    <t>FVCC</t>
  </si>
  <si>
    <t>2019-2020</t>
  </si>
  <si>
    <t>Ladenburg</t>
  </si>
  <si>
    <t>Blake</t>
  </si>
  <si>
    <t>777 Grandview Drive</t>
  </si>
  <si>
    <t>Kalispell</t>
  </si>
  <si>
    <t>MT</t>
  </si>
  <si>
    <t>(406) 285-1523</t>
  </si>
  <si>
    <t>bladenburg@fvcc.edu</t>
  </si>
  <si>
    <t>Beth Romain</t>
  </si>
  <si>
    <t>Running Start Program Coordinator</t>
  </si>
  <si>
    <t>eromain@fvcc.edu</t>
  </si>
  <si>
    <t xml:space="preserve">MTCP Coordinator </t>
  </si>
  <si>
    <t xml:space="preserve">High school students will have a greater understanding of the opportunities through dual enrollment and Montana Career Pathways, and therefore more likely to participate in the program. Based on last year's work, we predict this position will work with 350-400 students setting up academic and career plans. </t>
  </si>
  <si>
    <t>All MCPs will be supported by this position</t>
  </si>
  <si>
    <t>Education</t>
  </si>
  <si>
    <t>EDEC 108</t>
  </si>
  <si>
    <t>Mobile Hot Spot</t>
  </si>
  <si>
    <t xml:space="preserve">FVCC's MTCP coordinator will have consistent, high-quality internet connection when working with students. The pathways coordinator spends 38-40 hours per week at local high schools and reaches 350-400 students during the school year. </t>
  </si>
  <si>
    <t>All MCPs are supported by this purchase</t>
  </si>
  <si>
    <t>Mileage</t>
  </si>
  <si>
    <t>All MCPs are supported by this work</t>
  </si>
  <si>
    <t>ALL MCPs are supported by this work</t>
  </si>
  <si>
    <t>CSCI-127</t>
  </si>
  <si>
    <t xml:space="preserve">Information Technology </t>
  </si>
  <si>
    <t>STEM</t>
  </si>
  <si>
    <t>NACEP/Fall Training</t>
  </si>
  <si>
    <t xml:space="preserve">FVCC's Dual Enrollment team (2 people) attends NACEP national conference and state Dual Enrollment training from October 13-17 in Salt Lake City, UT. This activity supports Priority Area 2. </t>
  </si>
  <si>
    <t xml:space="preserve">As a result of the Family and Consumer Science teacher training we offered last year with support of this grant, teachers at both Flathead and Glacier high schools worked with FVCC faculty to help align curriculum for EDEC 108 to be offered at the high school. We will work this year to get the course approved by School District # 5 to begin offering this course spring 2020. This project supports priority area 2. Both schools, are existing partners. No budget requested for this activity. </t>
  </si>
  <si>
    <t xml:space="preserve">Students will have the opportunity to earn dual credit for taking EDEC 108 at Flathead and Glacier High Schools. We predict, based on current high school enrollment, to have 50 students enrolled once the class is offered. </t>
  </si>
  <si>
    <t xml:space="preserve">Fund at 50% an Academic Advisor position dedicated to coordinating and implementing the proposed MTCP grant activities: organizing teacher trainings, placement testing, supporting new dual enrollment courses, academic and career advising, including intensive discussions of pathways and the MTCP website, with dual enrollment students in the six local high schools within FVCC’s service region (Flathead, Glacier, Bigfork, Columbia Falls, Whitefish, and Linderman Education Center).  This activity supports Priority Area 1.  </t>
  </si>
  <si>
    <t xml:space="preserve">We will promote dual enrollment at rural high schools outside of our local area, and provide academic and career advising to roughly 100 students. </t>
  </si>
  <si>
    <t xml:space="preserve">Work with Whitefish High School to strengthen their Information Technology Pathway by offering CSCI-127 Joy and Beauty of Computing. We currently have an FVCC faculty member traveling up to WHS each spring to teach Java I, and this class would be a compliment to that offering. No budget is requested for this activity. </t>
  </si>
  <si>
    <t>Utilizing connections made from the Health Science Teacher workshop this past year we hope to begin offering BIOB-105 Intro to Biotechnology at Columbus High School, Glacier High School, and Flathead High School. A separate National Science Foundation grant obtained by an FVCC professor is helping schools cover the lab set up costs. Columbus is a new partner school, but Flathead and Glacier are existing partnerships. In addition to Biotechnology we will be exploring adding a Robotics class in partnership with Lincoln County High School in Eureka, MT. LCHS is an existing partner high school. Both of these courses will not require a budget item.</t>
  </si>
  <si>
    <t>CE Teacher Workshop</t>
  </si>
  <si>
    <t>Counselor Workshop</t>
  </si>
  <si>
    <t xml:space="preserve">Welding Competition </t>
  </si>
  <si>
    <t xml:space="preserve">Cover mileage for FVCC's Dual Enrollment Team to travel to partner high schools outside of the flathead valley, and provide advising to students within concurrent enrollment or online classes. This budget will help us reach rural schools, and provide their students adequate academic and career advising in order for them to best utilize dual enrollment opportunities. These funds will help us travel to Lincoln County High School, Troy, Libby, Plains, Thompson Falls, Polson, and Shelby.  This project supports priority areas 1 and 2. </t>
  </si>
  <si>
    <t xml:space="preserve">FVCC's Dual Enrollment team will bring back information on resources, networking, accreditation, best practices, and innovations from dual enrollment programs across the country. FVCC has implemented many of the NACEP standards and best practices (e.g. implementing faculty liaisons) to improve the quality of the Running Start program. Running Start students continue to earn a higher overall gpa than non-degree and degree seeking students, which indicates academic success. FVCC will continue to evaluate student success and implement strategies to improve outcomes for our students. </t>
  </si>
  <si>
    <t xml:space="preserve">We expect that 70 students will enroll in these courses over the course of the year. For those enrolling in BIOB-105 those students will be completing a Montana University System general education requirement, but also gaining valuable experience in a new and emerging field. These course strengthen the STEM pathway at each of these 3 high schools. The Robotics class enhances the STEM pathway at LCHS, and gives students a great hands on experience within an in demand, high wage, high skill occupation. </t>
  </si>
  <si>
    <t>Health Professions, IT, STEM, Education, Finance, Business Management, Welding &amp; Fabrication, and Design &amp; Construction</t>
  </si>
  <si>
    <t xml:space="preserve">Counselors are the point person at our partner schools that help facilitate dual enrollment opportunities. Given the vast responsibilities that counselors have dual enrollment procedures are not their highest priority. However, most of our partner school counselors attend the state wide counselor update at FVCC, which is a great opportunity to provide training on dual enrollment. We hope to run a workshop after the counselor update is completed to refresh counselors on dual enrollment, the opportunities their students have, and how they can best assist them in utilizing those opportunities. Topics to be covered will be Montana Career Pathways and its website, dual enrollment state and national data,  and state and FVCC policies and procedures. </t>
  </si>
  <si>
    <t>All MCPs will be supported by this work</t>
  </si>
  <si>
    <t>Welding Instructor Outreach</t>
  </si>
  <si>
    <t xml:space="preserve">Welding &amp; Fabrication </t>
  </si>
  <si>
    <t xml:space="preserve">Welding and Fabrication </t>
  </si>
  <si>
    <t xml:space="preserve">Welding Certification Testing </t>
  </si>
  <si>
    <t xml:space="preserve">To provide an experiential learning experience for high school welders in our welding classes in the high school. We plan to host a one-day welding competition for students to test their skills against one another. To make this competition more feasible we will purchase welding materials, pay for a portion of bussing, and help cover school district substitute costs. </t>
  </si>
  <si>
    <t>Welding and Solidworks Courses</t>
  </si>
  <si>
    <t>Full time MTCP Academic Advisor - 50% of $40,500</t>
  </si>
  <si>
    <t xml:space="preserve">Payment to school districts for bussing students to and from FVCC as well as covering sub costs for their instructors to be with their students. $100/school for bussing and $50/ school for sub costs for 10 schools = $1500. </t>
  </si>
  <si>
    <t>Ink recharge for Academic Advisor's printers. Two refills each @ $80 = $320</t>
  </si>
  <si>
    <t xml:space="preserve">This past grant year the grant helped us purchase two printers for advisors to utilize while at the school. These printers/scanners helped to increase the efficiency of advising and decrease the number of trips advisors needed to make to campus in order to submit paperwork. However, mobile printers have small ink cartridges, which run out quickly. We would like to provide a consistent supply of ink to advisors so they do not run out during the advising year. </t>
  </si>
  <si>
    <t>All MCP's</t>
  </si>
  <si>
    <t xml:space="preserve">20 students and their instructors will be able to come to FVCC's campus to see our welding facilities, meet faculty, and compete against each other in different welding skills. By giving students the opportunity to come to campus we help the ease the transition to college. We are lucky to have such robust welding programs in our partner high schools. This activity enhances those programs and helps facilitate students actually feeling like college students at FVCC. </t>
  </si>
  <si>
    <t xml:space="preserve">This next year we will begin offering two new welding classes and a new Solidworks class at Columbia Falls High School, which will further enhance their thriving welding program. This next year we will offer WLDG 100 Intro to Welding Fundamentals, WLDG 117 Blueprint Reading, as well as DDSN 235 Solidworks II. The WLDG 117 and DDSN 235 classes will be offered by an FVCC faculty member at CFHS. In addition to those two courses he will also teach DDSN 114 Auto Cad and DDSN 135 Soldiworks I, both of which were classes already taught at CFHS. If FVCC did not provide and instructor for these four classes then they would not be offered to these students during the 2019/2020 school year.  No budget is requested for this project. </t>
  </si>
  <si>
    <t xml:space="preserve">By adding these courses we will be strengthening Columbia Falls High School's Welding and Fabrication pathway. These courses are requirements within CTS and AAS welding programs at FVCC. By completing all of the Welding and Fabrication classes FVCC offers at CFHS in addition to Professional Business Communication, students will only need to take four additional courses to complete a Welding Certificate at FVCC. Based on registration data provided by CFHS we expect 30 students to enroll in these classes. </t>
  </si>
  <si>
    <t xml:space="preserve">Due to program changes at FVCC we hope to send FVCC welding instructors out to partner welding programs to help strengthen relationships and ensure program compliance with department changes. Having FVCC instructors visit schools increases the students awareness that they are FVCC students. It provides an opportunity for the high school students and teachers to ask full time college faculty about college programs and working in industry, which in turns strengthens not only the relationship between the high school and FVCC, but between the student and their potential career path. These outreach trips will also occur in the spring to allow for our more distant welding programs to be tested at their high school by our CWI faculty. </t>
  </si>
  <si>
    <t xml:space="preserve">One change that occurred within the welding department at FVCC means that more students are coming to FVCC to earn their industry recognized AWS certification, rather than the FVCC faculty traveling to test students at their high school. These changes are to better align our program standards to those dictated to certified welding instructors by AWS. This change results in a large cost being shifted to the college to provide the materials for students to test and earn their industry recognized credentials on. To ensure that all students have the ability to earn their certification they have worked for we will purchases the necessary materials (welding rod and wire, gas, wire and grinding wheels, flap disks, and metal)  for students to test for their AWS certification in two positions. </t>
  </si>
  <si>
    <t xml:space="preserve">Material to test high school welding students for the AWS certifications on FVCC campus. Materials to be purchased: welding rod, welding wire, shielding gas, wire wheels, flap disks, grinding wheels, sheet metal, and metal tubing. </t>
  </si>
  <si>
    <t>Mileage for out of district counselors to attend the counselor update at FVCC rather than their more local regional update. Schools to be invited: Hot springs, Plains, Thompson Falls, and Superior. Total mileage = 772.2 @ $0.279 = $215.45. Per Diem (4 Breakfast and 4 Lunches) 4 @ $5 and 4 @ $6 = $44. Total Requested = $260</t>
  </si>
  <si>
    <t>Monthly payment for hot spot internet service - $79.98/month = $959.76.</t>
  </si>
  <si>
    <t>Ink for advisors</t>
  </si>
  <si>
    <t xml:space="preserve">Advisors will have a consistent supply of ink, which will enhance the advising experience for students . They will roughly print off 300 pathway sheets from the Montana career pathways website while working with students along with a similar number of degree planners. </t>
  </si>
  <si>
    <t>Expect enrollment in computer science classes at WHS to increase, and students to have greater success in Java I after taking Joy and Beauty of Computing. At minimum, by adding this class we are strengthening the IT pathway at WHS.</t>
  </si>
  <si>
    <t>OCHE Spring Training</t>
  </si>
  <si>
    <t xml:space="preserve">Send the FVCC Dual Enrollment Program Director and SMCP grant manager to OCHE spring training. </t>
  </si>
  <si>
    <t xml:space="preserve">Dual enrollment staff will return informed on new happenings at OCHE including information regarding the SMCP grant, perkins law, and new best practices. </t>
  </si>
  <si>
    <t>Project/Program/Purchase Summary Number 16</t>
  </si>
  <si>
    <t xml:space="preserve">This past year, the mobile hot spot paid for by this grant, ensured enhanced connectivity while traveling to local high schools to work with students. Internet service is vital to advising students, and high schools continue to have tight internet security that would limit our ability to provide complete advising.   We plan to continue our internet service contract, and add an additional line for our new Running Start Academic Advisor in order to guarantee our advisors are able to access the MT Career Pathways webpage, the FVCC website, placement scores, program sheets, and course schedules. This project supports priority area 1.                   </t>
  </si>
  <si>
    <t xml:space="preserve">FVCC has seen an explosion of concurrent enrollment (CE) classes in the high school from  48 classes in Fall 2018 to almost 60 classes slated to be offered Fall 2019. As the program grows it is more important than ever to gather all CE instructors teaching FVCC courses to ensure they are properly supported by FVCC. This workshop will give high school teachers the chance to meet with full time faculty members to ask questions regarding content, assessments, learning outcomes, and FVCC procedures. The teacher will also have full access to the dual enrollment team to plan admissions, placement, and registration procedures to ensure an efficient use of grant and FVCC resources. </t>
  </si>
  <si>
    <t xml:space="preserve"> FVCC concurrent enrollment teachers will be updated on curriculum and course content, and leave with an enrollment plan for Spring 2020 registration. </t>
  </si>
  <si>
    <r>
      <t>Counselors from FVCC partner schools</t>
    </r>
    <r>
      <rPr>
        <sz val="11"/>
        <color rgb="FFFF0000"/>
        <rFont val="Calibri"/>
        <family val="2"/>
        <scheme val="minor"/>
      </rPr>
      <t xml:space="preserve"> </t>
    </r>
    <r>
      <rPr>
        <sz val="11"/>
        <color theme="1"/>
        <rFont val="Calibri"/>
        <family val="2"/>
        <scheme val="minor"/>
      </rPr>
      <t xml:space="preserve"> will be better equipped to answer student questions regarding dual enrollment, Montana Career Pathways, and how to take advantage of these programs. </t>
    </r>
  </si>
  <si>
    <t xml:space="preserve">FVCC welding faculty will be able to make contact with 16 high schools, and provide relative program information to more than 170 students, and test more than 170 students for their AWS welding certification. </t>
  </si>
  <si>
    <t xml:space="preserve">Based on projected enrollments we expect that more than 100 students will come to FVCC to receive their industry recognized AWS certification. </t>
  </si>
  <si>
    <t>Mileage for schools offering non-welding CE courses to send CE teachers to FVCC for a teacher workshop. Schools attending: Arlee, Bigfork, Helena Capitol, Columbia Falls, Columbus, Flathead, Glacier, Hamilton, Libby, Lincoln County High School, Plains, Polson, Shelby, Stillwater, Thompson Falls, Troy, and Whitefish. Schools with more than 4 CE teachers (Bigfork, Columbia Falls, Glacier) will be allowed mileage for 2 cars.  Per diem will be provided we estimate 19 breakfasts, 53 lunches, and 13 Dinners will be claimed. For our schools traveling large distances we will also provide lodging we estimate needing 3 rooms for a single night. Total mileage = 3274 @ .279 = $913.45. Per diem = 19 @ $5, 53 @ $6, and 13 @ $12 = $569. Then lodging for 3 nights @ $103 = $309. Total = $1792</t>
  </si>
  <si>
    <t>Mileage, lodging and per diem for welding instructor outreach and AWS certification testing. Fall outreach: mileage = 2150 miles @ $0.279/mile = $599.85, lodging for 5 nights @ $103/night = $515, and per diem for 15 days at $23 = $345. Total for fall = $1460. Spring testing: mileage = 3176 miles @ $0.279/miles = $886.10, lodging for 8 nights @ $103/night = $824, and per diem for 18 days @ $23 = $414. Total for spring testing = $2124. Total for both = $3,584.</t>
  </si>
  <si>
    <t>Registration for NACEP National conference for Dual Enrollment Program Coordinator and SMCP Grant Manager. 2 @ $495 = $990</t>
  </si>
  <si>
    <t>Travel for dual enrollment team (two people) to attend NACEP and the State dual enrollment training in Salt Lake City. Flights $450/person ($900), 4 nights lodging at $212.52/per night per room with fees and taxes = $1700.12, 4 days out of state per diem @ $50/per day per person = $400, taxi fare to and from conference to airport = $50, parking for 5 days at airport = $54. Total = $3,104.16</t>
  </si>
  <si>
    <t>Administrative costs include Business Office services (grant accounting and reporting, check requests, processing payments); grant administration assistance and related activities; hosting on-campus workshops and activities costs.</t>
  </si>
  <si>
    <t>Walter</t>
  </si>
  <si>
    <t>Claudia</t>
  </si>
  <si>
    <t>(406) 756-3965</t>
  </si>
  <si>
    <t>(406) 756-3623</t>
  </si>
  <si>
    <t>cwalter@fvcc.edu</t>
  </si>
  <si>
    <t>Jense</t>
  </si>
  <si>
    <t>Emily</t>
  </si>
  <si>
    <t>(406) 756-3811</t>
  </si>
  <si>
    <t>ejense@fvcc.edu</t>
  </si>
  <si>
    <t xml:space="preserve">Benefits for MTCP Academic advisor. Health insurance - 50% of $12,648 = $6,324. Fringe - 50% of 19% of $38,770 = $3,683.15. </t>
  </si>
  <si>
    <t>Final negotiated salary was less then budgeted, which lowers total fringe costs</t>
  </si>
  <si>
    <t>Final Annualized Salary for MTCP Academic Coordinator was negotiated at $38,770</t>
  </si>
  <si>
    <t>Due to a delay in the hiring of a new academic coordinator we have delayed purchasing an additional line of service until september</t>
  </si>
  <si>
    <t>Cost of School District #5 to bus FVCC concurrent enrollment biotechnology students to Hamilton to tour Rocky Mountain Laboratory. Three separate trips (1 Flathead High School and 2 Glacier High School) totaling approximately 1000 miles at $2.20/mile = $2200.00</t>
  </si>
  <si>
    <t xml:space="preserve">This opportunity was presented to and finalized with FVCC faculty after the deadline to submit the grant application. </t>
  </si>
  <si>
    <t>Travel to the following high schools: Flathead, Glacier, Bigfork, Columbia Falls, Whitefish,Lincoln County, Troy, Libby, Thompson Falls, Polson, and Shelby. Total =3539  miles x $0.279/mile = $987.38</t>
  </si>
  <si>
    <t>Due to an added activity we reduced this budget item.</t>
  </si>
  <si>
    <t>Bus Cost Biotech Exper Learning</t>
  </si>
  <si>
    <t xml:space="preserve">Cover the bus costs to send 3 biotechnology classes to Rocky Mountain Laboratories in Hamilton. These students will have the opportunity to ask professional scientist details about their career and experience first hand the work that they do. Due to limited lab size, the lab has requested that each class attend seperately and the trip will occur in September and October. Current school bus costs are $2.20/mile and we estimate that mileage will total around 1000 miles for a total budget cost of $2,200.00. </t>
  </si>
  <si>
    <t xml:space="preserve">Roughly 60 BIOB-105 Intro to Biotechnology students will have the opportunity to experience a professional laboratory first hand, and ask career related questions to trained scientists. </t>
  </si>
  <si>
    <t>MTCP Academic Coordinator resigned November 18, 2019, replacement hired January 6, 2020</t>
  </si>
  <si>
    <t>Ink did not cost as much as budgeted</t>
  </si>
  <si>
    <t>Costs were lower than anticipated</t>
  </si>
  <si>
    <t>Did not have has many counselors participate as initially expected</t>
  </si>
  <si>
    <t>Taking additional Running Start Advisor to OCHE spring training to Helena</t>
  </si>
  <si>
    <t>Annual Membership for NACEP</t>
  </si>
  <si>
    <t>Adding additional item of paying for membership dues to NACEP</t>
  </si>
  <si>
    <t>Welding Instructor Tech guides and manuals from Hobart for CE Instructors in partner High Schools; $40 per instructor x 18 instructors=$720</t>
  </si>
  <si>
    <t>Additional items: purchasing updated Instructor manuals/tech guides for CE Instructors course development</t>
  </si>
  <si>
    <t>Increased cost of travel to partner high schools with additional Running Start Advisor</t>
  </si>
  <si>
    <t>Due to increased demand for certification testing, we increased this budget item for materials</t>
  </si>
  <si>
    <t>Cover expenses for FVCC Running Start Program Director and SMCP grant manager to attend OCHE spring training in Helena. Mileage = 414 x $0.279 = $115.50. One nights lodging for 3 people = 3 x $113.24 = $339.72. Per diem for 2 days for 3 people =  $23 x 3 people x 2 days = $138. Total = $593.23</t>
  </si>
  <si>
    <t xml:space="preserve">Welding Instructor outreach did not cost as much as anticipated; Fall outreach totaled $545.22, Spring outreach estimated at $1239.11 (5 nights lodging @ $103 = $515
10 days of per diem @ $23 = $230, Mileage 1771 @ $0.279=$494.11)
</t>
  </si>
  <si>
    <t>Due to Covid19 restrictions, the remaining schools could not participate in this activity.</t>
  </si>
  <si>
    <t>Due to Covid19 restrictions, not all schools were able to participate in testing their students at FVCC.</t>
  </si>
  <si>
    <t>Due to School Closures because of Covid19, travel to High School partners has been cancelled for the rest of the school year.</t>
  </si>
  <si>
    <t>Due to Covid19 restrictions, the Spring CE Instructor Workshop was cancelled.</t>
  </si>
  <si>
    <t>Due to Covid19 travel restrictions, the spring outreach trips were cancelled.</t>
  </si>
  <si>
    <t>Due to Covid19 travel restrictions, the OCHE spring training was cancelled.</t>
  </si>
  <si>
    <t>15 Chromebooks for loan to Dual Enrollment and CTE students to support their learning during Covid19 pandemic as classes were moved from face-to-face to online. 15 x $219 each = $3285</t>
  </si>
  <si>
    <t>Due to Covid19 restrictions, all courses were moved to online.  Many students reported not having the technology needed to be successful in these courses at home.  Purchasing 15 chromebooks to loan to students would support them in being successful in their classes.</t>
  </si>
  <si>
    <t>Development of these videos will support moving EDEC 108 classes to online due to Covid19 pandemic.  They can also be used as a future resource for these courses.</t>
  </si>
  <si>
    <t xml:space="preserve">Mobile projector and Screen for the dual enrollment team to give presentations to parents and students about dual enrollment, Running Start updates, and Career Planning.  </t>
  </si>
  <si>
    <t>As Covid19 restrictions are being lifted, we hope to offer information presentations to our community.</t>
  </si>
  <si>
    <t>Increased ink use/expense due to Dual Enrollment Team working from home during Covid19 pandemic</t>
  </si>
  <si>
    <t xml:space="preserve">Personnel Services: </t>
  </si>
  <si>
    <t>Stipend to Early Childhood Center Instructors to develop a set of video clips on various "real world classroom" topics to by utilized by High School Concurrent Enrollment Instructors for their Early Childhood Education Courses (EDEC 108). $100 daily stipend  x 20 days = $2000 by various instructors to create at least 10 videos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</si>
</sst>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5"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rgb="FFFF0000"/>
      <name val="Calibri"/>
      <family val="2"/>
      <scheme val="minor"/>
    </font>
    <font>
      <sz val="11"/>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auto="1"/>
      </left>
      <right style="thin">
        <color auto="1"/>
      </right>
      <top style="thin">
        <color auto="1"/>
      </top>
      <bottom/>
      <diagonal/>
    </border>
    <border>
      <left/>
      <right style="thin">
        <color auto="1"/>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312">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Alignment="1">
      <alignment horizontal="left"/>
    </xf>
    <xf numFmtId="0" fontId="0" fillId="0" borderId="6" xfId="0" applyBorder="1" applyAlignment="1">
      <alignment horizontal="left"/>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xf numFmtId="0" fontId="3" fillId="0" borderId="0" xfId="0" applyFo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0" fontId="2" fillId="0" borderId="23" xfId="0" applyFont="1" applyBorder="1"/>
    <xf numFmtId="0" fontId="10" fillId="0" borderId="0" xfId="0" applyFont="1"/>
    <xf numFmtId="0" fontId="6" fillId="0" borderId="0" xfId="0" applyFont="1" applyAlignment="1">
      <alignment horizontal="center"/>
    </xf>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20" xfId="0" applyFont="1" applyBorder="1"/>
    <xf numFmtId="0" fontId="2" fillId="0" borderId="22" xfId="0" applyFont="1" applyBorder="1"/>
    <xf numFmtId="44" fontId="0" fillId="0" borderId="1" xfId="0" applyNumberFormat="1" applyBorder="1"/>
    <xf numFmtId="44" fontId="2"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0" fontId="2" fillId="0" borderId="1" xfId="0" applyFont="1" applyBorder="1" applyAlignment="1" applyProtection="1">
      <alignment horizontal="center" wrapText="1"/>
      <protection locked="0"/>
    </xf>
    <xf numFmtId="164" fontId="2" fillId="0" borderId="0" xfId="0" applyNumberFormat="1" applyFont="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0" fontId="32" fillId="9" borderId="18" xfId="0" applyFont="1" applyFill="1" applyBorder="1" applyAlignment="1">
      <alignment vertical="center"/>
    </xf>
    <xf numFmtId="0" fontId="14" fillId="13" borderId="0" xfId="2" applyFont="1" applyFill="1" applyAlignment="1">
      <alignment vertical="center"/>
    </xf>
    <xf numFmtId="0" fontId="12" fillId="13" borderId="0" xfId="2" applyFill="1"/>
    <xf numFmtId="0" fontId="18" fillId="13" borderId="0" xfId="4" applyNumberFormat="1" applyFont="1" applyFill="1" applyAlignment="1">
      <alignment horizontal="right" vertical="center"/>
    </xf>
    <xf numFmtId="1" fontId="19" fillId="0" borderId="0" xfId="2" applyNumberFormat="1" applyFont="1" applyAlignment="1">
      <alignment vertical="center"/>
    </xf>
    <xf numFmtId="0" fontId="18" fillId="13" borderId="0" xfId="2" applyFont="1" applyFill="1" applyAlignment="1">
      <alignment horizontal="center"/>
    </xf>
    <xf numFmtId="0" fontId="18" fillId="13" borderId="0" xfId="2" applyFont="1" applyFill="1"/>
    <xf numFmtId="1" fontId="12" fillId="13" borderId="0" xfId="2" applyNumberFormat="1" applyFill="1"/>
    <xf numFmtId="1" fontId="21" fillId="0" borderId="0" xfId="2" applyNumberFormat="1" applyFont="1" applyAlignment="1">
      <alignment vertical="top" wrapText="1"/>
    </xf>
    <xf numFmtId="1" fontId="21" fillId="0" borderId="0" xfId="2" applyNumberFormat="1" applyFont="1" applyAlignment="1">
      <alignment horizontal="left" vertical="top" wrapText="1"/>
    </xf>
    <xf numFmtId="0" fontId="23" fillId="0" borderId="0" xfId="2" applyFont="1" applyAlignment="1">
      <alignment horizontal="center" vertical="center"/>
    </xf>
    <xf numFmtId="1" fontId="23" fillId="0" borderId="0" xfId="2" applyNumberFormat="1" applyFont="1" applyAlignment="1">
      <alignment horizontal="center" vertical="center"/>
    </xf>
    <xf numFmtId="0" fontId="18" fillId="13" borderId="0" xfId="2" applyFont="1" applyFill="1" applyAlignment="1">
      <alignment horizontal="center" vertical="center"/>
    </xf>
    <xf numFmtId="0" fontId="26" fillId="13" borderId="0" xfId="2" applyFont="1" applyFill="1" applyAlignment="1">
      <alignment horizontal="center" vertical="center"/>
    </xf>
    <xf numFmtId="0" fontId="26" fillId="16" borderId="0" xfId="2" applyFont="1" applyFill="1" applyAlignment="1">
      <alignment horizontal="left"/>
    </xf>
    <xf numFmtId="0" fontId="18" fillId="17" borderId="0" xfId="2" applyFont="1" applyFill="1" applyAlignment="1">
      <alignment vertical="center" wrapText="1"/>
    </xf>
    <xf numFmtId="167" fontId="18" fillId="0" borderId="30" xfId="2" applyNumberFormat="1" applyFont="1" applyBorder="1" applyAlignment="1">
      <alignment horizontal="center" vertical="center"/>
    </xf>
    <xf numFmtId="167" fontId="26" fillId="18" borderId="30" xfId="2" applyNumberFormat="1" applyFont="1" applyFill="1" applyBorder="1" applyAlignment="1">
      <alignment horizontal="center" vertical="center"/>
    </xf>
    <xf numFmtId="167" fontId="26" fillId="22" borderId="30" xfId="2" applyNumberFormat="1" applyFont="1" applyFill="1" applyBorder="1" applyAlignment="1">
      <alignment horizontal="center" vertical="center"/>
    </xf>
    <xf numFmtId="167" fontId="26" fillId="0" borderId="30" xfId="2" applyNumberFormat="1" applyFont="1" applyBorder="1" applyAlignment="1">
      <alignment horizontal="center" vertical="center"/>
    </xf>
    <xf numFmtId="0" fontId="26" fillId="22" borderId="0" xfId="2" applyFont="1" applyFill="1" applyAlignment="1">
      <alignment horizontal="left"/>
    </xf>
    <xf numFmtId="0" fontId="18" fillId="0" borderId="0" xfId="2" applyFont="1" applyAlignment="1">
      <alignment wrapText="1"/>
    </xf>
    <xf numFmtId="167" fontId="26" fillId="16" borderId="30" xfId="2" applyNumberFormat="1" applyFont="1" applyFill="1" applyBorder="1" applyAlignment="1">
      <alignment horizontal="center" vertical="center"/>
    </xf>
    <xf numFmtId="1" fontId="18" fillId="17" borderId="0" xfId="2" applyNumberFormat="1" applyFont="1" applyFill="1"/>
    <xf numFmtId="1" fontId="18" fillId="17" borderId="0" xfId="2" applyNumberFormat="1" applyFont="1" applyFill="1" applyAlignment="1">
      <alignment horizontal="left" vertical="center"/>
    </xf>
    <xf numFmtId="0" fontId="18" fillId="17" borderId="0" xfId="2" applyFont="1" applyFill="1" applyAlignment="1">
      <alignment vertical="center"/>
    </xf>
    <xf numFmtId="1" fontId="26" fillId="18" borderId="0" xfId="2" applyNumberFormat="1" applyFont="1" applyFill="1" applyAlignment="1">
      <alignment horizontal="left" vertical="center"/>
    </xf>
    <xf numFmtId="167" fontId="26" fillId="18" borderId="0" xfId="2" applyNumberFormat="1" applyFont="1" applyFill="1" applyAlignment="1">
      <alignment horizontal="left" vertical="center"/>
    </xf>
    <xf numFmtId="0" fontId="29" fillId="17" borderId="0" xfId="2" applyFont="1" applyFill="1" applyAlignment="1">
      <alignment vertical="center"/>
    </xf>
    <xf numFmtId="167" fontId="26" fillId="17" borderId="30" xfId="2" applyNumberFormat="1" applyFont="1" applyFill="1" applyBorder="1" applyAlignment="1">
      <alignment horizontal="center" vertical="center"/>
    </xf>
    <xf numFmtId="0" fontId="26" fillId="16" borderId="0" xfId="2" applyFont="1" applyFill="1"/>
    <xf numFmtId="167" fontId="26" fillId="11" borderId="30" xfId="2" applyNumberFormat="1" applyFont="1" applyFill="1" applyBorder="1" applyAlignment="1">
      <alignment horizontal="center" vertical="center"/>
    </xf>
    <xf numFmtId="0" fontId="18" fillId="0" borderId="0" xfId="2" applyFont="1" applyAlignment="1">
      <alignment horizontal="left"/>
    </xf>
    <xf numFmtId="167" fontId="18" fillId="0" borderId="0" xfId="2" applyNumberFormat="1" applyFont="1" applyAlignment="1">
      <alignment horizontal="center" vertical="center"/>
    </xf>
    <xf numFmtId="167" fontId="26" fillId="22" borderId="0" xfId="2" applyNumberFormat="1" applyFont="1" applyFill="1" applyAlignment="1">
      <alignment horizontal="center" vertical="center"/>
    </xf>
    <xf numFmtId="167" fontId="26" fillId="0" borderId="0" xfId="2" applyNumberFormat="1" applyFont="1" applyAlignment="1">
      <alignment horizontal="center" vertical="center"/>
    </xf>
    <xf numFmtId="1" fontId="26" fillId="16" borderId="0" xfId="2" applyNumberFormat="1" applyFont="1" applyFill="1" applyAlignment="1">
      <alignment horizontal="left" vertical="center"/>
    </xf>
    <xf numFmtId="167" fontId="26" fillId="16" borderId="0" xfId="2" applyNumberFormat="1" applyFont="1" applyFill="1" applyAlignment="1">
      <alignment horizontal="left" vertical="center"/>
    </xf>
    <xf numFmtId="1" fontId="18" fillId="0" borderId="0" xfId="2" applyNumberFormat="1" applyFont="1"/>
    <xf numFmtId="0" fontId="18" fillId="0" borderId="0" xfId="2" applyFont="1" applyAlignment="1">
      <alignment horizontal="left" vertical="center" wrapText="1"/>
    </xf>
    <xf numFmtId="0" fontId="29" fillId="0" borderId="0" xfId="2" applyFont="1" applyAlignment="1">
      <alignment vertical="center"/>
    </xf>
    <xf numFmtId="49" fontId="26" fillId="16" borderId="0" xfId="2" applyNumberFormat="1" applyFont="1" applyFill="1"/>
    <xf numFmtId="0" fontId="26" fillId="16" borderId="0" xfId="2" applyFont="1" applyFill="1" applyAlignment="1">
      <alignment horizontal="left" vertical="center"/>
    </xf>
    <xf numFmtId="167" fontId="18" fillId="16" borderId="30" xfId="2" applyNumberFormat="1" applyFont="1" applyFill="1" applyBorder="1" applyAlignment="1">
      <alignment horizontal="center" vertical="center"/>
    </xf>
    <xf numFmtId="0" fontId="26" fillId="0" borderId="0" xfId="2" applyFont="1"/>
    <xf numFmtId="0" fontId="26" fillId="18" borderId="0" xfId="2" applyFont="1" applyFill="1" applyAlignment="1">
      <alignment vertical="center"/>
    </xf>
    <xf numFmtId="167" fontId="18" fillId="11" borderId="30" xfId="2" applyNumberFormat="1" applyFont="1" applyFill="1" applyBorder="1" applyAlignment="1">
      <alignment horizontal="center" vertical="center"/>
    </xf>
    <xf numFmtId="167" fontId="18" fillId="19" borderId="30" xfId="2" applyNumberFormat="1" applyFont="1" applyFill="1" applyBorder="1" applyAlignment="1">
      <alignment horizontal="center" vertical="center"/>
    </xf>
    <xf numFmtId="167" fontId="26" fillId="18" borderId="0" xfId="2" applyNumberFormat="1" applyFont="1" applyFill="1" applyAlignment="1">
      <alignment horizontal="left" vertical="center" wrapText="1"/>
    </xf>
    <xf numFmtId="49" fontId="26" fillId="22" borderId="0" xfId="2" applyNumberFormat="1" applyFont="1" applyFill="1" applyAlignment="1">
      <alignment horizontal="left" vertical="center"/>
    </xf>
    <xf numFmtId="167" fontId="26" fillId="21" borderId="30" xfId="2" applyNumberFormat="1" applyFont="1" applyFill="1" applyBorder="1" applyAlignment="1">
      <alignment horizontal="center" vertical="center"/>
    </xf>
    <xf numFmtId="167" fontId="26" fillId="20" borderId="30" xfId="2" applyNumberFormat="1" applyFont="1" applyFill="1" applyBorder="1" applyAlignment="1">
      <alignment horizontal="center" vertical="center"/>
    </xf>
    <xf numFmtId="1" fontId="26" fillId="0" borderId="0" xfId="2" applyNumberFormat="1" applyFont="1" applyAlignment="1">
      <alignment horizontal="left" vertical="center"/>
    </xf>
    <xf numFmtId="0" fontId="26" fillId="0" borderId="0" xfId="2" applyFont="1" applyAlignment="1">
      <alignment horizontal="left" vertical="center"/>
    </xf>
    <xf numFmtId="1" fontId="24" fillId="0" borderId="0" xfId="2" applyNumberFormat="1" applyFont="1"/>
    <xf numFmtId="0" fontId="26" fillId="18" borderId="0" xfId="2" applyFont="1" applyFill="1" applyAlignment="1">
      <alignment horizontal="left" vertical="center"/>
    </xf>
    <xf numFmtId="0" fontId="26" fillId="17" borderId="0" xfId="2" applyFont="1" applyFill="1" applyAlignment="1">
      <alignment vertical="center"/>
    </xf>
    <xf numFmtId="0" fontId="0" fillId="0" borderId="0" xfId="0" applyBorder="1" applyAlignment="1">
      <alignment horizontal="center"/>
    </xf>
    <xf numFmtId="164" fontId="0" fillId="17" borderId="1" xfId="0" applyNumberFormat="1" applyFill="1" applyBorder="1" applyAlignment="1" applyProtection="1">
      <alignment horizontal="right"/>
      <protection locked="0"/>
    </xf>
    <xf numFmtId="6" fontId="0" fillId="0" borderId="6" xfId="0" applyNumberFormat="1" applyBorder="1" applyAlignment="1" applyProtection="1">
      <alignment wrapText="1"/>
      <protection locked="0"/>
    </xf>
    <xf numFmtId="164" fontId="0" fillId="17" borderId="1" xfId="0" applyNumberFormat="1" applyFill="1" applyBorder="1" applyAlignment="1" applyProtection="1">
      <alignment horizontal="center" wrapText="1"/>
      <protection locked="0"/>
    </xf>
    <xf numFmtId="164" fontId="0" fillId="11" borderId="1" xfId="0" applyNumberFormat="1" applyFill="1" applyBorder="1" applyAlignment="1" applyProtection="1">
      <alignment horizontal="right"/>
      <protection locked="0"/>
    </xf>
    <xf numFmtId="164" fontId="0" fillId="0" borderId="1" xfId="0" applyNumberFormat="1" applyFill="1" applyBorder="1" applyAlignment="1" applyProtection="1">
      <alignment horizontal="right"/>
      <protection locked="0"/>
    </xf>
    <xf numFmtId="164" fontId="0" fillId="0" borderId="1" xfId="0" applyNumberFormat="1" applyFill="1" applyBorder="1" applyAlignment="1" applyProtection="1">
      <alignment horizontal="center" wrapText="1"/>
      <protection locked="0"/>
    </xf>
    <xf numFmtId="0" fontId="0" fillId="11" borderId="1" xfId="0" applyFill="1" applyBorder="1" applyAlignment="1" applyProtection="1">
      <alignment horizontal="center" wrapText="1"/>
      <protection locked="0"/>
    </xf>
    <xf numFmtId="164" fontId="0" fillId="0" borderId="2" xfId="0" applyNumberFormat="1" applyFill="1" applyBorder="1" applyAlignment="1" applyProtection="1">
      <alignment horizontal="right"/>
      <protection locked="0"/>
    </xf>
    <xf numFmtId="0" fontId="0" fillId="0" borderId="2" xfId="0" applyFill="1"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2" xfId="0" applyFill="1" applyBorder="1" applyProtection="1">
      <protection locked="0"/>
    </xf>
    <xf numFmtId="164" fontId="11" fillId="0" borderId="0" xfId="0" applyNumberFormat="1" applyFont="1" applyFill="1"/>
    <xf numFmtId="164" fontId="0" fillId="0" borderId="1" xfId="0" applyNumberFormat="1" applyFill="1" applyBorder="1" applyAlignment="1" applyProtection="1">
      <alignment horizontal="center"/>
      <protection locked="0"/>
    </xf>
    <xf numFmtId="0" fontId="0" fillId="0" borderId="1" xfId="0" applyFill="1" applyBorder="1" applyAlignment="1" applyProtection="1">
      <alignment horizontal="center" wrapText="1"/>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3" fillId="0" borderId="0" xfId="0" applyFont="1" applyAlignment="1">
      <alignment horizontal="left"/>
    </xf>
    <xf numFmtId="0" fontId="15" fillId="0" borderId="15" xfId="3" applyBorder="1" applyAlignment="1" applyProtection="1">
      <alignment horizontal="left"/>
    </xf>
    <xf numFmtId="0" fontId="0" fillId="0" borderId="0" xfId="0"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center"/>
    </xf>
    <xf numFmtId="0" fontId="0" fillId="0" borderId="17" xfId="0" applyBorder="1" applyAlignment="1">
      <alignment horizontal="center"/>
    </xf>
    <xf numFmtId="0" fontId="4" fillId="3"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4" fillId="11" borderId="13" xfId="0" applyFont="1" applyFill="1" applyBorder="1" applyAlignment="1">
      <alignment horizontal="center"/>
    </xf>
    <xf numFmtId="0" fontId="0" fillId="11" borderId="7" xfId="0" applyFill="1" applyBorder="1" applyAlignment="1">
      <alignment horizontal="left" vertical="top" wrapText="1"/>
    </xf>
    <xf numFmtId="0" fontId="0" fillId="11" borderId="8" xfId="0" applyFill="1" applyBorder="1" applyAlignment="1">
      <alignment horizontal="left" vertical="top" wrapText="1"/>
    </xf>
    <xf numFmtId="0" fontId="0" fillId="11" borderId="9" xfId="0" applyFill="1" applyBorder="1" applyAlignment="1">
      <alignment horizontal="left" vertical="top" wrapText="1"/>
    </xf>
    <xf numFmtId="0" fontId="0" fillId="11" borderId="10" xfId="0" applyFill="1" applyBorder="1" applyAlignment="1">
      <alignment horizontal="left" vertical="top" wrapText="1"/>
    </xf>
    <xf numFmtId="0" fontId="0" fillId="11" borderId="0" xfId="0" applyFill="1" applyAlignment="1">
      <alignment horizontal="left" vertical="top" wrapText="1"/>
    </xf>
    <xf numFmtId="0" fontId="0" fillId="11" borderId="11" xfId="0" applyFill="1" applyBorder="1" applyAlignment="1">
      <alignment horizontal="left" vertical="top" wrapText="1"/>
    </xf>
    <xf numFmtId="0" fontId="0" fillId="11" borderId="12" xfId="0" applyFill="1" applyBorder="1" applyAlignment="1">
      <alignment horizontal="left" vertical="top" wrapText="1"/>
    </xf>
    <xf numFmtId="0" fontId="0" fillId="11" borderId="13" xfId="0" applyFill="1" applyBorder="1" applyAlignment="1">
      <alignment horizontal="left" vertical="top" wrapText="1"/>
    </xf>
    <xf numFmtId="0" fontId="0" fillId="11" borderId="14" xfId="0" applyFill="1" applyBorder="1" applyAlignment="1">
      <alignment horizontal="left" vertical="top" wrapText="1"/>
    </xf>
    <xf numFmtId="0" fontId="34" fillId="11" borderId="7" xfId="0" applyFont="1" applyFill="1" applyBorder="1" applyAlignment="1">
      <alignment horizontal="left" vertical="top" wrapText="1"/>
    </xf>
    <xf numFmtId="0" fontId="0" fillId="11" borderId="15" xfId="0" applyFill="1" applyBorder="1" applyAlignment="1">
      <alignment horizontal="left" wrapText="1"/>
    </xf>
    <xf numFmtId="0" fontId="0" fillId="11" borderId="16" xfId="0" applyFill="1" applyBorder="1" applyAlignment="1">
      <alignment horizontal="left" wrapText="1"/>
    </xf>
    <xf numFmtId="0" fontId="0" fillId="11" borderId="17" xfId="0" applyFill="1" applyBorder="1" applyAlignment="1">
      <alignment horizontal="left" wrapText="1"/>
    </xf>
    <xf numFmtId="0" fontId="0" fillId="11" borderId="15" xfId="0" applyFill="1" applyBorder="1" applyAlignment="1">
      <alignment horizontal="center"/>
    </xf>
    <xf numFmtId="0" fontId="0" fillId="11" borderId="17" xfId="0" applyFill="1" applyBorder="1" applyAlignment="1">
      <alignment horizontal="center"/>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0" fillId="0" borderId="2" xfId="0" applyFill="1" applyBorder="1" applyAlignment="1" applyProtection="1">
      <alignment horizontal="center" wrapText="1"/>
      <protection locked="0"/>
    </xf>
    <xf numFmtId="0" fontId="0" fillId="0" borderId="18"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0" fontId="0" fillId="17" borderId="2" xfId="0" applyFill="1" applyBorder="1" applyAlignment="1" applyProtection="1">
      <alignment horizontal="center" wrapText="1"/>
      <protection locked="0"/>
    </xf>
    <xf numFmtId="0" fontId="0" fillId="17" borderId="18" xfId="0" applyFill="1" applyBorder="1" applyAlignment="1" applyProtection="1">
      <alignment horizontal="center" wrapText="1"/>
      <protection locked="0"/>
    </xf>
    <xf numFmtId="0" fontId="0" fillId="17" borderId="3" xfId="0" applyFill="1" applyBorder="1" applyAlignment="1" applyProtection="1">
      <alignment horizontal="center" wrapText="1"/>
      <protection locked="0"/>
    </xf>
    <xf numFmtId="0" fontId="10" fillId="5" borderId="22" xfId="0" applyFont="1" applyFill="1" applyBorder="1" applyAlignment="1">
      <alignment horizontal="center"/>
    </xf>
    <xf numFmtId="8" fontId="0" fillId="0" borderId="15" xfId="0" applyNumberFormat="1"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11" borderId="2" xfId="0" applyFill="1" applyBorder="1" applyAlignment="1" applyProtection="1">
      <alignment horizontal="center" wrapText="1"/>
      <protection locked="0"/>
    </xf>
    <xf numFmtId="0" fontId="0" fillId="11" borderId="18" xfId="0" applyFill="1" applyBorder="1" applyAlignment="1" applyProtection="1">
      <alignment horizontal="center" wrapText="1"/>
      <protection locked="0"/>
    </xf>
    <xf numFmtId="0" fontId="0" fillId="11" borderId="3" xfId="0" applyFill="1" applyBorder="1" applyAlignment="1" applyProtection="1">
      <alignment horizontal="center" wrapText="1"/>
      <protection locked="0"/>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9" fillId="0" borderId="0" xfId="0" applyFont="1" applyAlignment="1">
      <alignment horizontal="center" vertical="center" wrapText="1"/>
    </xf>
    <xf numFmtId="0" fontId="13" fillId="13" borderId="0" xfId="2" applyFont="1" applyFill="1"/>
    <xf numFmtId="0" fontId="16" fillId="13" borderId="0" xfId="3" applyFont="1" applyFill="1" applyAlignment="1" applyProtection="1">
      <alignment horizontal="left"/>
    </xf>
    <xf numFmtId="0" fontId="12" fillId="13" borderId="0" xfId="2" applyFill="1" applyAlignment="1">
      <alignment horizontal="right"/>
    </xf>
    <xf numFmtId="0" fontId="12" fillId="13" borderId="29" xfId="2" applyFill="1" applyBorder="1" applyAlignment="1">
      <alignment horizontal="right"/>
    </xf>
    <xf numFmtId="0" fontId="12" fillId="0" borderId="2" xfId="2" applyBorder="1" applyAlignment="1">
      <alignment horizontal="center"/>
    </xf>
    <xf numFmtId="0" fontId="12" fillId="0" borderId="18" xfId="2" applyBorder="1" applyAlignment="1">
      <alignment horizontal="center"/>
    </xf>
    <xf numFmtId="0" fontId="12" fillId="0" borderId="3" xfId="2" applyBorder="1" applyAlignment="1">
      <alignment horizontal="center"/>
    </xf>
    <xf numFmtId="1" fontId="19" fillId="0" borderId="0" xfId="2" applyNumberFormat="1" applyFont="1" applyAlignment="1">
      <alignment horizontal="left" vertical="top" wrapText="1"/>
    </xf>
    <xf numFmtId="165" fontId="25" fillId="14" borderId="0" xfId="2" applyNumberFormat="1" applyFont="1" applyFill="1" applyAlignment="1">
      <alignment horizontal="center" vertical="center"/>
    </xf>
    <xf numFmtId="165" fontId="18" fillId="14" borderId="0" xfId="2" applyNumberFormat="1" applyFont="1" applyFill="1" applyAlignment="1">
      <alignment vertical="center"/>
    </xf>
    <xf numFmtId="166" fontId="26" fillId="15" borderId="22" xfId="2" applyNumberFormat="1" applyFont="1" applyFill="1" applyBorder="1" applyAlignment="1">
      <alignment horizontal="left" vertical="center"/>
    </xf>
    <xf numFmtId="0" fontId="28" fillId="22" borderId="0" xfId="2" applyFont="1" applyFill="1" applyAlignment="1">
      <alignment horizontal="center" vertical="center"/>
    </xf>
    <xf numFmtId="1" fontId="28" fillId="16" borderId="0" xfId="2" applyNumberFormat="1" applyFont="1" applyFill="1" applyAlignment="1">
      <alignment horizontal="center"/>
    </xf>
    <xf numFmtId="0" fontId="20" fillId="13" borderId="19" xfId="2" applyFont="1" applyFill="1" applyBorder="1" applyAlignment="1">
      <alignment horizontal="left"/>
    </xf>
    <xf numFmtId="0" fontId="20" fillId="13" borderId="0" xfId="2" applyFont="1" applyFill="1" applyAlignment="1">
      <alignment horizontal="left"/>
    </xf>
    <xf numFmtId="0" fontId="22" fillId="0" borderId="0" xfId="2" applyFont="1" applyAlignment="1">
      <alignment horizontal="center" vertical="center"/>
    </xf>
    <xf numFmtId="0" fontId="28" fillId="18" borderId="0" xfId="2" applyFont="1" applyFill="1" applyAlignment="1">
      <alignment horizontal="center" vertical="center" shrinkToFit="1"/>
    </xf>
  </cellXfs>
  <cellStyles count="5">
    <cellStyle name="Comma 2" xfId="4" xr:uid="{00000000-0005-0000-0000-000000000000}"/>
    <cellStyle name="Good" xfId="1" builtinId="26"/>
    <cellStyle name="Hyperlink" xfId="3" builtinId="8"/>
    <cellStyle name="Normal" xfId="0" builtinId="0"/>
    <cellStyle name="Normal 2" xfId="2"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31B18DA-AB6E-4560-A569-1DFE5997EC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4440" y="11430"/>
          <a:ext cx="1022985" cy="2076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walter@fvcc.edu" TargetMode="External"/><Relationship Id="rId2" Type="http://schemas.openxmlformats.org/officeDocument/2006/relationships/hyperlink" Target="mailto:eromain@fvcc.edu" TargetMode="External"/><Relationship Id="rId1" Type="http://schemas.openxmlformats.org/officeDocument/2006/relationships/hyperlink" Target="mailto:bladenburg@fvcc.edu" TargetMode="External"/><Relationship Id="rId4" Type="http://schemas.openxmlformats.org/officeDocument/2006/relationships/hyperlink" Target="mailto:ejense@fvcc.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topLeftCell="A2" workbookViewId="0">
      <selection activeCell="B50" sqref="B50:D50"/>
    </sheetView>
  </sheetViews>
  <sheetFormatPr defaultColWidth="8.81640625" defaultRowHeight="14.5" x14ac:dyDescent="0.35"/>
  <cols>
    <col min="1" max="1" width="10.7265625" customWidth="1"/>
    <col min="3" max="3" width="9.453125" customWidth="1"/>
    <col min="4" max="4" width="10.26953125" bestFit="1" customWidth="1"/>
    <col min="5" max="5" width="10.7265625" customWidth="1"/>
    <col min="7" max="7" width="11.1796875" customWidth="1"/>
    <col min="8" max="8" width="11.1796875" bestFit="1" customWidth="1"/>
    <col min="11" max="11" width="11.1796875" bestFit="1" customWidth="1"/>
  </cols>
  <sheetData>
    <row r="1" spans="1:8" ht="21" x14ac:dyDescent="0.5">
      <c r="A1" s="36" t="s">
        <v>195</v>
      </c>
      <c r="B1" s="36"/>
      <c r="C1" s="36"/>
    </row>
    <row r="3" spans="1:8" x14ac:dyDescent="0.35">
      <c r="A3" s="216" t="s">
        <v>42</v>
      </c>
      <c r="B3" s="216"/>
      <c r="C3" s="216"/>
      <c r="D3" s="216"/>
      <c r="E3" s="216"/>
      <c r="F3" s="216"/>
      <c r="G3" s="216"/>
      <c r="H3" s="216"/>
    </row>
    <row r="5" spans="1:8" x14ac:dyDescent="0.35">
      <c r="A5" s="216" t="s">
        <v>187</v>
      </c>
      <c r="B5" s="216"/>
      <c r="C5" s="216"/>
      <c r="D5" s="216"/>
    </row>
    <row r="6" spans="1:8" x14ac:dyDescent="0.35">
      <c r="A6" s="216" t="s">
        <v>181</v>
      </c>
      <c r="B6" s="216"/>
      <c r="C6" s="216"/>
    </row>
    <row r="7" spans="1:8" x14ac:dyDescent="0.35">
      <c r="A7" s="216" t="s">
        <v>43</v>
      </c>
      <c r="B7" s="216"/>
      <c r="C7" s="216"/>
    </row>
    <row r="9" spans="1:8" x14ac:dyDescent="0.35">
      <c r="A9" s="216" t="s">
        <v>188</v>
      </c>
      <c r="B9" s="216"/>
      <c r="C9" s="216"/>
      <c r="D9" s="216"/>
    </row>
    <row r="11" spans="1:8" ht="15" thickBot="1" x14ac:dyDescent="0.4"/>
    <row r="12" spans="1:8" ht="15" thickBot="1" x14ac:dyDescent="0.4">
      <c r="A12" s="1" t="s">
        <v>61</v>
      </c>
      <c r="B12" s="211" t="s">
        <v>199</v>
      </c>
      <c r="C12" s="212"/>
      <c r="D12" s="212"/>
      <c r="E12" s="213"/>
      <c r="G12" s="1" t="s">
        <v>62</v>
      </c>
      <c r="H12" s="14" t="s">
        <v>200</v>
      </c>
    </row>
    <row r="15" spans="1:8" x14ac:dyDescent="0.35">
      <c r="A15" s="1" t="s">
        <v>197</v>
      </c>
    </row>
    <row r="16" spans="1:8" ht="15" thickBot="1" x14ac:dyDescent="0.4"/>
    <row r="17" spans="1:17" ht="15" thickBot="1" x14ac:dyDescent="0.4">
      <c r="A17" s="1" t="s">
        <v>44</v>
      </c>
      <c r="B17" s="211" t="s">
        <v>201</v>
      </c>
      <c r="C17" s="212"/>
      <c r="D17" s="212"/>
      <c r="E17" s="212"/>
      <c r="F17" s="212"/>
      <c r="G17" s="212"/>
      <c r="H17" s="212"/>
      <c r="I17" s="213"/>
      <c r="K17" s="1" t="s">
        <v>45</v>
      </c>
      <c r="L17" s="211" t="s">
        <v>202</v>
      </c>
      <c r="M17" s="212"/>
      <c r="N17" s="212"/>
      <c r="O17" s="212"/>
      <c r="P17" s="212"/>
      <c r="Q17" s="213"/>
    </row>
    <row r="18" spans="1:17" ht="15" thickBot="1" x14ac:dyDescent="0.4"/>
    <row r="19" spans="1:17" x14ac:dyDescent="0.35">
      <c r="A19" s="1" t="s">
        <v>46</v>
      </c>
      <c r="B19" s="217" t="s">
        <v>203</v>
      </c>
      <c r="C19" s="218"/>
      <c r="D19" s="218"/>
      <c r="E19" s="218"/>
      <c r="F19" s="218"/>
      <c r="G19" s="218"/>
      <c r="H19" s="218"/>
      <c r="I19" s="219"/>
    </row>
    <row r="20" spans="1:17" ht="15" thickBot="1" x14ac:dyDescent="0.4">
      <c r="B20" s="220"/>
      <c r="C20" s="221"/>
      <c r="D20" s="221"/>
      <c r="E20" s="221"/>
      <c r="F20" s="221"/>
      <c r="G20" s="221"/>
      <c r="H20" s="221"/>
      <c r="I20" s="222"/>
    </row>
    <row r="21" spans="1:17" ht="15" thickBot="1" x14ac:dyDescent="0.4"/>
    <row r="22" spans="1:17" ht="15" thickBot="1" x14ac:dyDescent="0.4">
      <c r="A22" s="1" t="s">
        <v>47</v>
      </c>
      <c r="B22" s="211" t="s">
        <v>204</v>
      </c>
      <c r="C22" s="212"/>
      <c r="D22" s="212"/>
      <c r="E22" s="212"/>
      <c r="F22" s="212"/>
      <c r="G22" s="212"/>
      <c r="H22" s="212"/>
      <c r="I22" s="213"/>
      <c r="K22" s="1" t="s">
        <v>48</v>
      </c>
      <c r="L22" s="211" t="s">
        <v>205</v>
      </c>
      <c r="M22" s="213"/>
      <c r="O22" s="1" t="s">
        <v>49</v>
      </c>
      <c r="P22" s="211">
        <v>59901</v>
      </c>
      <c r="Q22" s="213"/>
    </row>
    <row r="23" spans="1:17" ht="15" thickBot="1" x14ac:dyDescent="0.4"/>
    <row r="24" spans="1:17" ht="15" thickBot="1" x14ac:dyDescent="0.4">
      <c r="A24" s="1" t="s">
        <v>50</v>
      </c>
      <c r="B24" s="211" t="s">
        <v>206</v>
      </c>
      <c r="C24" s="213"/>
      <c r="D24" s="2" t="s">
        <v>54</v>
      </c>
      <c r="E24" s="14"/>
      <c r="G24" s="1" t="s">
        <v>51</v>
      </c>
      <c r="H24" s="211" t="s">
        <v>281</v>
      </c>
      <c r="I24" s="213"/>
      <c r="K24" s="1" t="s">
        <v>52</v>
      </c>
      <c r="L24" s="215" t="s">
        <v>207</v>
      </c>
      <c r="M24" s="212"/>
      <c r="N24" s="213"/>
    </row>
    <row r="28" spans="1:17" ht="15.5" x14ac:dyDescent="0.35">
      <c r="A28" s="214" t="s">
        <v>53</v>
      </c>
      <c r="B28" s="214"/>
    </row>
    <row r="29" spans="1:17" ht="15" thickBot="1" x14ac:dyDescent="0.4"/>
    <row r="30" spans="1:17" ht="15" thickBot="1" x14ac:dyDescent="0.4">
      <c r="A30" s="1" t="s">
        <v>44</v>
      </c>
      <c r="B30" s="211" t="s">
        <v>279</v>
      </c>
      <c r="C30" s="212"/>
      <c r="D30" s="212"/>
      <c r="E30" s="212"/>
      <c r="F30" s="212"/>
      <c r="G30" s="212"/>
      <c r="H30" s="212"/>
      <c r="I30" s="213"/>
      <c r="K30" s="1" t="s">
        <v>45</v>
      </c>
      <c r="L30" s="211" t="s">
        <v>280</v>
      </c>
      <c r="M30" s="212"/>
      <c r="N30" s="212"/>
      <c r="O30" s="212"/>
      <c r="P30" s="212"/>
      <c r="Q30" s="213"/>
    </row>
    <row r="31" spans="1:17" ht="15" thickBot="1" x14ac:dyDescent="0.4"/>
    <row r="32" spans="1:17" ht="15" thickBot="1" x14ac:dyDescent="0.4">
      <c r="A32" s="1" t="s">
        <v>50</v>
      </c>
      <c r="B32" s="211" t="s">
        <v>282</v>
      </c>
      <c r="C32" s="213"/>
      <c r="D32" s="2" t="s">
        <v>54</v>
      </c>
      <c r="E32" s="14"/>
      <c r="G32" s="1" t="s">
        <v>51</v>
      </c>
      <c r="H32" s="211"/>
      <c r="I32" s="213"/>
      <c r="K32" s="1" t="s">
        <v>52</v>
      </c>
      <c r="L32" s="215" t="s">
        <v>283</v>
      </c>
      <c r="M32" s="212"/>
      <c r="N32" s="213"/>
    </row>
    <row r="36" spans="1:17" ht="15.5" x14ac:dyDescent="0.35">
      <c r="A36" s="214" t="s">
        <v>196</v>
      </c>
      <c r="B36" s="214"/>
      <c r="C36" s="214"/>
      <c r="D36" s="214"/>
      <c r="E36" s="214"/>
    </row>
    <row r="37" spans="1:17" ht="15" thickBot="1" x14ac:dyDescent="0.4"/>
    <row r="38" spans="1:17" ht="15" thickBot="1" x14ac:dyDescent="0.4">
      <c r="A38" s="1" t="s">
        <v>44</v>
      </c>
      <c r="B38" s="211" t="s">
        <v>284</v>
      </c>
      <c r="C38" s="212"/>
      <c r="D38" s="212"/>
      <c r="E38" s="212"/>
      <c r="F38" s="212"/>
      <c r="G38" s="212"/>
      <c r="H38" s="212"/>
      <c r="I38" s="213"/>
      <c r="K38" s="1" t="s">
        <v>45</v>
      </c>
      <c r="L38" s="211" t="s">
        <v>285</v>
      </c>
      <c r="M38" s="212"/>
      <c r="N38" s="212"/>
      <c r="O38" s="212"/>
      <c r="P38" s="212"/>
      <c r="Q38" s="213"/>
    </row>
    <row r="39" spans="1:17" ht="15" thickBot="1" x14ac:dyDescent="0.4"/>
    <row r="40" spans="1:17" ht="15" thickBot="1" x14ac:dyDescent="0.4">
      <c r="A40" s="1" t="s">
        <v>50</v>
      </c>
      <c r="B40" s="211" t="s">
        <v>286</v>
      </c>
      <c r="C40" s="213"/>
      <c r="D40" s="2" t="s">
        <v>54</v>
      </c>
      <c r="E40" s="14"/>
      <c r="G40" s="1" t="s">
        <v>51</v>
      </c>
      <c r="H40" s="211"/>
      <c r="I40" s="213"/>
      <c r="K40" s="1" t="s">
        <v>52</v>
      </c>
      <c r="L40" s="215" t="s">
        <v>287</v>
      </c>
      <c r="M40" s="212"/>
      <c r="N40" s="213"/>
    </row>
    <row r="44" spans="1:17" ht="15.5" x14ac:dyDescent="0.35">
      <c r="A44" s="214" t="s">
        <v>108</v>
      </c>
      <c r="B44" s="214"/>
      <c r="C44" s="214"/>
      <c r="D44" s="214"/>
      <c r="E44" s="214"/>
      <c r="F44" s="214"/>
    </row>
    <row r="46" spans="1:17" x14ac:dyDescent="0.35">
      <c r="A46" s="216" t="s">
        <v>107</v>
      </c>
      <c r="B46" s="216"/>
      <c r="C46" s="216"/>
      <c r="D46" s="216"/>
      <c r="E46" s="216"/>
      <c r="F46" s="216"/>
      <c r="G46" s="216"/>
      <c r="H46" s="216"/>
      <c r="I46" s="216"/>
      <c r="J46" s="216"/>
      <c r="K46" s="216"/>
      <c r="L46" s="216"/>
    </row>
    <row r="47" spans="1:17" x14ac:dyDescent="0.35">
      <c r="A47" s="13"/>
      <c r="C47" s="13"/>
      <c r="D47" s="13"/>
      <c r="E47" s="13"/>
      <c r="F47" s="13"/>
      <c r="G47" s="13"/>
      <c r="H47" s="13"/>
    </row>
    <row r="48" spans="1:17" ht="15" thickBot="1" x14ac:dyDescent="0.4">
      <c r="B48" s="1" t="s">
        <v>104</v>
      </c>
      <c r="C48" s="13"/>
      <c r="D48" s="13"/>
      <c r="F48" s="1" t="s">
        <v>105</v>
      </c>
      <c r="J48" s="1" t="s">
        <v>106</v>
      </c>
    </row>
    <row r="49" spans="1:13" ht="15" thickBot="1" x14ac:dyDescent="0.4">
      <c r="A49" s="3">
        <v>1</v>
      </c>
      <c r="B49" s="211" t="s">
        <v>208</v>
      </c>
      <c r="C49" s="212"/>
      <c r="D49" s="213"/>
      <c r="F49" s="211" t="s">
        <v>209</v>
      </c>
      <c r="G49" s="212"/>
      <c r="H49" s="213"/>
      <c r="J49" s="215" t="s">
        <v>210</v>
      </c>
      <c r="K49" s="212"/>
      <c r="L49" s="212"/>
      <c r="M49" s="213"/>
    </row>
    <row r="50" spans="1:13" ht="15" thickBot="1" x14ac:dyDescent="0.4">
      <c r="A50" s="3">
        <v>2</v>
      </c>
      <c r="B50" s="211"/>
      <c r="C50" s="212"/>
      <c r="D50" s="213"/>
      <c r="F50" s="211"/>
      <c r="G50" s="212"/>
      <c r="H50" s="213"/>
      <c r="J50" s="211"/>
      <c r="K50" s="212"/>
      <c r="L50" s="212"/>
      <c r="M50" s="213"/>
    </row>
    <row r="51" spans="1:13" ht="15" thickBot="1" x14ac:dyDescent="0.4">
      <c r="A51" s="3">
        <v>3</v>
      </c>
      <c r="B51" s="211"/>
      <c r="C51" s="212"/>
      <c r="D51" s="213"/>
      <c r="F51" s="211"/>
      <c r="G51" s="212"/>
      <c r="H51" s="213"/>
      <c r="J51" s="211"/>
      <c r="K51" s="212"/>
      <c r="L51" s="212"/>
      <c r="M51" s="213"/>
    </row>
    <row r="52" spans="1:13" ht="15" thickBot="1" x14ac:dyDescent="0.4">
      <c r="A52" s="3">
        <v>4</v>
      </c>
      <c r="B52" s="211"/>
      <c r="C52" s="212"/>
      <c r="D52" s="213"/>
      <c r="F52" s="211"/>
      <c r="G52" s="212"/>
      <c r="H52" s="213"/>
      <c r="J52" s="211"/>
      <c r="K52" s="212"/>
      <c r="L52" s="212"/>
      <c r="M52" s="213"/>
    </row>
    <row r="53" spans="1:13" ht="15" thickBot="1" x14ac:dyDescent="0.4">
      <c r="A53" s="3">
        <v>5</v>
      </c>
      <c r="B53" s="211"/>
      <c r="C53" s="212"/>
      <c r="D53" s="213"/>
      <c r="F53" s="211"/>
      <c r="G53" s="212"/>
      <c r="H53" s="213"/>
      <c r="J53" s="211"/>
      <c r="K53" s="212"/>
      <c r="L53" s="212"/>
      <c r="M53" s="213"/>
    </row>
    <row r="54" spans="1:13" ht="15" thickBot="1" x14ac:dyDescent="0.4">
      <c r="A54" s="3">
        <v>6</v>
      </c>
      <c r="B54" s="211"/>
      <c r="C54" s="212"/>
      <c r="D54" s="213"/>
      <c r="F54" s="211"/>
      <c r="G54" s="212"/>
      <c r="H54" s="213"/>
      <c r="J54" s="211"/>
      <c r="K54" s="212"/>
      <c r="L54" s="212"/>
      <c r="M54" s="213"/>
    </row>
    <row r="55" spans="1:13" ht="15" thickBot="1" x14ac:dyDescent="0.4">
      <c r="A55" s="3">
        <v>7</v>
      </c>
      <c r="B55" s="211"/>
      <c r="C55" s="212"/>
      <c r="D55" s="213"/>
      <c r="F55" s="211"/>
      <c r="G55" s="212"/>
      <c r="H55" s="213"/>
      <c r="J55" s="211"/>
      <c r="K55" s="212"/>
      <c r="L55" s="212"/>
      <c r="M55" s="213"/>
    </row>
    <row r="56" spans="1:13" ht="15" thickBot="1" x14ac:dyDescent="0.4">
      <c r="A56" s="3">
        <v>8</v>
      </c>
      <c r="B56" s="211"/>
      <c r="C56" s="212"/>
      <c r="D56" s="213"/>
      <c r="F56" s="211"/>
      <c r="G56" s="212"/>
      <c r="H56" s="213"/>
      <c r="J56" s="211"/>
      <c r="K56" s="212"/>
      <c r="L56" s="212"/>
      <c r="M56" s="213"/>
    </row>
  </sheetData>
  <customSheetViews>
    <customSheetView guid="{08C97B7F-67EE-4463-AA3D-5024C5CFCC42}" topLeftCell="A28">
      <selection activeCell="J12" sqref="J12"/>
      <pageMargins left="0.7" right="0.7" top="0.75" bottom="0.75" header="0.3" footer="0.3"/>
      <pageSetup orientation="portrait" verticalDpi="0"/>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36:E36"/>
    <mergeCell ref="B49:D49"/>
    <mergeCell ref="A46:L46"/>
    <mergeCell ref="L38:Q38"/>
  </mergeCells>
  <hyperlinks>
    <hyperlink ref="L24" r:id="rId1" xr:uid="{00000000-0004-0000-0000-000000000000}"/>
    <hyperlink ref="J49" r:id="rId2" xr:uid="{00000000-0004-0000-0000-000001000000}"/>
    <hyperlink ref="L32" r:id="rId3" xr:uid="{00000000-0004-0000-0000-000002000000}"/>
    <hyperlink ref="L40" r:id="rId4" xr:uid="{00000000-0004-0000-0000-000003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526"/>
  <sheetViews>
    <sheetView topLeftCell="A127" zoomScale="70" zoomScaleNormal="70" zoomScalePageLayoutView="70" workbookViewId="0">
      <selection activeCell="A102" sqref="A102:Y115"/>
    </sheetView>
  </sheetViews>
  <sheetFormatPr defaultColWidth="8.81640625" defaultRowHeight="14.5" x14ac:dyDescent="0.35"/>
  <cols>
    <col min="6" max="6" width="10.7265625" customWidth="1"/>
    <col min="7" max="7" width="7.453125" customWidth="1"/>
    <col min="9" max="9" width="11.453125" customWidth="1"/>
    <col min="10" max="10" width="18.453125" customWidth="1"/>
  </cols>
  <sheetData>
    <row r="2" spans="1:25" ht="19" thickBot="1" x14ac:dyDescent="0.5">
      <c r="A2" s="225" t="s">
        <v>63</v>
      </c>
      <c r="B2" s="225"/>
      <c r="C2" s="225"/>
      <c r="D2" s="225"/>
      <c r="E2" s="225"/>
      <c r="F2" s="225"/>
      <c r="H2" s="225" t="s">
        <v>211</v>
      </c>
      <c r="I2" s="225"/>
      <c r="J2" s="225"/>
    </row>
    <row r="3" spans="1:25" x14ac:dyDescent="0.35">
      <c r="A3" s="226" t="s">
        <v>229</v>
      </c>
      <c r="B3" s="227"/>
      <c r="C3" s="227"/>
      <c r="D3" s="227"/>
      <c r="E3" s="227"/>
      <c r="F3" s="227"/>
      <c r="G3" s="227"/>
      <c r="H3" s="227"/>
      <c r="I3" s="227"/>
      <c r="J3" s="227"/>
      <c r="K3" s="227"/>
      <c r="L3" s="227"/>
      <c r="M3" s="227"/>
      <c r="N3" s="227"/>
      <c r="O3" s="227"/>
      <c r="P3" s="227"/>
      <c r="Q3" s="227"/>
      <c r="R3" s="227"/>
      <c r="S3" s="227"/>
      <c r="T3" s="227"/>
      <c r="U3" s="227"/>
      <c r="V3" s="227"/>
      <c r="W3" s="227"/>
      <c r="X3" s="227"/>
      <c r="Y3" s="228"/>
    </row>
    <row r="4" spans="1:25" x14ac:dyDescent="0.35">
      <c r="A4" s="229"/>
      <c r="B4" s="230"/>
      <c r="C4" s="230"/>
      <c r="D4" s="230"/>
      <c r="E4" s="230"/>
      <c r="F4" s="230"/>
      <c r="G4" s="230"/>
      <c r="H4" s="230"/>
      <c r="I4" s="230"/>
      <c r="J4" s="230"/>
      <c r="K4" s="230"/>
      <c r="L4" s="230"/>
      <c r="M4" s="230"/>
      <c r="N4" s="230"/>
      <c r="O4" s="230"/>
      <c r="P4" s="230"/>
      <c r="Q4" s="230"/>
      <c r="R4" s="230"/>
      <c r="S4" s="230"/>
      <c r="T4" s="230"/>
      <c r="U4" s="230"/>
      <c r="V4" s="230"/>
      <c r="W4" s="230"/>
      <c r="X4" s="230"/>
      <c r="Y4" s="231"/>
    </row>
    <row r="5" spans="1:25" x14ac:dyDescent="0.35">
      <c r="A5" s="229"/>
      <c r="B5" s="230"/>
      <c r="C5" s="230"/>
      <c r="D5" s="230"/>
      <c r="E5" s="230"/>
      <c r="F5" s="230"/>
      <c r="G5" s="230"/>
      <c r="H5" s="230"/>
      <c r="I5" s="230"/>
      <c r="J5" s="230"/>
      <c r="K5" s="230"/>
      <c r="L5" s="230"/>
      <c r="M5" s="230"/>
      <c r="N5" s="230"/>
      <c r="O5" s="230"/>
      <c r="P5" s="230"/>
      <c r="Q5" s="230"/>
      <c r="R5" s="230"/>
      <c r="S5" s="230"/>
      <c r="T5" s="230"/>
      <c r="U5" s="230"/>
      <c r="V5" s="230"/>
      <c r="W5" s="230"/>
      <c r="X5" s="230"/>
      <c r="Y5" s="231"/>
    </row>
    <row r="6" spans="1:25" x14ac:dyDescent="0.35">
      <c r="A6" s="229"/>
      <c r="B6" s="230"/>
      <c r="C6" s="230"/>
      <c r="D6" s="230"/>
      <c r="E6" s="230"/>
      <c r="F6" s="230"/>
      <c r="G6" s="230"/>
      <c r="H6" s="230"/>
      <c r="I6" s="230"/>
      <c r="J6" s="230"/>
      <c r="K6" s="230"/>
      <c r="L6" s="230"/>
      <c r="M6" s="230"/>
      <c r="N6" s="230"/>
      <c r="O6" s="230"/>
      <c r="P6" s="230"/>
      <c r="Q6" s="230"/>
      <c r="R6" s="230"/>
      <c r="S6" s="230"/>
      <c r="T6" s="230"/>
      <c r="U6" s="230"/>
      <c r="V6" s="230"/>
      <c r="W6" s="230"/>
      <c r="X6" s="230"/>
      <c r="Y6" s="231"/>
    </row>
    <row r="7" spans="1:25" x14ac:dyDescent="0.35">
      <c r="A7" s="229"/>
      <c r="B7" s="230"/>
      <c r="C7" s="230"/>
      <c r="D7" s="230"/>
      <c r="E7" s="230"/>
      <c r="F7" s="230"/>
      <c r="G7" s="230"/>
      <c r="H7" s="230"/>
      <c r="I7" s="230"/>
      <c r="J7" s="230"/>
      <c r="K7" s="230"/>
      <c r="L7" s="230"/>
      <c r="M7" s="230"/>
      <c r="N7" s="230"/>
      <c r="O7" s="230"/>
      <c r="P7" s="230"/>
      <c r="Q7" s="230"/>
      <c r="R7" s="230"/>
      <c r="S7" s="230"/>
      <c r="T7" s="230"/>
      <c r="U7" s="230"/>
      <c r="V7" s="230"/>
      <c r="W7" s="230"/>
      <c r="X7" s="230"/>
      <c r="Y7" s="231"/>
    </row>
    <row r="8" spans="1:25" x14ac:dyDescent="0.35">
      <c r="A8" s="229"/>
      <c r="B8" s="230"/>
      <c r="C8" s="230"/>
      <c r="D8" s="230"/>
      <c r="E8" s="230"/>
      <c r="F8" s="230"/>
      <c r="G8" s="230"/>
      <c r="H8" s="230"/>
      <c r="I8" s="230"/>
      <c r="J8" s="230"/>
      <c r="K8" s="230"/>
      <c r="L8" s="230"/>
      <c r="M8" s="230"/>
      <c r="N8" s="230"/>
      <c r="O8" s="230"/>
      <c r="P8" s="230"/>
      <c r="Q8" s="230"/>
      <c r="R8" s="230"/>
      <c r="S8" s="230"/>
      <c r="T8" s="230"/>
      <c r="U8" s="230"/>
      <c r="V8" s="230"/>
      <c r="W8" s="230"/>
      <c r="X8" s="230"/>
      <c r="Y8" s="231"/>
    </row>
    <row r="9" spans="1:25" x14ac:dyDescent="0.35">
      <c r="A9" s="229"/>
      <c r="B9" s="230"/>
      <c r="C9" s="230"/>
      <c r="D9" s="230"/>
      <c r="E9" s="230"/>
      <c r="F9" s="230"/>
      <c r="G9" s="230"/>
      <c r="H9" s="230"/>
      <c r="I9" s="230"/>
      <c r="J9" s="230"/>
      <c r="K9" s="230"/>
      <c r="L9" s="230"/>
      <c r="M9" s="230"/>
      <c r="N9" s="230"/>
      <c r="O9" s="230"/>
      <c r="P9" s="230"/>
      <c r="Q9" s="230"/>
      <c r="R9" s="230"/>
      <c r="S9" s="230"/>
      <c r="T9" s="230"/>
      <c r="U9" s="230"/>
      <c r="V9" s="230"/>
      <c r="W9" s="230"/>
      <c r="X9" s="230"/>
      <c r="Y9" s="231"/>
    </row>
    <row r="10" spans="1:25" x14ac:dyDescent="0.35">
      <c r="A10" s="229"/>
      <c r="B10" s="230"/>
      <c r="C10" s="230"/>
      <c r="D10" s="230"/>
      <c r="E10" s="230"/>
      <c r="F10" s="230"/>
      <c r="G10" s="230"/>
      <c r="H10" s="230"/>
      <c r="I10" s="230"/>
      <c r="J10" s="230"/>
      <c r="K10" s="230"/>
      <c r="L10" s="230"/>
      <c r="M10" s="230"/>
      <c r="N10" s="230"/>
      <c r="O10" s="230"/>
      <c r="P10" s="230"/>
      <c r="Q10" s="230"/>
      <c r="R10" s="230"/>
      <c r="S10" s="230"/>
      <c r="T10" s="230"/>
      <c r="U10" s="230"/>
      <c r="V10" s="230"/>
      <c r="W10" s="230"/>
      <c r="X10" s="230"/>
      <c r="Y10" s="231"/>
    </row>
    <row r="11" spans="1:25" x14ac:dyDescent="0.35">
      <c r="A11" s="229"/>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1"/>
    </row>
    <row r="12" spans="1:25" x14ac:dyDescent="0.35">
      <c r="A12" s="229"/>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1"/>
    </row>
    <row r="13" spans="1:25" x14ac:dyDescent="0.35">
      <c r="A13" s="229"/>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1"/>
    </row>
    <row r="14" spans="1:25" x14ac:dyDescent="0.35">
      <c r="A14" s="229"/>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1"/>
    </row>
    <row r="15" spans="1:25" x14ac:dyDescent="0.35">
      <c r="A15" s="229"/>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1"/>
    </row>
    <row r="16" spans="1:25" ht="15" thickBot="1" x14ac:dyDescent="0.4">
      <c r="A16" s="232"/>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4"/>
    </row>
    <row r="18" spans="1:25" ht="15" thickBot="1" x14ac:dyDescent="0.4">
      <c r="A18" s="235" t="s">
        <v>28</v>
      </c>
      <c r="B18" s="235"/>
      <c r="C18" s="235"/>
      <c r="D18" s="235"/>
    </row>
    <row r="19" spans="1:25" x14ac:dyDescent="0.35">
      <c r="A19" s="226" t="s">
        <v>212</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8"/>
    </row>
    <row r="20" spans="1:25" x14ac:dyDescent="0.35">
      <c r="A20" s="229"/>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1"/>
    </row>
    <row r="21" spans="1:25" x14ac:dyDescent="0.35">
      <c r="A21" s="229"/>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1"/>
    </row>
    <row r="22" spans="1:25" x14ac:dyDescent="0.35">
      <c r="A22" s="229"/>
      <c r="B22" s="230"/>
      <c r="C22" s="230"/>
      <c r="D22" s="230"/>
      <c r="E22" s="230"/>
      <c r="F22" s="230"/>
      <c r="G22" s="230"/>
      <c r="H22" s="230"/>
      <c r="I22" s="230"/>
      <c r="J22" s="230"/>
      <c r="K22" s="230"/>
      <c r="L22" s="230"/>
      <c r="M22" s="230"/>
      <c r="N22" s="230"/>
      <c r="O22" s="230"/>
      <c r="P22" s="230"/>
      <c r="Q22" s="230"/>
      <c r="R22" s="230"/>
      <c r="S22" s="230"/>
      <c r="T22" s="230"/>
      <c r="U22" s="230"/>
      <c r="V22" s="230"/>
      <c r="W22" s="230"/>
      <c r="X22" s="230"/>
      <c r="Y22" s="231"/>
    </row>
    <row r="23" spans="1:25" x14ac:dyDescent="0.35">
      <c r="A23" s="229"/>
      <c r="B23" s="230"/>
      <c r="C23" s="230"/>
      <c r="D23" s="230"/>
      <c r="E23" s="230"/>
      <c r="F23" s="230"/>
      <c r="G23" s="230"/>
      <c r="H23" s="230"/>
      <c r="I23" s="230"/>
      <c r="J23" s="230"/>
      <c r="K23" s="230"/>
      <c r="L23" s="230"/>
      <c r="M23" s="230"/>
      <c r="N23" s="230"/>
      <c r="O23" s="230"/>
      <c r="P23" s="230"/>
      <c r="Q23" s="230"/>
      <c r="R23" s="230"/>
      <c r="S23" s="230"/>
      <c r="T23" s="230"/>
      <c r="U23" s="230"/>
      <c r="V23" s="230"/>
      <c r="W23" s="230"/>
      <c r="X23" s="230"/>
      <c r="Y23" s="231"/>
    </row>
    <row r="24" spans="1:25" x14ac:dyDescent="0.35">
      <c r="A24" s="229"/>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1"/>
    </row>
    <row r="25" spans="1:25" ht="18" customHeight="1" thickBot="1" x14ac:dyDescent="0.4">
      <c r="A25" s="232"/>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4"/>
    </row>
    <row r="27" spans="1:25" ht="15" thickBot="1" x14ac:dyDescent="0.4">
      <c r="A27" s="235" t="s">
        <v>198</v>
      </c>
      <c r="B27" s="235"/>
      <c r="C27" s="235"/>
      <c r="D27" s="235"/>
      <c r="E27" s="235"/>
      <c r="F27" s="235"/>
      <c r="G27" s="235"/>
      <c r="H27" s="235"/>
    </row>
    <row r="28" spans="1:25" ht="15" thickBot="1" x14ac:dyDescent="0.4">
      <c r="A28" s="236" t="s">
        <v>213</v>
      </c>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8"/>
    </row>
    <row r="30" spans="1:25" ht="15" thickBot="1" x14ac:dyDescent="0.4">
      <c r="A30" s="235" t="s">
        <v>86</v>
      </c>
      <c r="B30" s="235"/>
      <c r="C30" s="235"/>
      <c r="E30" s="235" t="s">
        <v>87</v>
      </c>
      <c r="F30" s="235"/>
      <c r="G30" s="235"/>
    </row>
    <row r="31" spans="1:25" ht="15" thickBot="1" x14ac:dyDescent="0.4">
      <c r="A31" s="223" t="s">
        <v>55</v>
      </c>
      <c r="B31" s="224"/>
      <c r="E31" s="223" t="s">
        <v>58</v>
      </c>
      <c r="F31" s="224"/>
    </row>
    <row r="33" spans="1:25" x14ac:dyDescent="0.35">
      <c r="A33" s="10"/>
      <c r="B33" s="10"/>
      <c r="C33" s="10"/>
      <c r="D33" s="10"/>
      <c r="E33" s="10"/>
      <c r="F33" s="10"/>
      <c r="G33" s="10"/>
      <c r="H33" s="10"/>
      <c r="I33" s="10"/>
      <c r="J33" s="10"/>
      <c r="K33" s="10"/>
      <c r="L33" s="10"/>
      <c r="M33" s="10"/>
      <c r="N33" s="10"/>
      <c r="O33" s="10"/>
      <c r="P33" s="10"/>
      <c r="Q33" s="10"/>
      <c r="R33" s="10"/>
      <c r="S33" s="10"/>
      <c r="T33" s="10"/>
      <c r="U33" s="10"/>
      <c r="V33" s="10"/>
      <c r="W33" s="10"/>
      <c r="X33" s="10"/>
      <c r="Y33" s="10"/>
    </row>
    <row r="35" spans="1:25" ht="19" thickBot="1" x14ac:dyDescent="0.5">
      <c r="A35" s="225" t="s">
        <v>64</v>
      </c>
      <c r="B35" s="225"/>
      <c r="C35" s="225"/>
      <c r="D35" s="225"/>
      <c r="E35" s="225"/>
      <c r="F35" s="225"/>
      <c r="H35" s="225" t="s">
        <v>215</v>
      </c>
      <c r="I35" s="225"/>
      <c r="J35" s="225"/>
    </row>
    <row r="36" spans="1:25" x14ac:dyDescent="0.35">
      <c r="A36" s="226" t="s">
        <v>227</v>
      </c>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8"/>
    </row>
    <row r="37" spans="1:25" x14ac:dyDescent="0.35">
      <c r="A37" s="229"/>
      <c r="B37" s="230"/>
      <c r="C37" s="230"/>
      <c r="D37" s="230"/>
      <c r="E37" s="230"/>
      <c r="F37" s="230"/>
      <c r="G37" s="230"/>
      <c r="H37" s="230"/>
      <c r="I37" s="230"/>
      <c r="J37" s="230"/>
      <c r="K37" s="230"/>
      <c r="L37" s="230"/>
      <c r="M37" s="230"/>
      <c r="N37" s="230"/>
      <c r="O37" s="230"/>
      <c r="P37" s="230"/>
      <c r="Q37" s="230"/>
      <c r="R37" s="230"/>
      <c r="S37" s="230"/>
      <c r="T37" s="230"/>
      <c r="U37" s="230"/>
      <c r="V37" s="230"/>
      <c r="W37" s="230"/>
      <c r="X37" s="230"/>
      <c r="Y37" s="231"/>
    </row>
    <row r="38" spans="1:25" x14ac:dyDescent="0.35">
      <c r="A38" s="229"/>
      <c r="B38" s="230"/>
      <c r="C38" s="230"/>
      <c r="D38" s="230"/>
      <c r="E38" s="230"/>
      <c r="F38" s="230"/>
      <c r="G38" s="230"/>
      <c r="H38" s="230"/>
      <c r="I38" s="230"/>
      <c r="J38" s="230"/>
      <c r="K38" s="230"/>
      <c r="L38" s="230"/>
      <c r="M38" s="230"/>
      <c r="N38" s="230"/>
      <c r="O38" s="230"/>
      <c r="P38" s="230"/>
      <c r="Q38" s="230"/>
      <c r="R38" s="230"/>
      <c r="S38" s="230"/>
      <c r="T38" s="230"/>
      <c r="U38" s="230"/>
      <c r="V38" s="230"/>
      <c r="W38" s="230"/>
      <c r="X38" s="230"/>
      <c r="Y38" s="231"/>
    </row>
    <row r="39" spans="1:25" x14ac:dyDescent="0.35">
      <c r="A39" s="229"/>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1"/>
    </row>
    <row r="40" spans="1:25" x14ac:dyDescent="0.35">
      <c r="A40" s="229"/>
      <c r="B40" s="230"/>
      <c r="C40" s="230"/>
      <c r="D40" s="230"/>
      <c r="E40" s="230"/>
      <c r="F40" s="230"/>
      <c r="G40" s="230"/>
      <c r="H40" s="230"/>
      <c r="I40" s="230"/>
      <c r="J40" s="230"/>
      <c r="K40" s="230"/>
      <c r="L40" s="230"/>
      <c r="M40" s="230"/>
      <c r="N40" s="230"/>
      <c r="O40" s="230"/>
      <c r="P40" s="230"/>
      <c r="Q40" s="230"/>
      <c r="R40" s="230"/>
      <c r="S40" s="230"/>
      <c r="T40" s="230"/>
      <c r="U40" s="230"/>
      <c r="V40" s="230"/>
      <c r="W40" s="230"/>
      <c r="X40" s="230"/>
      <c r="Y40" s="231"/>
    </row>
    <row r="41" spans="1:25" x14ac:dyDescent="0.35">
      <c r="A41" s="229"/>
      <c r="B41" s="230"/>
      <c r="C41" s="230"/>
      <c r="D41" s="230"/>
      <c r="E41" s="230"/>
      <c r="F41" s="230"/>
      <c r="G41" s="230"/>
      <c r="H41" s="230"/>
      <c r="I41" s="230"/>
      <c r="J41" s="230"/>
      <c r="K41" s="230"/>
      <c r="L41" s="230"/>
      <c r="M41" s="230"/>
      <c r="N41" s="230"/>
      <c r="O41" s="230"/>
      <c r="P41" s="230"/>
      <c r="Q41" s="230"/>
      <c r="R41" s="230"/>
      <c r="S41" s="230"/>
      <c r="T41" s="230"/>
      <c r="U41" s="230"/>
      <c r="V41" s="230"/>
      <c r="W41" s="230"/>
      <c r="X41" s="230"/>
      <c r="Y41" s="231"/>
    </row>
    <row r="42" spans="1:25" x14ac:dyDescent="0.35">
      <c r="A42" s="229"/>
      <c r="B42" s="230"/>
      <c r="C42" s="230"/>
      <c r="D42" s="230"/>
      <c r="E42" s="230"/>
      <c r="F42" s="230"/>
      <c r="G42" s="230"/>
      <c r="H42" s="230"/>
      <c r="I42" s="230"/>
      <c r="J42" s="230"/>
      <c r="K42" s="230"/>
      <c r="L42" s="230"/>
      <c r="M42" s="230"/>
      <c r="N42" s="230"/>
      <c r="O42" s="230"/>
      <c r="P42" s="230"/>
      <c r="Q42" s="230"/>
      <c r="R42" s="230"/>
      <c r="S42" s="230"/>
      <c r="T42" s="230"/>
      <c r="U42" s="230"/>
      <c r="V42" s="230"/>
      <c r="W42" s="230"/>
      <c r="X42" s="230"/>
      <c r="Y42" s="231"/>
    </row>
    <row r="43" spans="1:25" x14ac:dyDescent="0.35">
      <c r="A43" s="229"/>
      <c r="B43" s="230"/>
      <c r="C43" s="230"/>
      <c r="D43" s="230"/>
      <c r="E43" s="230"/>
      <c r="F43" s="230"/>
      <c r="G43" s="230"/>
      <c r="H43" s="230"/>
      <c r="I43" s="230"/>
      <c r="J43" s="230"/>
      <c r="K43" s="230"/>
      <c r="L43" s="230"/>
      <c r="M43" s="230"/>
      <c r="N43" s="230"/>
      <c r="O43" s="230"/>
      <c r="P43" s="230"/>
      <c r="Q43" s="230"/>
      <c r="R43" s="230"/>
      <c r="S43" s="230"/>
      <c r="T43" s="230"/>
      <c r="U43" s="230"/>
      <c r="V43" s="230"/>
      <c r="W43" s="230"/>
      <c r="X43" s="230"/>
      <c r="Y43" s="231"/>
    </row>
    <row r="44" spans="1:25" x14ac:dyDescent="0.35">
      <c r="A44" s="229"/>
      <c r="B44" s="230"/>
      <c r="C44" s="230"/>
      <c r="D44" s="230"/>
      <c r="E44" s="230"/>
      <c r="F44" s="230"/>
      <c r="G44" s="230"/>
      <c r="H44" s="230"/>
      <c r="I44" s="230"/>
      <c r="J44" s="230"/>
      <c r="K44" s="230"/>
      <c r="L44" s="230"/>
      <c r="M44" s="230"/>
      <c r="N44" s="230"/>
      <c r="O44" s="230"/>
      <c r="P44" s="230"/>
      <c r="Q44" s="230"/>
      <c r="R44" s="230"/>
      <c r="S44" s="230"/>
      <c r="T44" s="230"/>
      <c r="U44" s="230"/>
      <c r="V44" s="230"/>
      <c r="W44" s="230"/>
      <c r="X44" s="230"/>
      <c r="Y44" s="231"/>
    </row>
    <row r="45" spans="1:25" x14ac:dyDescent="0.35">
      <c r="A45" s="229"/>
      <c r="B45" s="230"/>
      <c r="C45" s="230"/>
      <c r="D45" s="230"/>
      <c r="E45" s="230"/>
      <c r="F45" s="230"/>
      <c r="G45" s="230"/>
      <c r="H45" s="230"/>
      <c r="I45" s="230"/>
      <c r="J45" s="230"/>
      <c r="K45" s="230"/>
      <c r="L45" s="230"/>
      <c r="M45" s="230"/>
      <c r="N45" s="230"/>
      <c r="O45" s="230"/>
      <c r="P45" s="230"/>
      <c r="Q45" s="230"/>
      <c r="R45" s="230"/>
      <c r="S45" s="230"/>
      <c r="T45" s="230"/>
      <c r="U45" s="230"/>
      <c r="V45" s="230"/>
      <c r="W45" s="230"/>
      <c r="X45" s="230"/>
      <c r="Y45" s="231"/>
    </row>
    <row r="46" spans="1:25" x14ac:dyDescent="0.35">
      <c r="A46" s="229"/>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1"/>
    </row>
    <row r="47" spans="1:25" x14ac:dyDescent="0.35">
      <c r="A47" s="229"/>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1"/>
    </row>
    <row r="48" spans="1:25" x14ac:dyDescent="0.35">
      <c r="A48" s="229"/>
      <c r="B48" s="230"/>
      <c r="C48" s="230"/>
      <c r="D48" s="230"/>
      <c r="E48" s="230"/>
      <c r="F48" s="230"/>
      <c r="G48" s="230"/>
      <c r="H48" s="230"/>
      <c r="I48" s="230"/>
      <c r="J48" s="230"/>
      <c r="K48" s="230"/>
      <c r="L48" s="230"/>
      <c r="M48" s="230"/>
      <c r="N48" s="230"/>
      <c r="O48" s="230"/>
      <c r="P48" s="230"/>
      <c r="Q48" s="230"/>
      <c r="R48" s="230"/>
      <c r="S48" s="230"/>
      <c r="T48" s="230"/>
      <c r="U48" s="230"/>
      <c r="V48" s="230"/>
      <c r="W48" s="230"/>
      <c r="X48" s="230"/>
      <c r="Y48" s="231"/>
    </row>
    <row r="49" spans="1:25" ht="15" thickBot="1" x14ac:dyDescent="0.4">
      <c r="A49" s="232"/>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4"/>
    </row>
    <row r="51" spans="1:25" ht="15" thickBot="1" x14ac:dyDescent="0.4">
      <c r="A51" s="235" t="s">
        <v>28</v>
      </c>
      <c r="B51" s="235"/>
      <c r="C51" s="235"/>
      <c r="D51" s="235"/>
    </row>
    <row r="52" spans="1:25" x14ac:dyDescent="0.35">
      <c r="A52" s="226" t="s">
        <v>228</v>
      </c>
      <c r="B52" s="227"/>
      <c r="C52" s="227"/>
      <c r="D52" s="227"/>
      <c r="E52" s="227"/>
      <c r="F52" s="227"/>
      <c r="G52" s="227"/>
      <c r="H52" s="227"/>
      <c r="I52" s="227"/>
      <c r="J52" s="227"/>
      <c r="K52" s="227"/>
      <c r="L52" s="227"/>
      <c r="M52" s="227"/>
      <c r="N52" s="227"/>
      <c r="O52" s="227"/>
      <c r="P52" s="227"/>
      <c r="Q52" s="227"/>
      <c r="R52" s="227"/>
      <c r="S52" s="227"/>
      <c r="T52" s="227"/>
      <c r="U52" s="227"/>
      <c r="V52" s="227"/>
      <c r="W52" s="227"/>
      <c r="X52" s="227"/>
      <c r="Y52" s="228"/>
    </row>
    <row r="53" spans="1:25" x14ac:dyDescent="0.35">
      <c r="A53" s="229"/>
      <c r="B53" s="230"/>
      <c r="C53" s="230"/>
      <c r="D53" s="230"/>
      <c r="E53" s="230"/>
      <c r="F53" s="230"/>
      <c r="G53" s="230"/>
      <c r="H53" s="230"/>
      <c r="I53" s="230"/>
      <c r="J53" s="230"/>
      <c r="K53" s="230"/>
      <c r="L53" s="230"/>
      <c r="M53" s="230"/>
      <c r="N53" s="230"/>
      <c r="O53" s="230"/>
      <c r="P53" s="230"/>
      <c r="Q53" s="230"/>
      <c r="R53" s="230"/>
      <c r="S53" s="230"/>
      <c r="T53" s="230"/>
      <c r="U53" s="230"/>
      <c r="V53" s="230"/>
      <c r="W53" s="230"/>
      <c r="X53" s="230"/>
      <c r="Y53" s="231"/>
    </row>
    <row r="54" spans="1:25" x14ac:dyDescent="0.35">
      <c r="A54" s="229"/>
      <c r="B54" s="230"/>
      <c r="C54" s="230"/>
      <c r="D54" s="230"/>
      <c r="E54" s="230"/>
      <c r="F54" s="230"/>
      <c r="G54" s="230"/>
      <c r="H54" s="230"/>
      <c r="I54" s="230"/>
      <c r="J54" s="230"/>
      <c r="K54" s="230"/>
      <c r="L54" s="230"/>
      <c r="M54" s="230"/>
      <c r="N54" s="230"/>
      <c r="O54" s="230"/>
      <c r="P54" s="230"/>
      <c r="Q54" s="230"/>
      <c r="R54" s="230"/>
      <c r="S54" s="230"/>
      <c r="T54" s="230"/>
      <c r="U54" s="230"/>
      <c r="V54" s="230"/>
      <c r="W54" s="230"/>
      <c r="X54" s="230"/>
      <c r="Y54" s="231"/>
    </row>
    <row r="55" spans="1:25" x14ac:dyDescent="0.35">
      <c r="A55" s="229"/>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31"/>
    </row>
    <row r="56" spans="1:25" x14ac:dyDescent="0.35">
      <c r="A56" s="229"/>
      <c r="B56" s="230"/>
      <c r="C56" s="230"/>
      <c r="D56" s="230"/>
      <c r="E56" s="230"/>
      <c r="F56" s="230"/>
      <c r="G56" s="230"/>
      <c r="H56" s="230"/>
      <c r="I56" s="230"/>
      <c r="J56" s="230"/>
      <c r="K56" s="230"/>
      <c r="L56" s="230"/>
      <c r="M56" s="230"/>
      <c r="N56" s="230"/>
      <c r="O56" s="230"/>
      <c r="P56" s="230"/>
      <c r="Q56" s="230"/>
      <c r="R56" s="230"/>
      <c r="S56" s="230"/>
      <c r="T56" s="230"/>
      <c r="U56" s="230"/>
      <c r="V56" s="230"/>
      <c r="W56" s="230"/>
      <c r="X56" s="230"/>
      <c r="Y56" s="231"/>
    </row>
    <row r="57" spans="1:25" x14ac:dyDescent="0.35">
      <c r="A57" s="229"/>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31"/>
    </row>
    <row r="58" spans="1:25" ht="15" thickBot="1" x14ac:dyDescent="0.4">
      <c r="A58" s="232"/>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4"/>
    </row>
    <row r="60" spans="1:25" ht="15" thickBot="1" x14ac:dyDescent="0.4">
      <c r="A60" s="235" t="s">
        <v>198</v>
      </c>
      <c r="B60" s="235"/>
      <c r="C60" s="235"/>
      <c r="D60" s="235"/>
      <c r="E60" s="235"/>
      <c r="F60" s="235"/>
      <c r="G60" s="235"/>
      <c r="H60" s="235"/>
    </row>
    <row r="61" spans="1:25" ht="15" thickBot="1" x14ac:dyDescent="0.4">
      <c r="A61" s="236" t="s">
        <v>214</v>
      </c>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8"/>
    </row>
    <row r="63" spans="1:25" ht="15" thickBot="1" x14ac:dyDescent="0.4">
      <c r="A63" s="235" t="s">
        <v>86</v>
      </c>
      <c r="B63" s="235"/>
      <c r="C63" s="235"/>
      <c r="E63" s="235" t="s">
        <v>87</v>
      </c>
      <c r="F63" s="235"/>
      <c r="G63" s="235"/>
    </row>
    <row r="64" spans="1:25" ht="15" thickBot="1" x14ac:dyDescent="0.4">
      <c r="A64" s="223" t="s">
        <v>55</v>
      </c>
      <c r="B64" s="224"/>
      <c r="E64" s="223" t="s">
        <v>58</v>
      </c>
      <c r="F64" s="224"/>
    </row>
    <row r="66" spans="1:25" x14ac:dyDescent="0.35">
      <c r="A66" s="10"/>
      <c r="B66" s="10"/>
      <c r="C66" s="10"/>
      <c r="D66" s="10"/>
      <c r="E66" s="10"/>
      <c r="F66" s="10"/>
      <c r="G66" s="10"/>
      <c r="H66" s="10"/>
      <c r="I66" s="10"/>
      <c r="J66" s="10"/>
      <c r="K66" s="10"/>
      <c r="L66" s="10"/>
      <c r="M66" s="10"/>
      <c r="N66" s="10"/>
      <c r="O66" s="10"/>
      <c r="P66" s="10"/>
      <c r="Q66" s="10"/>
      <c r="R66" s="10"/>
      <c r="S66" s="10"/>
      <c r="T66" s="10"/>
      <c r="U66" s="10"/>
      <c r="V66" s="10"/>
      <c r="W66" s="10"/>
      <c r="X66" s="10"/>
      <c r="Y66" s="10"/>
    </row>
    <row r="68" spans="1:25" ht="19" thickBot="1" x14ac:dyDescent="0.5">
      <c r="A68" s="225" t="s">
        <v>65</v>
      </c>
      <c r="B68" s="225"/>
      <c r="C68" s="225"/>
      <c r="D68" s="225"/>
      <c r="E68" s="225"/>
      <c r="F68" s="225"/>
      <c r="H68" s="225" t="s">
        <v>216</v>
      </c>
      <c r="I68" s="225"/>
      <c r="J68" s="225"/>
    </row>
    <row r="69" spans="1:25" x14ac:dyDescent="0.35">
      <c r="A69" s="226" t="s">
        <v>268</v>
      </c>
      <c r="B69" s="227"/>
      <c r="C69" s="227"/>
      <c r="D69" s="227"/>
      <c r="E69" s="227"/>
      <c r="F69" s="227"/>
      <c r="G69" s="227"/>
      <c r="H69" s="227"/>
      <c r="I69" s="227"/>
      <c r="J69" s="227"/>
      <c r="K69" s="227"/>
      <c r="L69" s="227"/>
      <c r="M69" s="227"/>
      <c r="N69" s="227"/>
      <c r="O69" s="227"/>
      <c r="P69" s="227"/>
      <c r="Q69" s="227"/>
      <c r="R69" s="227"/>
      <c r="S69" s="227"/>
      <c r="T69" s="227"/>
      <c r="U69" s="227"/>
      <c r="V69" s="227"/>
      <c r="W69" s="227"/>
      <c r="X69" s="227"/>
      <c r="Y69" s="228"/>
    </row>
    <row r="70" spans="1:25" x14ac:dyDescent="0.35">
      <c r="A70" s="229"/>
      <c r="B70" s="230"/>
      <c r="C70" s="230"/>
      <c r="D70" s="230"/>
      <c r="E70" s="230"/>
      <c r="F70" s="230"/>
      <c r="G70" s="230"/>
      <c r="H70" s="230"/>
      <c r="I70" s="230"/>
      <c r="J70" s="230"/>
      <c r="K70" s="230"/>
      <c r="L70" s="230"/>
      <c r="M70" s="230"/>
      <c r="N70" s="230"/>
      <c r="O70" s="230"/>
      <c r="P70" s="230"/>
      <c r="Q70" s="230"/>
      <c r="R70" s="230"/>
      <c r="S70" s="230"/>
      <c r="T70" s="230"/>
      <c r="U70" s="230"/>
      <c r="V70" s="230"/>
      <c r="W70" s="230"/>
      <c r="X70" s="230"/>
      <c r="Y70" s="231"/>
    </row>
    <row r="71" spans="1:25" x14ac:dyDescent="0.35">
      <c r="A71" s="229"/>
      <c r="B71" s="230"/>
      <c r="C71" s="230"/>
      <c r="D71" s="230"/>
      <c r="E71" s="230"/>
      <c r="F71" s="230"/>
      <c r="G71" s="230"/>
      <c r="H71" s="230"/>
      <c r="I71" s="230"/>
      <c r="J71" s="230"/>
      <c r="K71" s="230"/>
      <c r="L71" s="230"/>
      <c r="M71" s="230"/>
      <c r="N71" s="230"/>
      <c r="O71" s="230"/>
      <c r="P71" s="230"/>
      <c r="Q71" s="230"/>
      <c r="R71" s="230"/>
      <c r="S71" s="230"/>
      <c r="T71" s="230"/>
      <c r="U71" s="230"/>
      <c r="V71" s="230"/>
      <c r="W71" s="230"/>
      <c r="X71" s="230"/>
      <c r="Y71" s="231"/>
    </row>
    <row r="72" spans="1:25" x14ac:dyDescent="0.35">
      <c r="A72" s="229"/>
      <c r="B72" s="230"/>
      <c r="C72" s="230"/>
      <c r="D72" s="230"/>
      <c r="E72" s="230"/>
      <c r="F72" s="230"/>
      <c r="G72" s="230"/>
      <c r="H72" s="230"/>
      <c r="I72" s="230"/>
      <c r="J72" s="230"/>
      <c r="K72" s="230"/>
      <c r="L72" s="230"/>
      <c r="M72" s="230"/>
      <c r="N72" s="230"/>
      <c r="O72" s="230"/>
      <c r="P72" s="230"/>
      <c r="Q72" s="230"/>
      <c r="R72" s="230"/>
      <c r="S72" s="230"/>
      <c r="T72" s="230"/>
      <c r="U72" s="230"/>
      <c r="V72" s="230"/>
      <c r="W72" s="230"/>
      <c r="X72" s="230"/>
      <c r="Y72" s="231"/>
    </row>
    <row r="73" spans="1:25" x14ac:dyDescent="0.35">
      <c r="A73" s="229"/>
      <c r="B73" s="230"/>
      <c r="C73" s="230"/>
      <c r="D73" s="230"/>
      <c r="E73" s="230"/>
      <c r="F73" s="230"/>
      <c r="G73" s="230"/>
      <c r="H73" s="230"/>
      <c r="I73" s="230"/>
      <c r="J73" s="230"/>
      <c r="K73" s="230"/>
      <c r="L73" s="230"/>
      <c r="M73" s="230"/>
      <c r="N73" s="230"/>
      <c r="O73" s="230"/>
      <c r="P73" s="230"/>
      <c r="Q73" s="230"/>
      <c r="R73" s="230"/>
      <c r="S73" s="230"/>
      <c r="T73" s="230"/>
      <c r="U73" s="230"/>
      <c r="V73" s="230"/>
      <c r="W73" s="230"/>
      <c r="X73" s="230"/>
      <c r="Y73" s="231"/>
    </row>
    <row r="74" spans="1:25" x14ac:dyDescent="0.35">
      <c r="A74" s="229"/>
      <c r="B74" s="230"/>
      <c r="C74" s="230"/>
      <c r="D74" s="230"/>
      <c r="E74" s="230"/>
      <c r="F74" s="230"/>
      <c r="G74" s="230"/>
      <c r="H74" s="230"/>
      <c r="I74" s="230"/>
      <c r="J74" s="230"/>
      <c r="K74" s="230"/>
      <c r="L74" s="230"/>
      <c r="M74" s="230"/>
      <c r="N74" s="230"/>
      <c r="O74" s="230"/>
      <c r="P74" s="230"/>
      <c r="Q74" s="230"/>
      <c r="R74" s="230"/>
      <c r="S74" s="230"/>
      <c r="T74" s="230"/>
      <c r="U74" s="230"/>
      <c r="V74" s="230"/>
      <c r="W74" s="230"/>
      <c r="X74" s="230"/>
      <c r="Y74" s="231"/>
    </row>
    <row r="75" spans="1:25" x14ac:dyDescent="0.35">
      <c r="A75" s="229"/>
      <c r="B75" s="230"/>
      <c r="C75" s="230"/>
      <c r="D75" s="230"/>
      <c r="E75" s="230"/>
      <c r="F75" s="230"/>
      <c r="G75" s="230"/>
      <c r="H75" s="230"/>
      <c r="I75" s="230"/>
      <c r="J75" s="230"/>
      <c r="K75" s="230"/>
      <c r="L75" s="230"/>
      <c r="M75" s="230"/>
      <c r="N75" s="230"/>
      <c r="O75" s="230"/>
      <c r="P75" s="230"/>
      <c r="Q75" s="230"/>
      <c r="R75" s="230"/>
      <c r="S75" s="230"/>
      <c r="T75" s="230"/>
      <c r="U75" s="230"/>
      <c r="V75" s="230"/>
      <c r="W75" s="230"/>
      <c r="X75" s="230"/>
      <c r="Y75" s="231"/>
    </row>
    <row r="76" spans="1:25" x14ac:dyDescent="0.35">
      <c r="A76" s="229"/>
      <c r="B76" s="230"/>
      <c r="C76" s="230"/>
      <c r="D76" s="230"/>
      <c r="E76" s="230"/>
      <c r="F76" s="230"/>
      <c r="G76" s="230"/>
      <c r="H76" s="230"/>
      <c r="I76" s="230"/>
      <c r="J76" s="230"/>
      <c r="K76" s="230"/>
      <c r="L76" s="230"/>
      <c r="M76" s="230"/>
      <c r="N76" s="230"/>
      <c r="O76" s="230"/>
      <c r="P76" s="230"/>
      <c r="Q76" s="230"/>
      <c r="R76" s="230"/>
      <c r="S76" s="230"/>
      <c r="T76" s="230"/>
      <c r="U76" s="230"/>
      <c r="V76" s="230"/>
      <c r="W76" s="230"/>
      <c r="X76" s="230"/>
      <c r="Y76" s="231"/>
    </row>
    <row r="77" spans="1:25" x14ac:dyDescent="0.35">
      <c r="A77" s="229"/>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1"/>
    </row>
    <row r="78" spans="1:25" x14ac:dyDescent="0.35">
      <c r="A78" s="229"/>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1"/>
    </row>
    <row r="79" spans="1:25" x14ac:dyDescent="0.35">
      <c r="A79" s="229"/>
      <c r="B79" s="230"/>
      <c r="C79" s="230"/>
      <c r="D79" s="230"/>
      <c r="E79" s="230"/>
      <c r="F79" s="230"/>
      <c r="G79" s="230"/>
      <c r="H79" s="230"/>
      <c r="I79" s="230"/>
      <c r="J79" s="230"/>
      <c r="K79" s="230"/>
      <c r="L79" s="230"/>
      <c r="M79" s="230"/>
      <c r="N79" s="230"/>
      <c r="O79" s="230"/>
      <c r="P79" s="230"/>
      <c r="Q79" s="230"/>
      <c r="R79" s="230"/>
      <c r="S79" s="230"/>
      <c r="T79" s="230"/>
      <c r="U79" s="230"/>
      <c r="V79" s="230"/>
      <c r="W79" s="230"/>
      <c r="X79" s="230"/>
      <c r="Y79" s="231"/>
    </row>
    <row r="80" spans="1:25" x14ac:dyDescent="0.35">
      <c r="A80" s="229"/>
      <c r="B80" s="230"/>
      <c r="C80" s="230"/>
      <c r="D80" s="230"/>
      <c r="E80" s="230"/>
      <c r="F80" s="230"/>
      <c r="G80" s="230"/>
      <c r="H80" s="230"/>
      <c r="I80" s="230"/>
      <c r="J80" s="230"/>
      <c r="K80" s="230"/>
      <c r="L80" s="230"/>
      <c r="M80" s="230"/>
      <c r="N80" s="230"/>
      <c r="O80" s="230"/>
      <c r="P80" s="230"/>
      <c r="Q80" s="230"/>
      <c r="R80" s="230"/>
      <c r="S80" s="230"/>
      <c r="T80" s="230"/>
      <c r="U80" s="230"/>
      <c r="V80" s="230"/>
      <c r="W80" s="230"/>
      <c r="X80" s="230"/>
      <c r="Y80" s="231"/>
    </row>
    <row r="81" spans="1:25" x14ac:dyDescent="0.35">
      <c r="A81" s="229"/>
      <c r="B81" s="230"/>
      <c r="C81" s="230"/>
      <c r="D81" s="230"/>
      <c r="E81" s="230"/>
      <c r="F81" s="230"/>
      <c r="G81" s="230"/>
      <c r="H81" s="230"/>
      <c r="I81" s="230"/>
      <c r="J81" s="230"/>
      <c r="K81" s="230"/>
      <c r="L81" s="230"/>
      <c r="M81" s="230"/>
      <c r="N81" s="230"/>
      <c r="O81" s="230"/>
      <c r="P81" s="230"/>
      <c r="Q81" s="230"/>
      <c r="R81" s="230"/>
      <c r="S81" s="230"/>
      <c r="T81" s="230"/>
      <c r="U81" s="230"/>
      <c r="V81" s="230"/>
      <c r="W81" s="230"/>
      <c r="X81" s="230"/>
      <c r="Y81" s="231"/>
    </row>
    <row r="82" spans="1:25" ht="15" thickBot="1" x14ac:dyDescent="0.4">
      <c r="A82" s="232"/>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4"/>
    </row>
    <row r="84" spans="1:25" ht="15" thickBot="1" x14ac:dyDescent="0.4">
      <c r="A84" s="235" t="s">
        <v>28</v>
      </c>
      <c r="B84" s="235"/>
      <c r="C84" s="235"/>
      <c r="D84" s="235"/>
    </row>
    <row r="85" spans="1:25" x14ac:dyDescent="0.35">
      <c r="A85" s="226" t="s">
        <v>217</v>
      </c>
      <c r="B85" s="227"/>
      <c r="C85" s="227"/>
      <c r="D85" s="227"/>
      <c r="E85" s="227"/>
      <c r="F85" s="227"/>
      <c r="G85" s="227"/>
      <c r="H85" s="227"/>
      <c r="I85" s="227"/>
      <c r="J85" s="227"/>
      <c r="K85" s="227"/>
      <c r="L85" s="227"/>
      <c r="M85" s="227"/>
      <c r="N85" s="227"/>
      <c r="O85" s="227"/>
      <c r="P85" s="227"/>
      <c r="Q85" s="227"/>
      <c r="R85" s="227"/>
      <c r="S85" s="227"/>
      <c r="T85" s="227"/>
      <c r="U85" s="227"/>
      <c r="V85" s="227"/>
      <c r="W85" s="227"/>
      <c r="X85" s="227"/>
      <c r="Y85" s="228"/>
    </row>
    <row r="86" spans="1:25" x14ac:dyDescent="0.35">
      <c r="A86" s="229"/>
      <c r="B86" s="230"/>
      <c r="C86" s="230"/>
      <c r="D86" s="230"/>
      <c r="E86" s="230"/>
      <c r="F86" s="230"/>
      <c r="G86" s="230"/>
      <c r="H86" s="230"/>
      <c r="I86" s="230"/>
      <c r="J86" s="230"/>
      <c r="K86" s="230"/>
      <c r="L86" s="230"/>
      <c r="M86" s="230"/>
      <c r="N86" s="230"/>
      <c r="O86" s="230"/>
      <c r="P86" s="230"/>
      <c r="Q86" s="230"/>
      <c r="R86" s="230"/>
      <c r="S86" s="230"/>
      <c r="T86" s="230"/>
      <c r="U86" s="230"/>
      <c r="V86" s="230"/>
      <c r="W86" s="230"/>
      <c r="X86" s="230"/>
      <c r="Y86" s="231"/>
    </row>
    <row r="87" spans="1:25" x14ac:dyDescent="0.35">
      <c r="A87" s="229"/>
      <c r="B87" s="230"/>
      <c r="C87" s="230"/>
      <c r="D87" s="230"/>
      <c r="E87" s="230"/>
      <c r="F87" s="230"/>
      <c r="G87" s="230"/>
      <c r="H87" s="230"/>
      <c r="I87" s="230"/>
      <c r="J87" s="230"/>
      <c r="K87" s="230"/>
      <c r="L87" s="230"/>
      <c r="M87" s="230"/>
      <c r="N87" s="230"/>
      <c r="O87" s="230"/>
      <c r="P87" s="230"/>
      <c r="Q87" s="230"/>
      <c r="R87" s="230"/>
      <c r="S87" s="230"/>
      <c r="T87" s="230"/>
      <c r="U87" s="230"/>
      <c r="V87" s="230"/>
      <c r="W87" s="230"/>
      <c r="X87" s="230"/>
      <c r="Y87" s="231"/>
    </row>
    <row r="88" spans="1:25" x14ac:dyDescent="0.35">
      <c r="A88" s="229"/>
      <c r="B88" s="230"/>
      <c r="C88" s="230"/>
      <c r="D88" s="230"/>
      <c r="E88" s="230"/>
      <c r="F88" s="230"/>
      <c r="G88" s="230"/>
      <c r="H88" s="230"/>
      <c r="I88" s="230"/>
      <c r="J88" s="230"/>
      <c r="K88" s="230"/>
      <c r="L88" s="230"/>
      <c r="M88" s="230"/>
      <c r="N88" s="230"/>
      <c r="O88" s="230"/>
      <c r="P88" s="230"/>
      <c r="Q88" s="230"/>
      <c r="R88" s="230"/>
      <c r="S88" s="230"/>
      <c r="T88" s="230"/>
      <c r="U88" s="230"/>
      <c r="V88" s="230"/>
      <c r="W88" s="230"/>
      <c r="X88" s="230"/>
      <c r="Y88" s="231"/>
    </row>
    <row r="89" spans="1:25" x14ac:dyDescent="0.35">
      <c r="A89" s="229"/>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1"/>
    </row>
    <row r="90" spans="1:25" x14ac:dyDescent="0.35">
      <c r="A90" s="229"/>
      <c r="B90" s="230"/>
      <c r="C90" s="230"/>
      <c r="D90" s="230"/>
      <c r="E90" s="230"/>
      <c r="F90" s="230"/>
      <c r="G90" s="230"/>
      <c r="H90" s="230"/>
      <c r="I90" s="230"/>
      <c r="J90" s="230"/>
      <c r="K90" s="230"/>
      <c r="L90" s="230"/>
      <c r="M90" s="230"/>
      <c r="N90" s="230"/>
      <c r="O90" s="230"/>
      <c r="P90" s="230"/>
      <c r="Q90" s="230"/>
      <c r="R90" s="230"/>
      <c r="S90" s="230"/>
      <c r="T90" s="230"/>
      <c r="U90" s="230"/>
      <c r="V90" s="230"/>
      <c r="W90" s="230"/>
      <c r="X90" s="230"/>
      <c r="Y90" s="231"/>
    </row>
    <row r="91" spans="1:25" ht="15" thickBot="1" x14ac:dyDescent="0.4">
      <c r="A91" s="232"/>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4"/>
    </row>
    <row r="93" spans="1:25" ht="15" thickBot="1" x14ac:dyDescent="0.4">
      <c r="A93" s="235" t="s">
        <v>198</v>
      </c>
      <c r="B93" s="235"/>
      <c r="C93" s="235"/>
      <c r="D93" s="235"/>
      <c r="E93" s="235"/>
      <c r="F93" s="235"/>
      <c r="G93" s="235"/>
      <c r="H93" s="235"/>
    </row>
    <row r="94" spans="1:25" ht="15" thickBot="1" x14ac:dyDescent="0.4">
      <c r="A94" s="236" t="s">
        <v>218</v>
      </c>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238"/>
    </row>
    <row r="96" spans="1:25" ht="15" thickBot="1" x14ac:dyDescent="0.4">
      <c r="A96" s="235" t="s">
        <v>86</v>
      </c>
      <c r="B96" s="235"/>
      <c r="C96" s="235"/>
      <c r="E96" s="235" t="s">
        <v>87</v>
      </c>
      <c r="F96" s="235"/>
      <c r="G96" s="235"/>
    </row>
    <row r="97" spans="1:25" ht="15" thickBot="1" x14ac:dyDescent="0.4">
      <c r="A97" s="223" t="s">
        <v>55</v>
      </c>
      <c r="B97" s="224"/>
      <c r="E97" s="223" t="s">
        <v>58</v>
      </c>
      <c r="F97" s="224"/>
    </row>
    <row r="99" spans="1:25" x14ac:dyDescent="0.35">
      <c r="A99" s="10"/>
      <c r="B99" s="10"/>
      <c r="C99" s="10"/>
      <c r="D99" s="10"/>
      <c r="E99" s="10"/>
      <c r="F99" s="10"/>
      <c r="G99" s="10"/>
      <c r="H99" s="10"/>
      <c r="I99" s="10"/>
      <c r="J99" s="10"/>
      <c r="K99" s="10"/>
      <c r="L99" s="10"/>
      <c r="M99" s="10"/>
      <c r="N99" s="10"/>
      <c r="O99" s="10"/>
      <c r="P99" s="10"/>
      <c r="Q99" s="10"/>
      <c r="R99" s="10"/>
      <c r="S99" s="10"/>
      <c r="T99" s="10"/>
      <c r="U99" s="10"/>
      <c r="V99" s="10"/>
      <c r="W99" s="10"/>
      <c r="X99" s="10"/>
      <c r="Y99" s="10"/>
    </row>
    <row r="101" spans="1:25" ht="19" thickBot="1" x14ac:dyDescent="0.5">
      <c r="A101" s="225" t="s">
        <v>186</v>
      </c>
      <c r="B101" s="225"/>
      <c r="C101" s="225"/>
      <c r="D101" s="225"/>
      <c r="E101" s="225"/>
      <c r="F101" s="225"/>
      <c r="H101" s="239" t="s">
        <v>296</v>
      </c>
      <c r="I101" s="239"/>
      <c r="J101" s="239"/>
    </row>
    <row r="102" spans="1:25" x14ac:dyDescent="0.35">
      <c r="A102" s="240" t="s">
        <v>297</v>
      </c>
      <c r="B102" s="241"/>
      <c r="C102" s="241"/>
      <c r="D102" s="241"/>
      <c r="E102" s="241"/>
      <c r="F102" s="241"/>
      <c r="G102" s="241"/>
      <c r="H102" s="241"/>
      <c r="I102" s="241"/>
      <c r="J102" s="241"/>
      <c r="K102" s="241"/>
      <c r="L102" s="241"/>
      <c r="M102" s="241"/>
      <c r="N102" s="241"/>
      <c r="O102" s="241"/>
      <c r="P102" s="241"/>
      <c r="Q102" s="241"/>
      <c r="R102" s="241"/>
      <c r="S102" s="241"/>
      <c r="T102" s="241"/>
      <c r="U102" s="241"/>
      <c r="V102" s="241"/>
      <c r="W102" s="241"/>
      <c r="X102" s="241"/>
      <c r="Y102" s="242"/>
    </row>
    <row r="103" spans="1:25" x14ac:dyDescent="0.35">
      <c r="A103" s="243"/>
      <c r="B103" s="244"/>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5"/>
    </row>
    <row r="104" spans="1:25" x14ac:dyDescent="0.35">
      <c r="A104" s="243"/>
      <c r="B104" s="244"/>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5"/>
    </row>
    <row r="105" spans="1:25" x14ac:dyDescent="0.35">
      <c r="A105" s="243"/>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5"/>
    </row>
    <row r="106" spans="1:25" x14ac:dyDescent="0.35">
      <c r="A106" s="243"/>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5"/>
    </row>
    <row r="107" spans="1:25" x14ac:dyDescent="0.35">
      <c r="A107" s="243"/>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5"/>
    </row>
    <row r="108" spans="1:25" x14ac:dyDescent="0.35">
      <c r="A108" s="243"/>
      <c r="B108" s="244"/>
      <c r="C108" s="244"/>
      <c r="D108" s="244"/>
      <c r="E108" s="244"/>
      <c r="F108" s="244"/>
      <c r="G108" s="244"/>
      <c r="H108" s="244"/>
      <c r="I108" s="244"/>
      <c r="J108" s="244"/>
      <c r="K108" s="244"/>
      <c r="L108" s="244"/>
      <c r="M108" s="244"/>
      <c r="N108" s="244"/>
      <c r="O108" s="244"/>
      <c r="P108" s="244"/>
      <c r="Q108" s="244"/>
      <c r="R108" s="244"/>
      <c r="S108" s="244"/>
      <c r="T108" s="244"/>
      <c r="U108" s="244"/>
      <c r="V108" s="244"/>
      <c r="W108" s="244"/>
      <c r="X108" s="244"/>
      <c r="Y108" s="245"/>
    </row>
    <row r="109" spans="1:25" x14ac:dyDescent="0.35">
      <c r="A109" s="243"/>
      <c r="B109" s="244"/>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5"/>
    </row>
    <row r="110" spans="1:25" x14ac:dyDescent="0.35">
      <c r="A110" s="243"/>
      <c r="B110" s="244"/>
      <c r="C110" s="244"/>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245"/>
    </row>
    <row r="111" spans="1:25" x14ac:dyDescent="0.35">
      <c r="A111" s="243"/>
      <c r="B111" s="244"/>
      <c r="C111" s="244"/>
      <c r="D111" s="244"/>
      <c r="E111" s="244"/>
      <c r="F111" s="244"/>
      <c r="G111" s="244"/>
      <c r="H111" s="244"/>
      <c r="I111" s="244"/>
      <c r="J111" s="244"/>
      <c r="K111" s="244"/>
      <c r="L111" s="244"/>
      <c r="M111" s="244"/>
      <c r="N111" s="244"/>
      <c r="O111" s="244"/>
      <c r="P111" s="244"/>
      <c r="Q111" s="244"/>
      <c r="R111" s="244"/>
      <c r="S111" s="244"/>
      <c r="T111" s="244"/>
      <c r="U111" s="244"/>
      <c r="V111" s="244"/>
      <c r="W111" s="244"/>
      <c r="X111" s="244"/>
      <c r="Y111" s="245"/>
    </row>
    <row r="112" spans="1:25" x14ac:dyDescent="0.35">
      <c r="A112" s="243"/>
      <c r="B112" s="244"/>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5"/>
    </row>
    <row r="113" spans="1:25" x14ac:dyDescent="0.35">
      <c r="A113" s="243"/>
      <c r="B113" s="244"/>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5"/>
    </row>
    <row r="114" spans="1:25" x14ac:dyDescent="0.35">
      <c r="A114" s="243"/>
      <c r="B114" s="244"/>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5"/>
    </row>
    <row r="115" spans="1:25" ht="15" thickBot="1" x14ac:dyDescent="0.4">
      <c r="A115" s="246"/>
      <c r="B115" s="247"/>
      <c r="C115" s="247"/>
      <c r="D115" s="247"/>
      <c r="E115" s="247"/>
      <c r="F115" s="247"/>
      <c r="G115" s="247"/>
      <c r="H115" s="247"/>
      <c r="I115" s="247"/>
      <c r="J115" s="247"/>
      <c r="K115" s="247"/>
      <c r="L115" s="247"/>
      <c r="M115" s="247"/>
      <c r="N115" s="247"/>
      <c r="O115" s="247"/>
      <c r="P115" s="247"/>
      <c r="Q115" s="247"/>
      <c r="R115" s="247"/>
      <c r="S115" s="247"/>
      <c r="T115" s="247"/>
      <c r="U115" s="247"/>
      <c r="V115" s="247"/>
      <c r="W115" s="247"/>
      <c r="X115" s="247"/>
      <c r="Y115" s="248"/>
    </row>
    <row r="117" spans="1:25" ht="15" thickBot="1" x14ac:dyDescent="0.4">
      <c r="A117" s="235" t="s">
        <v>28</v>
      </c>
      <c r="B117" s="235"/>
      <c r="C117" s="235"/>
      <c r="D117" s="235"/>
    </row>
    <row r="118" spans="1:25" x14ac:dyDescent="0.35">
      <c r="A118" s="249" t="s">
        <v>298</v>
      </c>
      <c r="B118" s="241"/>
      <c r="C118" s="241"/>
      <c r="D118" s="241"/>
      <c r="E118" s="241"/>
      <c r="F118" s="241"/>
      <c r="G118" s="241"/>
      <c r="H118" s="241"/>
      <c r="I118" s="241"/>
      <c r="J118" s="241"/>
      <c r="K118" s="241"/>
      <c r="L118" s="241"/>
      <c r="M118" s="241"/>
      <c r="N118" s="241"/>
      <c r="O118" s="241"/>
      <c r="P118" s="241"/>
      <c r="Q118" s="241"/>
      <c r="R118" s="241"/>
      <c r="S118" s="241"/>
      <c r="T118" s="241"/>
      <c r="U118" s="241"/>
      <c r="V118" s="241"/>
      <c r="W118" s="241"/>
      <c r="X118" s="241"/>
      <c r="Y118" s="242"/>
    </row>
    <row r="119" spans="1:25" x14ac:dyDescent="0.35">
      <c r="A119" s="243"/>
      <c r="B119" s="244"/>
      <c r="C119" s="244"/>
      <c r="D119" s="244"/>
      <c r="E119" s="244"/>
      <c r="F119" s="244"/>
      <c r="G119" s="244"/>
      <c r="H119" s="244"/>
      <c r="I119" s="244"/>
      <c r="J119" s="244"/>
      <c r="K119" s="244"/>
      <c r="L119" s="244"/>
      <c r="M119" s="244"/>
      <c r="N119" s="244"/>
      <c r="O119" s="244"/>
      <c r="P119" s="244"/>
      <c r="Q119" s="244"/>
      <c r="R119" s="244"/>
      <c r="S119" s="244"/>
      <c r="T119" s="244"/>
      <c r="U119" s="244"/>
      <c r="V119" s="244"/>
      <c r="W119" s="244"/>
      <c r="X119" s="244"/>
      <c r="Y119" s="245"/>
    </row>
    <row r="120" spans="1:25" x14ac:dyDescent="0.35">
      <c r="A120" s="243"/>
      <c r="B120" s="244"/>
      <c r="C120" s="244"/>
      <c r="D120" s="244"/>
      <c r="E120" s="244"/>
      <c r="F120" s="244"/>
      <c r="G120" s="244"/>
      <c r="H120" s="244"/>
      <c r="I120" s="244"/>
      <c r="J120" s="244"/>
      <c r="K120" s="244"/>
      <c r="L120" s="244"/>
      <c r="M120" s="244"/>
      <c r="N120" s="244"/>
      <c r="O120" s="244"/>
      <c r="P120" s="244"/>
      <c r="Q120" s="244"/>
      <c r="R120" s="244"/>
      <c r="S120" s="244"/>
      <c r="T120" s="244"/>
      <c r="U120" s="244"/>
      <c r="V120" s="244"/>
      <c r="W120" s="244"/>
      <c r="X120" s="244"/>
      <c r="Y120" s="245"/>
    </row>
    <row r="121" spans="1:25" x14ac:dyDescent="0.35">
      <c r="A121" s="243"/>
      <c r="B121" s="244"/>
      <c r="C121" s="244"/>
      <c r="D121" s="244"/>
      <c r="E121" s="244"/>
      <c r="F121" s="244"/>
      <c r="G121" s="244"/>
      <c r="H121" s="244"/>
      <c r="I121" s="244"/>
      <c r="J121" s="244"/>
      <c r="K121" s="244"/>
      <c r="L121" s="244"/>
      <c r="M121" s="244"/>
      <c r="N121" s="244"/>
      <c r="O121" s="244"/>
      <c r="P121" s="244"/>
      <c r="Q121" s="244"/>
      <c r="R121" s="244"/>
      <c r="S121" s="244"/>
      <c r="T121" s="244"/>
      <c r="U121" s="244"/>
      <c r="V121" s="244"/>
      <c r="W121" s="244"/>
      <c r="X121" s="244"/>
      <c r="Y121" s="245"/>
    </row>
    <row r="122" spans="1:25" x14ac:dyDescent="0.35">
      <c r="A122" s="243"/>
      <c r="B122" s="244"/>
      <c r="C122" s="244"/>
      <c r="D122" s="244"/>
      <c r="E122" s="244"/>
      <c r="F122" s="244"/>
      <c r="G122" s="244"/>
      <c r="H122" s="244"/>
      <c r="I122" s="244"/>
      <c r="J122" s="244"/>
      <c r="K122" s="244"/>
      <c r="L122" s="244"/>
      <c r="M122" s="244"/>
      <c r="N122" s="244"/>
      <c r="O122" s="244"/>
      <c r="P122" s="244"/>
      <c r="Q122" s="244"/>
      <c r="R122" s="244"/>
      <c r="S122" s="244"/>
      <c r="T122" s="244"/>
      <c r="U122" s="244"/>
      <c r="V122" s="244"/>
      <c r="W122" s="244"/>
      <c r="X122" s="244"/>
      <c r="Y122" s="245"/>
    </row>
    <row r="123" spans="1:25" x14ac:dyDescent="0.35">
      <c r="A123" s="243"/>
      <c r="B123" s="244"/>
      <c r="C123" s="244"/>
      <c r="D123" s="244"/>
      <c r="E123" s="244"/>
      <c r="F123" s="244"/>
      <c r="G123" s="244"/>
      <c r="H123" s="244"/>
      <c r="I123" s="244"/>
      <c r="J123" s="244"/>
      <c r="K123" s="244"/>
      <c r="L123" s="244"/>
      <c r="M123" s="244"/>
      <c r="N123" s="244"/>
      <c r="O123" s="244"/>
      <c r="P123" s="244"/>
      <c r="Q123" s="244"/>
      <c r="R123" s="244"/>
      <c r="S123" s="244"/>
      <c r="T123" s="244"/>
      <c r="U123" s="244"/>
      <c r="V123" s="244"/>
      <c r="W123" s="244"/>
      <c r="X123" s="244"/>
      <c r="Y123" s="245"/>
    </row>
    <row r="124" spans="1:25" ht="15" thickBot="1" x14ac:dyDescent="0.4">
      <c r="A124" s="246"/>
      <c r="B124" s="247"/>
      <c r="C124" s="247"/>
      <c r="D124" s="247"/>
      <c r="E124" s="247"/>
      <c r="F124" s="247"/>
      <c r="G124" s="247"/>
      <c r="H124" s="247"/>
      <c r="I124" s="247"/>
      <c r="J124" s="247"/>
      <c r="K124" s="247"/>
      <c r="L124" s="247"/>
      <c r="M124" s="247"/>
      <c r="N124" s="247"/>
      <c r="O124" s="247"/>
      <c r="P124" s="247"/>
      <c r="Q124" s="247"/>
      <c r="R124" s="247"/>
      <c r="S124" s="247"/>
      <c r="T124" s="247"/>
      <c r="U124" s="247"/>
      <c r="V124" s="247"/>
      <c r="W124" s="247"/>
      <c r="X124" s="247"/>
      <c r="Y124" s="248"/>
    </row>
    <row r="126" spans="1:25" ht="15" thickBot="1" x14ac:dyDescent="0.4">
      <c r="A126" s="235" t="s">
        <v>198</v>
      </c>
      <c r="B126" s="235"/>
      <c r="C126" s="235"/>
      <c r="D126" s="235"/>
      <c r="E126" s="235"/>
      <c r="F126" s="235"/>
      <c r="G126" s="235"/>
      <c r="H126" s="235"/>
    </row>
    <row r="127" spans="1:25" ht="15" thickBot="1" x14ac:dyDescent="0.4">
      <c r="A127" s="250" t="s">
        <v>224</v>
      </c>
      <c r="B127" s="251"/>
      <c r="C127" s="251"/>
      <c r="D127" s="251"/>
      <c r="E127" s="251"/>
      <c r="F127" s="251"/>
      <c r="G127" s="251"/>
      <c r="H127" s="251"/>
      <c r="I127" s="251"/>
      <c r="J127" s="251"/>
      <c r="K127" s="251"/>
      <c r="L127" s="251"/>
      <c r="M127" s="251"/>
      <c r="N127" s="251"/>
      <c r="O127" s="251"/>
      <c r="P127" s="251"/>
      <c r="Q127" s="251"/>
      <c r="R127" s="251"/>
      <c r="S127" s="251"/>
      <c r="T127" s="251"/>
      <c r="U127" s="251"/>
      <c r="V127" s="251"/>
      <c r="W127" s="251"/>
      <c r="X127" s="251"/>
      <c r="Y127" s="252"/>
    </row>
    <row r="129" spans="1:25" ht="15" thickBot="1" x14ac:dyDescent="0.4">
      <c r="A129" s="235" t="s">
        <v>86</v>
      </c>
      <c r="B129" s="235"/>
      <c r="C129" s="235"/>
      <c r="E129" s="235" t="s">
        <v>87</v>
      </c>
      <c r="F129" s="235"/>
      <c r="G129" s="235"/>
    </row>
    <row r="130" spans="1:25" ht="15" thickBot="1" x14ac:dyDescent="0.4">
      <c r="A130" s="253" t="s">
        <v>55</v>
      </c>
      <c r="B130" s="254"/>
      <c r="E130" s="253" t="s">
        <v>56</v>
      </c>
      <c r="F130" s="254"/>
    </row>
    <row r="132" spans="1:25" x14ac:dyDescent="0.3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row>
    <row r="134" spans="1:25" ht="19" thickBot="1" x14ac:dyDescent="0.5">
      <c r="A134" s="225" t="s">
        <v>66</v>
      </c>
      <c r="B134" s="225"/>
      <c r="C134" s="225"/>
      <c r="D134" s="225"/>
      <c r="E134" s="225"/>
      <c r="F134" s="225"/>
      <c r="H134" s="225" t="s">
        <v>219</v>
      </c>
      <c r="I134" s="225"/>
      <c r="J134" s="225"/>
      <c r="N134" s="17"/>
    </row>
    <row r="135" spans="1:25" x14ac:dyDescent="0.35">
      <c r="A135" s="226" t="s">
        <v>236</v>
      </c>
      <c r="B135" s="227"/>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8"/>
    </row>
    <row r="136" spans="1:25" x14ac:dyDescent="0.35">
      <c r="A136" s="229"/>
      <c r="B136" s="230"/>
      <c r="C136" s="230"/>
      <c r="D136" s="230"/>
      <c r="E136" s="230"/>
      <c r="F136" s="230"/>
      <c r="G136" s="230"/>
      <c r="H136" s="230"/>
      <c r="I136" s="230"/>
      <c r="J136" s="230"/>
      <c r="K136" s="230"/>
      <c r="L136" s="230"/>
      <c r="M136" s="230"/>
      <c r="N136" s="230"/>
      <c r="O136" s="230"/>
      <c r="P136" s="230"/>
      <c r="Q136" s="230"/>
      <c r="R136" s="230"/>
      <c r="S136" s="230"/>
      <c r="T136" s="230"/>
      <c r="U136" s="230"/>
      <c r="V136" s="230"/>
      <c r="W136" s="230"/>
      <c r="X136" s="230"/>
      <c r="Y136" s="231"/>
    </row>
    <row r="137" spans="1:25" x14ac:dyDescent="0.35">
      <c r="A137" s="229"/>
      <c r="B137" s="230"/>
      <c r="C137" s="230"/>
      <c r="D137" s="230"/>
      <c r="E137" s="230"/>
      <c r="F137" s="230"/>
      <c r="G137" s="230"/>
      <c r="H137" s="230"/>
      <c r="I137" s="230"/>
      <c r="J137" s="230"/>
      <c r="K137" s="230"/>
      <c r="L137" s="230"/>
      <c r="M137" s="230"/>
      <c r="N137" s="230"/>
      <c r="O137" s="230"/>
      <c r="P137" s="230"/>
      <c r="Q137" s="230"/>
      <c r="R137" s="230"/>
      <c r="S137" s="230"/>
      <c r="T137" s="230"/>
      <c r="U137" s="230"/>
      <c r="V137" s="230"/>
      <c r="W137" s="230"/>
      <c r="X137" s="230"/>
      <c r="Y137" s="231"/>
    </row>
    <row r="138" spans="1:25" x14ac:dyDescent="0.35">
      <c r="A138" s="229"/>
      <c r="B138" s="230"/>
      <c r="C138" s="230"/>
      <c r="D138" s="230"/>
      <c r="E138" s="230"/>
      <c r="F138" s="230"/>
      <c r="G138" s="230"/>
      <c r="H138" s="230"/>
      <c r="I138" s="230"/>
      <c r="J138" s="230"/>
      <c r="K138" s="230"/>
      <c r="L138" s="230"/>
      <c r="M138" s="230"/>
      <c r="N138" s="230"/>
      <c r="O138" s="230"/>
      <c r="P138" s="230"/>
      <c r="Q138" s="230"/>
      <c r="R138" s="230"/>
      <c r="S138" s="230"/>
      <c r="T138" s="230"/>
      <c r="U138" s="230"/>
      <c r="V138" s="230"/>
      <c r="W138" s="230"/>
      <c r="X138" s="230"/>
      <c r="Y138" s="231"/>
    </row>
    <row r="139" spans="1:25" x14ac:dyDescent="0.35">
      <c r="A139" s="229"/>
      <c r="B139" s="230"/>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1"/>
    </row>
    <row r="140" spans="1:25" x14ac:dyDescent="0.35">
      <c r="A140" s="229"/>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1"/>
    </row>
    <row r="141" spans="1:25" x14ac:dyDescent="0.35">
      <c r="A141" s="229"/>
      <c r="B141" s="230"/>
      <c r="C141" s="230"/>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1"/>
    </row>
    <row r="142" spans="1:25" x14ac:dyDescent="0.35">
      <c r="A142" s="229"/>
      <c r="B142" s="230"/>
      <c r="C142" s="230"/>
      <c r="D142" s="230"/>
      <c r="E142" s="230"/>
      <c r="F142" s="230"/>
      <c r="G142" s="230"/>
      <c r="H142" s="230"/>
      <c r="I142" s="230"/>
      <c r="J142" s="230"/>
      <c r="K142" s="230"/>
      <c r="L142" s="230"/>
      <c r="M142" s="230"/>
      <c r="N142" s="230"/>
      <c r="O142" s="230"/>
      <c r="P142" s="230"/>
      <c r="Q142" s="230"/>
      <c r="R142" s="230"/>
      <c r="S142" s="230"/>
      <c r="T142" s="230"/>
      <c r="U142" s="230"/>
      <c r="V142" s="230"/>
      <c r="W142" s="230"/>
      <c r="X142" s="230"/>
      <c r="Y142" s="231"/>
    </row>
    <row r="143" spans="1:25" x14ac:dyDescent="0.35">
      <c r="A143" s="229"/>
      <c r="B143" s="230"/>
      <c r="C143" s="230"/>
      <c r="D143" s="230"/>
      <c r="E143" s="230"/>
      <c r="F143" s="230"/>
      <c r="G143" s="230"/>
      <c r="H143" s="230"/>
      <c r="I143" s="230"/>
      <c r="J143" s="230"/>
      <c r="K143" s="230"/>
      <c r="L143" s="230"/>
      <c r="M143" s="230"/>
      <c r="N143" s="230"/>
      <c r="O143" s="230"/>
      <c r="P143" s="230"/>
      <c r="Q143" s="230"/>
      <c r="R143" s="230"/>
      <c r="S143" s="230"/>
      <c r="T143" s="230"/>
      <c r="U143" s="230"/>
      <c r="V143" s="230"/>
      <c r="W143" s="230"/>
      <c r="X143" s="230"/>
      <c r="Y143" s="231"/>
    </row>
    <row r="144" spans="1:25" x14ac:dyDescent="0.35">
      <c r="A144" s="229"/>
      <c r="B144" s="230"/>
      <c r="C144" s="230"/>
      <c r="D144" s="230"/>
      <c r="E144" s="230"/>
      <c r="F144" s="230"/>
      <c r="G144" s="230"/>
      <c r="H144" s="230"/>
      <c r="I144" s="230"/>
      <c r="J144" s="230"/>
      <c r="K144" s="230"/>
      <c r="L144" s="230"/>
      <c r="M144" s="230"/>
      <c r="N144" s="230"/>
      <c r="O144" s="230"/>
      <c r="P144" s="230"/>
      <c r="Q144" s="230"/>
      <c r="R144" s="230"/>
      <c r="S144" s="230"/>
      <c r="T144" s="230"/>
      <c r="U144" s="230"/>
      <c r="V144" s="230"/>
      <c r="W144" s="230"/>
      <c r="X144" s="230"/>
      <c r="Y144" s="231"/>
    </row>
    <row r="145" spans="1:25" x14ac:dyDescent="0.35">
      <c r="A145" s="229"/>
      <c r="B145" s="230"/>
      <c r="C145" s="230"/>
      <c r="D145" s="230"/>
      <c r="E145" s="230"/>
      <c r="F145" s="230"/>
      <c r="G145" s="230"/>
      <c r="H145" s="230"/>
      <c r="I145" s="230"/>
      <c r="J145" s="230"/>
      <c r="K145" s="230"/>
      <c r="L145" s="230"/>
      <c r="M145" s="230"/>
      <c r="N145" s="230"/>
      <c r="O145" s="230"/>
      <c r="P145" s="230"/>
      <c r="Q145" s="230"/>
      <c r="R145" s="230"/>
      <c r="S145" s="230"/>
      <c r="T145" s="230"/>
      <c r="U145" s="230"/>
      <c r="V145" s="230"/>
      <c r="W145" s="230"/>
      <c r="X145" s="230"/>
      <c r="Y145" s="231"/>
    </row>
    <row r="146" spans="1:25" x14ac:dyDescent="0.35">
      <c r="A146" s="229"/>
      <c r="B146" s="230"/>
      <c r="C146" s="230"/>
      <c r="D146" s="230"/>
      <c r="E146" s="230"/>
      <c r="F146" s="230"/>
      <c r="G146" s="230"/>
      <c r="H146" s="230"/>
      <c r="I146" s="230"/>
      <c r="J146" s="230"/>
      <c r="K146" s="230"/>
      <c r="L146" s="230"/>
      <c r="M146" s="230"/>
      <c r="N146" s="230"/>
      <c r="O146" s="230"/>
      <c r="P146" s="230"/>
      <c r="Q146" s="230"/>
      <c r="R146" s="230"/>
      <c r="S146" s="230"/>
      <c r="T146" s="230"/>
      <c r="U146" s="230"/>
      <c r="V146" s="230"/>
      <c r="W146" s="230"/>
      <c r="X146" s="230"/>
      <c r="Y146" s="231"/>
    </row>
    <row r="147" spans="1:25" x14ac:dyDescent="0.35">
      <c r="A147" s="229"/>
      <c r="B147" s="230"/>
      <c r="C147" s="230"/>
      <c r="D147" s="230"/>
      <c r="E147" s="230"/>
      <c r="F147" s="230"/>
      <c r="G147" s="230"/>
      <c r="H147" s="230"/>
      <c r="I147" s="230"/>
      <c r="J147" s="230"/>
      <c r="K147" s="230"/>
      <c r="L147" s="230"/>
      <c r="M147" s="230"/>
      <c r="N147" s="230"/>
      <c r="O147" s="230"/>
      <c r="P147" s="230"/>
      <c r="Q147" s="230"/>
      <c r="R147" s="230"/>
      <c r="S147" s="230"/>
      <c r="T147" s="230"/>
      <c r="U147" s="230"/>
      <c r="V147" s="230"/>
      <c r="W147" s="230"/>
      <c r="X147" s="230"/>
      <c r="Y147" s="231"/>
    </row>
    <row r="148" spans="1:25" ht="15" thickBot="1" x14ac:dyDescent="0.4">
      <c r="A148" s="232"/>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4"/>
    </row>
    <row r="150" spans="1:25" ht="15" thickBot="1" x14ac:dyDescent="0.4">
      <c r="A150" s="235" t="s">
        <v>28</v>
      </c>
      <c r="B150" s="235"/>
      <c r="C150" s="235"/>
      <c r="D150" s="235"/>
    </row>
    <row r="151" spans="1:25" x14ac:dyDescent="0.35">
      <c r="A151" s="226" t="s">
        <v>230</v>
      </c>
      <c r="B151" s="227"/>
      <c r="C151" s="227"/>
      <c r="D151" s="227"/>
      <c r="E151" s="227"/>
      <c r="F151" s="227"/>
      <c r="G151" s="227"/>
      <c r="H151" s="227"/>
      <c r="I151" s="227"/>
      <c r="J151" s="227"/>
      <c r="K151" s="227"/>
      <c r="L151" s="227"/>
      <c r="M151" s="227"/>
      <c r="N151" s="227"/>
      <c r="O151" s="227"/>
      <c r="P151" s="227"/>
      <c r="Q151" s="227"/>
      <c r="R151" s="227"/>
      <c r="S151" s="227"/>
      <c r="T151" s="227"/>
      <c r="U151" s="227"/>
      <c r="V151" s="227"/>
      <c r="W151" s="227"/>
      <c r="X151" s="227"/>
      <c r="Y151" s="228"/>
    </row>
    <row r="152" spans="1:25" x14ac:dyDescent="0.35">
      <c r="A152" s="229"/>
      <c r="B152" s="230"/>
      <c r="C152" s="230"/>
      <c r="D152" s="230"/>
      <c r="E152" s="230"/>
      <c r="F152" s="230"/>
      <c r="G152" s="230"/>
      <c r="H152" s="230"/>
      <c r="I152" s="230"/>
      <c r="J152" s="230"/>
      <c r="K152" s="230"/>
      <c r="L152" s="230"/>
      <c r="M152" s="230"/>
      <c r="N152" s="230"/>
      <c r="O152" s="230"/>
      <c r="P152" s="230"/>
      <c r="Q152" s="230"/>
      <c r="R152" s="230"/>
      <c r="S152" s="230"/>
      <c r="T152" s="230"/>
      <c r="U152" s="230"/>
      <c r="V152" s="230"/>
      <c r="W152" s="230"/>
      <c r="X152" s="230"/>
      <c r="Y152" s="231"/>
    </row>
    <row r="153" spans="1:25" x14ac:dyDescent="0.35">
      <c r="A153" s="229"/>
      <c r="B153" s="230"/>
      <c r="C153" s="230"/>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1"/>
    </row>
    <row r="154" spans="1:25" x14ac:dyDescent="0.35">
      <c r="A154" s="229"/>
      <c r="B154" s="230"/>
      <c r="C154" s="230"/>
      <c r="D154" s="230"/>
      <c r="E154" s="230"/>
      <c r="F154" s="230"/>
      <c r="G154" s="230"/>
      <c r="H154" s="230"/>
      <c r="I154" s="230"/>
      <c r="J154" s="230"/>
      <c r="K154" s="230"/>
      <c r="L154" s="230"/>
      <c r="M154" s="230"/>
      <c r="N154" s="230"/>
      <c r="O154" s="230"/>
      <c r="P154" s="230"/>
      <c r="Q154" s="230"/>
      <c r="R154" s="230"/>
      <c r="S154" s="230"/>
      <c r="T154" s="230"/>
      <c r="U154" s="230"/>
      <c r="V154" s="230"/>
      <c r="W154" s="230"/>
      <c r="X154" s="230"/>
      <c r="Y154" s="231"/>
    </row>
    <row r="155" spans="1:25" x14ac:dyDescent="0.35">
      <c r="A155" s="229"/>
      <c r="B155" s="230"/>
      <c r="C155" s="230"/>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1"/>
    </row>
    <row r="156" spans="1:25" x14ac:dyDescent="0.35">
      <c r="A156" s="229"/>
      <c r="B156" s="230"/>
      <c r="C156" s="230"/>
      <c r="D156" s="230"/>
      <c r="E156" s="230"/>
      <c r="F156" s="230"/>
      <c r="G156" s="230"/>
      <c r="H156" s="230"/>
      <c r="I156" s="230"/>
      <c r="J156" s="230"/>
      <c r="K156" s="230"/>
      <c r="L156" s="230"/>
      <c r="M156" s="230"/>
      <c r="N156" s="230"/>
      <c r="O156" s="230"/>
      <c r="P156" s="230"/>
      <c r="Q156" s="230"/>
      <c r="R156" s="230"/>
      <c r="S156" s="230"/>
      <c r="T156" s="230"/>
      <c r="U156" s="230"/>
      <c r="V156" s="230"/>
      <c r="W156" s="230"/>
      <c r="X156" s="230"/>
      <c r="Y156" s="231"/>
    </row>
    <row r="157" spans="1:25" ht="15" thickBot="1" x14ac:dyDescent="0.4">
      <c r="A157" s="232"/>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4"/>
    </row>
    <row r="159" spans="1:25" ht="15" thickBot="1" x14ac:dyDescent="0.4">
      <c r="A159" s="235" t="s">
        <v>198</v>
      </c>
      <c r="B159" s="235"/>
      <c r="C159" s="235"/>
      <c r="D159" s="235"/>
      <c r="E159" s="235"/>
      <c r="F159" s="235"/>
      <c r="G159" s="235"/>
      <c r="H159" s="235"/>
    </row>
    <row r="160" spans="1:25" ht="15" thickBot="1" x14ac:dyDescent="0.4">
      <c r="A160" s="236" t="s">
        <v>220</v>
      </c>
      <c r="B160" s="237"/>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c r="Y160" s="238"/>
    </row>
    <row r="162" spans="1:25" ht="15" thickBot="1" x14ac:dyDescent="0.4">
      <c r="A162" s="235" t="s">
        <v>86</v>
      </c>
      <c r="B162" s="235"/>
      <c r="C162" s="235"/>
      <c r="E162" s="235" t="s">
        <v>87</v>
      </c>
      <c r="F162" s="235"/>
      <c r="G162" s="235"/>
    </row>
    <row r="163" spans="1:25" ht="15" thickBot="1" x14ac:dyDescent="0.4">
      <c r="A163" s="223" t="s">
        <v>55</v>
      </c>
      <c r="B163" s="224"/>
      <c r="E163" s="223" t="s">
        <v>58</v>
      </c>
      <c r="F163" s="224"/>
    </row>
    <row r="165" spans="1:25" x14ac:dyDescent="0.3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row>
    <row r="167" spans="1:25" ht="19" thickBot="1" x14ac:dyDescent="0.5">
      <c r="A167" s="225" t="s">
        <v>67</v>
      </c>
      <c r="B167" s="225"/>
      <c r="C167" s="225"/>
      <c r="D167" s="225"/>
      <c r="E167" s="225"/>
      <c r="F167" s="225"/>
      <c r="H167" s="225" t="s">
        <v>225</v>
      </c>
      <c r="I167" s="225"/>
      <c r="J167" s="225"/>
    </row>
    <row r="168" spans="1:25" x14ac:dyDescent="0.35">
      <c r="A168" s="226" t="s">
        <v>226</v>
      </c>
      <c r="B168" s="227"/>
      <c r="C168" s="227"/>
      <c r="D168" s="227"/>
      <c r="E168" s="227"/>
      <c r="F168" s="227"/>
      <c r="G168" s="227"/>
      <c r="H168" s="227"/>
      <c r="I168" s="227"/>
      <c r="J168" s="227"/>
      <c r="K168" s="227"/>
      <c r="L168" s="227"/>
      <c r="M168" s="227"/>
      <c r="N168" s="227"/>
      <c r="O168" s="227"/>
      <c r="P168" s="227"/>
      <c r="Q168" s="227"/>
      <c r="R168" s="227"/>
      <c r="S168" s="227"/>
      <c r="T168" s="227"/>
      <c r="U168" s="227"/>
      <c r="V168" s="227"/>
      <c r="W168" s="227"/>
      <c r="X168" s="227"/>
      <c r="Y168" s="228"/>
    </row>
    <row r="169" spans="1:25" x14ac:dyDescent="0.35">
      <c r="A169" s="229"/>
      <c r="B169" s="230"/>
      <c r="C169" s="230"/>
      <c r="D169" s="230"/>
      <c r="E169" s="230"/>
      <c r="F169" s="230"/>
      <c r="G169" s="230"/>
      <c r="H169" s="230"/>
      <c r="I169" s="230"/>
      <c r="J169" s="230"/>
      <c r="K169" s="230"/>
      <c r="L169" s="230"/>
      <c r="M169" s="230"/>
      <c r="N169" s="230"/>
      <c r="O169" s="230"/>
      <c r="P169" s="230"/>
      <c r="Q169" s="230"/>
      <c r="R169" s="230"/>
      <c r="S169" s="230"/>
      <c r="T169" s="230"/>
      <c r="U169" s="230"/>
      <c r="V169" s="230"/>
      <c r="W169" s="230"/>
      <c r="X169" s="230"/>
      <c r="Y169" s="231"/>
    </row>
    <row r="170" spans="1:25" x14ac:dyDescent="0.35">
      <c r="A170" s="229"/>
      <c r="B170" s="230"/>
      <c r="C170" s="230"/>
      <c r="D170" s="230"/>
      <c r="E170" s="230"/>
      <c r="F170" s="230"/>
      <c r="G170" s="230"/>
      <c r="H170" s="230"/>
      <c r="I170" s="230"/>
      <c r="J170" s="230"/>
      <c r="K170" s="230"/>
      <c r="L170" s="230"/>
      <c r="M170" s="230"/>
      <c r="N170" s="230"/>
      <c r="O170" s="230"/>
      <c r="P170" s="230"/>
      <c r="Q170" s="230"/>
      <c r="R170" s="230"/>
      <c r="S170" s="230"/>
      <c r="T170" s="230"/>
      <c r="U170" s="230"/>
      <c r="V170" s="230"/>
      <c r="W170" s="230"/>
      <c r="X170" s="230"/>
      <c r="Y170" s="231"/>
    </row>
    <row r="171" spans="1:25" x14ac:dyDescent="0.35">
      <c r="A171" s="229"/>
      <c r="B171" s="230"/>
      <c r="C171" s="230"/>
      <c r="D171" s="230"/>
      <c r="E171" s="230"/>
      <c r="F171" s="230"/>
      <c r="G171" s="230"/>
      <c r="H171" s="230"/>
      <c r="I171" s="230"/>
      <c r="J171" s="230"/>
      <c r="K171" s="230"/>
      <c r="L171" s="230"/>
      <c r="M171" s="230"/>
      <c r="N171" s="230"/>
      <c r="O171" s="230"/>
      <c r="P171" s="230"/>
      <c r="Q171" s="230"/>
      <c r="R171" s="230"/>
      <c r="S171" s="230"/>
      <c r="T171" s="230"/>
      <c r="U171" s="230"/>
      <c r="V171" s="230"/>
      <c r="W171" s="230"/>
      <c r="X171" s="230"/>
      <c r="Y171" s="231"/>
    </row>
    <row r="172" spans="1:25" x14ac:dyDescent="0.35">
      <c r="A172" s="229"/>
      <c r="B172" s="230"/>
      <c r="C172" s="230"/>
      <c r="D172" s="230"/>
      <c r="E172" s="230"/>
      <c r="F172" s="230"/>
      <c r="G172" s="230"/>
      <c r="H172" s="230"/>
      <c r="I172" s="230"/>
      <c r="J172" s="230"/>
      <c r="K172" s="230"/>
      <c r="L172" s="230"/>
      <c r="M172" s="230"/>
      <c r="N172" s="230"/>
      <c r="O172" s="230"/>
      <c r="P172" s="230"/>
      <c r="Q172" s="230"/>
      <c r="R172" s="230"/>
      <c r="S172" s="230"/>
      <c r="T172" s="230"/>
      <c r="U172" s="230"/>
      <c r="V172" s="230"/>
      <c r="W172" s="230"/>
      <c r="X172" s="230"/>
      <c r="Y172" s="231"/>
    </row>
    <row r="173" spans="1:25" x14ac:dyDescent="0.35">
      <c r="A173" s="229"/>
      <c r="B173" s="230"/>
      <c r="C173" s="230"/>
      <c r="D173" s="230"/>
      <c r="E173" s="230"/>
      <c r="F173" s="230"/>
      <c r="G173" s="230"/>
      <c r="H173" s="230"/>
      <c r="I173" s="230"/>
      <c r="J173" s="230"/>
      <c r="K173" s="230"/>
      <c r="L173" s="230"/>
      <c r="M173" s="230"/>
      <c r="N173" s="230"/>
      <c r="O173" s="230"/>
      <c r="P173" s="230"/>
      <c r="Q173" s="230"/>
      <c r="R173" s="230"/>
      <c r="S173" s="230"/>
      <c r="T173" s="230"/>
      <c r="U173" s="230"/>
      <c r="V173" s="230"/>
      <c r="W173" s="230"/>
      <c r="X173" s="230"/>
      <c r="Y173" s="231"/>
    </row>
    <row r="174" spans="1:25" x14ac:dyDescent="0.35">
      <c r="A174" s="229"/>
      <c r="B174" s="230"/>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c r="Y174" s="231"/>
    </row>
    <row r="175" spans="1:25" x14ac:dyDescent="0.35">
      <c r="A175" s="229"/>
      <c r="B175" s="230"/>
      <c r="C175" s="230"/>
      <c r="D175" s="230"/>
      <c r="E175" s="230"/>
      <c r="F175" s="230"/>
      <c r="G175" s="230"/>
      <c r="H175" s="230"/>
      <c r="I175" s="230"/>
      <c r="J175" s="230"/>
      <c r="K175" s="230"/>
      <c r="L175" s="230"/>
      <c r="M175" s="230"/>
      <c r="N175" s="230"/>
      <c r="O175" s="230"/>
      <c r="P175" s="230"/>
      <c r="Q175" s="230"/>
      <c r="R175" s="230"/>
      <c r="S175" s="230"/>
      <c r="T175" s="230"/>
      <c r="U175" s="230"/>
      <c r="V175" s="230"/>
      <c r="W175" s="230"/>
      <c r="X175" s="230"/>
      <c r="Y175" s="231"/>
    </row>
    <row r="176" spans="1:25" x14ac:dyDescent="0.35">
      <c r="A176" s="229"/>
      <c r="B176" s="230"/>
      <c r="C176" s="230"/>
      <c r="D176" s="230"/>
      <c r="E176" s="230"/>
      <c r="F176" s="230"/>
      <c r="G176" s="230"/>
      <c r="H176" s="230"/>
      <c r="I176" s="230"/>
      <c r="J176" s="230"/>
      <c r="K176" s="230"/>
      <c r="L176" s="230"/>
      <c r="M176" s="230"/>
      <c r="N176" s="230"/>
      <c r="O176" s="230"/>
      <c r="P176" s="230"/>
      <c r="Q176" s="230"/>
      <c r="R176" s="230"/>
      <c r="S176" s="230"/>
      <c r="T176" s="230"/>
      <c r="U176" s="230"/>
      <c r="V176" s="230"/>
      <c r="W176" s="230"/>
      <c r="X176" s="230"/>
      <c r="Y176" s="231"/>
    </row>
    <row r="177" spans="1:25" x14ac:dyDescent="0.35">
      <c r="A177" s="229"/>
      <c r="B177" s="230"/>
      <c r="C177" s="230"/>
      <c r="D177" s="230"/>
      <c r="E177" s="230"/>
      <c r="F177" s="230"/>
      <c r="G177" s="230"/>
      <c r="H177" s="230"/>
      <c r="I177" s="230"/>
      <c r="J177" s="230"/>
      <c r="K177" s="230"/>
      <c r="L177" s="230"/>
      <c r="M177" s="230"/>
      <c r="N177" s="230"/>
      <c r="O177" s="230"/>
      <c r="P177" s="230"/>
      <c r="Q177" s="230"/>
      <c r="R177" s="230"/>
      <c r="S177" s="230"/>
      <c r="T177" s="230"/>
      <c r="U177" s="230"/>
      <c r="V177" s="230"/>
      <c r="W177" s="230"/>
      <c r="X177" s="230"/>
      <c r="Y177" s="231"/>
    </row>
    <row r="178" spans="1:25" x14ac:dyDescent="0.35">
      <c r="A178" s="229"/>
      <c r="B178" s="230"/>
      <c r="C178" s="230"/>
      <c r="D178" s="230"/>
      <c r="E178" s="230"/>
      <c r="F178" s="230"/>
      <c r="G178" s="230"/>
      <c r="H178" s="230"/>
      <c r="I178" s="230"/>
      <c r="J178" s="230"/>
      <c r="K178" s="230"/>
      <c r="L178" s="230"/>
      <c r="M178" s="230"/>
      <c r="N178" s="230"/>
      <c r="O178" s="230"/>
      <c r="P178" s="230"/>
      <c r="Q178" s="230"/>
      <c r="R178" s="230"/>
      <c r="S178" s="230"/>
      <c r="T178" s="230"/>
      <c r="U178" s="230"/>
      <c r="V178" s="230"/>
      <c r="W178" s="230"/>
      <c r="X178" s="230"/>
      <c r="Y178" s="231"/>
    </row>
    <row r="179" spans="1:25" x14ac:dyDescent="0.35">
      <c r="A179" s="229"/>
      <c r="B179" s="230"/>
      <c r="C179" s="230"/>
      <c r="D179" s="230"/>
      <c r="E179" s="230"/>
      <c r="F179" s="230"/>
      <c r="G179" s="230"/>
      <c r="H179" s="230"/>
      <c r="I179" s="230"/>
      <c r="J179" s="230"/>
      <c r="K179" s="230"/>
      <c r="L179" s="230"/>
      <c r="M179" s="230"/>
      <c r="N179" s="230"/>
      <c r="O179" s="230"/>
      <c r="P179" s="230"/>
      <c r="Q179" s="230"/>
      <c r="R179" s="230"/>
      <c r="S179" s="230"/>
      <c r="T179" s="230"/>
      <c r="U179" s="230"/>
      <c r="V179" s="230"/>
      <c r="W179" s="230"/>
      <c r="X179" s="230"/>
      <c r="Y179" s="231"/>
    </row>
    <row r="180" spans="1:25" x14ac:dyDescent="0.35">
      <c r="A180" s="229"/>
      <c r="B180" s="230"/>
      <c r="C180" s="230"/>
      <c r="D180" s="230"/>
      <c r="E180" s="230"/>
      <c r="F180" s="230"/>
      <c r="G180" s="230"/>
      <c r="H180" s="230"/>
      <c r="I180" s="230"/>
      <c r="J180" s="230"/>
      <c r="K180" s="230"/>
      <c r="L180" s="230"/>
      <c r="M180" s="230"/>
      <c r="N180" s="230"/>
      <c r="O180" s="230"/>
      <c r="P180" s="230"/>
      <c r="Q180" s="230"/>
      <c r="R180" s="230"/>
      <c r="S180" s="230"/>
      <c r="T180" s="230"/>
      <c r="U180" s="230"/>
      <c r="V180" s="230"/>
      <c r="W180" s="230"/>
      <c r="X180" s="230"/>
      <c r="Y180" s="231"/>
    </row>
    <row r="181" spans="1:25" ht="15" thickBot="1" x14ac:dyDescent="0.4">
      <c r="A181" s="232"/>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4"/>
    </row>
    <row r="183" spans="1:25" ht="15" thickBot="1" x14ac:dyDescent="0.4">
      <c r="A183" s="235" t="s">
        <v>28</v>
      </c>
      <c r="B183" s="235"/>
      <c r="C183" s="235"/>
      <c r="D183" s="235"/>
    </row>
    <row r="184" spans="1:25" x14ac:dyDescent="0.35">
      <c r="A184" s="226" t="s">
        <v>237</v>
      </c>
      <c r="B184" s="227"/>
      <c r="C184" s="227"/>
      <c r="D184" s="227"/>
      <c r="E184" s="227"/>
      <c r="F184" s="227"/>
      <c r="G184" s="227"/>
      <c r="H184" s="227"/>
      <c r="I184" s="227"/>
      <c r="J184" s="227"/>
      <c r="K184" s="227"/>
      <c r="L184" s="227"/>
      <c r="M184" s="227"/>
      <c r="N184" s="227"/>
      <c r="O184" s="227"/>
      <c r="P184" s="227"/>
      <c r="Q184" s="227"/>
      <c r="R184" s="227"/>
      <c r="S184" s="227"/>
      <c r="T184" s="227"/>
      <c r="U184" s="227"/>
      <c r="V184" s="227"/>
      <c r="W184" s="227"/>
      <c r="X184" s="227"/>
      <c r="Y184" s="228"/>
    </row>
    <row r="185" spans="1:25" x14ac:dyDescent="0.35">
      <c r="A185" s="229"/>
      <c r="B185" s="230"/>
      <c r="C185" s="230"/>
      <c r="D185" s="230"/>
      <c r="E185" s="230"/>
      <c r="F185" s="230"/>
      <c r="G185" s="230"/>
      <c r="H185" s="230"/>
      <c r="I185" s="230"/>
      <c r="J185" s="230"/>
      <c r="K185" s="230"/>
      <c r="L185" s="230"/>
      <c r="M185" s="230"/>
      <c r="N185" s="230"/>
      <c r="O185" s="230"/>
      <c r="P185" s="230"/>
      <c r="Q185" s="230"/>
      <c r="R185" s="230"/>
      <c r="S185" s="230"/>
      <c r="T185" s="230"/>
      <c r="U185" s="230"/>
      <c r="V185" s="230"/>
      <c r="W185" s="230"/>
      <c r="X185" s="230"/>
      <c r="Y185" s="231"/>
    </row>
    <row r="186" spans="1:25" x14ac:dyDescent="0.35">
      <c r="A186" s="229"/>
      <c r="B186" s="230"/>
      <c r="C186" s="230"/>
      <c r="D186" s="230"/>
      <c r="E186" s="230"/>
      <c r="F186" s="230"/>
      <c r="G186" s="230"/>
      <c r="H186" s="230"/>
      <c r="I186" s="230"/>
      <c r="J186" s="230"/>
      <c r="K186" s="230"/>
      <c r="L186" s="230"/>
      <c r="M186" s="230"/>
      <c r="N186" s="230"/>
      <c r="O186" s="230"/>
      <c r="P186" s="230"/>
      <c r="Q186" s="230"/>
      <c r="R186" s="230"/>
      <c r="S186" s="230"/>
      <c r="T186" s="230"/>
      <c r="U186" s="230"/>
      <c r="V186" s="230"/>
      <c r="W186" s="230"/>
      <c r="X186" s="230"/>
      <c r="Y186" s="231"/>
    </row>
    <row r="187" spans="1:25" x14ac:dyDescent="0.35">
      <c r="A187" s="229"/>
      <c r="B187" s="230"/>
      <c r="C187" s="230"/>
      <c r="D187" s="230"/>
      <c r="E187" s="230"/>
      <c r="F187" s="230"/>
      <c r="G187" s="230"/>
      <c r="H187" s="230"/>
      <c r="I187" s="230"/>
      <c r="J187" s="230"/>
      <c r="K187" s="230"/>
      <c r="L187" s="230"/>
      <c r="M187" s="230"/>
      <c r="N187" s="230"/>
      <c r="O187" s="230"/>
      <c r="P187" s="230"/>
      <c r="Q187" s="230"/>
      <c r="R187" s="230"/>
      <c r="S187" s="230"/>
      <c r="T187" s="230"/>
      <c r="U187" s="230"/>
      <c r="V187" s="230"/>
      <c r="W187" s="230"/>
      <c r="X187" s="230"/>
      <c r="Y187" s="231"/>
    </row>
    <row r="188" spans="1:25" x14ac:dyDescent="0.35">
      <c r="A188" s="229"/>
      <c r="B188" s="230"/>
      <c r="C188" s="230"/>
      <c r="D188" s="230"/>
      <c r="E188" s="230"/>
      <c r="F188" s="230"/>
      <c r="G188" s="230"/>
      <c r="H188" s="230"/>
      <c r="I188" s="230"/>
      <c r="J188" s="230"/>
      <c r="K188" s="230"/>
      <c r="L188" s="230"/>
      <c r="M188" s="230"/>
      <c r="N188" s="230"/>
      <c r="O188" s="230"/>
      <c r="P188" s="230"/>
      <c r="Q188" s="230"/>
      <c r="R188" s="230"/>
      <c r="S188" s="230"/>
      <c r="T188" s="230"/>
      <c r="U188" s="230"/>
      <c r="V188" s="230"/>
      <c r="W188" s="230"/>
      <c r="X188" s="230"/>
      <c r="Y188" s="231"/>
    </row>
    <row r="189" spans="1:25" x14ac:dyDescent="0.35">
      <c r="A189" s="229"/>
      <c r="B189" s="230"/>
      <c r="C189" s="230"/>
      <c r="D189" s="230"/>
      <c r="E189" s="230"/>
      <c r="F189" s="230"/>
      <c r="G189" s="230"/>
      <c r="H189" s="230"/>
      <c r="I189" s="230"/>
      <c r="J189" s="230"/>
      <c r="K189" s="230"/>
      <c r="L189" s="230"/>
      <c r="M189" s="230"/>
      <c r="N189" s="230"/>
      <c r="O189" s="230"/>
      <c r="P189" s="230"/>
      <c r="Q189" s="230"/>
      <c r="R189" s="230"/>
      <c r="S189" s="230"/>
      <c r="T189" s="230"/>
      <c r="U189" s="230"/>
      <c r="V189" s="230"/>
      <c r="W189" s="230"/>
      <c r="X189" s="230"/>
      <c r="Y189" s="231"/>
    </row>
    <row r="190" spans="1:25" ht="15" thickBot="1" x14ac:dyDescent="0.4">
      <c r="A190" s="232"/>
      <c r="B190" s="233"/>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4"/>
    </row>
    <row r="192" spans="1:25" ht="15" thickBot="1" x14ac:dyDescent="0.4">
      <c r="A192" s="235" t="s">
        <v>198</v>
      </c>
      <c r="B192" s="235"/>
      <c r="C192" s="235"/>
      <c r="D192" s="235"/>
      <c r="E192" s="235"/>
      <c r="F192" s="235"/>
      <c r="G192" s="235"/>
      <c r="H192" s="235"/>
    </row>
    <row r="193" spans="1:25" ht="15" thickBot="1" x14ac:dyDescent="0.4">
      <c r="A193" s="236" t="s">
        <v>221</v>
      </c>
      <c r="B193" s="237"/>
      <c r="C193" s="237"/>
      <c r="D193" s="237"/>
      <c r="E193" s="237"/>
      <c r="F193" s="237"/>
      <c r="G193" s="237"/>
      <c r="H193" s="237"/>
      <c r="I193" s="237"/>
      <c r="J193" s="237"/>
      <c r="K193" s="237"/>
      <c r="L193" s="237"/>
      <c r="M193" s="237"/>
      <c r="N193" s="237"/>
      <c r="O193" s="237"/>
      <c r="P193" s="237"/>
      <c r="Q193" s="237"/>
      <c r="R193" s="237"/>
      <c r="S193" s="237"/>
      <c r="T193" s="237"/>
      <c r="U193" s="237"/>
      <c r="V193" s="237"/>
      <c r="W193" s="237"/>
      <c r="X193" s="237"/>
      <c r="Y193" s="238"/>
    </row>
    <row r="195" spans="1:25" ht="15" thickBot="1" x14ac:dyDescent="0.4">
      <c r="A195" s="235" t="s">
        <v>86</v>
      </c>
      <c r="B195" s="235"/>
      <c r="C195" s="235"/>
      <c r="E195" s="235" t="s">
        <v>87</v>
      </c>
      <c r="F195" s="235"/>
      <c r="G195" s="235"/>
    </row>
    <row r="196" spans="1:25" ht="15" thickBot="1" x14ac:dyDescent="0.4">
      <c r="A196" s="223" t="s">
        <v>56</v>
      </c>
      <c r="B196" s="224"/>
      <c r="E196" s="223" t="s">
        <v>56</v>
      </c>
      <c r="F196" s="224"/>
    </row>
    <row r="198" spans="1:25" x14ac:dyDescent="0.3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row>
    <row r="200" spans="1:25" ht="19" thickBot="1" x14ac:dyDescent="0.5">
      <c r="A200" s="225" t="s">
        <v>68</v>
      </c>
      <c r="B200" s="225"/>
      <c r="C200" s="225"/>
      <c r="D200" s="225"/>
      <c r="E200" s="225"/>
      <c r="F200" s="225"/>
      <c r="H200" s="225" t="s">
        <v>222</v>
      </c>
      <c r="I200" s="225"/>
      <c r="J200" s="225"/>
    </row>
    <row r="201" spans="1:25" x14ac:dyDescent="0.35">
      <c r="A201" s="226" t="s">
        <v>231</v>
      </c>
      <c r="B201" s="227"/>
      <c r="C201" s="227"/>
      <c r="D201" s="227"/>
      <c r="E201" s="227"/>
      <c r="F201" s="227"/>
      <c r="G201" s="227"/>
      <c r="H201" s="227"/>
      <c r="I201" s="227"/>
      <c r="J201" s="227"/>
      <c r="K201" s="227"/>
      <c r="L201" s="227"/>
      <c r="M201" s="227"/>
      <c r="N201" s="227"/>
      <c r="O201" s="227"/>
      <c r="P201" s="227"/>
      <c r="Q201" s="227"/>
      <c r="R201" s="227"/>
      <c r="S201" s="227"/>
      <c r="T201" s="227"/>
      <c r="U201" s="227"/>
      <c r="V201" s="227"/>
      <c r="W201" s="227"/>
      <c r="X201" s="227"/>
      <c r="Y201" s="228"/>
    </row>
    <row r="202" spans="1:25" x14ac:dyDescent="0.35">
      <c r="A202" s="229"/>
      <c r="B202" s="230"/>
      <c r="C202" s="230"/>
      <c r="D202" s="230"/>
      <c r="E202" s="230"/>
      <c r="F202" s="230"/>
      <c r="G202" s="230"/>
      <c r="H202" s="230"/>
      <c r="I202" s="230"/>
      <c r="J202" s="230"/>
      <c r="K202" s="230"/>
      <c r="L202" s="230"/>
      <c r="M202" s="230"/>
      <c r="N202" s="230"/>
      <c r="O202" s="230"/>
      <c r="P202" s="230"/>
      <c r="Q202" s="230"/>
      <c r="R202" s="230"/>
      <c r="S202" s="230"/>
      <c r="T202" s="230"/>
      <c r="U202" s="230"/>
      <c r="V202" s="230"/>
      <c r="W202" s="230"/>
      <c r="X202" s="230"/>
      <c r="Y202" s="231"/>
    </row>
    <row r="203" spans="1:25" x14ac:dyDescent="0.35">
      <c r="A203" s="229"/>
      <c r="B203" s="230"/>
      <c r="C203" s="230"/>
      <c r="D203" s="230"/>
      <c r="E203" s="230"/>
      <c r="F203" s="230"/>
      <c r="G203" s="230"/>
      <c r="H203" s="230"/>
      <c r="I203" s="230"/>
      <c r="J203" s="230"/>
      <c r="K203" s="230"/>
      <c r="L203" s="230"/>
      <c r="M203" s="230"/>
      <c r="N203" s="230"/>
      <c r="O203" s="230"/>
      <c r="P203" s="230"/>
      <c r="Q203" s="230"/>
      <c r="R203" s="230"/>
      <c r="S203" s="230"/>
      <c r="T203" s="230"/>
      <c r="U203" s="230"/>
      <c r="V203" s="230"/>
      <c r="W203" s="230"/>
      <c r="X203" s="230"/>
      <c r="Y203" s="231"/>
    </row>
    <row r="204" spans="1:25" x14ac:dyDescent="0.35">
      <c r="A204" s="229"/>
      <c r="B204" s="230"/>
      <c r="C204" s="230"/>
      <c r="D204" s="230"/>
      <c r="E204" s="230"/>
      <c r="F204" s="230"/>
      <c r="G204" s="230"/>
      <c r="H204" s="230"/>
      <c r="I204" s="230"/>
      <c r="J204" s="230"/>
      <c r="K204" s="230"/>
      <c r="L204" s="230"/>
      <c r="M204" s="230"/>
      <c r="N204" s="230"/>
      <c r="O204" s="230"/>
      <c r="P204" s="230"/>
      <c r="Q204" s="230"/>
      <c r="R204" s="230"/>
      <c r="S204" s="230"/>
      <c r="T204" s="230"/>
      <c r="U204" s="230"/>
      <c r="V204" s="230"/>
      <c r="W204" s="230"/>
      <c r="X204" s="230"/>
      <c r="Y204" s="231"/>
    </row>
    <row r="205" spans="1:25" x14ac:dyDescent="0.35">
      <c r="A205" s="229"/>
      <c r="B205" s="230"/>
      <c r="C205" s="230"/>
      <c r="D205" s="230"/>
      <c r="E205" s="230"/>
      <c r="F205" s="230"/>
      <c r="G205" s="230"/>
      <c r="H205" s="230"/>
      <c r="I205" s="230"/>
      <c r="J205" s="230"/>
      <c r="K205" s="230"/>
      <c r="L205" s="230"/>
      <c r="M205" s="230"/>
      <c r="N205" s="230"/>
      <c r="O205" s="230"/>
      <c r="P205" s="230"/>
      <c r="Q205" s="230"/>
      <c r="R205" s="230"/>
      <c r="S205" s="230"/>
      <c r="T205" s="230"/>
      <c r="U205" s="230"/>
      <c r="V205" s="230"/>
      <c r="W205" s="230"/>
      <c r="X205" s="230"/>
      <c r="Y205" s="231"/>
    </row>
    <row r="206" spans="1:25" x14ac:dyDescent="0.35">
      <c r="A206" s="229"/>
      <c r="B206" s="230"/>
      <c r="C206" s="230"/>
      <c r="D206" s="230"/>
      <c r="E206" s="230"/>
      <c r="F206" s="230"/>
      <c r="G206" s="230"/>
      <c r="H206" s="230"/>
      <c r="I206" s="230"/>
      <c r="J206" s="230"/>
      <c r="K206" s="230"/>
      <c r="L206" s="230"/>
      <c r="M206" s="230"/>
      <c r="N206" s="230"/>
      <c r="O206" s="230"/>
      <c r="P206" s="230"/>
      <c r="Q206" s="230"/>
      <c r="R206" s="230"/>
      <c r="S206" s="230"/>
      <c r="T206" s="230"/>
      <c r="U206" s="230"/>
      <c r="V206" s="230"/>
      <c r="W206" s="230"/>
      <c r="X206" s="230"/>
      <c r="Y206" s="231"/>
    </row>
    <row r="207" spans="1:25" x14ac:dyDescent="0.35">
      <c r="A207" s="229"/>
      <c r="B207" s="230"/>
      <c r="C207" s="230"/>
      <c r="D207" s="230"/>
      <c r="E207" s="230"/>
      <c r="F207" s="230"/>
      <c r="G207" s="230"/>
      <c r="H207" s="230"/>
      <c r="I207" s="230"/>
      <c r="J207" s="230"/>
      <c r="K207" s="230"/>
      <c r="L207" s="230"/>
      <c r="M207" s="230"/>
      <c r="N207" s="230"/>
      <c r="O207" s="230"/>
      <c r="P207" s="230"/>
      <c r="Q207" s="230"/>
      <c r="R207" s="230"/>
      <c r="S207" s="230"/>
      <c r="T207" s="230"/>
      <c r="U207" s="230"/>
      <c r="V207" s="230"/>
      <c r="W207" s="230"/>
      <c r="X207" s="230"/>
      <c r="Y207" s="231"/>
    </row>
    <row r="208" spans="1:25" x14ac:dyDescent="0.35">
      <c r="A208" s="229"/>
      <c r="B208" s="230"/>
      <c r="C208" s="230"/>
      <c r="D208" s="230"/>
      <c r="E208" s="230"/>
      <c r="F208" s="230"/>
      <c r="G208" s="230"/>
      <c r="H208" s="230"/>
      <c r="I208" s="230"/>
      <c r="J208" s="230"/>
      <c r="K208" s="230"/>
      <c r="L208" s="230"/>
      <c r="M208" s="230"/>
      <c r="N208" s="230"/>
      <c r="O208" s="230"/>
      <c r="P208" s="230"/>
      <c r="Q208" s="230"/>
      <c r="R208" s="230"/>
      <c r="S208" s="230"/>
      <c r="T208" s="230"/>
      <c r="U208" s="230"/>
      <c r="V208" s="230"/>
      <c r="W208" s="230"/>
      <c r="X208" s="230"/>
      <c r="Y208" s="231"/>
    </row>
    <row r="209" spans="1:25" x14ac:dyDescent="0.35">
      <c r="A209" s="229"/>
      <c r="B209" s="230"/>
      <c r="C209" s="230"/>
      <c r="D209" s="230"/>
      <c r="E209" s="230"/>
      <c r="F209" s="230"/>
      <c r="G209" s="230"/>
      <c r="H209" s="230"/>
      <c r="I209" s="230"/>
      <c r="J209" s="230"/>
      <c r="K209" s="230"/>
      <c r="L209" s="230"/>
      <c r="M209" s="230"/>
      <c r="N209" s="230"/>
      <c r="O209" s="230"/>
      <c r="P209" s="230"/>
      <c r="Q209" s="230"/>
      <c r="R209" s="230"/>
      <c r="S209" s="230"/>
      <c r="T209" s="230"/>
      <c r="U209" s="230"/>
      <c r="V209" s="230"/>
      <c r="W209" s="230"/>
      <c r="X209" s="230"/>
      <c r="Y209" s="231"/>
    </row>
    <row r="210" spans="1:25" x14ac:dyDescent="0.35">
      <c r="A210" s="229"/>
      <c r="B210" s="230"/>
      <c r="C210" s="230"/>
      <c r="D210" s="230"/>
      <c r="E210" s="230"/>
      <c r="F210" s="230"/>
      <c r="G210" s="230"/>
      <c r="H210" s="230"/>
      <c r="I210" s="230"/>
      <c r="J210" s="230"/>
      <c r="K210" s="230"/>
      <c r="L210" s="230"/>
      <c r="M210" s="230"/>
      <c r="N210" s="230"/>
      <c r="O210" s="230"/>
      <c r="P210" s="230"/>
      <c r="Q210" s="230"/>
      <c r="R210" s="230"/>
      <c r="S210" s="230"/>
      <c r="T210" s="230"/>
      <c r="U210" s="230"/>
      <c r="V210" s="230"/>
      <c r="W210" s="230"/>
      <c r="X210" s="230"/>
      <c r="Y210" s="231"/>
    </row>
    <row r="211" spans="1:25" x14ac:dyDescent="0.35">
      <c r="A211" s="229"/>
      <c r="B211" s="230"/>
      <c r="C211" s="230"/>
      <c r="D211" s="230"/>
      <c r="E211" s="230"/>
      <c r="F211" s="230"/>
      <c r="G211" s="230"/>
      <c r="H211" s="230"/>
      <c r="I211" s="230"/>
      <c r="J211" s="230"/>
      <c r="K211" s="230"/>
      <c r="L211" s="230"/>
      <c r="M211" s="230"/>
      <c r="N211" s="230"/>
      <c r="O211" s="230"/>
      <c r="P211" s="230"/>
      <c r="Q211" s="230"/>
      <c r="R211" s="230"/>
      <c r="S211" s="230"/>
      <c r="T211" s="230"/>
      <c r="U211" s="230"/>
      <c r="V211" s="230"/>
      <c r="W211" s="230"/>
      <c r="X211" s="230"/>
      <c r="Y211" s="231"/>
    </row>
    <row r="212" spans="1:25" x14ac:dyDescent="0.35">
      <c r="A212" s="229"/>
      <c r="B212" s="230"/>
      <c r="C212" s="230"/>
      <c r="D212" s="230"/>
      <c r="E212" s="230"/>
      <c r="F212" s="230"/>
      <c r="G212" s="230"/>
      <c r="H212" s="230"/>
      <c r="I212" s="230"/>
      <c r="J212" s="230"/>
      <c r="K212" s="230"/>
      <c r="L212" s="230"/>
      <c r="M212" s="230"/>
      <c r="N212" s="230"/>
      <c r="O212" s="230"/>
      <c r="P212" s="230"/>
      <c r="Q212" s="230"/>
      <c r="R212" s="230"/>
      <c r="S212" s="230"/>
      <c r="T212" s="230"/>
      <c r="U212" s="230"/>
      <c r="V212" s="230"/>
      <c r="W212" s="230"/>
      <c r="X212" s="230"/>
      <c r="Y212" s="231"/>
    </row>
    <row r="213" spans="1:25" x14ac:dyDescent="0.35">
      <c r="A213" s="229"/>
      <c r="B213" s="230"/>
      <c r="C213" s="230"/>
      <c r="D213" s="230"/>
      <c r="E213" s="230"/>
      <c r="F213" s="230"/>
      <c r="G213" s="230"/>
      <c r="H213" s="230"/>
      <c r="I213" s="230"/>
      <c r="J213" s="230"/>
      <c r="K213" s="230"/>
      <c r="L213" s="230"/>
      <c r="M213" s="230"/>
      <c r="N213" s="230"/>
      <c r="O213" s="230"/>
      <c r="P213" s="230"/>
      <c r="Q213" s="230"/>
      <c r="R213" s="230"/>
      <c r="S213" s="230"/>
      <c r="T213" s="230"/>
      <c r="U213" s="230"/>
      <c r="V213" s="230"/>
      <c r="W213" s="230"/>
      <c r="X213" s="230"/>
      <c r="Y213" s="231"/>
    </row>
    <row r="214" spans="1:25" ht="15" thickBot="1" x14ac:dyDescent="0.4">
      <c r="A214" s="232"/>
      <c r="B214" s="233"/>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4"/>
    </row>
    <row r="215" spans="1:25" x14ac:dyDescent="0.35">
      <c r="M215" s="17"/>
    </row>
    <row r="216" spans="1:25" ht="15" thickBot="1" x14ac:dyDescent="0.4">
      <c r="A216" s="235" t="s">
        <v>28</v>
      </c>
      <c r="B216" s="235"/>
      <c r="C216" s="235"/>
      <c r="D216" s="235"/>
    </row>
    <row r="217" spans="1:25" x14ac:dyDescent="0.35">
      <c r="A217" s="226" t="s">
        <v>263</v>
      </c>
      <c r="B217" s="227"/>
      <c r="C217" s="227"/>
      <c r="D217" s="227"/>
      <c r="E217" s="227"/>
      <c r="F217" s="227"/>
      <c r="G217" s="227"/>
      <c r="H217" s="227"/>
      <c r="I217" s="227"/>
      <c r="J217" s="227"/>
      <c r="K217" s="227"/>
      <c r="L217" s="227"/>
      <c r="M217" s="227"/>
      <c r="N217" s="227"/>
      <c r="O217" s="227"/>
      <c r="P217" s="227"/>
      <c r="Q217" s="227"/>
      <c r="R217" s="227"/>
      <c r="S217" s="227"/>
      <c r="T217" s="227"/>
      <c r="U217" s="227"/>
      <c r="V217" s="227"/>
      <c r="W217" s="227"/>
      <c r="X217" s="227"/>
      <c r="Y217" s="228"/>
    </row>
    <row r="218" spans="1:25" x14ac:dyDescent="0.35">
      <c r="A218" s="229"/>
      <c r="B218" s="230"/>
      <c r="C218" s="230"/>
      <c r="D218" s="230"/>
      <c r="E218" s="230"/>
      <c r="F218" s="230"/>
      <c r="G218" s="230"/>
      <c r="H218" s="230"/>
      <c r="I218" s="230"/>
      <c r="J218" s="230"/>
      <c r="K218" s="230"/>
      <c r="L218" s="230"/>
      <c r="M218" s="230"/>
      <c r="N218" s="230"/>
      <c r="O218" s="230"/>
      <c r="P218" s="230"/>
      <c r="Q218" s="230"/>
      <c r="R218" s="230"/>
      <c r="S218" s="230"/>
      <c r="T218" s="230"/>
      <c r="U218" s="230"/>
      <c r="V218" s="230"/>
      <c r="W218" s="230"/>
      <c r="X218" s="230"/>
      <c r="Y218" s="231"/>
    </row>
    <row r="219" spans="1:25" x14ac:dyDescent="0.35">
      <c r="A219" s="229"/>
      <c r="B219" s="230"/>
      <c r="C219" s="230"/>
      <c r="D219" s="230"/>
      <c r="E219" s="230"/>
      <c r="F219" s="230"/>
      <c r="G219" s="230"/>
      <c r="H219" s="230"/>
      <c r="I219" s="230"/>
      <c r="J219" s="230"/>
      <c r="K219" s="230"/>
      <c r="L219" s="230"/>
      <c r="M219" s="230"/>
      <c r="N219" s="230"/>
      <c r="O219" s="230"/>
      <c r="P219" s="230"/>
      <c r="Q219" s="230"/>
      <c r="R219" s="230"/>
      <c r="S219" s="230"/>
      <c r="T219" s="230"/>
      <c r="U219" s="230"/>
      <c r="V219" s="230"/>
      <c r="W219" s="230"/>
      <c r="X219" s="230"/>
      <c r="Y219" s="231"/>
    </row>
    <row r="220" spans="1:25" x14ac:dyDescent="0.35">
      <c r="A220" s="229"/>
      <c r="B220" s="230"/>
      <c r="C220" s="230"/>
      <c r="D220" s="230"/>
      <c r="E220" s="230"/>
      <c r="F220" s="230"/>
      <c r="G220" s="230"/>
      <c r="H220" s="230"/>
      <c r="I220" s="230"/>
      <c r="J220" s="230"/>
      <c r="K220" s="230"/>
      <c r="L220" s="230"/>
      <c r="M220" s="230"/>
      <c r="N220" s="230"/>
      <c r="O220" s="230"/>
      <c r="P220" s="230"/>
      <c r="Q220" s="230"/>
      <c r="R220" s="230"/>
      <c r="S220" s="230"/>
      <c r="T220" s="230"/>
      <c r="U220" s="230"/>
      <c r="V220" s="230"/>
      <c r="W220" s="230"/>
      <c r="X220" s="230"/>
      <c r="Y220" s="231"/>
    </row>
    <row r="221" spans="1:25" x14ac:dyDescent="0.35">
      <c r="A221" s="229"/>
      <c r="B221" s="230"/>
      <c r="C221" s="230"/>
      <c r="D221" s="230"/>
      <c r="E221" s="230"/>
      <c r="F221" s="230"/>
      <c r="G221" s="230"/>
      <c r="H221" s="230"/>
      <c r="I221" s="230"/>
      <c r="J221" s="230"/>
      <c r="K221" s="230"/>
      <c r="L221" s="230"/>
      <c r="M221" s="230"/>
      <c r="N221" s="230"/>
      <c r="O221" s="230"/>
      <c r="P221" s="230"/>
      <c r="Q221" s="230"/>
      <c r="R221" s="230"/>
      <c r="S221" s="230"/>
      <c r="T221" s="230"/>
      <c r="U221" s="230"/>
      <c r="V221" s="230"/>
      <c r="W221" s="230"/>
      <c r="X221" s="230"/>
      <c r="Y221" s="231"/>
    </row>
    <row r="222" spans="1:25" x14ac:dyDescent="0.35">
      <c r="A222" s="229"/>
      <c r="B222" s="230"/>
      <c r="C222" s="230"/>
      <c r="D222" s="230"/>
      <c r="E222" s="230"/>
      <c r="F222" s="230"/>
      <c r="G222" s="230"/>
      <c r="H222" s="230"/>
      <c r="I222" s="230"/>
      <c r="J222" s="230"/>
      <c r="K222" s="230"/>
      <c r="L222" s="230"/>
      <c r="M222" s="230"/>
      <c r="N222" s="230"/>
      <c r="O222" s="230"/>
      <c r="P222" s="230"/>
      <c r="Q222" s="230"/>
      <c r="R222" s="230"/>
      <c r="S222" s="230"/>
      <c r="T222" s="230"/>
      <c r="U222" s="230"/>
      <c r="V222" s="230"/>
      <c r="W222" s="230"/>
      <c r="X222" s="230"/>
      <c r="Y222" s="231"/>
    </row>
    <row r="223" spans="1:25" ht="15" thickBot="1" x14ac:dyDescent="0.4">
      <c r="A223" s="232"/>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4"/>
    </row>
    <row r="225" spans="1:25" ht="15" thickBot="1" x14ac:dyDescent="0.4">
      <c r="A225" s="235" t="s">
        <v>198</v>
      </c>
      <c r="B225" s="235"/>
      <c r="C225" s="235"/>
      <c r="D225" s="235"/>
      <c r="E225" s="235"/>
      <c r="F225" s="235"/>
      <c r="G225" s="235"/>
      <c r="H225" s="235"/>
    </row>
    <row r="226" spans="1:25" ht="15" thickBot="1" x14ac:dyDescent="0.4">
      <c r="A226" s="236" t="s">
        <v>223</v>
      </c>
      <c r="B226" s="237"/>
      <c r="C226" s="237"/>
      <c r="D226" s="237"/>
      <c r="E226" s="237"/>
      <c r="F226" s="237"/>
      <c r="G226" s="237"/>
      <c r="H226" s="237"/>
      <c r="I226" s="237"/>
      <c r="J226" s="237"/>
      <c r="K226" s="237"/>
      <c r="L226" s="237"/>
      <c r="M226" s="237"/>
      <c r="N226" s="237"/>
      <c r="O226" s="237"/>
      <c r="P226" s="237"/>
      <c r="Q226" s="237"/>
      <c r="R226" s="237"/>
      <c r="S226" s="237"/>
      <c r="T226" s="237"/>
      <c r="U226" s="237"/>
      <c r="V226" s="237"/>
      <c r="W226" s="237"/>
      <c r="X226" s="237"/>
      <c r="Y226" s="238"/>
    </row>
    <row r="228" spans="1:25" ht="15" thickBot="1" x14ac:dyDescent="0.4">
      <c r="A228" s="235" t="s">
        <v>86</v>
      </c>
      <c r="B228" s="235"/>
      <c r="C228" s="235"/>
      <c r="E228" s="235" t="s">
        <v>87</v>
      </c>
      <c r="F228" s="235"/>
      <c r="G228" s="235"/>
    </row>
    <row r="229" spans="1:25" ht="15" thickBot="1" x14ac:dyDescent="0.4">
      <c r="A229" s="223" t="s">
        <v>55</v>
      </c>
      <c r="B229" s="224"/>
      <c r="E229" s="223" t="s">
        <v>56</v>
      </c>
      <c r="F229" s="224"/>
    </row>
    <row r="231" spans="1:25" x14ac:dyDescent="0.3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row>
    <row r="233" spans="1:25" ht="19" thickBot="1" x14ac:dyDescent="0.5">
      <c r="A233" s="225" t="s">
        <v>69</v>
      </c>
      <c r="B233" s="225"/>
      <c r="C233" s="225"/>
      <c r="D233" s="225"/>
      <c r="E233" s="225"/>
      <c r="F233" s="225"/>
      <c r="H233" s="225" t="s">
        <v>224</v>
      </c>
      <c r="I233" s="225"/>
      <c r="J233" s="225"/>
    </row>
    <row r="234" spans="1:25" x14ac:dyDescent="0.35">
      <c r="A234" s="226" t="s">
        <v>232</v>
      </c>
      <c r="B234" s="227"/>
      <c r="C234" s="227"/>
      <c r="D234" s="227"/>
      <c r="E234" s="227"/>
      <c r="F234" s="227"/>
      <c r="G234" s="227"/>
      <c r="H234" s="227"/>
      <c r="I234" s="227"/>
      <c r="J234" s="227"/>
      <c r="K234" s="227"/>
      <c r="L234" s="227"/>
      <c r="M234" s="227"/>
      <c r="N234" s="227"/>
      <c r="O234" s="227"/>
      <c r="P234" s="227"/>
      <c r="Q234" s="227"/>
      <c r="R234" s="227"/>
      <c r="S234" s="227"/>
      <c r="T234" s="227"/>
      <c r="U234" s="227"/>
      <c r="V234" s="227"/>
      <c r="W234" s="227"/>
      <c r="X234" s="227"/>
      <c r="Y234" s="228"/>
    </row>
    <row r="235" spans="1:25" x14ac:dyDescent="0.35">
      <c r="A235" s="229"/>
      <c r="B235" s="230"/>
      <c r="C235" s="230"/>
      <c r="D235" s="230"/>
      <c r="E235" s="230"/>
      <c r="F235" s="230"/>
      <c r="G235" s="230"/>
      <c r="H235" s="230"/>
      <c r="I235" s="230"/>
      <c r="J235" s="230"/>
      <c r="K235" s="230"/>
      <c r="L235" s="230"/>
      <c r="M235" s="230"/>
      <c r="N235" s="230"/>
      <c r="O235" s="230"/>
      <c r="P235" s="230"/>
      <c r="Q235" s="230"/>
      <c r="R235" s="230"/>
      <c r="S235" s="230"/>
      <c r="T235" s="230"/>
      <c r="U235" s="230"/>
      <c r="V235" s="230"/>
      <c r="W235" s="230"/>
      <c r="X235" s="230"/>
      <c r="Y235" s="231"/>
    </row>
    <row r="236" spans="1:25" x14ac:dyDescent="0.35">
      <c r="A236" s="229"/>
      <c r="B236" s="230"/>
      <c r="C236" s="230"/>
      <c r="D236" s="230"/>
      <c r="E236" s="230"/>
      <c r="F236" s="230"/>
      <c r="G236" s="230"/>
      <c r="H236" s="230"/>
      <c r="I236" s="230"/>
      <c r="J236" s="230"/>
      <c r="K236" s="230"/>
      <c r="L236" s="230"/>
      <c r="M236" s="230"/>
      <c r="N236" s="230"/>
      <c r="O236" s="230"/>
      <c r="P236" s="230"/>
      <c r="Q236" s="230"/>
      <c r="R236" s="230"/>
      <c r="S236" s="230"/>
      <c r="T236" s="230"/>
      <c r="U236" s="230"/>
      <c r="V236" s="230"/>
      <c r="W236" s="230"/>
      <c r="X236" s="230"/>
      <c r="Y236" s="231"/>
    </row>
    <row r="237" spans="1:25" x14ac:dyDescent="0.35">
      <c r="A237" s="229"/>
      <c r="B237" s="230"/>
      <c r="C237" s="230"/>
      <c r="D237" s="230"/>
      <c r="E237" s="230"/>
      <c r="F237" s="230"/>
      <c r="G237" s="230"/>
      <c r="H237" s="230"/>
      <c r="I237" s="230"/>
      <c r="J237" s="230"/>
      <c r="K237" s="230"/>
      <c r="L237" s="230"/>
      <c r="M237" s="230"/>
      <c r="N237" s="230"/>
      <c r="O237" s="230"/>
      <c r="P237" s="230"/>
      <c r="Q237" s="230"/>
      <c r="R237" s="230"/>
      <c r="S237" s="230"/>
      <c r="T237" s="230"/>
      <c r="U237" s="230"/>
      <c r="V237" s="230"/>
      <c r="W237" s="230"/>
      <c r="X237" s="230"/>
      <c r="Y237" s="231"/>
    </row>
    <row r="238" spans="1:25" x14ac:dyDescent="0.35">
      <c r="A238" s="229"/>
      <c r="B238" s="230"/>
      <c r="C238" s="230"/>
      <c r="D238" s="230"/>
      <c r="E238" s="230"/>
      <c r="F238" s="230"/>
      <c r="G238" s="230"/>
      <c r="H238" s="230"/>
      <c r="I238" s="230"/>
      <c r="J238" s="230"/>
      <c r="K238" s="230"/>
      <c r="L238" s="230"/>
      <c r="M238" s="230"/>
      <c r="N238" s="230"/>
      <c r="O238" s="230"/>
      <c r="P238" s="230"/>
      <c r="Q238" s="230"/>
      <c r="R238" s="230"/>
      <c r="S238" s="230"/>
      <c r="T238" s="230"/>
      <c r="U238" s="230"/>
      <c r="V238" s="230"/>
      <c r="W238" s="230"/>
      <c r="X238" s="230"/>
      <c r="Y238" s="231"/>
    </row>
    <row r="239" spans="1:25" x14ac:dyDescent="0.35">
      <c r="A239" s="229"/>
      <c r="B239" s="230"/>
      <c r="C239" s="230"/>
      <c r="D239" s="230"/>
      <c r="E239" s="230"/>
      <c r="F239" s="230"/>
      <c r="G239" s="230"/>
      <c r="H239" s="230"/>
      <c r="I239" s="230"/>
      <c r="J239" s="230"/>
      <c r="K239" s="230"/>
      <c r="L239" s="230"/>
      <c r="M239" s="230"/>
      <c r="N239" s="230"/>
      <c r="O239" s="230"/>
      <c r="P239" s="230"/>
      <c r="Q239" s="230"/>
      <c r="R239" s="230"/>
      <c r="S239" s="230"/>
      <c r="T239" s="230"/>
      <c r="U239" s="230"/>
      <c r="V239" s="230"/>
      <c r="W239" s="230"/>
      <c r="X239" s="230"/>
      <c r="Y239" s="231"/>
    </row>
    <row r="240" spans="1:25" x14ac:dyDescent="0.35">
      <c r="A240" s="229"/>
      <c r="B240" s="230"/>
      <c r="C240" s="230"/>
      <c r="D240" s="230"/>
      <c r="E240" s="230"/>
      <c r="F240" s="230"/>
      <c r="G240" s="230"/>
      <c r="H240" s="230"/>
      <c r="I240" s="230"/>
      <c r="J240" s="230"/>
      <c r="K240" s="230"/>
      <c r="L240" s="230"/>
      <c r="M240" s="230"/>
      <c r="N240" s="230"/>
      <c r="O240" s="230"/>
      <c r="P240" s="230"/>
      <c r="Q240" s="230"/>
      <c r="R240" s="230"/>
      <c r="S240" s="230"/>
      <c r="T240" s="230"/>
      <c r="U240" s="230"/>
      <c r="V240" s="230"/>
      <c r="W240" s="230"/>
      <c r="X240" s="230"/>
      <c r="Y240" s="231"/>
    </row>
    <row r="241" spans="1:25" x14ac:dyDescent="0.35">
      <c r="A241" s="229"/>
      <c r="B241" s="230"/>
      <c r="C241" s="230"/>
      <c r="D241" s="230"/>
      <c r="E241" s="230"/>
      <c r="F241" s="230"/>
      <c r="G241" s="230"/>
      <c r="H241" s="230"/>
      <c r="I241" s="230"/>
      <c r="J241" s="230"/>
      <c r="K241" s="230"/>
      <c r="L241" s="230"/>
      <c r="M241" s="230"/>
      <c r="N241" s="230"/>
      <c r="O241" s="230"/>
      <c r="P241" s="230"/>
      <c r="Q241" s="230"/>
      <c r="R241" s="230"/>
      <c r="S241" s="230"/>
      <c r="T241" s="230"/>
      <c r="U241" s="230"/>
      <c r="V241" s="230"/>
      <c r="W241" s="230"/>
      <c r="X241" s="230"/>
      <c r="Y241" s="231"/>
    </row>
    <row r="242" spans="1:25" x14ac:dyDescent="0.35">
      <c r="A242" s="229"/>
      <c r="B242" s="230"/>
      <c r="C242" s="230"/>
      <c r="D242" s="230"/>
      <c r="E242" s="230"/>
      <c r="F242" s="230"/>
      <c r="G242" s="230"/>
      <c r="H242" s="230"/>
      <c r="I242" s="230"/>
      <c r="J242" s="230"/>
      <c r="K242" s="230"/>
      <c r="L242" s="230"/>
      <c r="M242" s="230"/>
      <c r="N242" s="230"/>
      <c r="O242" s="230"/>
      <c r="P242" s="230"/>
      <c r="Q242" s="230"/>
      <c r="R242" s="230"/>
      <c r="S242" s="230"/>
      <c r="T242" s="230"/>
      <c r="U242" s="230"/>
      <c r="V242" s="230"/>
      <c r="W242" s="230"/>
      <c r="X242" s="230"/>
      <c r="Y242" s="231"/>
    </row>
    <row r="243" spans="1:25" x14ac:dyDescent="0.35">
      <c r="A243" s="229"/>
      <c r="B243" s="230"/>
      <c r="C243" s="230"/>
      <c r="D243" s="230"/>
      <c r="E243" s="230"/>
      <c r="F243" s="230"/>
      <c r="G243" s="230"/>
      <c r="H243" s="230"/>
      <c r="I243" s="230"/>
      <c r="J243" s="230"/>
      <c r="K243" s="230"/>
      <c r="L243" s="230"/>
      <c r="M243" s="230"/>
      <c r="N243" s="230"/>
      <c r="O243" s="230"/>
      <c r="P243" s="230"/>
      <c r="Q243" s="230"/>
      <c r="R243" s="230"/>
      <c r="S243" s="230"/>
      <c r="T243" s="230"/>
      <c r="U243" s="230"/>
      <c r="V243" s="230"/>
      <c r="W243" s="230"/>
      <c r="X243" s="230"/>
      <c r="Y243" s="231"/>
    </row>
    <row r="244" spans="1:25" x14ac:dyDescent="0.35">
      <c r="A244" s="229"/>
      <c r="B244" s="230"/>
      <c r="C244" s="230"/>
      <c r="D244" s="230"/>
      <c r="E244" s="230"/>
      <c r="F244" s="230"/>
      <c r="G244" s="230"/>
      <c r="H244" s="230"/>
      <c r="I244" s="230"/>
      <c r="J244" s="230"/>
      <c r="K244" s="230"/>
      <c r="L244" s="230"/>
      <c r="M244" s="230"/>
      <c r="N244" s="230"/>
      <c r="O244" s="230"/>
      <c r="P244" s="230"/>
      <c r="Q244" s="230"/>
      <c r="R244" s="230"/>
      <c r="S244" s="230"/>
      <c r="T244" s="230"/>
      <c r="U244" s="230"/>
      <c r="V244" s="230"/>
      <c r="W244" s="230"/>
      <c r="X244" s="230"/>
      <c r="Y244" s="231"/>
    </row>
    <row r="245" spans="1:25" x14ac:dyDescent="0.35">
      <c r="A245" s="229"/>
      <c r="B245" s="230"/>
      <c r="C245" s="230"/>
      <c r="D245" s="230"/>
      <c r="E245" s="230"/>
      <c r="F245" s="230"/>
      <c r="G245" s="230"/>
      <c r="H245" s="230"/>
      <c r="I245" s="230"/>
      <c r="J245" s="230"/>
      <c r="K245" s="230"/>
      <c r="L245" s="230"/>
      <c r="M245" s="230"/>
      <c r="N245" s="230"/>
      <c r="O245" s="230"/>
      <c r="P245" s="230"/>
      <c r="Q245" s="230"/>
      <c r="R245" s="230"/>
      <c r="S245" s="230"/>
      <c r="T245" s="230"/>
      <c r="U245" s="230"/>
      <c r="V245" s="230"/>
      <c r="W245" s="230"/>
      <c r="X245" s="230"/>
      <c r="Y245" s="231"/>
    </row>
    <row r="246" spans="1:25" x14ac:dyDescent="0.35">
      <c r="A246" s="229"/>
      <c r="B246" s="230"/>
      <c r="C246" s="230"/>
      <c r="D246" s="230"/>
      <c r="E246" s="230"/>
      <c r="F246" s="230"/>
      <c r="G246" s="230"/>
      <c r="H246" s="230"/>
      <c r="I246" s="230"/>
      <c r="J246" s="230"/>
      <c r="K246" s="230"/>
      <c r="L246" s="230"/>
      <c r="M246" s="230"/>
      <c r="N246" s="230"/>
      <c r="O246" s="230"/>
      <c r="P246" s="230"/>
      <c r="Q246" s="230"/>
      <c r="R246" s="230"/>
      <c r="S246" s="230"/>
      <c r="T246" s="230"/>
      <c r="U246" s="230"/>
      <c r="V246" s="230"/>
      <c r="W246" s="230"/>
      <c r="X246" s="230"/>
      <c r="Y246" s="231"/>
    </row>
    <row r="247" spans="1:25" ht="15" thickBot="1" x14ac:dyDescent="0.4">
      <c r="A247" s="232"/>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4"/>
    </row>
    <row r="249" spans="1:25" ht="15" thickBot="1" x14ac:dyDescent="0.4">
      <c r="A249" s="235" t="s">
        <v>28</v>
      </c>
      <c r="B249" s="235"/>
      <c r="C249" s="235"/>
      <c r="D249" s="235"/>
    </row>
    <row r="250" spans="1:25" x14ac:dyDescent="0.35">
      <c r="A250" s="226" t="s">
        <v>238</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8"/>
    </row>
    <row r="251" spans="1:25" x14ac:dyDescent="0.35">
      <c r="A251" s="229"/>
      <c r="B251" s="230"/>
      <c r="C251" s="230"/>
      <c r="D251" s="230"/>
      <c r="E251" s="230"/>
      <c r="F251" s="230"/>
      <c r="G251" s="230"/>
      <c r="H251" s="230"/>
      <c r="I251" s="230"/>
      <c r="J251" s="230"/>
      <c r="K251" s="230"/>
      <c r="L251" s="230"/>
      <c r="M251" s="230"/>
      <c r="N251" s="230"/>
      <c r="O251" s="230"/>
      <c r="P251" s="230"/>
      <c r="Q251" s="230"/>
      <c r="R251" s="230"/>
      <c r="S251" s="230"/>
      <c r="T251" s="230"/>
      <c r="U251" s="230"/>
      <c r="V251" s="230"/>
      <c r="W251" s="230"/>
      <c r="X251" s="230"/>
      <c r="Y251" s="231"/>
    </row>
    <row r="252" spans="1:25" x14ac:dyDescent="0.35">
      <c r="A252" s="229"/>
      <c r="B252" s="230"/>
      <c r="C252" s="230"/>
      <c r="D252" s="230"/>
      <c r="E252" s="230"/>
      <c r="F252" s="230"/>
      <c r="G252" s="230"/>
      <c r="H252" s="230"/>
      <c r="I252" s="230"/>
      <c r="J252" s="230"/>
      <c r="K252" s="230"/>
      <c r="L252" s="230"/>
      <c r="M252" s="230"/>
      <c r="N252" s="230"/>
      <c r="O252" s="230"/>
      <c r="P252" s="230"/>
      <c r="Q252" s="230"/>
      <c r="R252" s="230"/>
      <c r="S252" s="230"/>
      <c r="T252" s="230"/>
      <c r="U252" s="230"/>
      <c r="V252" s="230"/>
      <c r="W252" s="230"/>
      <c r="X252" s="230"/>
      <c r="Y252" s="231"/>
    </row>
    <row r="253" spans="1:25" x14ac:dyDescent="0.35">
      <c r="A253" s="229"/>
      <c r="B253" s="230"/>
      <c r="C253" s="230"/>
      <c r="D253" s="230"/>
      <c r="E253" s="230"/>
      <c r="F253" s="230"/>
      <c r="G253" s="230"/>
      <c r="H253" s="230"/>
      <c r="I253" s="230"/>
      <c r="J253" s="230"/>
      <c r="K253" s="230"/>
      <c r="L253" s="230"/>
      <c r="M253" s="230"/>
      <c r="N253" s="230"/>
      <c r="O253" s="230"/>
      <c r="P253" s="230"/>
      <c r="Q253" s="230"/>
      <c r="R253" s="230"/>
      <c r="S253" s="230"/>
      <c r="T253" s="230"/>
      <c r="U253" s="230"/>
      <c r="V253" s="230"/>
      <c r="W253" s="230"/>
      <c r="X253" s="230"/>
      <c r="Y253" s="231"/>
    </row>
    <row r="254" spans="1:25" x14ac:dyDescent="0.35">
      <c r="A254" s="229"/>
      <c r="B254" s="230"/>
      <c r="C254" s="230"/>
      <c r="D254" s="230"/>
      <c r="E254" s="230"/>
      <c r="F254" s="230"/>
      <c r="G254" s="230"/>
      <c r="H254" s="230"/>
      <c r="I254" s="230"/>
      <c r="J254" s="230"/>
      <c r="K254" s="230"/>
      <c r="L254" s="230"/>
      <c r="M254" s="230"/>
      <c r="N254" s="230"/>
      <c r="O254" s="230"/>
      <c r="P254" s="230"/>
      <c r="Q254" s="230"/>
      <c r="R254" s="230"/>
      <c r="S254" s="230"/>
      <c r="T254" s="230"/>
      <c r="U254" s="230"/>
      <c r="V254" s="230"/>
      <c r="W254" s="230"/>
      <c r="X254" s="230"/>
      <c r="Y254" s="231"/>
    </row>
    <row r="255" spans="1:25" x14ac:dyDescent="0.35">
      <c r="A255" s="229"/>
      <c r="B255" s="230"/>
      <c r="C255" s="230"/>
      <c r="D255" s="230"/>
      <c r="E255" s="230"/>
      <c r="F255" s="230"/>
      <c r="G255" s="230"/>
      <c r="H255" s="230"/>
      <c r="I255" s="230"/>
      <c r="J255" s="230"/>
      <c r="K255" s="230"/>
      <c r="L255" s="230"/>
      <c r="M255" s="230"/>
      <c r="N255" s="230"/>
      <c r="O255" s="230"/>
      <c r="P255" s="230"/>
      <c r="Q255" s="230"/>
      <c r="R255" s="230"/>
      <c r="S255" s="230"/>
      <c r="T255" s="230"/>
      <c r="U255" s="230"/>
      <c r="V255" s="230"/>
      <c r="W255" s="230"/>
      <c r="X255" s="230"/>
      <c r="Y255" s="231"/>
    </row>
    <row r="256" spans="1:25" ht="15" thickBot="1" x14ac:dyDescent="0.4">
      <c r="A256" s="232"/>
      <c r="B256" s="233"/>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4"/>
    </row>
    <row r="258" spans="1:25" ht="15" thickBot="1" x14ac:dyDescent="0.4">
      <c r="A258" s="235" t="s">
        <v>198</v>
      </c>
      <c r="B258" s="235"/>
      <c r="C258" s="235"/>
      <c r="D258" s="235"/>
      <c r="E258" s="235"/>
      <c r="F258" s="235"/>
      <c r="G258" s="235"/>
      <c r="H258" s="235"/>
    </row>
    <row r="259" spans="1:25" ht="15" thickBot="1" x14ac:dyDescent="0.4">
      <c r="A259" s="236" t="s">
        <v>224</v>
      </c>
      <c r="B259" s="237"/>
      <c r="C259" s="237"/>
      <c r="D259" s="237"/>
      <c r="E259" s="237"/>
      <c r="F259" s="237"/>
      <c r="G259" s="237"/>
      <c r="H259" s="237"/>
      <c r="I259" s="237"/>
      <c r="J259" s="237"/>
      <c r="K259" s="237"/>
      <c r="L259" s="237"/>
      <c r="M259" s="237"/>
      <c r="N259" s="237"/>
      <c r="O259" s="237"/>
      <c r="P259" s="237"/>
      <c r="Q259" s="237"/>
      <c r="R259" s="237"/>
      <c r="S259" s="237"/>
      <c r="T259" s="237"/>
      <c r="U259" s="237"/>
      <c r="V259" s="237"/>
      <c r="W259" s="237"/>
      <c r="X259" s="237"/>
      <c r="Y259" s="238"/>
    </row>
    <row r="261" spans="1:25" ht="15" thickBot="1" x14ac:dyDescent="0.4">
      <c r="A261" s="235" t="s">
        <v>86</v>
      </c>
      <c r="B261" s="235"/>
      <c r="C261" s="235"/>
      <c r="E261" s="235" t="s">
        <v>87</v>
      </c>
      <c r="F261" s="235"/>
      <c r="G261" s="235"/>
    </row>
    <row r="262" spans="1:25" ht="15" thickBot="1" x14ac:dyDescent="0.4">
      <c r="A262" s="223" t="s">
        <v>55</v>
      </c>
      <c r="B262" s="224"/>
      <c r="E262" s="223" t="s">
        <v>58</v>
      </c>
      <c r="F262" s="224"/>
    </row>
    <row r="264" spans="1:25" x14ac:dyDescent="0.3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row>
    <row r="266" spans="1:25" ht="19" thickBot="1" x14ac:dyDescent="0.5">
      <c r="A266" s="225" t="s">
        <v>70</v>
      </c>
      <c r="B266" s="225"/>
      <c r="C266" s="225"/>
      <c r="D266" s="225"/>
      <c r="E266" s="225"/>
      <c r="F266" s="225"/>
      <c r="H266" s="225" t="s">
        <v>233</v>
      </c>
      <c r="I266" s="225"/>
      <c r="J266" s="225"/>
    </row>
    <row r="267" spans="1:25" x14ac:dyDescent="0.35">
      <c r="A267" s="226" t="s">
        <v>269</v>
      </c>
      <c r="B267" s="227"/>
      <c r="C267" s="227"/>
      <c r="D267" s="227"/>
      <c r="E267" s="227"/>
      <c r="F267" s="227"/>
      <c r="G267" s="227"/>
      <c r="H267" s="227"/>
      <c r="I267" s="227"/>
      <c r="J267" s="227"/>
      <c r="K267" s="227"/>
      <c r="L267" s="227"/>
      <c r="M267" s="227"/>
      <c r="N267" s="227"/>
      <c r="O267" s="227"/>
      <c r="P267" s="227"/>
      <c r="Q267" s="227"/>
      <c r="R267" s="227"/>
      <c r="S267" s="227"/>
      <c r="T267" s="227"/>
      <c r="U267" s="227"/>
      <c r="V267" s="227"/>
      <c r="W267" s="227"/>
      <c r="X267" s="227"/>
      <c r="Y267" s="228"/>
    </row>
    <row r="268" spans="1:25" x14ac:dyDescent="0.35">
      <c r="A268" s="229"/>
      <c r="B268" s="230"/>
      <c r="C268" s="230"/>
      <c r="D268" s="230"/>
      <c r="E268" s="230"/>
      <c r="F268" s="230"/>
      <c r="G268" s="230"/>
      <c r="H268" s="230"/>
      <c r="I268" s="230"/>
      <c r="J268" s="230"/>
      <c r="K268" s="230"/>
      <c r="L268" s="230"/>
      <c r="M268" s="230"/>
      <c r="N268" s="230"/>
      <c r="O268" s="230"/>
      <c r="P268" s="230"/>
      <c r="Q268" s="230"/>
      <c r="R268" s="230"/>
      <c r="S268" s="230"/>
      <c r="T268" s="230"/>
      <c r="U268" s="230"/>
      <c r="V268" s="230"/>
      <c r="W268" s="230"/>
      <c r="X268" s="230"/>
      <c r="Y268" s="231"/>
    </row>
    <row r="269" spans="1:25" x14ac:dyDescent="0.35">
      <c r="A269" s="229"/>
      <c r="B269" s="230"/>
      <c r="C269" s="230"/>
      <c r="D269" s="230"/>
      <c r="E269" s="230"/>
      <c r="F269" s="230"/>
      <c r="G269" s="230"/>
      <c r="H269" s="230"/>
      <c r="I269" s="230"/>
      <c r="J269" s="230"/>
      <c r="K269" s="230"/>
      <c r="L269" s="230"/>
      <c r="M269" s="230"/>
      <c r="N269" s="230"/>
      <c r="O269" s="230"/>
      <c r="P269" s="230"/>
      <c r="Q269" s="230"/>
      <c r="R269" s="230"/>
      <c r="S269" s="230"/>
      <c r="T269" s="230"/>
      <c r="U269" s="230"/>
      <c r="V269" s="230"/>
      <c r="W269" s="230"/>
      <c r="X269" s="230"/>
      <c r="Y269" s="231"/>
    </row>
    <row r="270" spans="1:25" x14ac:dyDescent="0.35">
      <c r="A270" s="229"/>
      <c r="B270" s="230"/>
      <c r="C270" s="230"/>
      <c r="D270" s="230"/>
      <c r="E270" s="230"/>
      <c r="F270" s="230"/>
      <c r="G270" s="230"/>
      <c r="H270" s="230"/>
      <c r="I270" s="230"/>
      <c r="J270" s="230"/>
      <c r="K270" s="230"/>
      <c r="L270" s="230"/>
      <c r="M270" s="230"/>
      <c r="N270" s="230"/>
      <c r="O270" s="230"/>
      <c r="P270" s="230"/>
      <c r="Q270" s="230"/>
      <c r="R270" s="230"/>
      <c r="S270" s="230"/>
      <c r="T270" s="230"/>
      <c r="U270" s="230"/>
      <c r="V270" s="230"/>
      <c r="W270" s="230"/>
      <c r="X270" s="230"/>
      <c r="Y270" s="231"/>
    </row>
    <row r="271" spans="1:25" x14ac:dyDescent="0.35">
      <c r="A271" s="229"/>
      <c r="B271" s="230"/>
      <c r="C271" s="230"/>
      <c r="D271" s="230"/>
      <c r="E271" s="230"/>
      <c r="F271" s="230"/>
      <c r="G271" s="230"/>
      <c r="H271" s="230"/>
      <c r="I271" s="230"/>
      <c r="J271" s="230"/>
      <c r="K271" s="230"/>
      <c r="L271" s="230"/>
      <c r="M271" s="230"/>
      <c r="N271" s="230"/>
      <c r="O271" s="230"/>
      <c r="P271" s="230"/>
      <c r="Q271" s="230"/>
      <c r="R271" s="230"/>
      <c r="S271" s="230"/>
      <c r="T271" s="230"/>
      <c r="U271" s="230"/>
      <c r="V271" s="230"/>
      <c r="W271" s="230"/>
      <c r="X271" s="230"/>
      <c r="Y271" s="231"/>
    </row>
    <row r="272" spans="1:25" x14ac:dyDescent="0.35">
      <c r="A272" s="229"/>
      <c r="B272" s="230"/>
      <c r="C272" s="230"/>
      <c r="D272" s="230"/>
      <c r="E272" s="230"/>
      <c r="F272" s="230"/>
      <c r="G272" s="230"/>
      <c r="H272" s="230"/>
      <c r="I272" s="230"/>
      <c r="J272" s="230"/>
      <c r="K272" s="230"/>
      <c r="L272" s="230"/>
      <c r="M272" s="230"/>
      <c r="N272" s="230"/>
      <c r="O272" s="230"/>
      <c r="P272" s="230"/>
      <c r="Q272" s="230"/>
      <c r="R272" s="230"/>
      <c r="S272" s="230"/>
      <c r="T272" s="230"/>
      <c r="U272" s="230"/>
      <c r="V272" s="230"/>
      <c r="W272" s="230"/>
      <c r="X272" s="230"/>
      <c r="Y272" s="231"/>
    </row>
    <row r="273" spans="1:25" x14ac:dyDescent="0.35">
      <c r="A273" s="229"/>
      <c r="B273" s="230"/>
      <c r="C273" s="230"/>
      <c r="D273" s="230"/>
      <c r="E273" s="230"/>
      <c r="F273" s="230"/>
      <c r="G273" s="230"/>
      <c r="H273" s="230"/>
      <c r="I273" s="230"/>
      <c r="J273" s="230"/>
      <c r="K273" s="230"/>
      <c r="L273" s="230"/>
      <c r="M273" s="230"/>
      <c r="N273" s="230"/>
      <c r="O273" s="230"/>
      <c r="P273" s="230"/>
      <c r="Q273" s="230"/>
      <c r="R273" s="230"/>
      <c r="S273" s="230"/>
      <c r="T273" s="230"/>
      <c r="U273" s="230"/>
      <c r="V273" s="230"/>
      <c r="W273" s="230"/>
      <c r="X273" s="230"/>
      <c r="Y273" s="231"/>
    </row>
    <row r="274" spans="1:25" x14ac:dyDescent="0.35">
      <c r="A274" s="229"/>
      <c r="B274" s="230"/>
      <c r="C274" s="230"/>
      <c r="D274" s="230"/>
      <c r="E274" s="230"/>
      <c r="F274" s="230"/>
      <c r="G274" s="230"/>
      <c r="H274" s="230"/>
      <c r="I274" s="230"/>
      <c r="J274" s="230"/>
      <c r="K274" s="230"/>
      <c r="L274" s="230"/>
      <c r="M274" s="230"/>
      <c r="N274" s="230"/>
      <c r="O274" s="230"/>
      <c r="P274" s="230"/>
      <c r="Q274" s="230"/>
      <c r="R274" s="230"/>
      <c r="S274" s="230"/>
      <c r="T274" s="230"/>
      <c r="U274" s="230"/>
      <c r="V274" s="230"/>
      <c r="W274" s="230"/>
      <c r="X274" s="230"/>
      <c r="Y274" s="231"/>
    </row>
    <row r="275" spans="1:25" x14ac:dyDescent="0.35">
      <c r="A275" s="229"/>
      <c r="B275" s="230"/>
      <c r="C275" s="230"/>
      <c r="D275" s="230"/>
      <c r="E275" s="230"/>
      <c r="F275" s="230"/>
      <c r="G275" s="230"/>
      <c r="H275" s="230"/>
      <c r="I275" s="230"/>
      <c r="J275" s="230"/>
      <c r="K275" s="230"/>
      <c r="L275" s="230"/>
      <c r="M275" s="230"/>
      <c r="N275" s="230"/>
      <c r="O275" s="230"/>
      <c r="P275" s="230"/>
      <c r="Q275" s="230"/>
      <c r="R275" s="230"/>
      <c r="S275" s="230"/>
      <c r="T275" s="230"/>
      <c r="U275" s="230"/>
      <c r="V275" s="230"/>
      <c r="W275" s="230"/>
      <c r="X275" s="230"/>
      <c r="Y275" s="231"/>
    </row>
    <row r="276" spans="1:25" x14ac:dyDescent="0.35">
      <c r="A276" s="229"/>
      <c r="B276" s="230"/>
      <c r="C276" s="230"/>
      <c r="D276" s="230"/>
      <c r="E276" s="230"/>
      <c r="F276" s="230"/>
      <c r="G276" s="230"/>
      <c r="H276" s="230"/>
      <c r="I276" s="230"/>
      <c r="J276" s="230"/>
      <c r="K276" s="230"/>
      <c r="L276" s="230"/>
      <c r="M276" s="230"/>
      <c r="N276" s="230"/>
      <c r="O276" s="230"/>
      <c r="P276" s="230"/>
      <c r="Q276" s="230"/>
      <c r="R276" s="230"/>
      <c r="S276" s="230"/>
      <c r="T276" s="230"/>
      <c r="U276" s="230"/>
      <c r="V276" s="230"/>
      <c r="W276" s="230"/>
      <c r="X276" s="230"/>
      <c r="Y276" s="231"/>
    </row>
    <row r="277" spans="1:25" x14ac:dyDescent="0.35">
      <c r="A277" s="229"/>
      <c r="B277" s="230"/>
      <c r="C277" s="230"/>
      <c r="D277" s="230"/>
      <c r="E277" s="230"/>
      <c r="F277" s="230"/>
      <c r="G277" s="230"/>
      <c r="H277" s="230"/>
      <c r="I277" s="230"/>
      <c r="J277" s="230"/>
      <c r="K277" s="230"/>
      <c r="L277" s="230"/>
      <c r="M277" s="230"/>
      <c r="N277" s="230"/>
      <c r="O277" s="230"/>
      <c r="P277" s="230"/>
      <c r="Q277" s="230"/>
      <c r="R277" s="230"/>
      <c r="S277" s="230"/>
      <c r="T277" s="230"/>
      <c r="U277" s="230"/>
      <c r="V277" s="230"/>
      <c r="W277" s="230"/>
      <c r="X277" s="230"/>
      <c r="Y277" s="231"/>
    </row>
    <row r="278" spans="1:25" x14ac:dyDescent="0.35">
      <c r="A278" s="229"/>
      <c r="B278" s="230"/>
      <c r="C278" s="230"/>
      <c r="D278" s="230"/>
      <c r="E278" s="230"/>
      <c r="F278" s="230"/>
      <c r="G278" s="230"/>
      <c r="H278" s="230"/>
      <c r="I278" s="230"/>
      <c r="J278" s="230"/>
      <c r="K278" s="230"/>
      <c r="L278" s="230"/>
      <c r="M278" s="230"/>
      <c r="N278" s="230"/>
      <c r="O278" s="230"/>
      <c r="P278" s="230"/>
      <c r="Q278" s="230"/>
      <c r="R278" s="230"/>
      <c r="S278" s="230"/>
      <c r="T278" s="230"/>
      <c r="U278" s="230"/>
      <c r="V278" s="230"/>
      <c r="W278" s="230"/>
      <c r="X278" s="230"/>
      <c r="Y278" s="231"/>
    </row>
    <row r="279" spans="1:25" x14ac:dyDescent="0.35">
      <c r="A279" s="229"/>
      <c r="B279" s="230"/>
      <c r="C279" s="230"/>
      <c r="D279" s="230"/>
      <c r="E279" s="230"/>
      <c r="F279" s="230"/>
      <c r="G279" s="230"/>
      <c r="H279" s="230"/>
      <c r="I279" s="230"/>
      <c r="J279" s="230"/>
      <c r="K279" s="230"/>
      <c r="L279" s="230"/>
      <c r="M279" s="230"/>
      <c r="N279" s="230"/>
      <c r="O279" s="230"/>
      <c r="P279" s="230"/>
      <c r="Q279" s="230"/>
      <c r="R279" s="230"/>
      <c r="S279" s="230"/>
      <c r="T279" s="230"/>
      <c r="U279" s="230"/>
      <c r="V279" s="230"/>
      <c r="W279" s="230"/>
      <c r="X279" s="230"/>
      <c r="Y279" s="231"/>
    </row>
    <row r="280" spans="1:25" ht="15" thickBot="1" x14ac:dyDescent="0.4">
      <c r="A280" s="232"/>
      <c r="B280" s="233"/>
      <c r="C280" s="233"/>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4"/>
    </row>
    <row r="282" spans="1:25" ht="15" thickBot="1" x14ac:dyDescent="0.4">
      <c r="A282" s="235" t="s">
        <v>28</v>
      </c>
      <c r="B282" s="235"/>
      <c r="C282" s="235"/>
      <c r="D282" s="235"/>
    </row>
    <row r="283" spans="1:25" x14ac:dyDescent="0.35">
      <c r="A283" s="226" t="s">
        <v>270</v>
      </c>
      <c r="B283" s="227"/>
      <c r="C283" s="227"/>
      <c r="D283" s="227"/>
      <c r="E283" s="227"/>
      <c r="F283" s="227"/>
      <c r="G283" s="227"/>
      <c r="H283" s="227"/>
      <c r="I283" s="227"/>
      <c r="J283" s="227"/>
      <c r="K283" s="227"/>
      <c r="L283" s="227"/>
      <c r="M283" s="227"/>
      <c r="N283" s="227"/>
      <c r="O283" s="227"/>
      <c r="P283" s="227"/>
      <c r="Q283" s="227"/>
      <c r="R283" s="227"/>
      <c r="S283" s="227"/>
      <c r="T283" s="227"/>
      <c r="U283" s="227"/>
      <c r="V283" s="227"/>
      <c r="W283" s="227"/>
      <c r="X283" s="227"/>
      <c r="Y283" s="228"/>
    </row>
    <row r="284" spans="1:25" x14ac:dyDescent="0.35">
      <c r="A284" s="229"/>
      <c r="B284" s="230"/>
      <c r="C284" s="230"/>
      <c r="D284" s="230"/>
      <c r="E284" s="230"/>
      <c r="F284" s="230"/>
      <c r="G284" s="230"/>
      <c r="H284" s="230"/>
      <c r="I284" s="230"/>
      <c r="J284" s="230"/>
      <c r="K284" s="230"/>
      <c r="L284" s="230"/>
      <c r="M284" s="230"/>
      <c r="N284" s="230"/>
      <c r="O284" s="230"/>
      <c r="P284" s="230"/>
      <c r="Q284" s="230"/>
      <c r="R284" s="230"/>
      <c r="S284" s="230"/>
      <c r="T284" s="230"/>
      <c r="U284" s="230"/>
      <c r="V284" s="230"/>
      <c r="W284" s="230"/>
      <c r="X284" s="230"/>
      <c r="Y284" s="231"/>
    </row>
    <row r="285" spans="1:25" x14ac:dyDescent="0.35">
      <c r="A285" s="229"/>
      <c r="B285" s="230"/>
      <c r="C285" s="230"/>
      <c r="D285" s="230"/>
      <c r="E285" s="230"/>
      <c r="F285" s="230"/>
      <c r="G285" s="230"/>
      <c r="H285" s="230"/>
      <c r="I285" s="230"/>
      <c r="J285" s="230"/>
      <c r="K285" s="230"/>
      <c r="L285" s="230"/>
      <c r="M285" s="230"/>
      <c r="N285" s="230"/>
      <c r="O285" s="230"/>
      <c r="P285" s="230"/>
      <c r="Q285" s="230"/>
      <c r="R285" s="230"/>
      <c r="S285" s="230"/>
      <c r="T285" s="230"/>
      <c r="U285" s="230"/>
      <c r="V285" s="230"/>
      <c r="W285" s="230"/>
      <c r="X285" s="230"/>
      <c r="Y285" s="231"/>
    </row>
    <row r="286" spans="1:25" x14ac:dyDescent="0.35">
      <c r="A286" s="229"/>
      <c r="B286" s="230"/>
      <c r="C286" s="230"/>
      <c r="D286" s="230"/>
      <c r="E286" s="230"/>
      <c r="F286" s="230"/>
      <c r="G286" s="230"/>
      <c r="H286" s="230"/>
      <c r="I286" s="230"/>
      <c r="J286" s="230"/>
      <c r="K286" s="230"/>
      <c r="L286" s="230"/>
      <c r="M286" s="230"/>
      <c r="N286" s="230"/>
      <c r="O286" s="230"/>
      <c r="P286" s="230"/>
      <c r="Q286" s="230"/>
      <c r="R286" s="230"/>
      <c r="S286" s="230"/>
      <c r="T286" s="230"/>
      <c r="U286" s="230"/>
      <c r="V286" s="230"/>
      <c r="W286" s="230"/>
      <c r="X286" s="230"/>
      <c r="Y286" s="231"/>
    </row>
    <row r="287" spans="1:25" x14ac:dyDescent="0.35">
      <c r="A287" s="229"/>
      <c r="B287" s="230"/>
      <c r="C287" s="230"/>
      <c r="D287" s="230"/>
      <c r="E287" s="230"/>
      <c r="F287" s="230"/>
      <c r="G287" s="230"/>
      <c r="H287" s="230"/>
      <c r="I287" s="230"/>
      <c r="J287" s="230"/>
      <c r="K287" s="230"/>
      <c r="L287" s="230"/>
      <c r="M287" s="230"/>
      <c r="N287" s="230"/>
      <c r="O287" s="230"/>
      <c r="P287" s="230"/>
      <c r="Q287" s="230"/>
      <c r="R287" s="230"/>
      <c r="S287" s="230"/>
      <c r="T287" s="230"/>
      <c r="U287" s="230"/>
      <c r="V287" s="230"/>
      <c r="W287" s="230"/>
      <c r="X287" s="230"/>
      <c r="Y287" s="231"/>
    </row>
    <row r="288" spans="1:25" x14ac:dyDescent="0.35">
      <c r="A288" s="229"/>
      <c r="B288" s="230"/>
      <c r="C288" s="230"/>
      <c r="D288" s="230"/>
      <c r="E288" s="230"/>
      <c r="F288" s="230"/>
      <c r="G288" s="230"/>
      <c r="H288" s="230"/>
      <c r="I288" s="230"/>
      <c r="J288" s="230"/>
      <c r="K288" s="230"/>
      <c r="L288" s="230"/>
      <c r="M288" s="230"/>
      <c r="N288" s="230"/>
      <c r="O288" s="230"/>
      <c r="P288" s="230"/>
      <c r="Q288" s="230"/>
      <c r="R288" s="230"/>
      <c r="S288" s="230"/>
      <c r="T288" s="230"/>
      <c r="U288" s="230"/>
      <c r="V288" s="230"/>
      <c r="W288" s="230"/>
      <c r="X288" s="230"/>
      <c r="Y288" s="231"/>
    </row>
    <row r="289" spans="1:25" ht="15" thickBot="1" x14ac:dyDescent="0.4">
      <c r="A289" s="232"/>
      <c r="B289" s="233"/>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4"/>
    </row>
    <row r="291" spans="1:25" ht="15" thickBot="1" x14ac:dyDescent="0.4">
      <c r="A291" s="235" t="s">
        <v>198</v>
      </c>
      <c r="B291" s="235"/>
      <c r="C291" s="235"/>
      <c r="D291" s="235"/>
      <c r="E291" s="235"/>
      <c r="F291" s="235"/>
      <c r="G291" s="235"/>
      <c r="H291" s="235"/>
    </row>
    <row r="292" spans="1:25" ht="15" thickBot="1" x14ac:dyDescent="0.4">
      <c r="A292" s="236" t="s">
        <v>239</v>
      </c>
      <c r="B292" s="237"/>
      <c r="C292" s="237"/>
      <c r="D292" s="237"/>
      <c r="E292" s="237"/>
      <c r="F292" s="237"/>
      <c r="G292" s="237"/>
      <c r="H292" s="237"/>
      <c r="I292" s="237"/>
      <c r="J292" s="237"/>
      <c r="K292" s="237"/>
      <c r="L292" s="237"/>
      <c r="M292" s="237"/>
      <c r="N292" s="237"/>
      <c r="O292" s="237"/>
      <c r="P292" s="237"/>
      <c r="Q292" s="237"/>
      <c r="R292" s="237"/>
      <c r="S292" s="237"/>
      <c r="T292" s="237"/>
      <c r="U292" s="237"/>
      <c r="V292" s="237"/>
      <c r="W292" s="237"/>
      <c r="X292" s="237"/>
      <c r="Y292" s="238"/>
    </row>
    <row r="294" spans="1:25" ht="15" thickBot="1" x14ac:dyDescent="0.4">
      <c r="A294" s="235" t="s">
        <v>86</v>
      </c>
      <c r="B294" s="235"/>
      <c r="C294" s="235"/>
      <c r="E294" s="235" t="s">
        <v>87</v>
      </c>
      <c r="F294" s="235"/>
      <c r="G294" s="235"/>
    </row>
    <row r="295" spans="1:25" ht="15" thickBot="1" x14ac:dyDescent="0.4">
      <c r="A295" s="223" t="s">
        <v>56</v>
      </c>
      <c r="B295" s="224"/>
      <c r="E295" s="223" t="s">
        <v>56</v>
      </c>
      <c r="F295" s="224"/>
    </row>
    <row r="297" spans="1:25" x14ac:dyDescent="0.3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row>
    <row r="299" spans="1:25" ht="19" thickBot="1" x14ac:dyDescent="0.5">
      <c r="A299" s="225" t="s">
        <v>71</v>
      </c>
      <c r="B299" s="225"/>
      <c r="C299" s="225"/>
      <c r="D299" s="225"/>
      <c r="E299" s="225"/>
      <c r="F299" s="225"/>
      <c r="H299" s="225" t="s">
        <v>234</v>
      </c>
      <c r="I299" s="225"/>
      <c r="J299" s="225"/>
    </row>
    <row r="300" spans="1:25" x14ac:dyDescent="0.35">
      <c r="A300" s="226" t="s">
        <v>240</v>
      </c>
      <c r="B300" s="227"/>
      <c r="C300" s="227"/>
      <c r="D300" s="227"/>
      <c r="E300" s="227"/>
      <c r="F300" s="227"/>
      <c r="G300" s="227"/>
      <c r="H300" s="227"/>
      <c r="I300" s="227"/>
      <c r="J300" s="227"/>
      <c r="K300" s="227"/>
      <c r="L300" s="227"/>
      <c r="M300" s="227"/>
      <c r="N300" s="227"/>
      <c r="O300" s="227"/>
      <c r="P300" s="227"/>
      <c r="Q300" s="227"/>
      <c r="R300" s="227"/>
      <c r="S300" s="227"/>
      <c r="T300" s="227"/>
      <c r="U300" s="227"/>
      <c r="V300" s="227"/>
      <c r="W300" s="227"/>
      <c r="X300" s="227"/>
      <c r="Y300" s="228"/>
    </row>
    <row r="301" spans="1:25" x14ac:dyDescent="0.35">
      <c r="A301" s="229"/>
      <c r="B301" s="230"/>
      <c r="C301" s="230"/>
      <c r="D301" s="230"/>
      <c r="E301" s="230"/>
      <c r="F301" s="230"/>
      <c r="G301" s="230"/>
      <c r="H301" s="230"/>
      <c r="I301" s="230"/>
      <c r="J301" s="230"/>
      <c r="K301" s="230"/>
      <c r="L301" s="230"/>
      <c r="M301" s="230"/>
      <c r="N301" s="230"/>
      <c r="O301" s="230"/>
      <c r="P301" s="230"/>
      <c r="Q301" s="230"/>
      <c r="R301" s="230"/>
      <c r="S301" s="230"/>
      <c r="T301" s="230"/>
      <c r="U301" s="230"/>
      <c r="V301" s="230"/>
      <c r="W301" s="230"/>
      <c r="X301" s="230"/>
      <c r="Y301" s="231"/>
    </row>
    <row r="302" spans="1:25" x14ac:dyDescent="0.35">
      <c r="A302" s="229"/>
      <c r="B302" s="230"/>
      <c r="C302" s="230"/>
      <c r="D302" s="230"/>
      <c r="E302" s="230"/>
      <c r="F302" s="230"/>
      <c r="G302" s="230"/>
      <c r="H302" s="230"/>
      <c r="I302" s="230"/>
      <c r="J302" s="230"/>
      <c r="K302" s="230"/>
      <c r="L302" s="230"/>
      <c r="M302" s="230"/>
      <c r="N302" s="230"/>
      <c r="O302" s="230"/>
      <c r="P302" s="230"/>
      <c r="Q302" s="230"/>
      <c r="R302" s="230"/>
      <c r="S302" s="230"/>
      <c r="T302" s="230"/>
      <c r="U302" s="230"/>
      <c r="V302" s="230"/>
      <c r="W302" s="230"/>
      <c r="X302" s="230"/>
      <c r="Y302" s="231"/>
    </row>
    <row r="303" spans="1:25" x14ac:dyDescent="0.35">
      <c r="A303" s="229"/>
      <c r="B303" s="230"/>
      <c r="C303" s="230"/>
      <c r="D303" s="230"/>
      <c r="E303" s="230"/>
      <c r="F303" s="230"/>
      <c r="G303" s="230"/>
      <c r="H303" s="230"/>
      <c r="I303" s="230"/>
      <c r="J303" s="230"/>
      <c r="K303" s="230"/>
      <c r="L303" s="230"/>
      <c r="M303" s="230"/>
      <c r="N303" s="230"/>
      <c r="O303" s="230"/>
      <c r="P303" s="230"/>
      <c r="Q303" s="230"/>
      <c r="R303" s="230"/>
      <c r="S303" s="230"/>
      <c r="T303" s="230"/>
      <c r="U303" s="230"/>
      <c r="V303" s="230"/>
      <c r="W303" s="230"/>
      <c r="X303" s="230"/>
      <c r="Y303" s="231"/>
    </row>
    <row r="304" spans="1:25" x14ac:dyDescent="0.35">
      <c r="A304" s="229"/>
      <c r="B304" s="230"/>
      <c r="C304" s="230"/>
      <c r="D304" s="230"/>
      <c r="E304" s="230"/>
      <c r="F304" s="230"/>
      <c r="G304" s="230"/>
      <c r="H304" s="230"/>
      <c r="I304" s="230"/>
      <c r="J304" s="230"/>
      <c r="K304" s="230"/>
      <c r="L304" s="230"/>
      <c r="M304" s="230"/>
      <c r="N304" s="230"/>
      <c r="O304" s="230"/>
      <c r="P304" s="230"/>
      <c r="Q304" s="230"/>
      <c r="R304" s="230"/>
      <c r="S304" s="230"/>
      <c r="T304" s="230"/>
      <c r="U304" s="230"/>
      <c r="V304" s="230"/>
      <c r="W304" s="230"/>
      <c r="X304" s="230"/>
      <c r="Y304" s="231"/>
    </row>
    <row r="305" spans="1:25" x14ac:dyDescent="0.35">
      <c r="A305" s="229"/>
      <c r="B305" s="230"/>
      <c r="C305" s="230"/>
      <c r="D305" s="230"/>
      <c r="E305" s="230"/>
      <c r="F305" s="230"/>
      <c r="G305" s="230"/>
      <c r="H305" s="230"/>
      <c r="I305" s="230"/>
      <c r="J305" s="230"/>
      <c r="K305" s="230"/>
      <c r="L305" s="230"/>
      <c r="M305" s="230"/>
      <c r="N305" s="230"/>
      <c r="O305" s="230"/>
      <c r="P305" s="230"/>
      <c r="Q305" s="230"/>
      <c r="R305" s="230"/>
      <c r="S305" s="230"/>
      <c r="T305" s="230"/>
      <c r="U305" s="230"/>
      <c r="V305" s="230"/>
      <c r="W305" s="230"/>
      <c r="X305" s="230"/>
      <c r="Y305" s="231"/>
    </row>
    <row r="306" spans="1:25" x14ac:dyDescent="0.35">
      <c r="A306" s="229"/>
      <c r="B306" s="230"/>
      <c r="C306" s="230"/>
      <c r="D306" s="230"/>
      <c r="E306" s="230"/>
      <c r="F306" s="230"/>
      <c r="G306" s="230"/>
      <c r="H306" s="230"/>
      <c r="I306" s="230"/>
      <c r="J306" s="230"/>
      <c r="K306" s="230"/>
      <c r="L306" s="230"/>
      <c r="M306" s="230"/>
      <c r="N306" s="230"/>
      <c r="O306" s="230"/>
      <c r="P306" s="230"/>
      <c r="Q306" s="230"/>
      <c r="R306" s="230"/>
      <c r="S306" s="230"/>
      <c r="T306" s="230"/>
      <c r="U306" s="230"/>
      <c r="V306" s="230"/>
      <c r="W306" s="230"/>
      <c r="X306" s="230"/>
      <c r="Y306" s="231"/>
    </row>
    <row r="307" spans="1:25" x14ac:dyDescent="0.35">
      <c r="A307" s="229"/>
      <c r="B307" s="230"/>
      <c r="C307" s="230"/>
      <c r="D307" s="230"/>
      <c r="E307" s="230"/>
      <c r="F307" s="230"/>
      <c r="G307" s="230"/>
      <c r="H307" s="230"/>
      <c r="I307" s="230"/>
      <c r="J307" s="230"/>
      <c r="K307" s="230"/>
      <c r="L307" s="230"/>
      <c r="M307" s="230"/>
      <c r="N307" s="230"/>
      <c r="O307" s="230"/>
      <c r="P307" s="230"/>
      <c r="Q307" s="230"/>
      <c r="R307" s="230"/>
      <c r="S307" s="230"/>
      <c r="T307" s="230"/>
      <c r="U307" s="230"/>
      <c r="V307" s="230"/>
      <c r="W307" s="230"/>
      <c r="X307" s="230"/>
      <c r="Y307" s="231"/>
    </row>
    <row r="308" spans="1:25" x14ac:dyDescent="0.35">
      <c r="A308" s="229"/>
      <c r="B308" s="230"/>
      <c r="C308" s="230"/>
      <c r="D308" s="230"/>
      <c r="E308" s="230"/>
      <c r="F308" s="230"/>
      <c r="G308" s="230"/>
      <c r="H308" s="230"/>
      <c r="I308" s="230"/>
      <c r="J308" s="230"/>
      <c r="K308" s="230"/>
      <c r="L308" s="230"/>
      <c r="M308" s="230"/>
      <c r="N308" s="230"/>
      <c r="O308" s="230"/>
      <c r="P308" s="230"/>
      <c r="Q308" s="230"/>
      <c r="R308" s="230"/>
      <c r="S308" s="230"/>
      <c r="T308" s="230"/>
      <c r="U308" s="230"/>
      <c r="V308" s="230"/>
      <c r="W308" s="230"/>
      <c r="X308" s="230"/>
      <c r="Y308" s="231"/>
    </row>
    <row r="309" spans="1:25" x14ac:dyDescent="0.35">
      <c r="A309" s="229"/>
      <c r="B309" s="230"/>
      <c r="C309" s="230"/>
      <c r="D309" s="230"/>
      <c r="E309" s="230"/>
      <c r="F309" s="230"/>
      <c r="G309" s="230"/>
      <c r="H309" s="230"/>
      <c r="I309" s="230"/>
      <c r="J309" s="230"/>
      <c r="K309" s="230"/>
      <c r="L309" s="230"/>
      <c r="M309" s="230"/>
      <c r="N309" s="230"/>
      <c r="O309" s="230"/>
      <c r="P309" s="230"/>
      <c r="Q309" s="230"/>
      <c r="R309" s="230"/>
      <c r="S309" s="230"/>
      <c r="T309" s="230"/>
      <c r="U309" s="230"/>
      <c r="V309" s="230"/>
      <c r="W309" s="230"/>
      <c r="X309" s="230"/>
      <c r="Y309" s="231"/>
    </row>
    <row r="310" spans="1:25" x14ac:dyDescent="0.35">
      <c r="A310" s="229"/>
      <c r="B310" s="230"/>
      <c r="C310" s="230"/>
      <c r="D310" s="230"/>
      <c r="E310" s="230"/>
      <c r="F310" s="230"/>
      <c r="G310" s="230"/>
      <c r="H310" s="230"/>
      <c r="I310" s="230"/>
      <c r="J310" s="230"/>
      <c r="K310" s="230"/>
      <c r="L310" s="230"/>
      <c r="M310" s="230"/>
      <c r="N310" s="230"/>
      <c r="O310" s="230"/>
      <c r="P310" s="230"/>
      <c r="Q310" s="230"/>
      <c r="R310" s="230"/>
      <c r="S310" s="230"/>
      <c r="T310" s="230"/>
      <c r="U310" s="230"/>
      <c r="V310" s="230"/>
      <c r="W310" s="230"/>
      <c r="X310" s="230"/>
      <c r="Y310" s="231"/>
    </row>
    <row r="311" spans="1:25" x14ac:dyDescent="0.35">
      <c r="A311" s="229"/>
      <c r="B311" s="230"/>
      <c r="C311" s="230"/>
      <c r="D311" s="230"/>
      <c r="E311" s="230"/>
      <c r="F311" s="230"/>
      <c r="G311" s="230"/>
      <c r="H311" s="230"/>
      <c r="I311" s="230"/>
      <c r="J311" s="230"/>
      <c r="K311" s="230"/>
      <c r="L311" s="230"/>
      <c r="M311" s="230"/>
      <c r="N311" s="230"/>
      <c r="O311" s="230"/>
      <c r="P311" s="230"/>
      <c r="Q311" s="230"/>
      <c r="R311" s="230"/>
      <c r="S311" s="230"/>
      <c r="T311" s="230"/>
      <c r="U311" s="230"/>
      <c r="V311" s="230"/>
      <c r="W311" s="230"/>
      <c r="X311" s="230"/>
      <c r="Y311" s="231"/>
    </row>
    <row r="312" spans="1:25" x14ac:dyDescent="0.35">
      <c r="A312" s="229"/>
      <c r="B312" s="230"/>
      <c r="C312" s="230"/>
      <c r="D312" s="230"/>
      <c r="E312" s="230"/>
      <c r="F312" s="230"/>
      <c r="G312" s="230"/>
      <c r="H312" s="230"/>
      <c r="I312" s="230"/>
      <c r="J312" s="230"/>
      <c r="K312" s="230"/>
      <c r="L312" s="230"/>
      <c r="M312" s="230"/>
      <c r="N312" s="230"/>
      <c r="O312" s="230"/>
      <c r="P312" s="230"/>
      <c r="Q312" s="230"/>
      <c r="R312" s="230"/>
      <c r="S312" s="230"/>
      <c r="T312" s="230"/>
      <c r="U312" s="230"/>
      <c r="V312" s="230"/>
      <c r="W312" s="230"/>
      <c r="X312" s="230"/>
      <c r="Y312" s="231"/>
    </row>
    <row r="313" spans="1:25" ht="15" thickBot="1" x14ac:dyDescent="0.4">
      <c r="A313" s="232"/>
      <c r="B313" s="233"/>
      <c r="C313" s="233"/>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4"/>
    </row>
    <row r="315" spans="1:25" ht="15" thickBot="1" x14ac:dyDescent="0.4">
      <c r="A315" s="235" t="s">
        <v>28</v>
      </c>
      <c r="B315" s="235"/>
      <c r="C315" s="235"/>
      <c r="D315" s="235"/>
    </row>
    <row r="316" spans="1:25" x14ac:dyDescent="0.35">
      <c r="A316" s="226" t="s">
        <v>271</v>
      </c>
      <c r="B316" s="227"/>
      <c r="C316" s="227"/>
      <c r="D316" s="227"/>
      <c r="E316" s="227"/>
      <c r="F316" s="227"/>
      <c r="G316" s="227"/>
      <c r="H316" s="227"/>
      <c r="I316" s="227"/>
      <c r="J316" s="227"/>
      <c r="K316" s="227"/>
      <c r="L316" s="227"/>
      <c r="M316" s="227"/>
      <c r="N316" s="227"/>
      <c r="O316" s="227"/>
      <c r="P316" s="227"/>
      <c r="Q316" s="227"/>
      <c r="R316" s="227"/>
      <c r="S316" s="227"/>
      <c r="T316" s="227"/>
      <c r="U316" s="227"/>
      <c r="V316" s="227"/>
      <c r="W316" s="227"/>
      <c r="X316" s="227"/>
      <c r="Y316" s="228"/>
    </row>
    <row r="317" spans="1:25" x14ac:dyDescent="0.35">
      <c r="A317" s="229"/>
      <c r="B317" s="230"/>
      <c r="C317" s="230"/>
      <c r="D317" s="230"/>
      <c r="E317" s="230"/>
      <c r="F317" s="230"/>
      <c r="G317" s="230"/>
      <c r="H317" s="230"/>
      <c r="I317" s="230"/>
      <c r="J317" s="230"/>
      <c r="K317" s="230"/>
      <c r="L317" s="230"/>
      <c r="M317" s="230"/>
      <c r="N317" s="230"/>
      <c r="O317" s="230"/>
      <c r="P317" s="230"/>
      <c r="Q317" s="230"/>
      <c r="R317" s="230"/>
      <c r="S317" s="230"/>
      <c r="T317" s="230"/>
      <c r="U317" s="230"/>
      <c r="V317" s="230"/>
      <c r="W317" s="230"/>
      <c r="X317" s="230"/>
      <c r="Y317" s="231"/>
    </row>
    <row r="318" spans="1:25" x14ac:dyDescent="0.35">
      <c r="A318" s="229"/>
      <c r="B318" s="230"/>
      <c r="C318" s="230"/>
      <c r="D318" s="230"/>
      <c r="E318" s="230"/>
      <c r="F318" s="230"/>
      <c r="G318" s="230"/>
      <c r="H318" s="230"/>
      <c r="I318" s="230"/>
      <c r="J318" s="230"/>
      <c r="K318" s="230"/>
      <c r="L318" s="230"/>
      <c r="M318" s="230"/>
      <c r="N318" s="230"/>
      <c r="O318" s="230"/>
      <c r="P318" s="230"/>
      <c r="Q318" s="230"/>
      <c r="R318" s="230"/>
      <c r="S318" s="230"/>
      <c r="T318" s="230"/>
      <c r="U318" s="230"/>
      <c r="V318" s="230"/>
      <c r="W318" s="230"/>
      <c r="X318" s="230"/>
      <c r="Y318" s="231"/>
    </row>
    <row r="319" spans="1:25" x14ac:dyDescent="0.35">
      <c r="A319" s="229"/>
      <c r="B319" s="230"/>
      <c r="C319" s="230"/>
      <c r="D319" s="230"/>
      <c r="E319" s="230"/>
      <c r="F319" s="230"/>
      <c r="G319" s="230"/>
      <c r="H319" s="230"/>
      <c r="I319" s="230"/>
      <c r="J319" s="230"/>
      <c r="K319" s="230"/>
      <c r="L319" s="230"/>
      <c r="M319" s="230"/>
      <c r="N319" s="230"/>
      <c r="O319" s="230"/>
      <c r="P319" s="230"/>
      <c r="Q319" s="230"/>
      <c r="R319" s="230"/>
      <c r="S319" s="230"/>
      <c r="T319" s="230"/>
      <c r="U319" s="230"/>
      <c r="V319" s="230"/>
      <c r="W319" s="230"/>
      <c r="X319" s="230"/>
      <c r="Y319" s="231"/>
    </row>
    <row r="320" spans="1:25" x14ac:dyDescent="0.35">
      <c r="A320" s="229"/>
      <c r="B320" s="230"/>
      <c r="C320" s="230"/>
      <c r="D320" s="230"/>
      <c r="E320" s="230"/>
      <c r="F320" s="230"/>
      <c r="G320" s="230"/>
      <c r="H320" s="230"/>
      <c r="I320" s="230"/>
      <c r="J320" s="230"/>
      <c r="K320" s="230"/>
      <c r="L320" s="230"/>
      <c r="M320" s="230"/>
      <c r="N320" s="230"/>
      <c r="O320" s="230"/>
      <c r="P320" s="230"/>
      <c r="Q320" s="230"/>
      <c r="R320" s="230"/>
      <c r="S320" s="230"/>
      <c r="T320" s="230"/>
      <c r="U320" s="230"/>
      <c r="V320" s="230"/>
      <c r="W320" s="230"/>
      <c r="X320" s="230"/>
      <c r="Y320" s="231"/>
    </row>
    <row r="321" spans="1:25" x14ac:dyDescent="0.35">
      <c r="A321" s="229"/>
      <c r="B321" s="230"/>
      <c r="C321" s="230"/>
      <c r="D321" s="230"/>
      <c r="E321" s="230"/>
      <c r="F321" s="230"/>
      <c r="G321" s="230"/>
      <c r="H321" s="230"/>
      <c r="I321" s="230"/>
      <c r="J321" s="230"/>
      <c r="K321" s="230"/>
      <c r="L321" s="230"/>
      <c r="M321" s="230"/>
      <c r="N321" s="230"/>
      <c r="O321" s="230"/>
      <c r="P321" s="230"/>
      <c r="Q321" s="230"/>
      <c r="R321" s="230"/>
      <c r="S321" s="230"/>
      <c r="T321" s="230"/>
      <c r="U321" s="230"/>
      <c r="V321" s="230"/>
      <c r="W321" s="230"/>
      <c r="X321" s="230"/>
      <c r="Y321" s="231"/>
    </row>
    <row r="322" spans="1:25" ht="15" thickBot="1" x14ac:dyDescent="0.4">
      <c r="A322" s="232"/>
      <c r="B322" s="233"/>
      <c r="C322" s="233"/>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4"/>
    </row>
    <row r="324" spans="1:25" ht="15" thickBot="1" x14ac:dyDescent="0.4">
      <c r="A324" s="235" t="s">
        <v>198</v>
      </c>
      <c r="B324" s="235"/>
      <c r="C324" s="235"/>
      <c r="D324" s="235"/>
      <c r="E324" s="235"/>
      <c r="F324" s="235"/>
      <c r="G324" s="235"/>
      <c r="H324" s="235"/>
    </row>
    <row r="325" spans="1:25" ht="15" thickBot="1" x14ac:dyDescent="0.4">
      <c r="A325" s="236" t="s">
        <v>241</v>
      </c>
      <c r="B325" s="237"/>
      <c r="C325" s="237"/>
      <c r="D325" s="237"/>
      <c r="E325" s="237"/>
      <c r="F325" s="237"/>
      <c r="G325" s="237"/>
      <c r="H325" s="237"/>
      <c r="I325" s="237"/>
      <c r="J325" s="237"/>
      <c r="K325" s="237"/>
      <c r="L325" s="237"/>
      <c r="M325" s="237"/>
      <c r="N325" s="237"/>
      <c r="O325" s="237"/>
      <c r="P325" s="237"/>
      <c r="Q325" s="237"/>
      <c r="R325" s="237"/>
      <c r="S325" s="237"/>
      <c r="T325" s="237"/>
      <c r="U325" s="237"/>
      <c r="V325" s="237"/>
      <c r="W325" s="237"/>
      <c r="X325" s="237"/>
      <c r="Y325" s="238"/>
    </row>
    <row r="327" spans="1:25" ht="15" thickBot="1" x14ac:dyDescent="0.4">
      <c r="A327" s="235" t="s">
        <v>86</v>
      </c>
      <c r="B327" s="235"/>
      <c r="C327" s="235"/>
      <c r="E327" s="235" t="s">
        <v>87</v>
      </c>
      <c r="F327" s="235"/>
      <c r="G327" s="235"/>
    </row>
    <row r="328" spans="1:25" ht="15" thickBot="1" x14ac:dyDescent="0.4">
      <c r="A328" s="223" t="s">
        <v>56</v>
      </c>
      <c r="B328" s="224"/>
      <c r="E328" s="223" t="s">
        <v>56</v>
      </c>
      <c r="F328" s="224"/>
    </row>
    <row r="330" spans="1:25" s="10" customFormat="1" x14ac:dyDescent="0.35"/>
    <row r="332" spans="1:25" ht="19" thickBot="1" x14ac:dyDescent="0.5">
      <c r="A332" s="225" t="s">
        <v>72</v>
      </c>
      <c r="B332" s="225"/>
      <c r="C332" s="225"/>
      <c r="D332" s="225"/>
      <c r="E332" s="225"/>
      <c r="F332" s="225"/>
      <c r="H332" s="225" t="s">
        <v>235</v>
      </c>
      <c r="I332" s="225"/>
      <c r="J332" s="225"/>
    </row>
    <row r="333" spans="1:25" x14ac:dyDescent="0.35">
      <c r="A333" s="226" t="s">
        <v>246</v>
      </c>
      <c r="B333" s="227"/>
      <c r="C333" s="227"/>
      <c r="D333" s="227"/>
      <c r="E333" s="227"/>
      <c r="F333" s="227"/>
      <c r="G333" s="227"/>
      <c r="H333" s="227"/>
      <c r="I333" s="227"/>
      <c r="J333" s="227"/>
      <c r="K333" s="227"/>
      <c r="L333" s="227"/>
      <c r="M333" s="227"/>
      <c r="N333" s="227"/>
      <c r="O333" s="227"/>
      <c r="P333" s="227"/>
      <c r="Q333" s="227"/>
      <c r="R333" s="227"/>
      <c r="S333" s="227"/>
      <c r="T333" s="227"/>
      <c r="U333" s="227"/>
      <c r="V333" s="227"/>
      <c r="W333" s="227"/>
      <c r="X333" s="227"/>
      <c r="Y333" s="228"/>
    </row>
    <row r="334" spans="1:25" x14ac:dyDescent="0.35">
      <c r="A334" s="229"/>
      <c r="B334" s="230"/>
      <c r="C334" s="230"/>
      <c r="D334" s="230"/>
      <c r="E334" s="230"/>
      <c r="F334" s="230"/>
      <c r="G334" s="230"/>
      <c r="H334" s="230"/>
      <c r="I334" s="230"/>
      <c r="J334" s="230"/>
      <c r="K334" s="230"/>
      <c r="L334" s="230"/>
      <c r="M334" s="230"/>
      <c r="N334" s="230"/>
      <c r="O334" s="230"/>
      <c r="P334" s="230"/>
      <c r="Q334" s="230"/>
      <c r="R334" s="230"/>
      <c r="S334" s="230"/>
      <c r="T334" s="230"/>
      <c r="U334" s="230"/>
      <c r="V334" s="230"/>
      <c r="W334" s="230"/>
      <c r="X334" s="230"/>
      <c r="Y334" s="231"/>
    </row>
    <row r="335" spans="1:25" x14ac:dyDescent="0.35">
      <c r="A335" s="229"/>
      <c r="B335" s="230"/>
      <c r="C335" s="230"/>
      <c r="D335" s="230"/>
      <c r="E335" s="230"/>
      <c r="F335" s="230"/>
      <c r="G335" s="230"/>
      <c r="H335" s="230"/>
      <c r="I335" s="230"/>
      <c r="J335" s="230"/>
      <c r="K335" s="230"/>
      <c r="L335" s="230"/>
      <c r="M335" s="230"/>
      <c r="N335" s="230"/>
      <c r="O335" s="230"/>
      <c r="P335" s="230"/>
      <c r="Q335" s="230"/>
      <c r="R335" s="230"/>
      <c r="S335" s="230"/>
      <c r="T335" s="230"/>
      <c r="U335" s="230"/>
      <c r="V335" s="230"/>
      <c r="W335" s="230"/>
      <c r="X335" s="230"/>
      <c r="Y335" s="231"/>
    </row>
    <row r="336" spans="1:25" x14ac:dyDescent="0.35">
      <c r="A336" s="229"/>
      <c r="B336" s="230"/>
      <c r="C336" s="230"/>
      <c r="D336" s="230"/>
      <c r="E336" s="230"/>
      <c r="F336" s="230"/>
      <c r="G336" s="230"/>
      <c r="H336" s="230"/>
      <c r="I336" s="230"/>
      <c r="J336" s="230"/>
      <c r="K336" s="230"/>
      <c r="L336" s="230"/>
      <c r="M336" s="230"/>
      <c r="N336" s="230"/>
      <c r="O336" s="230"/>
      <c r="P336" s="230"/>
      <c r="Q336" s="230"/>
      <c r="R336" s="230"/>
      <c r="S336" s="230"/>
      <c r="T336" s="230"/>
      <c r="U336" s="230"/>
      <c r="V336" s="230"/>
      <c r="W336" s="230"/>
      <c r="X336" s="230"/>
      <c r="Y336" s="231"/>
    </row>
    <row r="337" spans="1:25" x14ac:dyDescent="0.35">
      <c r="A337" s="229"/>
      <c r="B337" s="230"/>
      <c r="C337" s="230"/>
      <c r="D337" s="230"/>
      <c r="E337" s="230"/>
      <c r="F337" s="230"/>
      <c r="G337" s="230"/>
      <c r="H337" s="230"/>
      <c r="I337" s="230"/>
      <c r="J337" s="230"/>
      <c r="K337" s="230"/>
      <c r="L337" s="230"/>
      <c r="M337" s="230"/>
      <c r="N337" s="230"/>
      <c r="O337" s="230"/>
      <c r="P337" s="230"/>
      <c r="Q337" s="230"/>
      <c r="R337" s="230"/>
      <c r="S337" s="230"/>
      <c r="T337" s="230"/>
      <c r="U337" s="230"/>
      <c r="V337" s="230"/>
      <c r="W337" s="230"/>
      <c r="X337" s="230"/>
      <c r="Y337" s="231"/>
    </row>
    <row r="338" spans="1:25" x14ac:dyDescent="0.35">
      <c r="A338" s="229"/>
      <c r="B338" s="230"/>
      <c r="C338" s="230"/>
      <c r="D338" s="230"/>
      <c r="E338" s="230"/>
      <c r="F338" s="230"/>
      <c r="G338" s="230"/>
      <c r="H338" s="230"/>
      <c r="I338" s="230"/>
      <c r="J338" s="230"/>
      <c r="K338" s="230"/>
      <c r="L338" s="230"/>
      <c r="M338" s="230"/>
      <c r="N338" s="230"/>
      <c r="O338" s="230"/>
      <c r="P338" s="230"/>
      <c r="Q338" s="230"/>
      <c r="R338" s="230"/>
      <c r="S338" s="230"/>
      <c r="T338" s="230"/>
      <c r="U338" s="230"/>
      <c r="V338" s="230"/>
      <c r="W338" s="230"/>
      <c r="X338" s="230"/>
      <c r="Y338" s="231"/>
    </row>
    <row r="339" spans="1:25" x14ac:dyDescent="0.35">
      <c r="A339" s="229"/>
      <c r="B339" s="230"/>
      <c r="C339" s="230"/>
      <c r="D339" s="230"/>
      <c r="E339" s="230"/>
      <c r="F339" s="230"/>
      <c r="G339" s="230"/>
      <c r="H339" s="230"/>
      <c r="I339" s="230"/>
      <c r="J339" s="230"/>
      <c r="K339" s="230"/>
      <c r="L339" s="230"/>
      <c r="M339" s="230"/>
      <c r="N339" s="230"/>
      <c r="O339" s="230"/>
      <c r="P339" s="230"/>
      <c r="Q339" s="230"/>
      <c r="R339" s="230"/>
      <c r="S339" s="230"/>
      <c r="T339" s="230"/>
      <c r="U339" s="230"/>
      <c r="V339" s="230"/>
      <c r="W339" s="230"/>
      <c r="X339" s="230"/>
      <c r="Y339" s="231"/>
    </row>
    <row r="340" spans="1:25" x14ac:dyDescent="0.35">
      <c r="A340" s="229"/>
      <c r="B340" s="230"/>
      <c r="C340" s="230"/>
      <c r="D340" s="230"/>
      <c r="E340" s="230"/>
      <c r="F340" s="230"/>
      <c r="G340" s="230"/>
      <c r="H340" s="230"/>
      <c r="I340" s="230"/>
      <c r="J340" s="230"/>
      <c r="K340" s="230"/>
      <c r="L340" s="230"/>
      <c r="M340" s="230"/>
      <c r="N340" s="230"/>
      <c r="O340" s="230"/>
      <c r="P340" s="230"/>
      <c r="Q340" s="230"/>
      <c r="R340" s="230"/>
      <c r="S340" s="230"/>
      <c r="T340" s="230"/>
      <c r="U340" s="230"/>
      <c r="V340" s="230"/>
      <c r="W340" s="230"/>
      <c r="X340" s="230"/>
      <c r="Y340" s="231"/>
    </row>
    <row r="341" spans="1:25" x14ac:dyDescent="0.35">
      <c r="A341" s="229"/>
      <c r="B341" s="230"/>
      <c r="C341" s="230"/>
      <c r="D341" s="230"/>
      <c r="E341" s="230"/>
      <c r="F341" s="230"/>
      <c r="G341" s="230"/>
      <c r="H341" s="230"/>
      <c r="I341" s="230"/>
      <c r="J341" s="230"/>
      <c r="K341" s="230"/>
      <c r="L341" s="230"/>
      <c r="M341" s="230"/>
      <c r="N341" s="230"/>
      <c r="O341" s="230"/>
      <c r="P341" s="230"/>
      <c r="Q341" s="230"/>
      <c r="R341" s="230"/>
      <c r="S341" s="230"/>
      <c r="T341" s="230"/>
      <c r="U341" s="230"/>
      <c r="V341" s="230"/>
      <c r="W341" s="230"/>
      <c r="X341" s="230"/>
      <c r="Y341" s="231"/>
    </row>
    <row r="342" spans="1:25" x14ac:dyDescent="0.35">
      <c r="A342" s="229"/>
      <c r="B342" s="230"/>
      <c r="C342" s="230"/>
      <c r="D342" s="230"/>
      <c r="E342" s="230"/>
      <c r="F342" s="230"/>
      <c r="G342" s="230"/>
      <c r="H342" s="230"/>
      <c r="I342" s="230"/>
      <c r="J342" s="230"/>
      <c r="K342" s="230"/>
      <c r="L342" s="230"/>
      <c r="M342" s="230"/>
      <c r="N342" s="230"/>
      <c r="O342" s="230"/>
      <c r="P342" s="230"/>
      <c r="Q342" s="230"/>
      <c r="R342" s="230"/>
      <c r="S342" s="230"/>
      <c r="T342" s="230"/>
      <c r="U342" s="230"/>
      <c r="V342" s="230"/>
      <c r="W342" s="230"/>
      <c r="X342" s="230"/>
      <c r="Y342" s="231"/>
    </row>
    <row r="343" spans="1:25" x14ac:dyDescent="0.35">
      <c r="A343" s="229"/>
      <c r="B343" s="230"/>
      <c r="C343" s="230"/>
      <c r="D343" s="230"/>
      <c r="E343" s="230"/>
      <c r="F343" s="230"/>
      <c r="G343" s="230"/>
      <c r="H343" s="230"/>
      <c r="I343" s="230"/>
      <c r="J343" s="230"/>
      <c r="K343" s="230"/>
      <c r="L343" s="230"/>
      <c r="M343" s="230"/>
      <c r="N343" s="230"/>
      <c r="O343" s="230"/>
      <c r="P343" s="230"/>
      <c r="Q343" s="230"/>
      <c r="R343" s="230"/>
      <c r="S343" s="230"/>
      <c r="T343" s="230"/>
      <c r="U343" s="230"/>
      <c r="V343" s="230"/>
      <c r="W343" s="230"/>
      <c r="X343" s="230"/>
      <c r="Y343" s="231"/>
    </row>
    <row r="344" spans="1:25" x14ac:dyDescent="0.35">
      <c r="A344" s="229"/>
      <c r="B344" s="230"/>
      <c r="C344" s="230"/>
      <c r="D344" s="230"/>
      <c r="E344" s="230"/>
      <c r="F344" s="230"/>
      <c r="G344" s="230"/>
      <c r="H344" s="230"/>
      <c r="I344" s="230"/>
      <c r="J344" s="230"/>
      <c r="K344" s="230"/>
      <c r="L344" s="230"/>
      <c r="M344" s="230"/>
      <c r="N344" s="230"/>
      <c r="O344" s="230"/>
      <c r="P344" s="230"/>
      <c r="Q344" s="230"/>
      <c r="R344" s="230"/>
      <c r="S344" s="230"/>
      <c r="T344" s="230"/>
      <c r="U344" s="230"/>
      <c r="V344" s="230"/>
      <c r="W344" s="230"/>
      <c r="X344" s="230"/>
      <c r="Y344" s="231"/>
    </row>
    <row r="345" spans="1:25" x14ac:dyDescent="0.35">
      <c r="A345" s="229"/>
      <c r="B345" s="230"/>
      <c r="C345" s="230"/>
      <c r="D345" s="230"/>
      <c r="E345" s="230"/>
      <c r="F345" s="230"/>
      <c r="G345" s="230"/>
      <c r="H345" s="230"/>
      <c r="I345" s="230"/>
      <c r="J345" s="230"/>
      <c r="K345" s="230"/>
      <c r="L345" s="230"/>
      <c r="M345" s="230"/>
      <c r="N345" s="230"/>
      <c r="O345" s="230"/>
      <c r="P345" s="230"/>
      <c r="Q345" s="230"/>
      <c r="R345" s="230"/>
      <c r="S345" s="230"/>
      <c r="T345" s="230"/>
      <c r="U345" s="230"/>
      <c r="V345" s="230"/>
      <c r="W345" s="230"/>
      <c r="X345" s="230"/>
      <c r="Y345" s="231"/>
    </row>
    <row r="346" spans="1:25" ht="15" thickBot="1" x14ac:dyDescent="0.4">
      <c r="A346" s="232"/>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4"/>
    </row>
    <row r="348" spans="1:25" ht="15" thickBot="1" x14ac:dyDescent="0.4">
      <c r="A348" s="235" t="s">
        <v>28</v>
      </c>
      <c r="B348" s="235"/>
      <c r="C348" s="235"/>
      <c r="D348" s="235"/>
    </row>
    <row r="349" spans="1:25" x14ac:dyDescent="0.35">
      <c r="A349" s="226" t="s">
        <v>253</v>
      </c>
      <c r="B349" s="227"/>
      <c r="C349" s="227"/>
      <c r="D349" s="227"/>
      <c r="E349" s="227"/>
      <c r="F349" s="227"/>
      <c r="G349" s="227"/>
      <c r="H349" s="227"/>
      <c r="I349" s="227"/>
      <c r="J349" s="227"/>
      <c r="K349" s="227"/>
      <c r="L349" s="227"/>
      <c r="M349" s="227"/>
      <c r="N349" s="227"/>
      <c r="O349" s="227"/>
      <c r="P349" s="227"/>
      <c r="Q349" s="227"/>
      <c r="R349" s="227"/>
      <c r="S349" s="227"/>
      <c r="T349" s="227"/>
      <c r="U349" s="227"/>
      <c r="V349" s="227"/>
      <c r="W349" s="227"/>
      <c r="X349" s="227"/>
      <c r="Y349" s="228"/>
    </row>
    <row r="350" spans="1:25" x14ac:dyDescent="0.35">
      <c r="A350" s="229"/>
      <c r="B350" s="230"/>
      <c r="C350" s="230"/>
      <c r="D350" s="230"/>
      <c r="E350" s="230"/>
      <c r="F350" s="230"/>
      <c r="G350" s="230"/>
      <c r="H350" s="230"/>
      <c r="I350" s="230"/>
      <c r="J350" s="230"/>
      <c r="K350" s="230"/>
      <c r="L350" s="230"/>
      <c r="M350" s="230"/>
      <c r="N350" s="230"/>
      <c r="O350" s="230"/>
      <c r="P350" s="230"/>
      <c r="Q350" s="230"/>
      <c r="R350" s="230"/>
      <c r="S350" s="230"/>
      <c r="T350" s="230"/>
      <c r="U350" s="230"/>
      <c r="V350" s="230"/>
      <c r="W350" s="230"/>
      <c r="X350" s="230"/>
      <c r="Y350" s="231"/>
    </row>
    <row r="351" spans="1:25" x14ac:dyDescent="0.35">
      <c r="A351" s="229"/>
      <c r="B351" s="230"/>
      <c r="C351" s="230"/>
      <c r="D351" s="230"/>
      <c r="E351" s="230"/>
      <c r="F351" s="230"/>
      <c r="G351" s="230"/>
      <c r="H351" s="230"/>
      <c r="I351" s="230"/>
      <c r="J351" s="230"/>
      <c r="K351" s="230"/>
      <c r="L351" s="230"/>
      <c r="M351" s="230"/>
      <c r="N351" s="230"/>
      <c r="O351" s="230"/>
      <c r="P351" s="230"/>
      <c r="Q351" s="230"/>
      <c r="R351" s="230"/>
      <c r="S351" s="230"/>
      <c r="T351" s="230"/>
      <c r="U351" s="230"/>
      <c r="V351" s="230"/>
      <c r="W351" s="230"/>
      <c r="X351" s="230"/>
      <c r="Y351" s="231"/>
    </row>
    <row r="352" spans="1:25" x14ac:dyDescent="0.35">
      <c r="A352" s="229"/>
      <c r="B352" s="230"/>
      <c r="C352" s="230"/>
      <c r="D352" s="230"/>
      <c r="E352" s="230"/>
      <c r="F352" s="230"/>
      <c r="G352" s="230"/>
      <c r="H352" s="230"/>
      <c r="I352" s="230"/>
      <c r="J352" s="230"/>
      <c r="K352" s="230"/>
      <c r="L352" s="230"/>
      <c r="M352" s="230"/>
      <c r="N352" s="230"/>
      <c r="O352" s="230"/>
      <c r="P352" s="230"/>
      <c r="Q352" s="230"/>
      <c r="R352" s="230"/>
      <c r="S352" s="230"/>
      <c r="T352" s="230"/>
      <c r="U352" s="230"/>
      <c r="V352" s="230"/>
      <c r="W352" s="230"/>
      <c r="X352" s="230"/>
      <c r="Y352" s="231"/>
    </row>
    <row r="353" spans="1:25" x14ac:dyDescent="0.35">
      <c r="A353" s="229"/>
      <c r="B353" s="230"/>
      <c r="C353" s="230"/>
      <c r="D353" s="230"/>
      <c r="E353" s="230"/>
      <c r="F353" s="230"/>
      <c r="G353" s="230"/>
      <c r="H353" s="230"/>
      <c r="I353" s="230"/>
      <c r="J353" s="230"/>
      <c r="K353" s="230"/>
      <c r="L353" s="230"/>
      <c r="M353" s="230"/>
      <c r="N353" s="230"/>
      <c r="O353" s="230"/>
      <c r="P353" s="230"/>
      <c r="Q353" s="230"/>
      <c r="R353" s="230"/>
      <c r="S353" s="230"/>
      <c r="T353" s="230"/>
      <c r="U353" s="230"/>
      <c r="V353" s="230"/>
      <c r="W353" s="230"/>
      <c r="X353" s="230"/>
      <c r="Y353" s="231"/>
    </row>
    <row r="354" spans="1:25" x14ac:dyDescent="0.35">
      <c r="A354" s="229"/>
      <c r="B354" s="230"/>
      <c r="C354" s="230"/>
      <c r="D354" s="230"/>
      <c r="E354" s="230"/>
      <c r="F354" s="230"/>
      <c r="G354" s="230"/>
      <c r="H354" s="230"/>
      <c r="I354" s="230"/>
      <c r="J354" s="230"/>
      <c r="K354" s="230"/>
      <c r="L354" s="230"/>
      <c r="M354" s="230"/>
      <c r="N354" s="230"/>
      <c r="O354" s="230"/>
      <c r="P354" s="230"/>
      <c r="Q354" s="230"/>
      <c r="R354" s="230"/>
      <c r="S354" s="230"/>
      <c r="T354" s="230"/>
      <c r="U354" s="230"/>
      <c r="V354" s="230"/>
      <c r="W354" s="230"/>
      <c r="X354" s="230"/>
      <c r="Y354" s="231"/>
    </row>
    <row r="355" spans="1:25" ht="15" thickBot="1" x14ac:dyDescent="0.4">
      <c r="A355" s="232"/>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4"/>
    </row>
    <row r="357" spans="1:25" ht="15" thickBot="1" x14ac:dyDescent="0.4">
      <c r="A357" s="235" t="s">
        <v>198</v>
      </c>
      <c r="B357" s="235"/>
      <c r="C357" s="235"/>
      <c r="D357" s="235"/>
      <c r="E357" s="235"/>
      <c r="F357" s="235"/>
      <c r="G357" s="235"/>
      <c r="H357" s="235"/>
    </row>
    <row r="358" spans="1:25" ht="15" thickBot="1" x14ac:dyDescent="0.4">
      <c r="A358" s="236" t="s">
        <v>243</v>
      </c>
      <c r="B358" s="237"/>
      <c r="C358" s="237"/>
      <c r="D358" s="237"/>
      <c r="E358" s="237"/>
      <c r="F358" s="237"/>
      <c r="G358" s="237"/>
      <c r="H358" s="237"/>
      <c r="I358" s="237"/>
      <c r="J358" s="237"/>
      <c r="K358" s="237"/>
      <c r="L358" s="237"/>
      <c r="M358" s="237"/>
      <c r="N358" s="237"/>
      <c r="O358" s="237"/>
      <c r="P358" s="237"/>
      <c r="Q358" s="237"/>
      <c r="R358" s="237"/>
      <c r="S358" s="237"/>
      <c r="T358" s="237"/>
      <c r="U358" s="237"/>
      <c r="V358" s="237"/>
      <c r="W358" s="237"/>
      <c r="X358" s="237"/>
      <c r="Y358" s="238"/>
    </row>
    <row r="360" spans="1:25" ht="15" thickBot="1" x14ac:dyDescent="0.4">
      <c r="A360" s="235" t="s">
        <v>86</v>
      </c>
      <c r="B360" s="235"/>
      <c r="C360" s="235"/>
      <c r="E360" s="235" t="s">
        <v>87</v>
      </c>
      <c r="F360" s="235"/>
      <c r="G360" s="235"/>
    </row>
    <row r="361" spans="1:25" ht="15" thickBot="1" x14ac:dyDescent="0.4">
      <c r="A361" s="223" t="s">
        <v>57</v>
      </c>
      <c r="B361" s="224"/>
      <c r="E361" s="223" t="s">
        <v>57</v>
      </c>
      <c r="F361" s="224"/>
    </row>
    <row r="363" spans="1:25" s="10" customFormat="1" x14ac:dyDescent="0.35"/>
    <row r="365" spans="1:25" ht="19" thickBot="1" x14ac:dyDescent="0.5">
      <c r="A365" s="225" t="s">
        <v>73</v>
      </c>
      <c r="B365" s="225"/>
      <c r="C365" s="225"/>
      <c r="D365" s="225"/>
      <c r="E365" s="225"/>
      <c r="F365" s="225"/>
      <c r="H365" s="225" t="s">
        <v>247</v>
      </c>
      <c r="I365" s="225"/>
      <c r="J365" s="225"/>
    </row>
    <row r="366" spans="1:25" x14ac:dyDescent="0.35">
      <c r="A366" s="226" t="s">
        <v>254</v>
      </c>
      <c r="B366" s="227"/>
      <c r="C366" s="227"/>
      <c r="D366" s="227"/>
      <c r="E366" s="227"/>
      <c r="F366" s="227"/>
      <c r="G366" s="227"/>
      <c r="H366" s="227"/>
      <c r="I366" s="227"/>
      <c r="J366" s="227"/>
      <c r="K366" s="227"/>
      <c r="L366" s="227"/>
      <c r="M366" s="227"/>
      <c r="N366" s="227"/>
      <c r="O366" s="227"/>
      <c r="P366" s="227"/>
      <c r="Q366" s="227"/>
      <c r="R366" s="227"/>
      <c r="S366" s="227"/>
      <c r="T366" s="227"/>
      <c r="U366" s="227"/>
      <c r="V366" s="227"/>
      <c r="W366" s="227"/>
      <c r="X366" s="227"/>
      <c r="Y366" s="228"/>
    </row>
    <row r="367" spans="1:25" x14ac:dyDescent="0.35">
      <c r="A367" s="229"/>
      <c r="B367" s="230"/>
      <c r="C367" s="230"/>
      <c r="D367" s="230"/>
      <c r="E367" s="230"/>
      <c r="F367" s="230"/>
      <c r="G367" s="230"/>
      <c r="H367" s="230"/>
      <c r="I367" s="230"/>
      <c r="J367" s="230"/>
      <c r="K367" s="230"/>
      <c r="L367" s="230"/>
      <c r="M367" s="230"/>
      <c r="N367" s="230"/>
      <c r="O367" s="230"/>
      <c r="P367" s="230"/>
      <c r="Q367" s="230"/>
      <c r="R367" s="230"/>
      <c r="S367" s="230"/>
      <c r="T367" s="230"/>
      <c r="U367" s="230"/>
      <c r="V367" s="230"/>
      <c r="W367" s="230"/>
      <c r="X367" s="230"/>
      <c r="Y367" s="231"/>
    </row>
    <row r="368" spans="1:25" x14ac:dyDescent="0.35">
      <c r="A368" s="229"/>
      <c r="B368" s="230"/>
      <c r="C368" s="230"/>
      <c r="D368" s="230"/>
      <c r="E368" s="230"/>
      <c r="F368" s="230"/>
      <c r="G368" s="230"/>
      <c r="H368" s="230"/>
      <c r="I368" s="230"/>
      <c r="J368" s="230"/>
      <c r="K368" s="230"/>
      <c r="L368" s="230"/>
      <c r="M368" s="230"/>
      <c r="N368" s="230"/>
      <c r="O368" s="230"/>
      <c r="P368" s="230"/>
      <c r="Q368" s="230"/>
      <c r="R368" s="230"/>
      <c r="S368" s="230"/>
      <c r="T368" s="230"/>
      <c r="U368" s="230"/>
      <c r="V368" s="230"/>
      <c r="W368" s="230"/>
      <c r="X368" s="230"/>
      <c r="Y368" s="231"/>
    </row>
    <row r="369" spans="1:25" x14ac:dyDescent="0.35">
      <c r="A369" s="229"/>
      <c r="B369" s="230"/>
      <c r="C369" s="230"/>
      <c r="D369" s="230"/>
      <c r="E369" s="230"/>
      <c r="F369" s="230"/>
      <c r="G369" s="230"/>
      <c r="H369" s="230"/>
      <c r="I369" s="230"/>
      <c r="J369" s="230"/>
      <c r="K369" s="230"/>
      <c r="L369" s="230"/>
      <c r="M369" s="230"/>
      <c r="N369" s="230"/>
      <c r="O369" s="230"/>
      <c r="P369" s="230"/>
      <c r="Q369" s="230"/>
      <c r="R369" s="230"/>
      <c r="S369" s="230"/>
      <c r="T369" s="230"/>
      <c r="U369" s="230"/>
      <c r="V369" s="230"/>
      <c r="W369" s="230"/>
      <c r="X369" s="230"/>
      <c r="Y369" s="231"/>
    </row>
    <row r="370" spans="1:25" x14ac:dyDescent="0.35">
      <c r="A370" s="229"/>
      <c r="B370" s="230"/>
      <c r="C370" s="230"/>
      <c r="D370" s="230"/>
      <c r="E370" s="230"/>
      <c r="F370" s="230"/>
      <c r="G370" s="230"/>
      <c r="H370" s="230"/>
      <c r="I370" s="230"/>
      <c r="J370" s="230"/>
      <c r="K370" s="230"/>
      <c r="L370" s="230"/>
      <c r="M370" s="230"/>
      <c r="N370" s="230"/>
      <c r="O370" s="230"/>
      <c r="P370" s="230"/>
      <c r="Q370" s="230"/>
      <c r="R370" s="230"/>
      <c r="S370" s="230"/>
      <c r="T370" s="230"/>
      <c r="U370" s="230"/>
      <c r="V370" s="230"/>
      <c r="W370" s="230"/>
      <c r="X370" s="230"/>
      <c r="Y370" s="231"/>
    </row>
    <row r="371" spans="1:25" x14ac:dyDescent="0.35">
      <c r="A371" s="229"/>
      <c r="B371" s="230"/>
      <c r="C371" s="230"/>
      <c r="D371" s="230"/>
      <c r="E371" s="230"/>
      <c r="F371" s="230"/>
      <c r="G371" s="230"/>
      <c r="H371" s="230"/>
      <c r="I371" s="230"/>
      <c r="J371" s="230"/>
      <c r="K371" s="230"/>
      <c r="L371" s="230"/>
      <c r="M371" s="230"/>
      <c r="N371" s="230"/>
      <c r="O371" s="230"/>
      <c r="P371" s="230"/>
      <c r="Q371" s="230"/>
      <c r="R371" s="230"/>
      <c r="S371" s="230"/>
      <c r="T371" s="230"/>
      <c r="U371" s="230"/>
      <c r="V371" s="230"/>
      <c r="W371" s="230"/>
      <c r="X371" s="230"/>
      <c r="Y371" s="231"/>
    </row>
    <row r="372" spans="1:25" x14ac:dyDescent="0.35">
      <c r="A372" s="229"/>
      <c r="B372" s="230"/>
      <c r="C372" s="230"/>
      <c r="D372" s="230"/>
      <c r="E372" s="230"/>
      <c r="F372" s="230"/>
      <c r="G372" s="230"/>
      <c r="H372" s="230"/>
      <c r="I372" s="230"/>
      <c r="J372" s="230"/>
      <c r="K372" s="230"/>
      <c r="L372" s="230"/>
      <c r="M372" s="230"/>
      <c r="N372" s="230"/>
      <c r="O372" s="230"/>
      <c r="P372" s="230"/>
      <c r="Q372" s="230"/>
      <c r="R372" s="230"/>
      <c r="S372" s="230"/>
      <c r="T372" s="230"/>
      <c r="U372" s="230"/>
      <c r="V372" s="230"/>
      <c r="W372" s="230"/>
      <c r="X372" s="230"/>
      <c r="Y372" s="231"/>
    </row>
    <row r="373" spans="1:25" x14ac:dyDescent="0.35">
      <c r="A373" s="229"/>
      <c r="B373" s="230"/>
      <c r="C373" s="230"/>
      <c r="D373" s="230"/>
      <c r="E373" s="230"/>
      <c r="F373" s="230"/>
      <c r="G373" s="230"/>
      <c r="H373" s="230"/>
      <c r="I373" s="230"/>
      <c r="J373" s="230"/>
      <c r="K373" s="230"/>
      <c r="L373" s="230"/>
      <c r="M373" s="230"/>
      <c r="N373" s="230"/>
      <c r="O373" s="230"/>
      <c r="P373" s="230"/>
      <c r="Q373" s="230"/>
      <c r="R373" s="230"/>
      <c r="S373" s="230"/>
      <c r="T373" s="230"/>
      <c r="U373" s="230"/>
      <c r="V373" s="230"/>
      <c r="W373" s="230"/>
      <c r="X373" s="230"/>
      <c r="Y373" s="231"/>
    </row>
    <row r="374" spans="1:25" x14ac:dyDescent="0.35">
      <c r="A374" s="229"/>
      <c r="B374" s="230"/>
      <c r="C374" s="230"/>
      <c r="D374" s="230"/>
      <c r="E374" s="230"/>
      <c r="F374" s="230"/>
      <c r="G374" s="230"/>
      <c r="H374" s="230"/>
      <c r="I374" s="230"/>
      <c r="J374" s="230"/>
      <c r="K374" s="230"/>
      <c r="L374" s="230"/>
      <c r="M374" s="230"/>
      <c r="N374" s="230"/>
      <c r="O374" s="230"/>
      <c r="P374" s="230"/>
      <c r="Q374" s="230"/>
      <c r="R374" s="230"/>
      <c r="S374" s="230"/>
      <c r="T374" s="230"/>
      <c r="U374" s="230"/>
      <c r="V374" s="230"/>
      <c r="W374" s="230"/>
      <c r="X374" s="230"/>
      <c r="Y374" s="231"/>
    </row>
    <row r="375" spans="1:25" x14ac:dyDescent="0.35">
      <c r="A375" s="229"/>
      <c r="B375" s="230"/>
      <c r="C375" s="230"/>
      <c r="D375" s="230"/>
      <c r="E375" s="230"/>
      <c r="F375" s="230"/>
      <c r="G375" s="230"/>
      <c r="H375" s="230"/>
      <c r="I375" s="230"/>
      <c r="J375" s="230"/>
      <c r="K375" s="230"/>
      <c r="L375" s="230"/>
      <c r="M375" s="230"/>
      <c r="N375" s="230"/>
      <c r="O375" s="230"/>
      <c r="P375" s="230"/>
      <c r="Q375" s="230"/>
      <c r="R375" s="230"/>
      <c r="S375" s="230"/>
      <c r="T375" s="230"/>
      <c r="U375" s="230"/>
      <c r="V375" s="230"/>
      <c r="W375" s="230"/>
      <c r="X375" s="230"/>
      <c r="Y375" s="231"/>
    </row>
    <row r="376" spans="1:25" x14ac:dyDescent="0.35">
      <c r="A376" s="229"/>
      <c r="B376" s="230"/>
      <c r="C376" s="230"/>
      <c r="D376" s="230"/>
      <c r="E376" s="230"/>
      <c r="F376" s="230"/>
      <c r="G376" s="230"/>
      <c r="H376" s="230"/>
      <c r="I376" s="230"/>
      <c r="J376" s="230"/>
      <c r="K376" s="230"/>
      <c r="L376" s="230"/>
      <c r="M376" s="230"/>
      <c r="N376" s="230"/>
      <c r="O376" s="230"/>
      <c r="P376" s="230"/>
      <c r="Q376" s="230"/>
      <c r="R376" s="230"/>
      <c r="S376" s="230"/>
      <c r="T376" s="230"/>
      <c r="U376" s="230"/>
      <c r="V376" s="230"/>
      <c r="W376" s="230"/>
      <c r="X376" s="230"/>
      <c r="Y376" s="231"/>
    </row>
    <row r="377" spans="1:25" x14ac:dyDescent="0.35">
      <c r="A377" s="229"/>
      <c r="B377" s="230"/>
      <c r="C377" s="230"/>
      <c r="D377" s="230"/>
      <c r="E377" s="230"/>
      <c r="F377" s="230"/>
      <c r="G377" s="230"/>
      <c r="H377" s="230"/>
      <c r="I377" s="230"/>
      <c r="J377" s="230"/>
      <c r="K377" s="230"/>
      <c r="L377" s="230"/>
      <c r="M377" s="230"/>
      <c r="N377" s="230"/>
      <c r="O377" s="230"/>
      <c r="P377" s="230"/>
      <c r="Q377" s="230"/>
      <c r="R377" s="230"/>
      <c r="S377" s="230"/>
      <c r="T377" s="230"/>
      <c r="U377" s="230"/>
      <c r="V377" s="230"/>
      <c r="W377" s="230"/>
      <c r="X377" s="230"/>
      <c r="Y377" s="231"/>
    </row>
    <row r="378" spans="1:25" x14ac:dyDescent="0.35">
      <c r="A378" s="229"/>
      <c r="B378" s="230"/>
      <c r="C378" s="230"/>
      <c r="D378" s="230"/>
      <c r="E378" s="230"/>
      <c r="F378" s="230"/>
      <c r="G378" s="230"/>
      <c r="H378" s="230"/>
      <c r="I378" s="230"/>
      <c r="J378" s="230"/>
      <c r="K378" s="230"/>
      <c r="L378" s="230"/>
      <c r="M378" s="230"/>
      <c r="N378" s="230"/>
      <c r="O378" s="230"/>
      <c r="P378" s="230"/>
      <c r="Q378" s="230"/>
      <c r="R378" s="230"/>
      <c r="S378" s="230"/>
      <c r="T378" s="230"/>
      <c r="U378" s="230"/>
      <c r="V378" s="230"/>
      <c r="W378" s="230"/>
      <c r="X378" s="230"/>
      <c r="Y378" s="231"/>
    </row>
    <row r="379" spans="1:25" ht="15" thickBot="1" x14ac:dyDescent="0.4">
      <c r="A379" s="232"/>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4"/>
    </row>
    <row r="381" spans="1:25" ht="15" thickBot="1" x14ac:dyDescent="0.4">
      <c r="A381" s="235" t="s">
        <v>28</v>
      </c>
      <c r="B381" s="235"/>
      <c r="C381" s="235"/>
      <c r="D381" s="235"/>
    </row>
    <row r="382" spans="1:25" x14ac:dyDescent="0.35">
      <c r="A382" s="226" t="s">
        <v>255</v>
      </c>
      <c r="B382" s="227"/>
      <c r="C382" s="227"/>
      <c r="D382" s="227"/>
      <c r="E382" s="227"/>
      <c r="F382" s="227"/>
      <c r="G382" s="227"/>
      <c r="H382" s="227"/>
      <c r="I382" s="227"/>
      <c r="J382" s="227"/>
      <c r="K382" s="227"/>
      <c r="L382" s="227"/>
      <c r="M382" s="227"/>
      <c r="N382" s="227"/>
      <c r="O382" s="227"/>
      <c r="P382" s="227"/>
      <c r="Q382" s="227"/>
      <c r="R382" s="227"/>
      <c r="S382" s="227"/>
      <c r="T382" s="227"/>
      <c r="U382" s="227"/>
      <c r="V382" s="227"/>
      <c r="W382" s="227"/>
      <c r="X382" s="227"/>
      <c r="Y382" s="228"/>
    </row>
    <row r="383" spans="1:25" x14ac:dyDescent="0.35">
      <c r="A383" s="229"/>
      <c r="B383" s="230"/>
      <c r="C383" s="230"/>
      <c r="D383" s="230"/>
      <c r="E383" s="230"/>
      <c r="F383" s="230"/>
      <c r="G383" s="230"/>
      <c r="H383" s="230"/>
      <c r="I383" s="230"/>
      <c r="J383" s="230"/>
      <c r="K383" s="230"/>
      <c r="L383" s="230"/>
      <c r="M383" s="230"/>
      <c r="N383" s="230"/>
      <c r="O383" s="230"/>
      <c r="P383" s="230"/>
      <c r="Q383" s="230"/>
      <c r="R383" s="230"/>
      <c r="S383" s="230"/>
      <c r="T383" s="230"/>
      <c r="U383" s="230"/>
      <c r="V383" s="230"/>
      <c r="W383" s="230"/>
      <c r="X383" s="230"/>
      <c r="Y383" s="231"/>
    </row>
    <row r="384" spans="1:25" x14ac:dyDescent="0.35">
      <c r="A384" s="229"/>
      <c r="B384" s="230"/>
      <c r="C384" s="230"/>
      <c r="D384" s="230"/>
      <c r="E384" s="230"/>
      <c r="F384" s="230"/>
      <c r="G384" s="230"/>
      <c r="H384" s="230"/>
      <c r="I384" s="230"/>
      <c r="J384" s="230"/>
      <c r="K384" s="230"/>
      <c r="L384" s="230"/>
      <c r="M384" s="230"/>
      <c r="N384" s="230"/>
      <c r="O384" s="230"/>
      <c r="P384" s="230"/>
      <c r="Q384" s="230"/>
      <c r="R384" s="230"/>
      <c r="S384" s="230"/>
      <c r="T384" s="230"/>
      <c r="U384" s="230"/>
      <c r="V384" s="230"/>
      <c r="W384" s="230"/>
      <c r="X384" s="230"/>
      <c r="Y384" s="231"/>
    </row>
    <row r="385" spans="1:25" x14ac:dyDescent="0.35">
      <c r="A385" s="229"/>
      <c r="B385" s="230"/>
      <c r="C385" s="230"/>
      <c r="D385" s="230"/>
      <c r="E385" s="230"/>
      <c r="F385" s="230"/>
      <c r="G385" s="230"/>
      <c r="H385" s="230"/>
      <c r="I385" s="230"/>
      <c r="J385" s="230"/>
      <c r="K385" s="230"/>
      <c r="L385" s="230"/>
      <c r="M385" s="230"/>
      <c r="N385" s="230"/>
      <c r="O385" s="230"/>
      <c r="P385" s="230"/>
      <c r="Q385" s="230"/>
      <c r="R385" s="230"/>
      <c r="S385" s="230"/>
      <c r="T385" s="230"/>
      <c r="U385" s="230"/>
      <c r="V385" s="230"/>
      <c r="W385" s="230"/>
      <c r="X385" s="230"/>
      <c r="Y385" s="231"/>
    </row>
    <row r="386" spans="1:25" x14ac:dyDescent="0.35">
      <c r="A386" s="229"/>
      <c r="B386" s="230"/>
      <c r="C386" s="230"/>
      <c r="D386" s="230"/>
      <c r="E386" s="230"/>
      <c r="F386" s="230"/>
      <c r="G386" s="230"/>
      <c r="H386" s="230"/>
      <c r="I386" s="230"/>
      <c r="J386" s="230"/>
      <c r="K386" s="230"/>
      <c r="L386" s="230"/>
      <c r="M386" s="230"/>
      <c r="N386" s="230"/>
      <c r="O386" s="230"/>
      <c r="P386" s="230"/>
      <c r="Q386" s="230"/>
      <c r="R386" s="230"/>
      <c r="S386" s="230"/>
      <c r="T386" s="230"/>
      <c r="U386" s="230"/>
      <c r="V386" s="230"/>
      <c r="W386" s="230"/>
      <c r="X386" s="230"/>
      <c r="Y386" s="231"/>
    </row>
    <row r="387" spans="1:25" x14ac:dyDescent="0.35">
      <c r="A387" s="229"/>
      <c r="B387" s="230"/>
      <c r="C387" s="230"/>
      <c r="D387" s="230"/>
      <c r="E387" s="230"/>
      <c r="F387" s="230"/>
      <c r="G387" s="230"/>
      <c r="H387" s="230"/>
      <c r="I387" s="230"/>
      <c r="J387" s="230"/>
      <c r="K387" s="230"/>
      <c r="L387" s="230"/>
      <c r="M387" s="230"/>
      <c r="N387" s="230"/>
      <c r="O387" s="230"/>
      <c r="P387" s="230"/>
      <c r="Q387" s="230"/>
      <c r="R387" s="230"/>
      <c r="S387" s="230"/>
      <c r="T387" s="230"/>
      <c r="U387" s="230"/>
      <c r="V387" s="230"/>
      <c r="W387" s="230"/>
      <c r="X387" s="230"/>
      <c r="Y387" s="231"/>
    </row>
    <row r="388" spans="1:25" ht="15" thickBot="1" x14ac:dyDescent="0.4">
      <c r="A388" s="232"/>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4"/>
    </row>
    <row r="390" spans="1:25" ht="15" thickBot="1" x14ac:dyDescent="0.4">
      <c r="A390" s="235" t="s">
        <v>198</v>
      </c>
      <c r="B390" s="235"/>
      <c r="C390" s="235"/>
      <c r="D390" s="235"/>
      <c r="E390" s="235"/>
      <c r="F390" s="235"/>
      <c r="G390" s="235"/>
      <c r="H390" s="235"/>
    </row>
    <row r="391" spans="1:25" ht="15" thickBot="1" x14ac:dyDescent="0.4">
      <c r="A391" s="236" t="s">
        <v>244</v>
      </c>
      <c r="B391" s="237"/>
      <c r="C391" s="237"/>
      <c r="D391" s="237"/>
      <c r="E391" s="237"/>
      <c r="F391" s="237"/>
      <c r="G391" s="237"/>
      <c r="H391" s="237"/>
      <c r="I391" s="237"/>
      <c r="J391" s="237"/>
      <c r="K391" s="237"/>
      <c r="L391" s="237"/>
      <c r="M391" s="237"/>
      <c r="N391" s="237"/>
      <c r="O391" s="237"/>
      <c r="P391" s="237"/>
      <c r="Q391" s="237"/>
      <c r="R391" s="237"/>
      <c r="S391" s="237"/>
      <c r="T391" s="237"/>
      <c r="U391" s="237"/>
      <c r="V391" s="237"/>
      <c r="W391" s="237"/>
      <c r="X391" s="237"/>
      <c r="Y391" s="238"/>
    </row>
    <row r="393" spans="1:25" ht="15" thickBot="1" x14ac:dyDescent="0.4">
      <c r="A393" s="235" t="s">
        <v>86</v>
      </c>
      <c r="B393" s="235"/>
      <c r="C393" s="235"/>
      <c r="E393" s="235" t="s">
        <v>87</v>
      </c>
      <c r="F393" s="235"/>
      <c r="G393" s="235"/>
    </row>
    <row r="394" spans="1:25" ht="15" thickBot="1" x14ac:dyDescent="0.4">
      <c r="A394" s="223" t="s">
        <v>55</v>
      </c>
      <c r="B394" s="224"/>
      <c r="E394" s="223" t="s">
        <v>58</v>
      </c>
      <c r="F394" s="224"/>
    </row>
    <row r="396" spans="1:25" s="10" customFormat="1" x14ac:dyDescent="0.35"/>
    <row r="398" spans="1:25" ht="19" thickBot="1" x14ac:dyDescent="0.5">
      <c r="A398" s="225" t="s">
        <v>74</v>
      </c>
      <c r="B398" s="225"/>
      <c r="C398" s="225"/>
      <c r="D398" s="225"/>
      <c r="E398" s="225"/>
      <c r="F398" s="225"/>
      <c r="H398" s="225" t="s">
        <v>242</v>
      </c>
      <c r="I398" s="225"/>
      <c r="J398" s="225"/>
    </row>
    <row r="399" spans="1:25" x14ac:dyDescent="0.35">
      <c r="A399" s="226" t="s">
        <v>256</v>
      </c>
      <c r="B399" s="227"/>
      <c r="C399" s="227"/>
      <c r="D399" s="227"/>
      <c r="E399" s="227"/>
      <c r="F399" s="227"/>
      <c r="G399" s="227"/>
      <c r="H399" s="227"/>
      <c r="I399" s="227"/>
      <c r="J399" s="227"/>
      <c r="K399" s="227"/>
      <c r="L399" s="227"/>
      <c r="M399" s="227"/>
      <c r="N399" s="227"/>
      <c r="O399" s="227"/>
      <c r="P399" s="227"/>
      <c r="Q399" s="227"/>
      <c r="R399" s="227"/>
      <c r="S399" s="227"/>
      <c r="T399" s="227"/>
      <c r="U399" s="227"/>
      <c r="V399" s="227"/>
      <c r="W399" s="227"/>
      <c r="X399" s="227"/>
      <c r="Y399" s="228"/>
    </row>
    <row r="400" spans="1:25" x14ac:dyDescent="0.35">
      <c r="A400" s="229"/>
      <c r="B400" s="230"/>
      <c r="C400" s="230"/>
      <c r="D400" s="230"/>
      <c r="E400" s="230"/>
      <c r="F400" s="230"/>
      <c r="G400" s="230"/>
      <c r="H400" s="230"/>
      <c r="I400" s="230"/>
      <c r="J400" s="230"/>
      <c r="K400" s="230"/>
      <c r="L400" s="230"/>
      <c r="M400" s="230"/>
      <c r="N400" s="230"/>
      <c r="O400" s="230"/>
      <c r="P400" s="230"/>
      <c r="Q400" s="230"/>
      <c r="R400" s="230"/>
      <c r="S400" s="230"/>
      <c r="T400" s="230"/>
      <c r="U400" s="230"/>
      <c r="V400" s="230"/>
      <c r="W400" s="230"/>
      <c r="X400" s="230"/>
      <c r="Y400" s="231"/>
    </row>
    <row r="401" spans="1:25" x14ac:dyDescent="0.35">
      <c r="A401" s="229"/>
      <c r="B401" s="230"/>
      <c r="C401" s="230"/>
      <c r="D401" s="230"/>
      <c r="E401" s="230"/>
      <c r="F401" s="230"/>
      <c r="G401" s="230"/>
      <c r="H401" s="230"/>
      <c r="I401" s="230"/>
      <c r="J401" s="230"/>
      <c r="K401" s="230"/>
      <c r="L401" s="230"/>
      <c r="M401" s="230"/>
      <c r="N401" s="230"/>
      <c r="O401" s="230"/>
      <c r="P401" s="230"/>
      <c r="Q401" s="230"/>
      <c r="R401" s="230"/>
      <c r="S401" s="230"/>
      <c r="T401" s="230"/>
      <c r="U401" s="230"/>
      <c r="V401" s="230"/>
      <c r="W401" s="230"/>
      <c r="X401" s="230"/>
      <c r="Y401" s="231"/>
    </row>
    <row r="402" spans="1:25" x14ac:dyDescent="0.35">
      <c r="A402" s="229"/>
      <c r="B402" s="230"/>
      <c r="C402" s="230"/>
      <c r="D402" s="230"/>
      <c r="E402" s="230"/>
      <c r="F402" s="230"/>
      <c r="G402" s="230"/>
      <c r="H402" s="230"/>
      <c r="I402" s="230"/>
      <c r="J402" s="230"/>
      <c r="K402" s="230"/>
      <c r="L402" s="230"/>
      <c r="M402" s="230"/>
      <c r="N402" s="230"/>
      <c r="O402" s="230"/>
      <c r="P402" s="230"/>
      <c r="Q402" s="230"/>
      <c r="R402" s="230"/>
      <c r="S402" s="230"/>
      <c r="T402" s="230"/>
      <c r="U402" s="230"/>
      <c r="V402" s="230"/>
      <c r="W402" s="230"/>
      <c r="X402" s="230"/>
      <c r="Y402" s="231"/>
    </row>
    <row r="403" spans="1:25" x14ac:dyDescent="0.35">
      <c r="A403" s="229"/>
      <c r="B403" s="230"/>
      <c r="C403" s="230"/>
      <c r="D403" s="230"/>
      <c r="E403" s="230"/>
      <c r="F403" s="230"/>
      <c r="G403" s="230"/>
      <c r="H403" s="230"/>
      <c r="I403" s="230"/>
      <c r="J403" s="230"/>
      <c r="K403" s="230"/>
      <c r="L403" s="230"/>
      <c r="M403" s="230"/>
      <c r="N403" s="230"/>
      <c r="O403" s="230"/>
      <c r="P403" s="230"/>
      <c r="Q403" s="230"/>
      <c r="R403" s="230"/>
      <c r="S403" s="230"/>
      <c r="T403" s="230"/>
      <c r="U403" s="230"/>
      <c r="V403" s="230"/>
      <c r="W403" s="230"/>
      <c r="X403" s="230"/>
      <c r="Y403" s="231"/>
    </row>
    <row r="404" spans="1:25" x14ac:dyDescent="0.35">
      <c r="A404" s="229"/>
      <c r="B404" s="230"/>
      <c r="C404" s="230"/>
      <c r="D404" s="230"/>
      <c r="E404" s="230"/>
      <c r="F404" s="230"/>
      <c r="G404" s="230"/>
      <c r="H404" s="230"/>
      <c r="I404" s="230"/>
      <c r="J404" s="230"/>
      <c r="K404" s="230"/>
      <c r="L404" s="230"/>
      <c r="M404" s="230"/>
      <c r="N404" s="230"/>
      <c r="O404" s="230"/>
      <c r="P404" s="230"/>
      <c r="Q404" s="230"/>
      <c r="R404" s="230"/>
      <c r="S404" s="230"/>
      <c r="T404" s="230"/>
      <c r="U404" s="230"/>
      <c r="V404" s="230"/>
      <c r="W404" s="230"/>
      <c r="X404" s="230"/>
      <c r="Y404" s="231"/>
    </row>
    <row r="405" spans="1:25" x14ac:dyDescent="0.35">
      <c r="A405" s="229"/>
      <c r="B405" s="230"/>
      <c r="C405" s="230"/>
      <c r="D405" s="230"/>
      <c r="E405" s="230"/>
      <c r="F405" s="230"/>
      <c r="G405" s="230"/>
      <c r="H405" s="230"/>
      <c r="I405" s="230"/>
      <c r="J405" s="230"/>
      <c r="K405" s="230"/>
      <c r="L405" s="230"/>
      <c r="M405" s="230"/>
      <c r="N405" s="230"/>
      <c r="O405" s="230"/>
      <c r="P405" s="230"/>
      <c r="Q405" s="230"/>
      <c r="R405" s="230"/>
      <c r="S405" s="230"/>
      <c r="T405" s="230"/>
      <c r="U405" s="230"/>
      <c r="V405" s="230"/>
      <c r="W405" s="230"/>
      <c r="X405" s="230"/>
      <c r="Y405" s="231"/>
    </row>
    <row r="406" spans="1:25" x14ac:dyDescent="0.35">
      <c r="A406" s="229"/>
      <c r="B406" s="230"/>
      <c r="C406" s="230"/>
      <c r="D406" s="230"/>
      <c r="E406" s="230"/>
      <c r="F406" s="230"/>
      <c r="G406" s="230"/>
      <c r="H406" s="230"/>
      <c r="I406" s="230"/>
      <c r="J406" s="230"/>
      <c r="K406" s="230"/>
      <c r="L406" s="230"/>
      <c r="M406" s="230"/>
      <c r="N406" s="230"/>
      <c r="O406" s="230"/>
      <c r="P406" s="230"/>
      <c r="Q406" s="230"/>
      <c r="R406" s="230"/>
      <c r="S406" s="230"/>
      <c r="T406" s="230"/>
      <c r="U406" s="230"/>
      <c r="V406" s="230"/>
      <c r="W406" s="230"/>
      <c r="X406" s="230"/>
      <c r="Y406" s="231"/>
    </row>
    <row r="407" spans="1:25" x14ac:dyDescent="0.35">
      <c r="A407" s="229"/>
      <c r="B407" s="230"/>
      <c r="C407" s="230"/>
      <c r="D407" s="230"/>
      <c r="E407" s="230"/>
      <c r="F407" s="230"/>
      <c r="G407" s="230"/>
      <c r="H407" s="230"/>
      <c r="I407" s="230"/>
      <c r="J407" s="230"/>
      <c r="K407" s="230"/>
      <c r="L407" s="230"/>
      <c r="M407" s="230"/>
      <c r="N407" s="230"/>
      <c r="O407" s="230"/>
      <c r="P407" s="230"/>
      <c r="Q407" s="230"/>
      <c r="R407" s="230"/>
      <c r="S407" s="230"/>
      <c r="T407" s="230"/>
      <c r="U407" s="230"/>
      <c r="V407" s="230"/>
      <c r="W407" s="230"/>
      <c r="X407" s="230"/>
      <c r="Y407" s="231"/>
    </row>
    <row r="408" spans="1:25" x14ac:dyDescent="0.35">
      <c r="A408" s="229"/>
      <c r="B408" s="230"/>
      <c r="C408" s="230"/>
      <c r="D408" s="230"/>
      <c r="E408" s="230"/>
      <c r="F408" s="230"/>
      <c r="G408" s="230"/>
      <c r="H408" s="230"/>
      <c r="I408" s="230"/>
      <c r="J408" s="230"/>
      <c r="K408" s="230"/>
      <c r="L408" s="230"/>
      <c r="M408" s="230"/>
      <c r="N408" s="230"/>
      <c r="O408" s="230"/>
      <c r="P408" s="230"/>
      <c r="Q408" s="230"/>
      <c r="R408" s="230"/>
      <c r="S408" s="230"/>
      <c r="T408" s="230"/>
      <c r="U408" s="230"/>
      <c r="V408" s="230"/>
      <c r="W408" s="230"/>
      <c r="X408" s="230"/>
      <c r="Y408" s="231"/>
    </row>
    <row r="409" spans="1:25" x14ac:dyDescent="0.35">
      <c r="A409" s="229"/>
      <c r="B409" s="230"/>
      <c r="C409" s="230"/>
      <c r="D409" s="230"/>
      <c r="E409" s="230"/>
      <c r="F409" s="230"/>
      <c r="G409" s="230"/>
      <c r="H409" s="230"/>
      <c r="I409" s="230"/>
      <c r="J409" s="230"/>
      <c r="K409" s="230"/>
      <c r="L409" s="230"/>
      <c r="M409" s="230"/>
      <c r="N409" s="230"/>
      <c r="O409" s="230"/>
      <c r="P409" s="230"/>
      <c r="Q409" s="230"/>
      <c r="R409" s="230"/>
      <c r="S409" s="230"/>
      <c r="T409" s="230"/>
      <c r="U409" s="230"/>
      <c r="V409" s="230"/>
      <c r="W409" s="230"/>
      <c r="X409" s="230"/>
      <c r="Y409" s="231"/>
    </row>
    <row r="410" spans="1:25" x14ac:dyDescent="0.35">
      <c r="A410" s="229"/>
      <c r="B410" s="230"/>
      <c r="C410" s="230"/>
      <c r="D410" s="230"/>
      <c r="E410" s="230"/>
      <c r="F410" s="230"/>
      <c r="G410" s="230"/>
      <c r="H410" s="230"/>
      <c r="I410" s="230"/>
      <c r="J410" s="230"/>
      <c r="K410" s="230"/>
      <c r="L410" s="230"/>
      <c r="M410" s="230"/>
      <c r="N410" s="230"/>
      <c r="O410" s="230"/>
      <c r="P410" s="230"/>
      <c r="Q410" s="230"/>
      <c r="R410" s="230"/>
      <c r="S410" s="230"/>
      <c r="T410" s="230"/>
      <c r="U410" s="230"/>
      <c r="V410" s="230"/>
      <c r="W410" s="230"/>
      <c r="X410" s="230"/>
      <c r="Y410" s="231"/>
    </row>
    <row r="411" spans="1:25" x14ac:dyDescent="0.35">
      <c r="A411" s="229"/>
      <c r="B411" s="230"/>
      <c r="C411" s="230"/>
      <c r="D411" s="230"/>
      <c r="E411" s="230"/>
      <c r="F411" s="230"/>
      <c r="G411" s="230"/>
      <c r="H411" s="230"/>
      <c r="I411" s="230"/>
      <c r="J411" s="230"/>
      <c r="K411" s="230"/>
      <c r="L411" s="230"/>
      <c r="M411" s="230"/>
      <c r="N411" s="230"/>
      <c r="O411" s="230"/>
      <c r="P411" s="230"/>
      <c r="Q411" s="230"/>
      <c r="R411" s="230"/>
      <c r="S411" s="230"/>
      <c r="T411" s="230"/>
      <c r="U411" s="230"/>
      <c r="V411" s="230"/>
      <c r="W411" s="230"/>
      <c r="X411" s="230"/>
      <c r="Y411" s="231"/>
    </row>
    <row r="412" spans="1:25" ht="15" thickBot="1" x14ac:dyDescent="0.4">
      <c r="A412" s="232"/>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c r="Y412" s="234"/>
    </row>
    <row r="414" spans="1:25" ht="15" thickBot="1" x14ac:dyDescent="0.4">
      <c r="A414" s="235" t="s">
        <v>28</v>
      </c>
      <c r="B414" s="235"/>
      <c r="C414" s="235"/>
      <c r="D414" s="235"/>
    </row>
    <row r="415" spans="1:25" x14ac:dyDescent="0.35">
      <c r="A415" s="226" t="s">
        <v>272</v>
      </c>
      <c r="B415" s="227"/>
      <c r="C415" s="227"/>
      <c r="D415" s="227"/>
      <c r="E415" s="227"/>
      <c r="F415" s="227"/>
      <c r="G415" s="227"/>
      <c r="H415" s="227"/>
      <c r="I415" s="227"/>
      <c r="J415" s="227"/>
      <c r="K415" s="227"/>
      <c r="L415" s="227"/>
      <c r="M415" s="227"/>
      <c r="N415" s="227"/>
      <c r="O415" s="227"/>
      <c r="P415" s="227"/>
      <c r="Q415" s="227"/>
      <c r="R415" s="227"/>
      <c r="S415" s="227"/>
      <c r="T415" s="227"/>
      <c r="U415" s="227"/>
      <c r="V415" s="227"/>
      <c r="W415" s="227"/>
      <c r="X415" s="227"/>
      <c r="Y415" s="228"/>
    </row>
    <row r="416" spans="1:25" x14ac:dyDescent="0.35">
      <c r="A416" s="229"/>
      <c r="B416" s="230"/>
      <c r="C416" s="230"/>
      <c r="D416" s="230"/>
      <c r="E416" s="230"/>
      <c r="F416" s="230"/>
      <c r="G416" s="230"/>
      <c r="H416" s="230"/>
      <c r="I416" s="230"/>
      <c r="J416" s="230"/>
      <c r="K416" s="230"/>
      <c r="L416" s="230"/>
      <c r="M416" s="230"/>
      <c r="N416" s="230"/>
      <c r="O416" s="230"/>
      <c r="P416" s="230"/>
      <c r="Q416" s="230"/>
      <c r="R416" s="230"/>
      <c r="S416" s="230"/>
      <c r="T416" s="230"/>
      <c r="U416" s="230"/>
      <c r="V416" s="230"/>
      <c r="W416" s="230"/>
      <c r="X416" s="230"/>
      <c r="Y416" s="231"/>
    </row>
    <row r="417" spans="1:32" x14ac:dyDescent="0.35">
      <c r="A417" s="229"/>
      <c r="B417" s="230"/>
      <c r="C417" s="230"/>
      <c r="D417" s="230"/>
      <c r="E417" s="230"/>
      <c r="F417" s="230"/>
      <c r="G417" s="230"/>
      <c r="H417" s="230"/>
      <c r="I417" s="230"/>
      <c r="J417" s="230"/>
      <c r="K417" s="230"/>
      <c r="L417" s="230"/>
      <c r="M417" s="230"/>
      <c r="N417" s="230"/>
      <c r="O417" s="230"/>
      <c r="P417" s="230"/>
      <c r="Q417" s="230"/>
      <c r="R417" s="230"/>
      <c r="S417" s="230"/>
      <c r="T417" s="230"/>
      <c r="U417" s="230"/>
      <c r="V417" s="230"/>
      <c r="W417" s="230"/>
      <c r="X417" s="230"/>
      <c r="Y417" s="231"/>
    </row>
    <row r="418" spans="1:32" x14ac:dyDescent="0.35">
      <c r="A418" s="229"/>
      <c r="B418" s="230"/>
      <c r="C418" s="230"/>
      <c r="D418" s="230"/>
      <c r="E418" s="230"/>
      <c r="F418" s="230"/>
      <c r="G418" s="230"/>
      <c r="H418" s="230"/>
      <c r="I418" s="230"/>
      <c r="J418" s="230"/>
      <c r="K418" s="230"/>
      <c r="L418" s="230"/>
      <c r="M418" s="230"/>
      <c r="N418" s="230"/>
      <c r="O418" s="230"/>
      <c r="P418" s="230"/>
      <c r="Q418" s="230"/>
      <c r="R418" s="230"/>
      <c r="S418" s="230"/>
      <c r="T418" s="230"/>
      <c r="U418" s="230"/>
      <c r="V418" s="230"/>
      <c r="W418" s="230"/>
      <c r="X418" s="230"/>
      <c r="Y418" s="231"/>
    </row>
    <row r="419" spans="1:32" x14ac:dyDescent="0.35">
      <c r="A419" s="229"/>
      <c r="B419" s="230"/>
      <c r="C419" s="230"/>
      <c r="D419" s="230"/>
      <c r="E419" s="230"/>
      <c r="F419" s="230"/>
      <c r="G419" s="230"/>
      <c r="H419" s="230"/>
      <c r="I419" s="230"/>
      <c r="J419" s="230"/>
      <c r="K419" s="230"/>
      <c r="L419" s="230"/>
      <c r="M419" s="230"/>
      <c r="N419" s="230"/>
      <c r="O419" s="230"/>
      <c r="P419" s="230"/>
      <c r="Q419" s="230"/>
      <c r="R419" s="230"/>
      <c r="S419" s="230"/>
      <c r="T419" s="230"/>
      <c r="U419" s="230"/>
      <c r="V419" s="230"/>
      <c r="W419" s="230"/>
      <c r="X419" s="230"/>
      <c r="Y419" s="231"/>
      <c r="AF419" s="11"/>
    </row>
    <row r="420" spans="1:32" x14ac:dyDescent="0.35">
      <c r="A420" s="229"/>
      <c r="B420" s="230"/>
      <c r="C420" s="230"/>
      <c r="D420" s="230"/>
      <c r="E420" s="230"/>
      <c r="F420" s="230"/>
      <c r="G420" s="230"/>
      <c r="H420" s="230"/>
      <c r="I420" s="230"/>
      <c r="J420" s="230"/>
      <c r="K420" s="230"/>
      <c r="L420" s="230"/>
      <c r="M420" s="230"/>
      <c r="N420" s="230"/>
      <c r="O420" s="230"/>
      <c r="P420" s="230"/>
      <c r="Q420" s="230"/>
      <c r="R420" s="230"/>
      <c r="S420" s="230"/>
      <c r="T420" s="230"/>
      <c r="U420" s="230"/>
      <c r="V420" s="230"/>
      <c r="W420" s="230"/>
      <c r="X420" s="230"/>
      <c r="Y420" s="231"/>
    </row>
    <row r="421" spans="1:32" ht="15" thickBot="1" x14ac:dyDescent="0.4">
      <c r="A421" s="232"/>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c r="Y421" s="234"/>
    </row>
    <row r="423" spans="1:32" ht="15" thickBot="1" x14ac:dyDescent="0.4">
      <c r="A423" s="235" t="s">
        <v>198</v>
      </c>
      <c r="B423" s="235"/>
      <c r="C423" s="235"/>
      <c r="D423" s="235"/>
      <c r="E423" s="235"/>
      <c r="F423" s="235"/>
      <c r="G423" s="235"/>
      <c r="H423" s="235"/>
    </row>
    <row r="424" spans="1:32" ht="15" thickBot="1" x14ac:dyDescent="0.4">
      <c r="A424" s="236" t="s">
        <v>243</v>
      </c>
      <c r="B424" s="237"/>
      <c r="C424" s="237"/>
      <c r="D424" s="237"/>
      <c r="E424" s="237"/>
      <c r="F424" s="237"/>
      <c r="G424" s="237"/>
      <c r="H424" s="237"/>
      <c r="I424" s="237"/>
      <c r="J424" s="237"/>
      <c r="K424" s="237"/>
      <c r="L424" s="237"/>
      <c r="M424" s="237"/>
      <c r="N424" s="237"/>
      <c r="O424" s="237"/>
      <c r="P424" s="237"/>
      <c r="Q424" s="237"/>
      <c r="R424" s="237"/>
      <c r="S424" s="237"/>
      <c r="T424" s="237"/>
      <c r="U424" s="237"/>
      <c r="V424" s="237"/>
      <c r="W424" s="237"/>
      <c r="X424" s="237"/>
      <c r="Y424" s="238"/>
    </row>
    <row r="426" spans="1:32" ht="15" thickBot="1" x14ac:dyDescent="0.4">
      <c r="A426" s="235" t="s">
        <v>86</v>
      </c>
      <c r="B426" s="235"/>
      <c r="C426" s="235"/>
      <c r="E426" s="235" t="s">
        <v>87</v>
      </c>
      <c r="F426" s="235"/>
      <c r="G426" s="235"/>
    </row>
    <row r="427" spans="1:32" ht="15" thickBot="1" x14ac:dyDescent="0.4">
      <c r="A427" s="223" t="s">
        <v>57</v>
      </c>
      <c r="B427" s="224"/>
      <c r="E427" s="223" t="s">
        <v>58</v>
      </c>
      <c r="F427" s="224"/>
    </row>
    <row r="429" spans="1:32" s="10" customFormat="1" x14ac:dyDescent="0.35"/>
    <row r="431" spans="1:32" ht="19" thickBot="1" x14ac:dyDescent="0.5">
      <c r="A431" s="225" t="s">
        <v>75</v>
      </c>
      <c r="B431" s="225"/>
      <c r="C431" s="225"/>
      <c r="D431" s="225"/>
      <c r="E431" s="225"/>
      <c r="F431" s="225"/>
      <c r="H431" s="225" t="s">
        <v>245</v>
      </c>
      <c r="I431" s="225"/>
      <c r="J431" s="225"/>
    </row>
    <row r="432" spans="1:32" x14ac:dyDescent="0.35">
      <c r="A432" s="226" t="s">
        <v>257</v>
      </c>
      <c r="B432" s="227"/>
      <c r="C432" s="227"/>
      <c r="D432" s="227"/>
      <c r="E432" s="227"/>
      <c r="F432" s="227"/>
      <c r="G432" s="227"/>
      <c r="H432" s="227"/>
      <c r="I432" s="227"/>
      <c r="J432" s="227"/>
      <c r="K432" s="227"/>
      <c r="L432" s="227"/>
      <c r="M432" s="227"/>
      <c r="N432" s="227"/>
      <c r="O432" s="227"/>
      <c r="P432" s="227"/>
      <c r="Q432" s="227"/>
      <c r="R432" s="227"/>
      <c r="S432" s="227"/>
      <c r="T432" s="227"/>
      <c r="U432" s="227"/>
      <c r="V432" s="227"/>
      <c r="W432" s="227"/>
      <c r="X432" s="227"/>
      <c r="Y432" s="228"/>
    </row>
    <row r="433" spans="1:25" x14ac:dyDescent="0.35">
      <c r="A433" s="229"/>
      <c r="B433" s="230"/>
      <c r="C433" s="230"/>
      <c r="D433" s="230"/>
      <c r="E433" s="230"/>
      <c r="F433" s="230"/>
      <c r="G433" s="230"/>
      <c r="H433" s="230"/>
      <c r="I433" s="230"/>
      <c r="J433" s="230"/>
      <c r="K433" s="230"/>
      <c r="L433" s="230"/>
      <c r="M433" s="230"/>
      <c r="N433" s="230"/>
      <c r="O433" s="230"/>
      <c r="P433" s="230"/>
      <c r="Q433" s="230"/>
      <c r="R433" s="230"/>
      <c r="S433" s="230"/>
      <c r="T433" s="230"/>
      <c r="U433" s="230"/>
      <c r="V433" s="230"/>
      <c r="W433" s="230"/>
      <c r="X433" s="230"/>
      <c r="Y433" s="231"/>
    </row>
    <row r="434" spans="1:25" x14ac:dyDescent="0.35">
      <c r="A434" s="229"/>
      <c r="B434" s="230"/>
      <c r="C434" s="230"/>
      <c r="D434" s="230"/>
      <c r="E434" s="230"/>
      <c r="F434" s="230"/>
      <c r="G434" s="230"/>
      <c r="H434" s="230"/>
      <c r="I434" s="230"/>
      <c r="J434" s="230"/>
      <c r="K434" s="230"/>
      <c r="L434" s="230"/>
      <c r="M434" s="230"/>
      <c r="N434" s="230"/>
      <c r="O434" s="230"/>
      <c r="P434" s="230"/>
      <c r="Q434" s="230"/>
      <c r="R434" s="230"/>
      <c r="S434" s="230"/>
      <c r="T434" s="230"/>
      <c r="U434" s="230"/>
      <c r="V434" s="230"/>
      <c r="W434" s="230"/>
      <c r="X434" s="230"/>
      <c r="Y434" s="231"/>
    </row>
    <row r="435" spans="1:25" x14ac:dyDescent="0.35">
      <c r="A435" s="229"/>
      <c r="B435" s="230"/>
      <c r="C435" s="230"/>
      <c r="D435" s="230"/>
      <c r="E435" s="230"/>
      <c r="F435" s="230"/>
      <c r="G435" s="230"/>
      <c r="H435" s="230"/>
      <c r="I435" s="230"/>
      <c r="J435" s="230"/>
      <c r="K435" s="230"/>
      <c r="L435" s="230"/>
      <c r="M435" s="230"/>
      <c r="N435" s="230"/>
      <c r="O435" s="230"/>
      <c r="P435" s="230"/>
      <c r="Q435" s="230"/>
      <c r="R435" s="230"/>
      <c r="S435" s="230"/>
      <c r="T435" s="230"/>
      <c r="U435" s="230"/>
      <c r="V435" s="230"/>
      <c r="W435" s="230"/>
      <c r="X435" s="230"/>
      <c r="Y435" s="231"/>
    </row>
    <row r="436" spans="1:25" x14ac:dyDescent="0.35">
      <c r="A436" s="229"/>
      <c r="B436" s="230"/>
      <c r="C436" s="230"/>
      <c r="D436" s="230"/>
      <c r="E436" s="230"/>
      <c r="F436" s="230"/>
      <c r="G436" s="230"/>
      <c r="H436" s="230"/>
      <c r="I436" s="230"/>
      <c r="J436" s="230"/>
      <c r="K436" s="230"/>
      <c r="L436" s="230"/>
      <c r="M436" s="230"/>
      <c r="N436" s="230"/>
      <c r="O436" s="230"/>
      <c r="P436" s="230"/>
      <c r="Q436" s="230"/>
      <c r="R436" s="230"/>
      <c r="S436" s="230"/>
      <c r="T436" s="230"/>
      <c r="U436" s="230"/>
      <c r="V436" s="230"/>
      <c r="W436" s="230"/>
      <c r="X436" s="230"/>
      <c r="Y436" s="231"/>
    </row>
    <row r="437" spans="1:25" x14ac:dyDescent="0.35">
      <c r="A437" s="229"/>
      <c r="B437" s="230"/>
      <c r="C437" s="230"/>
      <c r="D437" s="230"/>
      <c r="E437" s="230"/>
      <c r="F437" s="230"/>
      <c r="G437" s="230"/>
      <c r="H437" s="230"/>
      <c r="I437" s="230"/>
      <c r="J437" s="230"/>
      <c r="K437" s="230"/>
      <c r="L437" s="230"/>
      <c r="M437" s="230"/>
      <c r="N437" s="230"/>
      <c r="O437" s="230"/>
      <c r="P437" s="230"/>
      <c r="Q437" s="230"/>
      <c r="R437" s="230"/>
      <c r="S437" s="230"/>
      <c r="T437" s="230"/>
      <c r="U437" s="230"/>
      <c r="V437" s="230"/>
      <c r="W437" s="230"/>
      <c r="X437" s="230"/>
      <c r="Y437" s="231"/>
    </row>
    <row r="438" spans="1:25" x14ac:dyDescent="0.35">
      <c r="A438" s="229"/>
      <c r="B438" s="230"/>
      <c r="C438" s="230"/>
      <c r="D438" s="230"/>
      <c r="E438" s="230"/>
      <c r="F438" s="230"/>
      <c r="G438" s="230"/>
      <c r="H438" s="230"/>
      <c r="I438" s="230"/>
      <c r="J438" s="230"/>
      <c r="K438" s="230"/>
      <c r="L438" s="230"/>
      <c r="M438" s="230"/>
      <c r="N438" s="230"/>
      <c r="O438" s="230"/>
      <c r="P438" s="230"/>
      <c r="Q438" s="230"/>
      <c r="R438" s="230"/>
      <c r="S438" s="230"/>
      <c r="T438" s="230"/>
      <c r="U438" s="230"/>
      <c r="V438" s="230"/>
      <c r="W438" s="230"/>
      <c r="X438" s="230"/>
      <c r="Y438" s="231"/>
    </row>
    <row r="439" spans="1:25" x14ac:dyDescent="0.35">
      <c r="A439" s="229"/>
      <c r="B439" s="230"/>
      <c r="C439" s="230"/>
      <c r="D439" s="230"/>
      <c r="E439" s="230"/>
      <c r="F439" s="230"/>
      <c r="G439" s="230"/>
      <c r="H439" s="230"/>
      <c r="I439" s="230"/>
      <c r="J439" s="230"/>
      <c r="K439" s="230"/>
      <c r="L439" s="230"/>
      <c r="M439" s="230"/>
      <c r="N439" s="230"/>
      <c r="O439" s="230"/>
      <c r="P439" s="230"/>
      <c r="Q439" s="230"/>
      <c r="R439" s="230"/>
      <c r="S439" s="230"/>
      <c r="T439" s="230"/>
      <c r="U439" s="230"/>
      <c r="V439" s="230"/>
      <c r="W439" s="230"/>
      <c r="X439" s="230"/>
      <c r="Y439" s="231"/>
    </row>
    <row r="440" spans="1:25" x14ac:dyDescent="0.35">
      <c r="A440" s="229"/>
      <c r="B440" s="230"/>
      <c r="C440" s="230"/>
      <c r="D440" s="230"/>
      <c r="E440" s="230"/>
      <c r="F440" s="230"/>
      <c r="G440" s="230"/>
      <c r="H440" s="230"/>
      <c r="I440" s="230"/>
      <c r="J440" s="230"/>
      <c r="K440" s="230"/>
      <c r="L440" s="230"/>
      <c r="M440" s="230"/>
      <c r="N440" s="230"/>
      <c r="O440" s="230"/>
      <c r="P440" s="230"/>
      <c r="Q440" s="230"/>
      <c r="R440" s="230"/>
      <c r="S440" s="230"/>
      <c r="T440" s="230"/>
      <c r="U440" s="230"/>
      <c r="V440" s="230"/>
      <c r="W440" s="230"/>
      <c r="X440" s="230"/>
      <c r="Y440" s="231"/>
    </row>
    <row r="441" spans="1:25" x14ac:dyDescent="0.35">
      <c r="A441" s="229"/>
      <c r="B441" s="230"/>
      <c r="C441" s="230"/>
      <c r="D441" s="230"/>
      <c r="E441" s="230"/>
      <c r="F441" s="230"/>
      <c r="G441" s="230"/>
      <c r="H441" s="230"/>
      <c r="I441" s="230"/>
      <c r="J441" s="230"/>
      <c r="K441" s="230"/>
      <c r="L441" s="230"/>
      <c r="M441" s="230"/>
      <c r="N441" s="230"/>
      <c r="O441" s="230"/>
      <c r="P441" s="230"/>
      <c r="Q441" s="230"/>
      <c r="R441" s="230"/>
      <c r="S441" s="230"/>
      <c r="T441" s="230"/>
      <c r="U441" s="230"/>
      <c r="V441" s="230"/>
      <c r="W441" s="230"/>
      <c r="X441" s="230"/>
      <c r="Y441" s="231"/>
    </row>
    <row r="442" spans="1:25" x14ac:dyDescent="0.35">
      <c r="A442" s="229"/>
      <c r="B442" s="230"/>
      <c r="C442" s="230"/>
      <c r="D442" s="230"/>
      <c r="E442" s="230"/>
      <c r="F442" s="230"/>
      <c r="G442" s="230"/>
      <c r="H442" s="230"/>
      <c r="I442" s="230"/>
      <c r="J442" s="230"/>
      <c r="K442" s="230"/>
      <c r="L442" s="230"/>
      <c r="M442" s="230"/>
      <c r="N442" s="230"/>
      <c r="O442" s="230"/>
      <c r="P442" s="230"/>
      <c r="Q442" s="230"/>
      <c r="R442" s="230"/>
      <c r="S442" s="230"/>
      <c r="T442" s="230"/>
      <c r="U442" s="230"/>
      <c r="V442" s="230"/>
      <c r="W442" s="230"/>
      <c r="X442" s="230"/>
      <c r="Y442" s="231"/>
    </row>
    <row r="443" spans="1:25" x14ac:dyDescent="0.35">
      <c r="A443" s="229"/>
      <c r="B443" s="230"/>
      <c r="C443" s="230"/>
      <c r="D443" s="230"/>
      <c r="E443" s="230"/>
      <c r="F443" s="230"/>
      <c r="G443" s="230"/>
      <c r="H443" s="230"/>
      <c r="I443" s="230"/>
      <c r="J443" s="230"/>
      <c r="K443" s="230"/>
      <c r="L443" s="230"/>
      <c r="M443" s="230"/>
      <c r="N443" s="230"/>
      <c r="O443" s="230"/>
      <c r="P443" s="230"/>
      <c r="Q443" s="230"/>
      <c r="R443" s="230"/>
      <c r="S443" s="230"/>
      <c r="T443" s="230"/>
      <c r="U443" s="230"/>
      <c r="V443" s="230"/>
      <c r="W443" s="230"/>
      <c r="X443" s="230"/>
      <c r="Y443" s="231"/>
    </row>
    <row r="444" spans="1:25" x14ac:dyDescent="0.35">
      <c r="A444" s="229"/>
      <c r="B444" s="230"/>
      <c r="C444" s="230"/>
      <c r="D444" s="230"/>
      <c r="E444" s="230"/>
      <c r="F444" s="230"/>
      <c r="G444" s="230"/>
      <c r="H444" s="230"/>
      <c r="I444" s="230"/>
      <c r="J444" s="230"/>
      <c r="K444" s="230"/>
      <c r="L444" s="230"/>
      <c r="M444" s="230"/>
      <c r="N444" s="230"/>
      <c r="O444" s="230"/>
      <c r="P444" s="230"/>
      <c r="Q444" s="230"/>
      <c r="R444" s="230"/>
      <c r="S444" s="230"/>
      <c r="T444" s="230"/>
      <c r="U444" s="230"/>
      <c r="V444" s="230"/>
      <c r="W444" s="230"/>
      <c r="X444" s="230"/>
      <c r="Y444" s="231"/>
    </row>
    <row r="445" spans="1:25" ht="15" thickBot="1" x14ac:dyDescent="0.4">
      <c r="A445" s="232"/>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c r="Y445" s="234"/>
    </row>
    <row r="447" spans="1:25" ht="15" thickBot="1" x14ac:dyDescent="0.4">
      <c r="A447" s="235" t="s">
        <v>28</v>
      </c>
      <c r="B447" s="235"/>
      <c r="C447" s="235"/>
      <c r="D447" s="235"/>
    </row>
    <row r="448" spans="1:25" x14ac:dyDescent="0.35">
      <c r="A448" s="226" t="s">
        <v>273</v>
      </c>
      <c r="B448" s="227"/>
      <c r="C448" s="227"/>
      <c r="D448" s="227"/>
      <c r="E448" s="227"/>
      <c r="F448" s="227"/>
      <c r="G448" s="227"/>
      <c r="H448" s="227"/>
      <c r="I448" s="227"/>
      <c r="J448" s="227"/>
      <c r="K448" s="227"/>
      <c r="L448" s="227"/>
      <c r="M448" s="227"/>
      <c r="N448" s="227"/>
      <c r="O448" s="227"/>
      <c r="P448" s="227"/>
      <c r="Q448" s="227"/>
      <c r="R448" s="227"/>
      <c r="S448" s="227"/>
      <c r="T448" s="227"/>
      <c r="U448" s="227"/>
      <c r="V448" s="227"/>
      <c r="W448" s="227"/>
      <c r="X448" s="227"/>
      <c r="Y448" s="228"/>
    </row>
    <row r="449" spans="1:25" x14ac:dyDescent="0.35">
      <c r="A449" s="229"/>
      <c r="B449" s="230"/>
      <c r="C449" s="230"/>
      <c r="D449" s="230"/>
      <c r="E449" s="230"/>
      <c r="F449" s="230"/>
      <c r="G449" s="230"/>
      <c r="H449" s="230"/>
      <c r="I449" s="230"/>
      <c r="J449" s="230"/>
      <c r="K449" s="230"/>
      <c r="L449" s="230"/>
      <c r="M449" s="230"/>
      <c r="N449" s="230"/>
      <c r="O449" s="230"/>
      <c r="P449" s="230"/>
      <c r="Q449" s="230"/>
      <c r="R449" s="230"/>
      <c r="S449" s="230"/>
      <c r="T449" s="230"/>
      <c r="U449" s="230"/>
      <c r="V449" s="230"/>
      <c r="W449" s="230"/>
      <c r="X449" s="230"/>
      <c r="Y449" s="231"/>
    </row>
    <row r="450" spans="1:25" x14ac:dyDescent="0.35">
      <c r="A450" s="229"/>
      <c r="B450" s="230"/>
      <c r="C450" s="230"/>
      <c r="D450" s="230"/>
      <c r="E450" s="230"/>
      <c r="F450" s="230"/>
      <c r="G450" s="230"/>
      <c r="H450" s="230"/>
      <c r="I450" s="230"/>
      <c r="J450" s="230"/>
      <c r="K450" s="230"/>
      <c r="L450" s="230"/>
      <c r="M450" s="230"/>
      <c r="N450" s="230"/>
      <c r="O450" s="230"/>
      <c r="P450" s="230"/>
      <c r="Q450" s="230"/>
      <c r="R450" s="230"/>
      <c r="S450" s="230"/>
      <c r="T450" s="230"/>
      <c r="U450" s="230"/>
      <c r="V450" s="230"/>
      <c r="W450" s="230"/>
      <c r="X450" s="230"/>
      <c r="Y450" s="231"/>
    </row>
    <row r="451" spans="1:25" x14ac:dyDescent="0.35">
      <c r="A451" s="229"/>
      <c r="B451" s="230"/>
      <c r="C451" s="230"/>
      <c r="D451" s="230"/>
      <c r="E451" s="230"/>
      <c r="F451" s="230"/>
      <c r="G451" s="230"/>
      <c r="H451" s="230"/>
      <c r="I451" s="230"/>
      <c r="J451" s="230"/>
      <c r="K451" s="230"/>
      <c r="L451" s="230"/>
      <c r="M451" s="230"/>
      <c r="N451" s="230"/>
      <c r="O451" s="230"/>
      <c r="P451" s="230"/>
      <c r="Q451" s="230"/>
      <c r="R451" s="230"/>
      <c r="S451" s="230"/>
      <c r="T451" s="230"/>
      <c r="U451" s="230"/>
      <c r="V451" s="230"/>
      <c r="W451" s="230"/>
      <c r="X451" s="230"/>
      <c r="Y451" s="231"/>
    </row>
    <row r="452" spans="1:25" x14ac:dyDescent="0.35">
      <c r="A452" s="229"/>
      <c r="B452" s="230"/>
      <c r="C452" s="230"/>
      <c r="D452" s="230"/>
      <c r="E452" s="230"/>
      <c r="F452" s="230"/>
      <c r="G452" s="230"/>
      <c r="H452" s="230"/>
      <c r="I452" s="230"/>
      <c r="J452" s="230"/>
      <c r="K452" s="230"/>
      <c r="L452" s="230"/>
      <c r="M452" s="230"/>
      <c r="N452" s="230"/>
      <c r="O452" s="230"/>
      <c r="P452" s="230"/>
      <c r="Q452" s="230"/>
      <c r="R452" s="230"/>
      <c r="S452" s="230"/>
      <c r="T452" s="230"/>
      <c r="U452" s="230"/>
      <c r="V452" s="230"/>
      <c r="W452" s="230"/>
      <c r="X452" s="230"/>
      <c r="Y452" s="231"/>
    </row>
    <row r="453" spans="1:25" x14ac:dyDescent="0.35">
      <c r="A453" s="229"/>
      <c r="B453" s="230"/>
      <c r="C453" s="230"/>
      <c r="D453" s="230"/>
      <c r="E453" s="230"/>
      <c r="F453" s="230"/>
      <c r="G453" s="230"/>
      <c r="H453" s="230"/>
      <c r="I453" s="230"/>
      <c r="J453" s="230"/>
      <c r="K453" s="230"/>
      <c r="L453" s="230"/>
      <c r="M453" s="230"/>
      <c r="N453" s="230"/>
      <c r="O453" s="230"/>
      <c r="P453" s="230"/>
      <c r="Q453" s="230"/>
      <c r="R453" s="230"/>
      <c r="S453" s="230"/>
      <c r="T453" s="230"/>
      <c r="U453" s="230"/>
      <c r="V453" s="230"/>
      <c r="W453" s="230"/>
      <c r="X453" s="230"/>
      <c r="Y453" s="231"/>
    </row>
    <row r="454" spans="1:25" ht="15" thickBot="1" x14ac:dyDescent="0.4">
      <c r="A454" s="232"/>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c r="Y454" s="234"/>
    </row>
    <row r="456" spans="1:25" ht="15" thickBot="1" x14ac:dyDescent="0.4">
      <c r="A456" s="235" t="s">
        <v>198</v>
      </c>
      <c r="B456" s="235"/>
      <c r="C456" s="235"/>
      <c r="D456" s="235"/>
      <c r="E456" s="235"/>
      <c r="F456" s="235"/>
      <c r="G456" s="235"/>
      <c r="H456" s="235"/>
    </row>
    <row r="457" spans="1:25" ht="15" thickBot="1" x14ac:dyDescent="0.4">
      <c r="A457" s="236" t="s">
        <v>244</v>
      </c>
      <c r="B457" s="237"/>
      <c r="C457" s="237"/>
      <c r="D457" s="237"/>
      <c r="E457" s="237"/>
      <c r="F457" s="237"/>
      <c r="G457" s="237"/>
      <c r="H457" s="237"/>
      <c r="I457" s="237"/>
      <c r="J457" s="237"/>
      <c r="K457" s="237"/>
      <c r="L457" s="237"/>
      <c r="M457" s="237"/>
      <c r="N457" s="237"/>
      <c r="O457" s="237"/>
      <c r="P457" s="237"/>
      <c r="Q457" s="237"/>
      <c r="R457" s="237"/>
      <c r="S457" s="237"/>
      <c r="T457" s="237"/>
      <c r="U457" s="237"/>
      <c r="V457" s="237"/>
      <c r="W457" s="237"/>
      <c r="X457" s="237"/>
      <c r="Y457" s="238"/>
    </row>
    <row r="459" spans="1:25" ht="15" thickBot="1" x14ac:dyDescent="0.4">
      <c r="A459" s="235" t="s">
        <v>86</v>
      </c>
      <c r="B459" s="235"/>
      <c r="C459" s="235"/>
      <c r="E459" s="235" t="s">
        <v>87</v>
      </c>
      <c r="F459" s="235"/>
      <c r="G459" s="235"/>
    </row>
    <row r="460" spans="1:25" ht="15" thickBot="1" x14ac:dyDescent="0.4">
      <c r="A460" s="223" t="s">
        <v>57</v>
      </c>
      <c r="B460" s="224"/>
      <c r="E460" s="223" t="s">
        <v>58</v>
      </c>
      <c r="F460" s="224"/>
    </row>
    <row r="462" spans="1:25" s="10" customFormat="1" x14ac:dyDescent="0.35"/>
    <row r="464" spans="1:25" ht="19" thickBot="1" x14ac:dyDescent="0.5">
      <c r="A464" s="225" t="s">
        <v>76</v>
      </c>
      <c r="B464" s="225"/>
      <c r="C464" s="225"/>
      <c r="D464" s="225"/>
      <c r="E464" s="225"/>
      <c r="F464" s="225"/>
      <c r="H464" s="225" t="s">
        <v>261</v>
      </c>
      <c r="I464" s="225"/>
      <c r="J464" s="225"/>
    </row>
    <row r="465" spans="1:25" x14ac:dyDescent="0.35">
      <c r="A465" s="226" t="s">
        <v>251</v>
      </c>
      <c r="B465" s="227"/>
      <c r="C465" s="227"/>
      <c r="D465" s="227"/>
      <c r="E465" s="227"/>
      <c r="F465" s="227"/>
      <c r="G465" s="227"/>
      <c r="H465" s="227"/>
      <c r="I465" s="227"/>
      <c r="J465" s="227"/>
      <c r="K465" s="227"/>
      <c r="L465" s="227"/>
      <c r="M465" s="227"/>
      <c r="N465" s="227"/>
      <c r="O465" s="227"/>
      <c r="P465" s="227"/>
      <c r="Q465" s="227"/>
      <c r="R465" s="227"/>
      <c r="S465" s="227"/>
      <c r="T465" s="227"/>
      <c r="U465" s="227"/>
      <c r="V465" s="227"/>
      <c r="W465" s="227"/>
      <c r="X465" s="227"/>
      <c r="Y465" s="228"/>
    </row>
    <row r="466" spans="1:25" x14ac:dyDescent="0.35">
      <c r="A466" s="229"/>
      <c r="B466" s="230"/>
      <c r="C466" s="230"/>
      <c r="D466" s="230"/>
      <c r="E466" s="230"/>
      <c r="F466" s="230"/>
      <c r="G466" s="230"/>
      <c r="H466" s="230"/>
      <c r="I466" s="230"/>
      <c r="J466" s="230"/>
      <c r="K466" s="230"/>
      <c r="L466" s="230"/>
      <c r="M466" s="230"/>
      <c r="N466" s="230"/>
      <c r="O466" s="230"/>
      <c r="P466" s="230"/>
      <c r="Q466" s="230"/>
      <c r="R466" s="230"/>
      <c r="S466" s="230"/>
      <c r="T466" s="230"/>
      <c r="U466" s="230"/>
      <c r="V466" s="230"/>
      <c r="W466" s="230"/>
      <c r="X466" s="230"/>
      <c r="Y466" s="231"/>
    </row>
    <row r="467" spans="1:25" x14ac:dyDescent="0.35">
      <c r="A467" s="229"/>
      <c r="B467" s="230"/>
      <c r="C467" s="230"/>
      <c r="D467" s="230"/>
      <c r="E467" s="230"/>
      <c r="F467" s="230"/>
      <c r="G467" s="230"/>
      <c r="H467" s="230"/>
      <c r="I467" s="230"/>
      <c r="J467" s="230"/>
      <c r="K467" s="230"/>
      <c r="L467" s="230"/>
      <c r="M467" s="230"/>
      <c r="N467" s="230"/>
      <c r="O467" s="230"/>
      <c r="P467" s="230"/>
      <c r="Q467" s="230"/>
      <c r="R467" s="230"/>
      <c r="S467" s="230"/>
      <c r="T467" s="230"/>
      <c r="U467" s="230"/>
      <c r="V467" s="230"/>
      <c r="W467" s="230"/>
      <c r="X467" s="230"/>
      <c r="Y467" s="231"/>
    </row>
    <row r="468" spans="1:25" x14ac:dyDescent="0.35">
      <c r="A468" s="229"/>
      <c r="B468" s="230"/>
      <c r="C468" s="230"/>
      <c r="D468" s="230"/>
      <c r="E468" s="230"/>
      <c r="F468" s="230"/>
      <c r="G468" s="230"/>
      <c r="H468" s="230"/>
      <c r="I468" s="230"/>
      <c r="J468" s="230"/>
      <c r="K468" s="230"/>
      <c r="L468" s="230"/>
      <c r="M468" s="230"/>
      <c r="N468" s="230"/>
      <c r="O468" s="230"/>
      <c r="P468" s="230"/>
      <c r="Q468" s="230"/>
      <c r="R468" s="230"/>
      <c r="S468" s="230"/>
      <c r="T468" s="230"/>
      <c r="U468" s="230"/>
      <c r="V468" s="230"/>
      <c r="W468" s="230"/>
      <c r="X468" s="230"/>
      <c r="Y468" s="231"/>
    </row>
    <row r="469" spans="1:25" x14ac:dyDescent="0.35">
      <c r="A469" s="229"/>
      <c r="B469" s="230"/>
      <c r="C469" s="230"/>
      <c r="D469" s="230"/>
      <c r="E469" s="230"/>
      <c r="F469" s="230"/>
      <c r="G469" s="230"/>
      <c r="H469" s="230"/>
      <c r="I469" s="230"/>
      <c r="J469" s="230"/>
      <c r="K469" s="230"/>
      <c r="L469" s="230"/>
      <c r="M469" s="230"/>
      <c r="N469" s="230"/>
      <c r="O469" s="230"/>
      <c r="P469" s="230"/>
      <c r="Q469" s="230"/>
      <c r="R469" s="230"/>
      <c r="S469" s="230"/>
      <c r="T469" s="230"/>
      <c r="U469" s="230"/>
      <c r="V469" s="230"/>
      <c r="W469" s="230"/>
      <c r="X469" s="230"/>
      <c r="Y469" s="231"/>
    </row>
    <row r="470" spans="1:25" x14ac:dyDescent="0.35">
      <c r="A470" s="229"/>
      <c r="B470" s="230"/>
      <c r="C470" s="230"/>
      <c r="D470" s="230"/>
      <c r="E470" s="230"/>
      <c r="F470" s="230"/>
      <c r="G470" s="230"/>
      <c r="H470" s="230"/>
      <c r="I470" s="230"/>
      <c r="J470" s="230"/>
      <c r="K470" s="230"/>
      <c r="L470" s="230"/>
      <c r="M470" s="230"/>
      <c r="N470" s="230"/>
      <c r="O470" s="230"/>
      <c r="P470" s="230"/>
      <c r="Q470" s="230"/>
      <c r="R470" s="230"/>
      <c r="S470" s="230"/>
      <c r="T470" s="230"/>
      <c r="U470" s="230"/>
      <c r="V470" s="230"/>
      <c r="W470" s="230"/>
      <c r="X470" s="230"/>
      <c r="Y470" s="231"/>
    </row>
    <row r="471" spans="1:25" x14ac:dyDescent="0.35">
      <c r="A471" s="229"/>
      <c r="B471" s="230"/>
      <c r="C471" s="230"/>
      <c r="D471" s="230"/>
      <c r="E471" s="230"/>
      <c r="F471" s="230"/>
      <c r="G471" s="230"/>
      <c r="H471" s="230"/>
      <c r="I471" s="230"/>
      <c r="J471" s="230"/>
      <c r="K471" s="230"/>
      <c r="L471" s="230"/>
      <c r="M471" s="230"/>
      <c r="N471" s="230"/>
      <c r="O471" s="230"/>
      <c r="P471" s="230"/>
      <c r="Q471" s="230"/>
      <c r="R471" s="230"/>
      <c r="S471" s="230"/>
      <c r="T471" s="230"/>
      <c r="U471" s="230"/>
      <c r="V471" s="230"/>
      <c r="W471" s="230"/>
      <c r="X471" s="230"/>
      <c r="Y471" s="231"/>
    </row>
    <row r="472" spans="1:25" x14ac:dyDescent="0.35">
      <c r="A472" s="229"/>
      <c r="B472" s="230"/>
      <c r="C472" s="230"/>
      <c r="D472" s="230"/>
      <c r="E472" s="230"/>
      <c r="F472" s="230"/>
      <c r="G472" s="230"/>
      <c r="H472" s="230"/>
      <c r="I472" s="230"/>
      <c r="J472" s="230"/>
      <c r="K472" s="230"/>
      <c r="L472" s="230"/>
      <c r="M472" s="230"/>
      <c r="N472" s="230"/>
      <c r="O472" s="230"/>
      <c r="P472" s="230"/>
      <c r="Q472" s="230"/>
      <c r="R472" s="230"/>
      <c r="S472" s="230"/>
      <c r="T472" s="230"/>
      <c r="U472" s="230"/>
      <c r="V472" s="230"/>
      <c r="W472" s="230"/>
      <c r="X472" s="230"/>
      <c r="Y472" s="231"/>
    </row>
    <row r="473" spans="1:25" x14ac:dyDescent="0.35">
      <c r="A473" s="229"/>
      <c r="B473" s="230"/>
      <c r="C473" s="230"/>
      <c r="D473" s="230"/>
      <c r="E473" s="230"/>
      <c r="F473" s="230"/>
      <c r="G473" s="230"/>
      <c r="H473" s="230"/>
      <c r="I473" s="230"/>
      <c r="J473" s="230"/>
      <c r="K473" s="230"/>
      <c r="L473" s="230"/>
      <c r="M473" s="230"/>
      <c r="N473" s="230"/>
      <c r="O473" s="230"/>
      <c r="P473" s="230"/>
      <c r="Q473" s="230"/>
      <c r="R473" s="230"/>
      <c r="S473" s="230"/>
      <c r="T473" s="230"/>
      <c r="U473" s="230"/>
      <c r="V473" s="230"/>
      <c r="W473" s="230"/>
      <c r="X473" s="230"/>
      <c r="Y473" s="231"/>
    </row>
    <row r="474" spans="1:25" x14ac:dyDescent="0.35">
      <c r="A474" s="229"/>
      <c r="B474" s="230"/>
      <c r="C474" s="230"/>
      <c r="D474" s="230"/>
      <c r="E474" s="230"/>
      <c r="F474" s="230"/>
      <c r="G474" s="230"/>
      <c r="H474" s="230"/>
      <c r="I474" s="230"/>
      <c r="J474" s="230"/>
      <c r="K474" s="230"/>
      <c r="L474" s="230"/>
      <c r="M474" s="230"/>
      <c r="N474" s="230"/>
      <c r="O474" s="230"/>
      <c r="P474" s="230"/>
      <c r="Q474" s="230"/>
      <c r="R474" s="230"/>
      <c r="S474" s="230"/>
      <c r="T474" s="230"/>
      <c r="U474" s="230"/>
      <c r="V474" s="230"/>
      <c r="W474" s="230"/>
      <c r="X474" s="230"/>
      <c r="Y474" s="231"/>
    </row>
    <row r="475" spans="1:25" x14ac:dyDescent="0.35">
      <c r="A475" s="229"/>
      <c r="B475" s="230"/>
      <c r="C475" s="230"/>
      <c r="D475" s="230"/>
      <c r="E475" s="230"/>
      <c r="F475" s="230"/>
      <c r="G475" s="230"/>
      <c r="H475" s="230"/>
      <c r="I475" s="230"/>
      <c r="J475" s="230"/>
      <c r="K475" s="230"/>
      <c r="L475" s="230"/>
      <c r="M475" s="230"/>
      <c r="N475" s="230"/>
      <c r="O475" s="230"/>
      <c r="P475" s="230"/>
      <c r="Q475" s="230"/>
      <c r="R475" s="230"/>
      <c r="S475" s="230"/>
      <c r="T475" s="230"/>
      <c r="U475" s="230"/>
      <c r="V475" s="230"/>
      <c r="W475" s="230"/>
      <c r="X475" s="230"/>
      <c r="Y475" s="231"/>
    </row>
    <row r="476" spans="1:25" x14ac:dyDescent="0.35">
      <c r="A476" s="229"/>
      <c r="B476" s="230"/>
      <c r="C476" s="230"/>
      <c r="D476" s="230"/>
      <c r="E476" s="230"/>
      <c r="F476" s="230"/>
      <c r="G476" s="230"/>
      <c r="H476" s="230"/>
      <c r="I476" s="230"/>
      <c r="J476" s="230"/>
      <c r="K476" s="230"/>
      <c r="L476" s="230"/>
      <c r="M476" s="230"/>
      <c r="N476" s="230"/>
      <c r="O476" s="230"/>
      <c r="P476" s="230"/>
      <c r="Q476" s="230"/>
      <c r="R476" s="230"/>
      <c r="S476" s="230"/>
      <c r="T476" s="230"/>
      <c r="U476" s="230"/>
      <c r="V476" s="230"/>
      <c r="W476" s="230"/>
      <c r="X476" s="230"/>
      <c r="Y476" s="231"/>
    </row>
    <row r="477" spans="1:25" x14ac:dyDescent="0.35">
      <c r="A477" s="229"/>
      <c r="B477" s="230"/>
      <c r="C477" s="230"/>
      <c r="D477" s="230"/>
      <c r="E477" s="230"/>
      <c r="F477" s="230"/>
      <c r="G477" s="230"/>
      <c r="H477" s="230"/>
      <c r="I477" s="230"/>
      <c r="J477" s="230"/>
      <c r="K477" s="230"/>
      <c r="L477" s="230"/>
      <c r="M477" s="230"/>
      <c r="N477" s="230"/>
      <c r="O477" s="230"/>
      <c r="P477" s="230"/>
      <c r="Q477" s="230"/>
      <c r="R477" s="230"/>
      <c r="S477" s="230"/>
      <c r="T477" s="230"/>
      <c r="U477" s="230"/>
      <c r="V477" s="230"/>
      <c r="W477" s="230"/>
      <c r="X477" s="230"/>
      <c r="Y477" s="231"/>
    </row>
    <row r="478" spans="1:25" ht="15" thickBot="1" x14ac:dyDescent="0.4">
      <c r="A478" s="232"/>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c r="Y478" s="234"/>
    </row>
    <row r="480" spans="1:25" ht="15" thickBot="1" x14ac:dyDescent="0.4">
      <c r="A480" s="235" t="s">
        <v>28</v>
      </c>
      <c r="B480" s="235"/>
      <c r="C480" s="235"/>
      <c r="D480" s="235"/>
    </row>
    <row r="481" spans="1:25" x14ac:dyDescent="0.35">
      <c r="A481" s="226" t="s">
        <v>262</v>
      </c>
      <c r="B481" s="227"/>
      <c r="C481" s="227"/>
      <c r="D481" s="227"/>
      <c r="E481" s="227"/>
      <c r="F481" s="227"/>
      <c r="G481" s="227"/>
      <c r="H481" s="227"/>
      <c r="I481" s="227"/>
      <c r="J481" s="227"/>
      <c r="K481" s="227"/>
      <c r="L481" s="227"/>
      <c r="M481" s="227"/>
      <c r="N481" s="227"/>
      <c r="O481" s="227"/>
      <c r="P481" s="227"/>
      <c r="Q481" s="227"/>
      <c r="R481" s="227"/>
      <c r="S481" s="227"/>
      <c r="T481" s="227"/>
      <c r="U481" s="227"/>
      <c r="V481" s="227"/>
      <c r="W481" s="227"/>
      <c r="X481" s="227"/>
      <c r="Y481" s="228"/>
    </row>
    <row r="482" spans="1:25" x14ac:dyDescent="0.35">
      <c r="A482" s="229"/>
      <c r="B482" s="230"/>
      <c r="C482" s="230"/>
      <c r="D482" s="230"/>
      <c r="E482" s="230"/>
      <c r="F482" s="230"/>
      <c r="G482" s="230"/>
      <c r="H482" s="230"/>
      <c r="I482" s="230"/>
      <c r="J482" s="230"/>
      <c r="K482" s="230"/>
      <c r="L482" s="230"/>
      <c r="M482" s="230"/>
      <c r="N482" s="230"/>
      <c r="O482" s="230"/>
      <c r="P482" s="230"/>
      <c r="Q482" s="230"/>
      <c r="R482" s="230"/>
      <c r="S482" s="230"/>
      <c r="T482" s="230"/>
      <c r="U482" s="230"/>
      <c r="V482" s="230"/>
      <c r="W482" s="230"/>
      <c r="X482" s="230"/>
      <c r="Y482" s="231"/>
    </row>
    <row r="483" spans="1:25" x14ac:dyDescent="0.35">
      <c r="A483" s="229"/>
      <c r="B483" s="230"/>
      <c r="C483" s="230"/>
      <c r="D483" s="230"/>
      <c r="E483" s="230"/>
      <c r="F483" s="230"/>
      <c r="G483" s="230"/>
      <c r="H483" s="230"/>
      <c r="I483" s="230"/>
      <c r="J483" s="230"/>
      <c r="K483" s="230"/>
      <c r="L483" s="230"/>
      <c r="M483" s="230"/>
      <c r="N483" s="230"/>
      <c r="O483" s="230"/>
      <c r="P483" s="230"/>
      <c r="Q483" s="230"/>
      <c r="R483" s="230"/>
      <c r="S483" s="230"/>
      <c r="T483" s="230"/>
      <c r="U483" s="230"/>
      <c r="V483" s="230"/>
      <c r="W483" s="230"/>
      <c r="X483" s="230"/>
      <c r="Y483" s="231"/>
    </row>
    <row r="484" spans="1:25" x14ac:dyDescent="0.35">
      <c r="A484" s="229"/>
      <c r="B484" s="230"/>
      <c r="C484" s="230"/>
      <c r="D484" s="230"/>
      <c r="E484" s="230"/>
      <c r="F484" s="230"/>
      <c r="G484" s="230"/>
      <c r="H484" s="230"/>
      <c r="I484" s="230"/>
      <c r="J484" s="230"/>
      <c r="K484" s="230"/>
      <c r="L484" s="230"/>
      <c r="M484" s="230"/>
      <c r="N484" s="230"/>
      <c r="O484" s="230"/>
      <c r="P484" s="230"/>
      <c r="Q484" s="230"/>
      <c r="R484" s="230"/>
      <c r="S484" s="230"/>
      <c r="T484" s="230"/>
      <c r="U484" s="230"/>
      <c r="V484" s="230"/>
      <c r="W484" s="230"/>
      <c r="X484" s="230"/>
      <c r="Y484" s="231"/>
    </row>
    <row r="485" spans="1:25" x14ac:dyDescent="0.35">
      <c r="A485" s="229"/>
      <c r="B485" s="230"/>
      <c r="C485" s="230"/>
      <c r="D485" s="230"/>
      <c r="E485" s="230"/>
      <c r="F485" s="230"/>
      <c r="G485" s="230"/>
      <c r="H485" s="230"/>
      <c r="I485" s="230"/>
      <c r="J485" s="230"/>
      <c r="K485" s="230"/>
      <c r="L485" s="230"/>
      <c r="M485" s="230"/>
      <c r="N485" s="230"/>
      <c r="O485" s="230"/>
      <c r="P485" s="230"/>
      <c r="Q485" s="230"/>
      <c r="R485" s="230"/>
      <c r="S485" s="230"/>
      <c r="T485" s="230"/>
      <c r="U485" s="230"/>
      <c r="V485" s="230"/>
      <c r="W485" s="230"/>
      <c r="X485" s="230"/>
      <c r="Y485" s="231"/>
    </row>
    <row r="486" spans="1:25" x14ac:dyDescent="0.35">
      <c r="A486" s="229"/>
      <c r="B486" s="230"/>
      <c r="C486" s="230"/>
      <c r="D486" s="230"/>
      <c r="E486" s="230"/>
      <c r="F486" s="230"/>
      <c r="G486" s="230"/>
      <c r="H486" s="230"/>
      <c r="I486" s="230"/>
      <c r="J486" s="230"/>
      <c r="K486" s="230"/>
      <c r="L486" s="230"/>
      <c r="M486" s="230"/>
      <c r="N486" s="230"/>
      <c r="O486" s="230"/>
      <c r="P486" s="230"/>
      <c r="Q486" s="230"/>
      <c r="R486" s="230"/>
      <c r="S486" s="230"/>
      <c r="T486" s="230"/>
      <c r="U486" s="230"/>
      <c r="V486" s="230"/>
      <c r="W486" s="230"/>
      <c r="X486" s="230"/>
      <c r="Y486" s="231"/>
    </row>
    <row r="487" spans="1:25" ht="15" thickBot="1" x14ac:dyDescent="0.4">
      <c r="A487" s="232"/>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c r="Y487" s="234"/>
    </row>
    <row r="489" spans="1:25" ht="15" thickBot="1" x14ac:dyDescent="0.4">
      <c r="A489" s="235" t="s">
        <v>198</v>
      </c>
      <c r="B489" s="235"/>
      <c r="C489" s="235"/>
      <c r="D489" s="235"/>
      <c r="E489" s="235"/>
      <c r="F489" s="235"/>
      <c r="G489" s="235"/>
      <c r="H489" s="235"/>
    </row>
    <row r="490" spans="1:25" ht="15" thickBot="1" x14ac:dyDescent="0.4">
      <c r="A490" s="236" t="s">
        <v>252</v>
      </c>
      <c r="B490" s="237"/>
      <c r="C490" s="237"/>
      <c r="D490" s="237"/>
      <c r="E490" s="237"/>
      <c r="F490" s="237"/>
      <c r="G490" s="237"/>
      <c r="H490" s="237"/>
      <c r="I490" s="237"/>
      <c r="J490" s="237"/>
      <c r="K490" s="237"/>
      <c r="L490" s="237"/>
      <c r="M490" s="237"/>
      <c r="N490" s="237"/>
      <c r="O490" s="237"/>
      <c r="P490" s="237"/>
      <c r="Q490" s="237"/>
      <c r="R490" s="237"/>
      <c r="S490" s="237"/>
      <c r="T490" s="237"/>
      <c r="U490" s="237"/>
      <c r="V490" s="237"/>
      <c r="W490" s="237"/>
      <c r="X490" s="237"/>
      <c r="Y490" s="238"/>
    </row>
    <row r="492" spans="1:25" ht="15" thickBot="1" x14ac:dyDescent="0.4">
      <c r="A492" s="235" t="s">
        <v>86</v>
      </c>
      <c r="B492" s="235"/>
      <c r="C492" s="235"/>
      <c r="E492" s="235" t="s">
        <v>87</v>
      </c>
      <c r="F492" s="235"/>
      <c r="G492" s="235"/>
    </row>
    <row r="493" spans="1:25" ht="15" thickBot="1" x14ac:dyDescent="0.4">
      <c r="A493" s="223" t="s">
        <v>55</v>
      </c>
      <c r="B493" s="224"/>
      <c r="E493" s="223" t="s">
        <v>55</v>
      </c>
      <c r="F493" s="224"/>
    </row>
    <row r="494" spans="1:25" x14ac:dyDescent="0.35">
      <c r="A494" s="195"/>
      <c r="B494" s="195"/>
      <c r="E494" s="195"/>
      <c r="F494" s="195"/>
    </row>
    <row r="495" spans="1:25" s="10" customFormat="1" x14ac:dyDescent="0.35"/>
    <row r="497" spans="1:25" ht="19" thickBot="1" x14ac:dyDescent="0.5">
      <c r="A497" s="225" t="s">
        <v>267</v>
      </c>
      <c r="B497" s="225"/>
      <c r="C497" s="225"/>
      <c r="D497" s="225"/>
      <c r="E497" s="225"/>
      <c r="F497" s="225"/>
      <c r="H497" s="225" t="s">
        <v>264</v>
      </c>
      <c r="I497" s="225"/>
      <c r="J497" s="225"/>
    </row>
    <row r="498" spans="1:25" x14ac:dyDescent="0.35">
      <c r="A498" s="226" t="s">
        <v>265</v>
      </c>
      <c r="B498" s="227"/>
      <c r="C498" s="227"/>
      <c r="D498" s="227"/>
      <c r="E498" s="227"/>
      <c r="F498" s="227"/>
      <c r="G498" s="227"/>
      <c r="H498" s="227"/>
      <c r="I498" s="227"/>
      <c r="J498" s="227"/>
      <c r="K498" s="227"/>
      <c r="L498" s="227"/>
      <c r="M498" s="227"/>
      <c r="N498" s="227"/>
      <c r="O498" s="227"/>
      <c r="P498" s="227"/>
      <c r="Q498" s="227"/>
      <c r="R498" s="227"/>
      <c r="S498" s="227"/>
      <c r="T498" s="227"/>
      <c r="U498" s="227"/>
      <c r="V498" s="227"/>
      <c r="W498" s="227"/>
      <c r="X498" s="227"/>
      <c r="Y498" s="228"/>
    </row>
    <row r="499" spans="1:25" x14ac:dyDescent="0.35">
      <c r="A499" s="229"/>
      <c r="B499" s="230"/>
      <c r="C499" s="230"/>
      <c r="D499" s="230"/>
      <c r="E499" s="230"/>
      <c r="F499" s="230"/>
      <c r="G499" s="230"/>
      <c r="H499" s="230"/>
      <c r="I499" s="230"/>
      <c r="J499" s="230"/>
      <c r="K499" s="230"/>
      <c r="L499" s="230"/>
      <c r="M499" s="230"/>
      <c r="N499" s="230"/>
      <c r="O499" s="230"/>
      <c r="P499" s="230"/>
      <c r="Q499" s="230"/>
      <c r="R499" s="230"/>
      <c r="S499" s="230"/>
      <c r="T499" s="230"/>
      <c r="U499" s="230"/>
      <c r="V499" s="230"/>
      <c r="W499" s="230"/>
      <c r="X499" s="230"/>
      <c r="Y499" s="231"/>
    </row>
    <row r="500" spans="1:25" x14ac:dyDescent="0.35">
      <c r="A500" s="229"/>
      <c r="B500" s="230"/>
      <c r="C500" s="230"/>
      <c r="D500" s="230"/>
      <c r="E500" s="230"/>
      <c r="F500" s="230"/>
      <c r="G500" s="230"/>
      <c r="H500" s="230"/>
      <c r="I500" s="230"/>
      <c r="J500" s="230"/>
      <c r="K500" s="230"/>
      <c r="L500" s="230"/>
      <c r="M500" s="230"/>
      <c r="N500" s="230"/>
      <c r="O500" s="230"/>
      <c r="P500" s="230"/>
      <c r="Q500" s="230"/>
      <c r="R500" s="230"/>
      <c r="S500" s="230"/>
      <c r="T500" s="230"/>
      <c r="U500" s="230"/>
      <c r="V500" s="230"/>
      <c r="W500" s="230"/>
      <c r="X500" s="230"/>
      <c r="Y500" s="231"/>
    </row>
    <row r="501" spans="1:25" x14ac:dyDescent="0.35">
      <c r="A501" s="229"/>
      <c r="B501" s="230"/>
      <c r="C501" s="230"/>
      <c r="D501" s="230"/>
      <c r="E501" s="230"/>
      <c r="F501" s="230"/>
      <c r="G501" s="230"/>
      <c r="H501" s="230"/>
      <c r="I501" s="230"/>
      <c r="J501" s="230"/>
      <c r="K501" s="230"/>
      <c r="L501" s="230"/>
      <c r="M501" s="230"/>
      <c r="N501" s="230"/>
      <c r="O501" s="230"/>
      <c r="P501" s="230"/>
      <c r="Q501" s="230"/>
      <c r="R501" s="230"/>
      <c r="S501" s="230"/>
      <c r="T501" s="230"/>
      <c r="U501" s="230"/>
      <c r="V501" s="230"/>
      <c r="W501" s="230"/>
      <c r="X501" s="230"/>
      <c r="Y501" s="231"/>
    </row>
    <row r="502" spans="1:25" x14ac:dyDescent="0.35">
      <c r="A502" s="229"/>
      <c r="B502" s="230"/>
      <c r="C502" s="230"/>
      <c r="D502" s="230"/>
      <c r="E502" s="230"/>
      <c r="F502" s="230"/>
      <c r="G502" s="230"/>
      <c r="H502" s="230"/>
      <c r="I502" s="230"/>
      <c r="J502" s="230"/>
      <c r="K502" s="230"/>
      <c r="L502" s="230"/>
      <c r="M502" s="230"/>
      <c r="N502" s="230"/>
      <c r="O502" s="230"/>
      <c r="P502" s="230"/>
      <c r="Q502" s="230"/>
      <c r="R502" s="230"/>
      <c r="S502" s="230"/>
      <c r="T502" s="230"/>
      <c r="U502" s="230"/>
      <c r="V502" s="230"/>
      <c r="W502" s="230"/>
      <c r="X502" s="230"/>
      <c r="Y502" s="231"/>
    </row>
    <row r="503" spans="1:25" x14ac:dyDescent="0.35">
      <c r="A503" s="229"/>
      <c r="B503" s="230"/>
      <c r="C503" s="230"/>
      <c r="D503" s="230"/>
      <c r="E503" s="230"/>
      <c r="F503" s="230"/>
      <c r="G503" s="230"/>
      <c r="H503" s="230"/>
      <c r="I503" s="230"/>
      <c r="J503" s="230"/>
      <c r="K503" s="230"/>
      <c r="L503" s="230"/>
      <c r="M503" s="230"/>
      <c r="N503" s="230"/>
      <c r="O503" s="230"/>
      <c r="P503" s="230"/>
      <c r="Q503" s="230"/>
      <c r="R503" s="230"/>
      <c r="S503" s="230"/>
      <c r="T503" s="230"/>
      <c r="U503" s="230"/>
      <c r="V503" s="230"/>
      <c r="W503" s="230"/>
      <c r="X503" s="230"/>
      <c r="Y503" s="231"/>
    </row>
    <row r="504" spans="1:25" x14ac:dyDescent="0.35">
      <c r="A504" s="229"/>
      <c r="B504" s="230"/>
      <c r="C504" s="230"/>
      <c r="D504" s="230"/>
      <c r="E504" s="230"/>
      <c r="F504" s="230"/>
      <c r="G504" s="230"/>
      <c r="H504" s="230"/>
      <c r="I504" s="230"/>
      <c r="J504" s="230"/>
      <c r="K504" s="230"/>
      <c r="L504" s="230"/>
      <c r="M504" s="230"/>
      <c r="N504" s="230"/>
      <c r="O504" s="230"/>
      <c r="P504" s="230"/>
      <c r="Q504" s="230"/>
      <c r="R504" s="230"/>
      <c r="S504" s="230"/>
      <c r="T504" s="230"/>
      <c r="U504" s="230"/>
      <c r="V504" s="230"/>
      <c r="W504" s="230"/>
      <c r="X504" s="230"/>
      <c r="Y504" s="231"/>
    </row>
    <row r="505" spans="1:25" x14ac:dyDescent="0.35">
      <c r="A505" s="229"/>
      <c r="B505" s="230"/>
      <c r="C505" s="230"/>
      <c r="D505" s="230"/>
      <c r="E505" s="230"/>
      <c r="F505" s="230"/>
      <c r="G505" s="230"/>
      <c r="H505" s="230"/>
      <c r="I505" s="230"/>
      <c r="J505" s="230"/>
      <c r="K505" s="230"/>
      <c r="L505" s="230"/>
      <c r="M505" s="230"/>
      <c r="N505" s="230"/>
      <c r="O505" s="230"/>
      <c r="P505" s="230"/>
      <c r="Q505" s="230"/>
      <c r="R505" s="230"/>
      <c r="S505" s="230"/>
      <c r="T505" s="230"/>
      <c r="U505" s="230"/>
      <c r="V505" s="230"/>
      <c r="W505" s="230"/>
      <c r="X505" s="230"/>
      <c r="Y505" s="231"/>
    </row>
    <row r="506" spans="1:25" x14ac:dyDescent="0.35">
      <c r="A506" s="229"/>
      <c r="B506" s="230"/>
      <c r="C506" s="230"/>
      <c r="D506" s="230"/>
      <c r="E506" s="230"/>
      <c r="F506" s="230"/>
      <c r="G506" s="230"/>
      <c r="H506" s="230"/>
      <c r="I506" s="230"/>
      <c r="J506" s="230"/>
      <c r="K506" s="230"/>
      <c r="L506" s="230"/>
      <c r="M506" s="230"/>
      <c r="N506" s="230"/>
      <c r="O506" s="230"/>
      <c r="P506" s="230"/>
      <c r="Q506" s="230"/>
      <c r="R506" s="230"/>
      <c r="S506" s="230"/>
      <c r="T506" s="230"/>
      <c r="U506" s="230"/>
      <c r="V506" s="230"/>
      <c r="W506" s="230"/>
      <c r="X506" s="230"/>
      <c r="Y506" s="231"/>
    </row>
    <row r="507" spans="1:25" x14ac:dyDescent="0.35">
      <c r="A507" s="229"/>
      <c r="B507" s="230"/>
      <c r="C507" s="230"/>
      <c r="D507" s="230"/>
      <c r="E507" s="230"/>
      <c r="F507" s="230"/>
      <c r="G507" s="230"/>
      <c r="H507" s="230"/>
      <c r="I507" s="230"/>
      <c r="J507" s="230"/>
      <c r="K507" s="230"/>
      <c r="L507" s="230"/>
      <c r="M507" s="230"/>
      <c r="N507" s="230"/>
      <c r="O507" s="230"/>
      <c r="P507" s="230"/>
      <c r="Q507" s="230"/>
      <c r="R507" s="230"/>
      <c r="S507" s="230"/>
      <c r="T507" s="230"/>
      <c r="U507" s="230"/>
      <c r="V507" s="230"/>
      <c r="W507" s="230"/>
      <c r="X507" s="230"/>
      <c r="Y507" s="231"/>
    </row>
    <row r="508" spans="1:25" x14ac:dyDescent="0.35">
      <c r="A508" s="229"/>
      <c r="B508" s="230"/>
      <c r="C508" s="230"/>
      <c r="D508" s="230"/>
      <c r="E508" s="230"/>
      <c r="F508" s="230"/>
      <c r="G508" s="230"/>
      <c r="H508" s="230"/>
      <c r="I508" s="230"/>
      <c r="J508" s="230"/>
      <c r="K508" s="230"/>
      <c r="L508" s="230"/>
      <c r="M508" s="230"/>
      <c r="N508" s="230"/>
      <c r="O508" s="230"/>
      <c r="P508" s="230"/>
      <c r="Q508" s="230"/>
      <c r="R508" s="230"/>
      <c r="S508" s="230"/>
      <c r="T508" s="230"/>
      <c r="U508" s="230"/>
      <c r="V508" s="230"/>
      <c r="W508" s="230"/>
      <c r="X508" s="230"/>
      <c r="Y508" s="231"/>
    </row>
    <row r="509" spans="1:25" x14ac:dyDescent="0.35">
      <c r="A509" s="229"/>
      <c r="B509" s="230"/>
      <c r="C509" s="230"/>
      <c r="D509" s="230"/>
      <c r="E509" s="230"/>
      <c r="F509" s="230"/>
      <c r="G509" s="230"/>
      <c r="H509" s="230"/>
      <c r="I509" s="230"/>
      <c r="J509" s="230"/>
      <c r="K509" s="230"/>
      <c r="L509" s="230"/>
      <c r="M509" s="230"/>
      <c r="N509" s="230"/>
      <c r="O509" s="230"/>
      <c r="P509" s="230"/>
      <c r="Q509" s="230"/>
      <c r="R509" s="230"/>
      <c r="S509" s="230"/>
      <c r="T509" s="230"/>
      <c r="U509" s="230"/>
      <c r="V509" s="230"/>
      <c r="W509" s="230"/>
      <c r="X509" s="230"/>
      <c r="Y509" s="231"/>
    </row>
    <row r="510" spans="1:25" x14ac:dyDescent="0.35">
      <c r="A510" s="229"/>
      <c r="B510" s="230"/>
      <c r="C510" s="230"/>
      <c r="D510" s="230"/>
      <c r="E510" s="230"/>
      <c r="F510" s="230"/>
      <c r="G510" s="230"/>
      <c r="H510" s="230"/>
      <c r="I510" s="230"/>
      <c r="J510" s="230"/>
      <c r="K510" s="230"/>
      <c r="L510" s="230"/>
      <c r="M510" s="230"/>
      <c r="N510" s="230"/>
      <c r="O510" s="230"/>
      <c r="P510" s="230"/>
      <c r="Q510" s="230"/>
      <c r="R510" s="230"/>
      <c r="S510" s="230"/>
      <c r="T510" s="230"/>
      <c r="U510" s="230"/>
      <c r="V510" s="230"/>
      <c r="W510" s="230"/>
      <c r="X510" s="230"/>
      <c r="Y510" s="231"/>
    </row>
    <row r="511" spans="1:25" ht="15" thickBot="1" x14ac:dyDescent="0.4">
      <c r="A511" s="232"/>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c r="Y511" s="234"/>
    </row>
    <row r="513" spans="1:25" ht="15" thickBot="1" x14ac:dyDescent="0.4">
      <c r="A513" s="235" t="s">
        <v>28</v>
      </c>
      <c r="B513" s="235"/>
      <c r="C513" s="235"/>
      <c r="D513" s="235"/>
    </row>
    <row r="514" spans="1:25" x14ac:dyDescent="0.35">
      <c r="A514" s="226" t="s">
        <v>266</v>
      </c>
      <c r="B514" s="227"/>
      <c r="C514" s="227"/>
      <c r="D514" s="227"/>
      <c r="E514" s="227"/>
      <c r="F514" s="227"/>
      <c r="G514" s="227"/>
      <c r="H514" s="227"/>
      <c r="I514" s="227"/>
      <c r="J514" s="227"/>
      <c r="K514" s="227"/>
      <c r="L514" s="227"/>
      <c r="M514" s="227"/>
      <c r="N514" s="227"/>
      <c r="O514" s="227"/>
      <c r="P514" s="227"/>
      <c r="Q514" s="227"/>
      <c r="R514" s="227"/>
      <c r="S514" s="227"/>
      <c r="T514" s="227"/>
      <c r="U514" s="227"/>
      <c r="V514" s="227"/>
      <c r="W514" s="227"/>
      <c r="X514" s="227"/>
      <c r="Y514" s="228"/>
    </row>
    <row r="515" spans="1:25" x14ac:dyDescent="0.35">
      <c r="A515" s="229"/>
      <c r="B515" s="230"/>
      <c r="C515" s="230"/>
      <c r="D515" s="230"/>
      <c r="E515" s="230"/>
      <c r="F515" s="230"/>
      <c r="G515" s="230"/>
      <c r="H515" s="230"/>
      <c r="I515" s="230"/>
      <c r="J515" s="230"/>
      <c r="K515" s="230"/>
      <c r="L515" s="230"/>
      <c r="M515" s="230"/>
      <c r="N515" s="230"/>
      <c r="O515" s="230"/>
      <c r="P515" s="230"/>
      <c r="Q515" s="230"/>
      <c r="R515" s="230"/>
      <c r="S515" s="230"/>
      <c r="T515" s="230"/>
      <c r="U515" s="230"/>
      <c r="V515" s="230"/>
      <c r="W515" s="230"/>
      <c r="X515" s="230"/>
      <c r="Y515" s="231"/>
    </row>
    <row r="516" spans="1:25" x14ac:dyDescent="0.35">
      <c r="A516" s="229"/>
      <c r="B516" s="230"/>
      <c r="C516" s="230"/>
      <c r="D516" s="230"/>
      <c r="E516" s="230"/>
      <c r="F516" s="230"/>
      <c r="G516" s="230"/>
      <c r="H516" s="230"/>
      <c r="I516" s="230"/>
      <c r="J516" s="230"/>
      <c r="K516" s="230"/>
      <c r="L516" s="230"/>
      <c r="M516" s="230"/>
      <c r="N516" s="230"/>
      <c r="O516" s="230"/>
      <c r="P516" s="230"/>
      <c r="Q516" s="230"/>
      <c r="R516" s="230"/>
      <c r="S516" s="230"/>
      <c r="T516" s="230"/>
      <c r="U516" s="230"/>
      <c r="V516" s="230"/>
      <c r="W516" s="230"/>
      <c r="X516" s="230"/>
      <c r="Y516" s="231"/>
    </row>
    <row r="517" spans="1:25" x14ac:dyDescent="0.35">
      <c r="A517" s="229"/>
      <c r="B517" s="230"/>
      <c r="C517" s="230"/>
      <c r="D517" s="230"/>
      <c r="E517" s="230"/>
      <c r="F517" s="230"/>
      <c r="G517" s="230"/>
      <c r="H517" s="230"/>
      <c r="I517" s="230"/>
      <c r="J517" s="230"/>
      <c r="K517" s="230"/>
      <c r="L517" s="230"/>
      <c r="M517" s="230"/>
      <c r="N517" s="230"/>
      <c r="O517" s="230"/>
      <c r="P517" s="230"/>
      <c r="Q517" s="230"/>
      <c r="R517" s="230"/>
      <c r="S517" s="230"/>
      <c r="T517" s="230"/>
      <c r="U517" s="230"/>
      <c r="V517" s="230"/>
      <c r="W517" s="230"/>
      <c r="X517" s="230"/>
      <c r="Y517" s="231"/>
    </row>
    <row r="518" spans="1:25" x14ac:dyDescent="0.35">
      <c r="A518" s="229"/>
      <c r="B518" s="230"/>
      <c r="C518" s="230"/>
      <c r="D518" s="230"/>
      <c r="E518" s="230"/>
      <c r="F518" s="230"/>
      <c r="G518" s="230"/>
      <c r="H518" s="230"/>
      <c r="I518" s="230"/>
      <c r="J518" s="230"/>
      <c r="K518" s="230"/>
      <c r="L518" s="230"/>
      <c r="M518" s="230"/>
      <c r="N518" s="230"/>
      <c r="O518" s="230"/>
      <c r="P518" s="230"/>
      <c r="Q518" s="230"/>
      <c r="R518" s="230"/>
      <c r="S518" s="230"/>
      <c r="T518" s="230"/>
      <c r="U518" s="230"/>
      <c r="V518" s="230"/>
      <c r="W518" s="230"/>
      <c r="X518" s="230"/>
      <c r="Y518" s="231"/>
    </row>
    <row r="519" spans="1:25" x14ac:dyDescent="0.35">
      <c r="A519" s="229"/>
      <c r="B519" s="230"/>
      <c r="C519" s="230"/>
      <c r="D519" s="230"/>
      <c r="E519" s="230"/>
      <c r="F519" s="230"/>
      <c r="G519" s="230"/>
      <c r="H519" s="230"/>
      <c r="I519" s="230"/>
      <c r="J519" s="230"/>
      <c r="K519" s="230"/>
      <c r="L519" s="230"/>
      <c r="M519" s="230"/>
      <c r="N519" s="230"/>
      <c r="O519" s="230"/>
      <c r="P519" s="230"/>
      <c r="Q519" s="230"/>
      <c r="R519" s="230"/>
      <c r="S519" s="230"/>
      <c r="T519" s="230"/>
      <c r="U519" s="230"/>
      <c r="V519" s="230"/>
      <c r="W519" s="230"/>
      <c r="X519" s="230"/>
      <c r="Y519" s="231"/>
    </row>
    <row r="520" spans="1:25" ht="15" thickBot="1" x14ac:dyDescent="0.4">
      <c r="A520" s="232"/>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c r="Y520" s="234"/>
    </row>
    <row r="522" spans="1:25" ht="15" thickBot="1" x14ac:dyDescent="0.4">
      <c r="A522" s="235" t="s">
        <v>198</v>
      </c>
      <c r="B522" s="235"/>
      <c r="C522" s="235"/>
      <c r="D522" s="235"/>
      <c r="E522" s="235"/>
      <c r="F522" s="235"/>
      <c r="G522" s="235"/>
      <c r="H522" s="235"/>
    </row>
    <row r="523" spans="1:25" ht="15" thickBot="1" x14ac:dyDescent="0.4">
      <c r="A523" s="236" t="s">
        <v>252</v>
      </c>
      <c r="B523" s="237"/>
      <c r="C523" s="237"/>
      <c r="D523" s="237"/>
      <c r="E523" s="237"/>
      <c r="F523" s="237"/>
      <c r="G523" s="237"/>
      <c r="H523" s="237"/>
      <c r="I523" s="237"/>
      <c r="J523" s="237"/>
      <c r="K523" s="237"/>
      <c r="L523" s="237"/>
      <c r="M523" s="237"/>
      <c r="N523" s="237"/>
      <c r="O523" s="237"/>
      <c r="P523" s="237"/>
      <c r="Q523" s="237"/>
      <c r="R523" s="237"/>
      <c r="S523" s="237"/>
      <c r="T523" s="237"/>
      <c r="U523" s="237"/>
      <c r="V523" s="237"/>
      <c r="W523" s="237"/>
      <c r="X523" s="237"/>
      <c r="Y523" s="238"/>
    </row>
    <row r="525" spans="1:25" ht="15" thickBot="1" x14ac:dyDescent="0.4">
      <c r="A525" s="235" t="s">
        <v>86</v>
      </c>
      <c r="B525" s="235"/>
      <c r="C525" s="235"/>
      <c r="E525" s="235" t="s">
        <v>87</v>
      </c>
      <c r="F525" s="235"/>
      <c r="G525" s="235"/>
    </row>
    <row r="526" spans="1:25" ht="15" thickBot="1" x14ac:dyDescent="0.4">
      <c r="A526" s="223" t="s">
        <v>57</v>
      </c>
      <c r="B526" s="224"/>
      <c r="E526" s="223" t="s">
        <v>57</v>
      </c>
      <c r="F526" s="224"/>
    </row>
  </sheetData>
  <customSheetViews>
    <customSheetView guid="{08C97B7F-67EE-4463-AA3D-5024C5CFCC42}" scale="90">
      <selection activeCell="A19" sqref="A19:Y25"/>
      <pageMargins left="0.7" right="0.7" top="0.75" bottom="0.75" header="0.3" footer="0.3"/>
      <pageSetup orientation="portrait" verticalDpi="0"/>
    </customSheetView>
  </customSheetViews>
  <mergeCells count="176">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31:F431"/>
    <mergeCell ref="A493:B493"/>
    <mergeCell ref="A465:Y478"/>
    <mergeCell ref="A480:D480"/>
    <mergeCell ref="A481:Y487"/>
    <mergeCell ref="A489:H489"/>
    <mergeCell ref="A490:Y490"/>
    <mergeCell ref="A492:C492"/>
    <mergeCell ref="E492:G492"/>
    <mergeCell ref="E493:F493"/>
    <mergeCell ref="E361:F361"/>
    <mergeCell ref="A394:B394"/>
    <mergeCell ref="A399:Y412"/>
    <mergeCell ref="H332:J332"/>
    <mergeCell ref="H365:J365"/>
    <mergeCell ref="H398:J398"/>
    <mergeCell ref="A414:D414"/>
    <mergeCell ref="A415:Y421"/>
    <mergeCell ref="A423:H423"/>
    <mergeCell ref="A366:Y379"/>
    <mergeCell ref="A381:D381"/>
    <mergeCell ref="A382:Y388"/>
    <mergeCell ref="A390:H390"/>
    <mergeCell ref="A391:Y391"/>
    <mergeCell ref="A393:C393"/>
    <mergeCell ref="E393:G393"/>
    <mergeCell ref="E394:F394"/>
    <mergeCell ref="A365:F365"/>
    <mergeCell ref="A398:F398"/>
    <mergeCell ref="A357:H357"/>
    <mergeCell ref="A358:Y358"/>
    <mergeCell ref="A360:C360"/>
    <mergeCell ref="A333:Y346"/>
    <mergeCell ref="E360:G360"/>
    <mergeCell ref="A2:F2"/>
    <mergeCell ref="A35:F35"/>
    <mergeCell ref="A52:Y58"/>
    <mergeCell ref="A60:H60"/>
    <mergeCell ref="A61:Y61"/>
    <mergeCell ref="A63:C63"/>
    <mergeCell ref="A64:B64"/>
    <mergeCell ref="A28:Y28"/>
    <mergeCell ref="A30:C30"/>
    <mergeCell ref="A31:B31"/>
    <mergeCell ref="A36:Y49"/>
    <mergeCell ref="A51:D51"/>
    <mergeCell ref="E30:G30"/>
    <mergeCell ref="E31:F31"/>
    <mergeCell ref="E63:G63"/>
    <mergeCell ref="E64:F64"/>
    <mergeCell ref="A196:B196"/>
    <mergeCell ref="A168:Y181"/>
    <mergeCell ref="E196:F196"/>
    <mergeCell ref="E129:G129"/>
    <mergeCell ref="E130:F130"/>
    <mergeCell ref="A160:Y160"/>
    <mergeCell ref="A162:C162"/>
    <mergeCell ref="A163:B163"/>
    <mergeCell ref="A184:Y190"/>
    <mergeCell ref="A192:H192"/>
    <mergeCell ref="A193:Y193"/>
    <mergeCell ref="A195:C195"/>
    <mergeCell ref="E195:G195"/>
    <mergeCell ref="A127:Y127"/>
    <mergeCell ref="A68:F68"/>
    <mergeCell ref="A3:Y16"/>
    <mergeCell ref="A27:H27"/>
    <mergeCell ref="A18:D18"/>
    <mergeCell ref="A19:Y25"/>
    <mergeCell ref="A97:B97"/>
    <mergeCell ref="E96:G96"/>
    <mergeCell ref="A183:D183"/>
    <mergeCell ref="A167:F167"/>
    <mergeCell ref="E162:G162"/>
    <mergeCell ref="E163:F163"/>
    <mergeCell ref="A101:F101"/>
    <mergeCell ref="A129:C129"/>
    <mergeCell ref="A130:B130"/>
    <mergeCell ref="A135:Y148"/>
    <mergeCell ref="A150:D150"/>
    <mergeCell ref="A349:Y355"/>
    <mergeCell ref="H299:J299"/>
    <mergeCell ref="A299:F299"/>
    <mergeCell ref="A332:F332"/>
    <mergeCell ref="A348:D348"/>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A361:B361"/>
    <mergeCell ref="A325:Y325"/>
    <mergeCell ref="A327:C327"/>
    <mergeCell ref="E261:G261"/>
    <mergeCell ref="E262:F262"/>
    <mergeCell ref="E294:G294"/>
    <mergeCell ref="E295:F295"/>
    <mergeCell ref="E327:G327"/>
    <mergeCell ref="E328:F328"/>
    <mergeCell ref="A200:F200"/>
    <mergeCell ref="A233:F233"/>
    <mergeCell ref="A266:F266"/>
    <mergeCell ref="A316:Y322"/>
    <mergeCell ref="A324:H324"/>
    <mergeCell ref="A267:Y280"/>
    <mergeCell ref="A282:D282"/>
    <mergeCell ref="A283:Y289"/>
    <mergeCell ref="A291:H291"/>
    <mergeCell ref="A292:Y292"/>
    <mergeCell ref="A294:C294"/>
    <mergeCell ref="A328:B328"/>
    <mergeCell ref="A300:Y313"/>
    <mergeCell ref="A315:D315"/>
    <mergeCell ref="E228:G228"/>
    <mergeCell ref="E229:F229"/>
    <mergeCell ref="H464:J464"/>
    <mergeCell ref="H2:J2"/>
    <mergeCell ref="H35:J35"/>
    <mergeCell ref="H68:J68"/>
    <mergeCell ref="H101:J101"/>
    <mergeCell ref="H134:J134"/>
    <mergeCell ref="H167:J167"/>
    <mergeCell ref="H200:J200"/>
    <mergeCell ref="H233:J233"/>
    <mergeCell ref="H266:J26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A526:B526"/>
    <mergeCell ref="E526:F526"/>
    <mergeCell ref="A497:F497"/>
    <mergeCell ref="H497:J497"/>
    <mergeCell ref="A498:Y511"/>
    <mergeCell ref="A513:D513"/>
    <mergeCell ref="A514:Y520"/>
    <mergeCell ref="A522:H522"/>
    <mergeCell ref="A523:Y523"/>
    <mergeCell ref="A525:C525"/>
    <mergeCell ref="E525:G525"/>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4 E493:F494 A526:B526 E526:F526" xr:uid="{00000000-0002-0000-0100-000000000000}">
      <formula1>Quarter1</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5"/>
  <sheetViews>
    <sheetView tabSelected="1" topLeftCell="A77" zoomScale="70" zoomScaleNormal="70" zoomScalePageLayoutView="80" workbookViewId="0">
      <selection activeCell="F24" sqref="F24:N24"/>
    </sheetView>
  </sheetViews>
  <sheetFormatPr defaultColWidth="9.453125" defaultRowHeight="14.5" x14ac:dyDescent="0.35"/>
  <cols>
    <col min="2" max="2" width="9.453125" hidden="1" customWidth="1"/>
    <col min="3" max="3" width="13.453125" bestFit="1" customWidth="1"/>
    <col min="4" max="4" width="12" customWidth="1"/>
    <col min="5" max="5" width="25.26953125" bestFit="1" customWidth="1"/>
    <col min="6" max="6" width="11" customWidth="1"/>
    <col min="14" max="14" width="11.7265625" customWidth="1"/>
    <col min="15" max="16" width="19" customWidth="1"/>
    <col min="17" max="17" width="35.453125" style="16" customWidth="1"/>
    <col min="18" max="18" width="19" style="3" customWidth="1"/>
    <col min="19" max="19" width="18.81640625" style="16" customWidth="1"/>
    <col min="20" max="20" width="19" style="3" customWidth="1"/>
    <col min="21" max="21" width="38.26953125" style="16" customWidth="1"/>
  </cols>
  <sheetData>
    <row r="1" spans="1:25" ht="19" thickBot="1" x14ac:dyDescent="0.5">
      <c r="A1" s="39" t="s">
        <v>90</v>
      </c>
      <c r="B1" s="39"/>
      <c r="C1" s="39"/>
      <c r="D1" s="283">
        <v>50000</v>
      </c>
      <c r="E1" s="284"/>
    </row>
    <row r="3" spans="1:25" ht="18.5" x14ac:dyDescent="0.45">
      <c r="A3" s="42" t="s">
        <v>29</v>
      </c>
      <c r="B3" s="42"/>
      <c r="C3" s="42"/>
      <c r="D3" s="42"/>
      <c r="E3" s="12"/>
      <c r="F3" s="12"/>
      <c r="G3" s="12"/>
      <c r="H3" s="12"/>
      <c r="I3" s="12"/>
      <c r="J3" s="12"/>
      <c r="K3" s="12"/>
      <c r="L3" s="12"/>
      <c r="M3" s="12"/>
      <c r="N3" s="12"/>
      <c r="O3" s="12"/>
      <c r="P3" s="12"/>
      <c r="Q3" s="12"/>
      <c r="R3" s="12"/>
      <c r="S3" s="12"/>
      <c r="T3" s="12"/>
      <c r="U3" s="12"/>
      <c r="V3" s="12"/>
      <c r="W3" s="12"/>
      <c r="X3" s="12"/>
      <c r="Y3" s="12"/>
    </row>
    <row r="4" spans="1:25" ht="15" customHeight="1" x14ac:dyDescent="0.35">
      <c r="A4" s="13" t="s">
        <v>26</v>
      </c>
      <c r="B4" s="40"/>
      <c r="C4" s="40"/>
      <c r="D4" s="40"/>
      <c r="E4" s="40"/>
      <c r="F4" s="40"/>
      <c r="G4" s="9"/>
      <c r="H4" s="9"/>
      <c r="Q4"/>
      <c r="R4"/>
      <c r="S4"/>
      <c r="T4"/>
      <c r="U4"/>
    </row>
    <row r="5" spans="1:25" ht="15" thickBot="1" x14ac:dyDescent="0.4">
      <c r="A5" s="40"/>
      <c r="B5" s="40"/>
      <c r="C5" s="40"/>
      <c r="D5" s="40"/>
      <c r="E5" s="40"/>
      <c r="F5" s="40"/>
      <c r="G5" s="9"/>
      <c r="H5" s="9"/>
      <c r="Q5"/>
      <c r="R5"/>
      <c r="S5"/>
      <c r="T5"/>
      <c r="U5"/>
    </row>
    <row r="6" spans="1:25" ht="15" customHeight="1" thickBot="1" x14ac:dyDescent="0.4">
      <c r="A6" s="13" t="s">
        <v>91</v>
      </c>
      <c r="B6" s="40"/>
      <c r="C6" s="40"/>
      <c r="D6" s="40"/>
      <c r="E6" s="40"/>
      <c r="F6" s="197">
        <v>2382</v>
      </c>
      <c r="G6" s="9"/>
      <c r="H6" s="9"/>
      <c r="Q6"/>
      <c r="R6"/>
      <c r="S6"/>
      <c r="T6"/>
      <c r="U6"/>
    </row>
    <row r="7" spans="1:25" ht="15" thickBot="1" x14ac:dyDescent="0.4">
      <c r="A7" s="40"/>
      <c r="B7" s="40"/>
      <c r="C7" s="40"/>
      <c r="D7" s="40"/>
      <c r="E7" s="40"/>
      <c r="F7" s="40"/>
      <c r="G7" s="40"/>
      <c r="H7" s="40"/>
      <c r="Q7"/>
      <c r="R7"/>
      <c r="S7"/>
      <c r="T7"/>
      <c r="U7"/>
    </row>
    <row r="8" spans="1:25" ht="15" customHeight="1" thickBot="1" x14ac:dyDescent="0.4">
      <c r="A8" t="s">
        <v>27</v>
      </c>
      <c r="G8" s="16"/>
      <c r="H8" s="62" t="s">
        <v>30</v>
      </c>
      <c r="K8" s="40"/>
      <c r="L8" s="3" t="s">
        <v>40</v>
      </c>
      <c r="M8" s="40"/>
      <c r="N8" s="40"/>
      <c r="O8" s="40"/>
      <c r="P8" s="40"/>
      <c r="Q8"/>
      <c r="R8"/>
      <c r="S8"/>
      <c r="T8"/>
      <c r="U8"/>
    </row>
    <row r="9" spans="1:25" x14ac:dyDescent="0.35">
      <c r="A9" s="40"/>
      <c r="B9" s="40"/>
      <c r="C9" s="40"/>
      <c r="D9" s="40"/>
      <c r="E9" s="40"/>
      <c r="F9" s="40"/>
      <c r="G9" s="40"/>
      <c r="H9" s="40"/>
      <c r="Q9"/>
      <c r="R9"/>
      <c r="S9"/>
      <c r="T9"/>
      <c r="U9"/>
    </row>
    <row r="10" spans="1:25" ht="15" thickBot="1" x14ac:dyDescent="0.4">
      <c r="A10" s="41" t="s">
        <v>77</v>
      </c>
      <c r="B10" s="41"/>
      <c r="C10" s="41"/>
      <c r="D10" s="41"/>
      <c r="E10" s="41"/>
      <c r="F10" s="41"/>
      <c r="G10" s="41"/>
      <c r="H10" s="41"/>
      <c r="I10" s="41"/>
      <c r="J10" s="41"/>
      <c r="K10" s="41"/>
      <c r="Q10"/>
      <c r="R10"/>
      <c r="S10"/>
      <c r="T10"/>
      <c r="U10"/>
    </row>
    <row r="11" spans="1:25" x14ac:dyDescent="0.35">
      <c r="A11" s="261" t="s">
        <v>278</v>
      </c>
      <c r="B11" s="262"/>
      <c r="C11" s="262"/>
      <c r="D11" s="262"/>
      <c r="E11" s="262"/>
      <c r="F11" s="262"/>
      <c r="G11" s="262"/>
      <c r="H11" s="262"/>
      <c r="I11" s="262"/>
      <c r="J11" s="262"/>
      <c r="K11" s="262"/>
      <c r="L11" s="262"/>
      <c r="M11" s="262"/>
      <c r="N11" s="262"/>
      <c r="O11" s="262"/>
      <c r="P11" s="262"/>
      <c r="Q11" s="263"/>
      <c r="R11" s="9"/>
      <c r="S11" s="9"/>
      <c r="T11" s="9"/>
      <c r="U11" s="9"/>
      <c r="V11" s="9"/>
      <c r="W11" s="9"/>
      <c r="X11" s="9"/>
      <c r="Y11" s="9"/>
    </row>
    <row r="12" spans="1:25" x14ac:dyDescent="0.35">
      <c r="A12" s="264"/>
      <c r="B12" s="265"/>
      <c r="C12" s="265"/>
      <c r="D12" s="265"/>
      <c r="E12" s="265"/>
      <c r="F12" s="265"/>
      <c r="G12" s="265"/>
      <c r="H12" s="265"/>
      <c r="I12" s="265"/>
      <c r="J12" s="265"/>
      <c r="K12" s="265"/>
      <c r="L12" s="265"/>
      <c r="M12" s="265"/>
      <c r="N12" s="265"/>
      <c r="O12" s="265"/>
      <c r="P12" s="265"/>
      <c r="Q12" s="266"/>
      <c r="R12" s="9"/>
      <c r="S12" s="9"/>
      <c r="T12" s="9"/>
      <c r="U12" s="9"/>
      <c r="V12" s="9"/>
      <c r="W12" s="9"/>
      <c r="X12" s="9"/>
      <c r="Y12" s="9"/>
    </row>
    <row r="13" spans="1:25" x14ac:dyDescent="0.35">
      <c r="A13" s="264"/>
      <c r="B13" s="265"/>
      <c r="C13" s="265"/>
      <c r="D13" s="265"/>
      <c r="E13" s="265"/>
      <c r="F13" s="265"/>
      <c r="G13" s="265"/>
      <c r="H13" s="265"/>
      <c r="I13" s="265"/>
      <c r="J13" s="265"/>
      <c r="K13" s="265"/>
      <c r="L13" s="265"/>
      <c r="M13" s="265"/>
      <c r="N13" s="265"/>
      <c r="O13" s="265"/>
      <c r="P13" s="265"/>
      <c r="Q13" s="266"/>
      <c r="R13" s="9"/>
      <c r="S13" s="9"/>
      <c r="T13" s="9"/>
      <c r="U13" s="9"/>
      <c r="V13" s="9"/>
      <c r="W13" s="9"/>
      <c r="X13" s="9"/>
      <c r="Y13" s="9"/>
    </row>
    <row r="14" spans="1:25" x14ac:dyDescent="0.35">
      <c r="A14" s="264"/>
      <c r="B14" s="265"/>
      <c r="C14" s="265"/>
      <c r="D14" s="265"/>
      <c r="E14" s="265"/>
      <c r="F14" s="265"/>
      <c r="G14" s="265"/>
      <c r="H14" s="265"/>
      <c r="I14" s="265"/>
      <c r="J14" s="265"/>
      <c r="K14" s="265"/>
      <c r="L14" s="265"/>
      <c r="M14" s="265"/>
      <c r="N14" s="265"/>
      <c r="O14" s="265"/>
      <c r="P14" s="265"/>
      <c r="Q14" s="266"/>
      <c r="R14" s="9"/>
      <c r="S14" s="9"/>
      <c r="T14" s="9"/>
      <c r="U14" s="9"/>
      <c r="V14" s="9"/>
      <c r="W14" s="9"/>
      <c r="X14" s="9"/>
      <c r="Y14" s="9"/>
    </row>
    <row r="15" spans="1:25" ht="15" thickBot="1" x14ac:dyDescent="0.4">
      <c r="A15" s="267"/>
      <c r="B15" s="268"/>
      <c r="C15" s="268"/>
      <c r="D15" s="268"/>
      <c r="E15" s="268"/>
      <c r="F15" s="268"/>
      <c r="G15" s="268"/>
      <c r="H15" s="268"/>
      <c r="I15" s="268"/>
      <c r="J15" s="268"/>
      <c r="K15" s="268"/>
      <c r="L15" s="268"/>
      <c r="M15" s="268"/>
      <c r="N15" s="268"/>
      <c r="O15" s="268"/>
      <c r="P15" s="268"/>
      <c r="Q15" s="269"/>
      <c r="R15" s="9"/>
      <c r="S15" s="9"/>
      <c r="T15" s="9"/>
      <c r="U15" s="9"/>
      <c r="V15" s="9"/>
      <c r="W15" s="9"/>
      <c r="X15" s="9"/>
      <c r="Y15" s="9"/>
    </row>
    <row r="20" spans="1:21" ht="23.5" x14ac:dyDescent="0.55000000000000004">
      <c r="A20" s="282" t="s">
        <v>324</v>
      </c>
      <c r="B20" s="282"/>
      <c r="C20" s="282"/>
      <c r="D20" s="282"/>
      <c r="E20" s="30"/>
      <c r="F20" s="30"/>
      <c r="G20" s="30"/>
      <c r="H20" s="30"/>
      <c r="I20" s="30"/>
      <c r="J20" s="30"/>
      <c r="K20" s="30"/>
      <c r="L20" s="30"/>
    </row>
    <row r="21" spans="1:21" s="89" customFormat="1" ht="37.5" customHeight="1" x14ac:dyDescent="0.35">
      <c r="A21" s="90" t="s">
        <v>92</v>
      </c>
      <c r="B21" s="91"/>
      <c r="C21" s="91"/>
      <c r="D21" s="91"/>
      <c r="E21" s="91"/>
      <c r="F21" s="91"/>
      <c r="G21" s="91"/>
      <c r="H21" s="91"/>
      <c r="I21" s="91"/>
      <c r="J21" s="91"/>
      <c r="K21" s="91"/>
      <c r="L21" s="91"/>
      <c r="M21" s="91"/>
      <c r="N21" s="92"/>
      <c r="O21" s="93" t="s">
        <v>88</v>
      </c>
      <c r="P21" s="93" t="s">
        <v>37</v>
      </c>
      <c r="Q21" s="94" t="s">
        <v>89</v>
      </c>
      <c r="R21" s="93" t="s">
        <v>38</v>
      </c>
      <c r="S21" s="94" t="s">
        <v>89</v>
      </c>
      <c r="T21" s="93" t="s">
        <v>39</v>
      </c>
      <c r="U21" s="94" t="s">
        <v>89</v>
      </c>
    </row>
    <row r="22" spans="1:21" x14ac:dyDescent="0.35">
      <c r="A22" s="43" t="s">
        <v>84</v>
      </c>
      <c r="B22" s="44"/>
      <c r="C22" s="19" t="s">
        <v>79</v>
      </c>
      <c r="D22" s="19" t="s">
        <v>78</v>
      </c>
      <c r="E22" s="47" t="s">
        <v>32</v>
      </c>
      <c r="F22" s="43" t="s">
        <v>33</v>
      </c>
      <c r="G22" s="45"/>
      <c r="H22" s="45"/>
      <c r="I22" s="45"/>
      <c r="J22" s="45"/>
      <c r="K22" s="45"/>
      <c r="L22" s="45"/>
      <c r="M22" s="45"/>
      <c r="N22" s="44"/>
      <c r="O22" s="15" t="s">
        <v>34</v>
      </c>
      <c r="P22" s="15" t="s">
        <v>34</v>
      </c>
      <c r="Q22" s="22"/>
      <c r="R22" s="7" t="s">
        <v>34</v>
      </c>
      <c r="S22" s="23"/>
      <c r="T22" s="7" t="s">
        <v>34</v>
      </c>
      <c r="U22" s="23"/>
    </row>
    <row r="23" spans="1:21" s="61" customFormat="1" ht="52.5" customHeight="1" x14ac:dyDescent="0.35">
      <c r="A23" s="52">
        <v>1</v>
      </c>
      <c r="B23" s="53"/>
      <c r="C23" s="54" t="s">
        <v>55</v>
      </c>
      <c r="D23" s="52" t="s">
        <v>58</v>
      </c>
      <c r="E23" s="55" t="s">
        <v>1</v>
      </c>
      <c r="F23" s="270" t="s">
        <v>248</v>
      </c>
      <c r="G23" s="271"/>
      <c r="H23" s="271"/>
      <c r="I23" s="271"/>
      <c r="J23" s="271"/>
      <c r="K23" s="271"/>
      <c r="L23" s="271"/>
      <c r="M23" s="271"/>
      <c r="N23" s="272"/>
      <c r="O23" s="56">
        <f>40500/2</f>
        <v>20250</v>
      </c>
      <c r="P23" s="200">
        <f>(3220+35550)/2</f>
        <v>19385</v>
      </c>
      <c r="Q23" s="201" t="s">
        <v>290</v>
      </c>
      <c r="R23" s="209">
        <v>18305.310000000001</v>
      </c>
      <c r="S23" s="210" t="s">
        <v>299</v>
      </c>
      <c r="T23" s="59">
        <v>18305.310000000001</v>
      </c>
      <c r="U23" s="60"/>
    </row>
    <row r="24" spans="1:21" s="61" customFormat="1" ht="87" customHeight="1" x14ac:dyDescent="0.35">
      <c r="A24" s="52"/>
      <c r="B24" s="53"/>
      <c r="C24" s="54" t="s">
        <v>58</v>
      </c>
      <c r="D24" s="52" t="s">
        <v>58</v>
      </c>
      <c r="E24" s="55" t="s">
        <v>8</v>
      </c>
      <c r="F24" s="285" t="s">
        <v>325</v>
      </c>
      <c r="G24" s="286"/>
      <c r="H24" s="286"/>
      <c r="I24" s="286"/>
      <c r="J24" s="286"/>
      <c r="K24" s="286"/>
      <c r="L24" s="286"/>
      <c r="M24" s="286"/>
      <c r="N24" s="287"/>
      <c r="O24" s="57"/>
      <c r="P24" s="57"/>
      <c r="Q24" s="58"/>
      <c r="R24" s="57"/>
      <c r="S24" s="60"/>
      <c r="T24" s="199">
        <v>2000</v>
      </c>
      <c r="U24" s="202" t="s">
        <v>320</v>
      </c>
    </row>
    <row r="25" spans="1:21" s="61" customFormat="1" ht="52.5" customHeight="1" x14ac:dyDescent="0.35">
      <c r="A25" s="52"/>
      <c r="B25" s="53"/>
      <c r="C25" s="54"/>
      <c r="D25" s="52"/>
      <c r="E25" s="55"/>
      <c r="F25" s="270"/>
      <c r="G25" s="271"/>
      <c r="H25" s="271"/>
      <c r="I25" s="271"/>
      <c r="J25" s="271"/>
      <c r="K25" s="271"/>
      <c r="L25" s="271"/>
      <c r="M25" s="271"/>
      <c r="N25" s="272"/>
      <c r="O25" s="56"/>
      <c r="P25" s="57"/>
      <c r="Q25" s="58"/>
      <c r="R25" s="59"/>
      <c r="S25" s="60"/>
      <c r="T25" s="59"/>
      <c r="U25" s="60"/>
    </row>
    <row r="26" spans="1:21" s="61" customFormat="1" ht="52.5" customHeight="1" x14ac:dyDescent="0.35">
      <c r="A26" s="52"/>
      <c r="B26" s="53"/>
      <c r="C26" s="54"/>
      <c r="D26" s="52"/>
      <c r="E26" s="55"/>
      <c r="F26" s="270"/>
      <c r="G26" s="271"/>
      <c r="H26" s="271"/>
      <c r="I26" s="271"/>
      <c r="J26" s="271"/>
      <c r="K26" s="271"/>
      <c r="L26" s="271"/>
      <c r="M26" s="271"/>
      <c r="N26" s="272"/>
      <c r="O26" s="56"/>
      <c r="P26" s="57"/>
      <c r="Q26" s="58"/>
      <c r="R26" s="59"/>
      <c r="S26" s="60"/>
      <c r="T26" s="59"/>
      <c r="U26" s="60"/>
    </row>
    <row r="27" spans="1:21" s="61" customFormat="1" ht="52.5" customHeight="1" x14ac:dyDescent="0.35">
      <c r="A27" s="52"/>
      <c r="B27" s="53"/>
      <c r="C27" s="54"/>
      <c r="D27" s="52"/>
      <c r="E27" s="55"/>
      <c r="F27" s="270"/>
      <c r="G27" s="271"/>
      <c r="H27" s="271"/>
      <c r="I27" s="271"/>
      <c r="J27" s="271"/>
      <c r="K27" s="271"/>
      <c r="L27" s="271"/>
      <c r="M27" s="271"/>
      <c r="N27" s="272"/>
      <c r="O27" s="56"/>
      <c r="P27" s="57"/>
      <c r="Q27" s="58"/>
      <c r="R27" s="59"/>
      <c r="S27" s="60"/>
      <c r="T27" s="59"/>
      <c r="U27" s="60"/>
    </row>
    <row r="28" spans="1:21" s="61" customFormat="1" ht="52.5" customHeight="1" x14ac:dyDescent="0.35">
      <c r="A28" s="52"/>
      <c r="B28" s="53"/>
      <c r="C28" s="54"/>
      <c r="D28" s="52"/>
      <c r="E28" s="55"/>
      <c r="F28" s="270"/>
      <c r="G28" s="271"/>
      <c r="H28" s="271"/>
      <c r="I28" s="271"/>
      <c r="J28" s="271"/>
      <c r="K28" s="271"/>
      <c r="L28" s="271"/>
      <c r="M28" s="271"/>
      <c r="N28" s="272"/>
      <c r="O28" s="56"/>
      <c r="P28" s="57"/>
      <c r="Q28" s="58"/>
      <c r="R28" s="59"/>
      <c r="S28" s="60"/>
      <c r="T28" s="59"/>
      <c r="U28" s="60"/>
    </row>
    <row r="29" spans="1:21" s="61" customFormat="1" ht="52.5" customHeight="1" x14ac:dyDescent="0.35">
      <c r="A29" s="52"/>
      <c r="B29" s="53"/>
      <c r="C29" s="54"/>
      <c r="D29" s="52"/>
      <c r="E29" s="55"/>
      <c r="F29" s="270"/>
      <c r="G29" s="271"/>
      <c r="H29" s="271"/>
      <c r="I29" s="271"/>
      <c r="J29" s="271"/>
      <c r="K29" s="271"/>
      <c r="L29" s="271"/>
      <c r="M29" s="271"/>
      <c r="N29" s="272"/>
      <c r="O29" s="56"/>
      <c r="P29" s="57"/>
      <c r="Q29" s="58"/>
      <c r="R29" s="59"/>
      <c r="S29" s="60"/>
      <c r="T29" s="59"/>
      <c r="U29" s="60"/>
    </row>
    <row r="30" spans="1:21" s="61" customFormat="1" ht="52.5" customHeight="1" x14ac:dyDescent="0.35">
      <c r="A30" s="52"/>
      <c r="B30" s="53"/>
      <c r="C30" s="54"/>
      <c r="D30" s="52"/>
      <c r="E30" s="55"/>
      <c r="F30" s="270"/>
      <c r="G30" s="271"/>
      <c r="H30" s="271"/>
      <c r="I30" s="271"/>
      <c r="J30" s="271"/>
      <c r="K30" s="271"/>
      <c r="L30" s="271"/>
      <c r="M30" s="271"/>
      <c r="N30" s="272"/>
      <c r="O30" s="56"/>
      <c r="P30" s="57"/>
      <c r="Q30" s="58"/>
      <c r="R30" s="59"/>
      <c r="S30" s="60"/>
      <c r="T30" s="59"/>
      <c r="U30" s="60"/>
    </row>
    <row r="31" spans="1:21" s="61" customFormat="1" ht="52.5" customHeight="1" x14ac:dyDescent="0.35">
      <c r="A31" s="52"/>
      <c r="B31" s="53"/>
      <c r="C31" s="54"/>
      <c r="D31" s="52"/>
      <c r="E31" s="55"/>
      <c r="F31" s="270"/>
      <c r="G31" s="271"/>
      <c r="H31" s="271"/>
      <c r="I31" s="271"/>
      <c r="J31" s="271"/>
      <c r="K31" s="271"/>
      <c r="L31" s="271"/>
      <c r="M31" s="271"/>
      <c r="N31" s="272"/>
      <c r="O31" s="56"/>
      <c r="P31" s="57"/>
      <c r="Q31" s="58"/>
      <c r="R31" s="59"/>
      <c r="S31" s="60"/>
      <c r="T31" s="59"/>
      <c r="U31" s="60"/>
    </row>
    <row r="32" spans="1:21" s="61" customFormat="1" ht="52.5" customHeight="1" x14ac:dyDescent="0.35">
      <c r="A32" s="52"/>
      <c r="B32" s="53"/>
      <c r="C32" s="54"/>
      <c r="D32" s="52"/>
      <c r="E32" s="55"/>
      <c r="F32" s="270"/>
      <c r="G32" s="271"/>
      <c r="H32" s="271"/>
      <c r="I32" s="271"/>
      <c r="J32" s="271"/>
      <c r="K32" s="271"/>
      <c r="L32" s="271"/>
      <c r="M32" s="271"/>
      <c r="N32" s="272"/>
      <c r="O32" s="56"/>
      <c r="P32" s="57"/>
      <c r="Q32" s="58"/>
      <c r="R32" s="59"/>
      <c r="S32" s="60"/>
      <c r="T32" s="59"/>
      <c r="U32" s="60"/>
    </row>
    <row r="33" spans="1:21" s="61" customFormat="1" ht="52.5" customHeight="1" x14ac:dyDescent="0.35">
      <c r="A33" s="52"/>
      <c r="B33" s="53"/>
      <c r="C33" s="54"/>
      <c r="D33" s="52"/>
      <c r="E33" s="55"/>
      <c r="F33" s="270"/>
      <c r="G33" s="271"/>
      <c r="H33" s="271"/>
      <c r="I33" s="271"/>
      <c r="J33" s="271"/>
      <c r="K33" s="271"/>
      <c r="L33" s="271"/>
      <c r="M33" s="271"/>
      <c r="N33" s="272"/>
      <c r="O33" s="56"/>
      <c r="P33" s="57"/>
      <c r="Q33" s="58"/>
      <c r="R33" s="59"/>
      <c r="S33" s="60"/>
      <c r="T33" s="59"/>
      <c r="U33" s="60"/>
    </row>
    <row r="34" spans="1:21" s="1" customFormat="1" x14ac:dyDescent="0.35">
      <c r="L34" s="26" t="s">
        <v>93</v>
      </c>
      <c r="O34" s="26">
        <f>SUM(O23:O33)</f>
        <v>20250</v>
      </c>
      <c r="P34" s="26">
        <f>SUM(P23:P33)</f>
        <v>19385</v>
      </c>
      <c r="Q34" s="18"/>
      <c r="R34" s="136">
        <f>SUM(R23:R33)</f>
        <v>18305.310000000001</v>
      </c>
      <c r="S34" s="18"/>
      <c r="T34" s="136">
        <f>SUM(T23:T33)</f>
        <v>20305.310000000001</v>
      </c>
      <c r="U34" s="18"/>
    </row>
    <row r="36" spans="1:21" s="89" customFormat="1" ht="37.5" customHeight="1" x14ac:dyDescent="0.35">
      <c r="A36" s="90" t="s">
        <v>166</v>
      </c>
      <c r="B36" s="91"/>
      <c r="C36" s="91"/>
      <c r="D36" s="91"/>
      <c r="E36" s="91"/>
      <c r="F36" s="91"/>
      <c r="G36" s="91"/>
      <c r="H36" s="91"/>
      <c r="I36" s="91"/>
      <c r="J36" s="91"/>
      <c r="K36" s="91"/>
      <c r="L36" s="91"/>
      <c r="M36" s="91"/>
      <c r="N36" s="92"/>
      <c r="O36" s="93" t="s">
        <v>88</v>
      </c>
      <c r="P36" s="93" t="s">
        <v>37</v>
      </c>
      <c r="Q36" s="94" t="s">
        <v>89</v>
      </c>
      <c r="R36" s="93" t="s">
        <v>38</v>
      </c>
      <c r="S36" s="94" t="s">
        <v>89</v>
      </c>
      <c r="T36" s="93" t="s">
        <v>39</v>
      </c>
      <c r="U36" s="94" t="s">
        <v>89</v>
      </c>
    </row>
    <row r="37" spans="1:21" x14ac:dyDescent="0.35">
      <c r="A37" s="43" t="s">
        <v>84</v>
      </c>
      <c r="B37" s="44"/>
      <c r="C37" s="19" t="s">
        <v>79</v>
      </c>
      <c r="D37" s="19" t="s">
        <v>78</v>
      </c>
      <c r="E37" s="47" t="s">
        <v>32</v>
      </c>
      <c r="F37" s="43" t="s">
        <v>33</v>
      </c>
      <c r="G37" s="45"/>
      <c r="H37" s="45"/>
      <c r="I37" s="45"/>
      <c r="J37" s="45"/>
      <c r="K37" s="45"/>
      <c r="L37" s="45"/>
      <c r="M37" s="45"/>
      <c r="N37" s="44"/>
      <c r="O37" s="15" t="s">
        <v>34</v>
      </c>
      <c r="P37" s="15" t="s">
        <v>34</v>
      </c>
      <c r="Q37" s="22"/>
      <c r="R37" s="7" t="s">
        <v>34</v>
      </c>
      <c r="S37" s="23"/>
      <c r="T37" s="7" t="s">
        <v>34</v>
      </c>
      <c r="U37" s="23"/>
    </row>
    <row r="38" spans="1:21" s="61" customFormat="1" ht="52.5" customHeight="1" x14ac:dyDescent="0.35">
      <c r="A38" s="52">
        <v>1</v>
      </c>
      <c r="B38" s="53"/>
      <c r="C38" s="54" t="s">
        <v>55</v>
      </c>
      <c r="D38" s="52" t="s">
        <v>58</v>
      </c>
      <c r="E38" s="63" t="s">
        <v>4</v>
      </c>
      <c r="F38" s="270" t="s">
        <v>288</v>
      </c>
      <c r="G38" s="271"/>
      <c r="H38" s="271"/>
      <c r="I38" s="271"/>
      <c r="J38" s="271"/>
      <c r="K38" s="271"/>
      <c r="L38" s="271"/>
      <c r="M38" s="271"/>
      <c r="N38" s="272"/>
      <c r="O38" s="56">
        <f>((40500/2)*0.19)+((1054/2)*12)</f>
        <v>10171.5</v>
      </c>
      <c r="P38" s="203">
        <f>((38770/2)*0.19)+((1054/2)*12)</f>
        <v>10007.15</v>
      </c>
      <c r="Q38" s="201" t="s">
        <v>289</v>
      </c>
      <c r="R38" s="203">
        <f>((38770/2)*0.19)+((1054/2)*12)</f>
        <v>10007.15</v>
      </c>
      <c r="S38" s="60"/>
      <c r="T38" s="59">
        <v>10007.15</v>
      </c>
      <c r="U38" s="60"/>
    </row>
    <row r="39" spans="1:21" s="61" customFormat="1" ht="52.5" customHeight="1" x14ac:dyDescent="0.35">
      <c r="A39" s="52"/>
      <c r="B39" s="53"/>
      <c r="C39" s="54"/>
      <c r="D39" s="52"/>
      <c r="E39" s="63" t="s">
        <v>4</v>
      </c>
      <c r="F39" s="270"/>
      <c r="G39" s="271"/>
      <c r="H39" s="271"/>
      <c r="I39" s="271"/>
      <c r="J39" s="271"/>
      <c r="K39" s="271"/>
      <c r="L39" s="271"/>
      <c r="M39" s="271"/>
      <c r="N39" s="272"/>
      <c r="O39" s="56"/>
      <c r="P39" s="57"/>
      <c r="Q39" s="58"/>
      <c r="R39" s="59"/>
      <c r="S39" s="60"/>
      <c r="T39" s="59"/>
      <c r="U39" s="60"/>
    </row>
    <row r="40" spans="1:21" s="61" customFormat="1" ht="52.5" customHeight="1" x14ac:dyDescent="0.35">
      <c r="A40" s="52"/>
      <c r="B40" s="53"/>
      <c r="C40" s="54"/>
      <c r="D40" s="52"/>
      <c r="E40" s="63" t="s">
        <v>4</v>
      </c>
      <c r="F40" s="270"/>
      <c r="G40" s="271"/>
      <c r="H40" s="271"/>
      <c r="I40" s="271"/>
      <c r="J40" s="271"/>
      <c r="K40" s="271"/>
      <c r="L40" s="271"/>
      <c r="M40" s="271"/>
      <c r="N40" s="272"/>
      <c r="O40" s="56"/>
      <c r="P40" s="57"/>
      <c r="Q40" s="58"/>
      <c r="R40" s="59"/>
      <c r="S40" s="60"/>
      <c r="T40" s="59"/>
      <c r="U40" s="60"/>
    </row>
    <row r="41" spans="1:21" s="61" customFormat="1" ht="52.5" customHeight="1" x14ac:dyDescent="0.35">
      <c r="A41" s="52"/>
      <c r="B41" s="53"/>
      <c r="C41" s="54"/>
      <c r="D41" s="52"/>
      <c r="E41" s="63" t="s">
        <v>4</v>
      </c>
      <c r="F41" s="270"/>
      <c r="G41" s="271"/>
      <c r="H41" s="271"/>
      <c r="I41" s="271"/>
      <c r="J41" s="271"/>
      <c r="K41" s="271"/>
      <c r="L41" s="271"/>
      <c r="M41" s="271"/>
      <c r="N41" s="272"/>
      <c r="O41" s="56"/>
      <c r="P41" s="57"/>
      <c r="Q41" s="58"/>
      <c r="R41" s="59"/>
      <c r="S41" s="60"/>
      <c r="T41" s="59"/>
      <c r="U41" s="60"/>
    </row>
    <row r="42" spans="1:21" s="61" customFormat="1" ht="52.5" customHeight="1" x14ac:dyDescent="0.35">
      <c r="A42" s="52"/>
      <c r="B42" s="53"/>
      <c r="C42" s="54"/>
      <c r="D42" s="52"/>
      <c r="E42" s="63" t="s">
        <v>4</v>
      </c>
      <c r="F42" s="270"/>
      <c r="G42" s="271"/>
      <c r="H42" s="271"/>
      <c r="I42" s="271"/>
      <c r="J42" s="271"/>
      <c r="K42" s="271"/>
      <c r="L42" s="271"/>
      <c r="M42" s="271"/>
      <c r="N42" s="272"/>
      <c r="O42" s="56"/>
      <c r="P42" s="57"/>
      <c r="Q42" s="58"/>
      <c r="R42" s="59"/>
      <c r="S42" s="60"/>
      <c r="T42" s="59"/>
      <c r="U42" s="60"/>
    </row>
    <row r="43" spans="1:21" s="61" customFormat="1" ht="52.5" customHeight="1" x14ac:dyDescent="0.35">
      <c r="A43" s="52"/>
      <c r="B43" s="53"/>
      <c r="C43" s="54"/>
      <c r="D43" s="52"/>
      <c r="E43" s="63" t="s">
        <v>4</v>
      </c>
      <c r="F43" s="270"/>
      <c r="G43" s="271"/>
      <c r="H43" s="271"/>
      <c r="I43" s="271"/>
      <c r="J43" s="271"/>
      <c r="K43" s="271"/>
      <c r="L43" s="271"/>
      <c r="M43" s="271"/>
      <c r="N43" s="272"/>
      <c r="O43" s="56"/>
      <c r="P43" s="57"/>
      <c r="Q43" s="58"/>
      <c r="R43" s="59"/>
      <c r="S43" s="60"/>
      <c r="T43" s="59"/>
      <c r="U43" s="60"/>
    </row>
    <row r="44" spans="1:21" s="61" customFormat="1" ht="52.5" customHeight="1" x14ac:dyDescent="0.35">
      <c r="A44" s="52"/>
      <c r="B44" s="53"/>
      <c r="C44" s="54"/>
      <c r="D44" s="52"/>
      <c r="E44" s="63" t="s">
        <v>4</v>
      </c>
      <c r="F44" s="270"/>
      <c r="G44" s="271"/>
      <c r="H44" s="271"/>
      <c r="I44" s="271"/>
      <c r="J44" s="271"/>
      <c r="K44" s="271"/>
      <c r="L44" s="271"/>
      <c r="M44" s="271"/>
      <c r="N44" s="272"/>
      <c r="O44" s="56"/>
      <c r="P44" s="57"/>
      <c r="Q44" s="58"/>
      <c r="R44" s="59"/>
      <c r="S44" s="60"/>
      <c r="T44" s="59"/>
      <c r="U44" s="60"/>
    </row>
    <row r="45" spans="1:21" s="61" customFormat="1" ht="52.5" customHeight="1" x14ac:dyDescent="0.35">
      <c r="A45" s="52"/>
      <c r="B45" s="53"/>
      <c r="C45" s="54"/>
      <c r="D45" s="52"/>
      <c r="E45" s="63" t="s">
        <v>4</v>
      </c>
      <c r="F45" s="270"/>
      <c r="G45" s="271"/>
      <c r="H45" s="271"/>
      <c r="I45" s="271"/>
      <c r="J45" s="271"/>
      <c r="K45" s="271"/>
      <c r="L45" s="271"/>
      <c r="M45" s="271"/>
      <c r="N45" s="272"/>
      <c r="O45" s="56"/>
      <c r="P45" s="57"/>
      <c r="Q45" s="58"/>
      <c r="R45" s="59"/>
      <c r="S45" s="60"/>
      <c r="T45" s="59"/>
      <c r="U45" s="60"/>
    </row>
    <row r="46" spans="1:21" s="61" customFormat="1" ht="52.5" customHeight="1" x14ac:dyDescent="0.35">
      <c r="A46" s="52"/>
      <c r="B46" s="53"/>
      <c r="C46" s="54"/>
      <c r="D46" s="52"/>
      <c r="E46" s="63" t="s">
        <v>4</v>
      </c>
      <c r="F46" s="270"/>
      <c r="G46" s="271"/>
      <c r="H46" s="271"/>
      <c r="I46" s="271"/>
      <c r="J46" s="271"/>
      <c r="K46" s="271"/>
      <c r="L46" s="271"/>
      <c r="M46" s="271"/>
      <c r="N46" s="272"/>
      <c r="O46" s="56"/>
      <c r="P46" s="57"/>
      <c r="Q46" s="58"/>
      <c r="R46" s="59"/>
      <c r="S46" s="60"/>
      <c r="T46" s="59"/>
      <c r="U46" s="60"/>
    </row>
    <row r="47" spans="1:21" s="61" customFormat="1" ht="52.5" customHeight="1" x14ac:dyDescent="0.35">
      <c r="A47" s="52"/>
      <c r="B47" s="53"/>
      <c r="C47" s="54"/>
      <c r="D47" s="52"/>
      <c r="E47" s="63" t="s">
        <v>4</v>
      </c>
      <c r="F47" s="270"/>
      <c r="G47" s="271"/>
      <c r="H47" s="271"/>
      <c r="I47" s="271"/>
      <c r="J47" s="271"/>
      <c r="K47" s="271"/>
      <c r="L47" s="271"/>
      <c r="M47" s="271"/>
      <c r="N47" s="272"/>
      <c r="O47" s="56"/>
      <c r="P47" s="57"/>
      <c r="Q47" s="58"/>
      <c r="R47" s="59"/>
      <c r="S47" s="60"/>
      <c r="T47" s="59"/>
      <c r="U47" s="60"/>
    </row>
    <row r="48" spans="1:21" s="61" customFormat="1" ht="52.5" customHeight="1" x14ac:dyDescent="0.35">
      <c r="A48" s="52"/>
      <c r="B48" s="53"/>
      <c r="C48" s="54"/>
      <c r="D48" s="52"/>
      <c r="E48" s="63" t="s">
        <v>4</v>
      </c>
      <c r="F48" s="270"/>
      <c r="G48" s="271"/>
      <c r="H48" s="271"/>
      <c r="I48" s="271"/>
      <c r="J48" s="271"/>
      <c r="K48" s="271"/>
      <c r="L48" s="271"/>
      <c r="M48" s="271"/>
      <c r="N48" s="272"/>
      <c r="O48" s="56"/>
      <c r="P48" s="57"/>
      <c r="Q48" s="58"/>
      <c r="R48" s="59"/>
      <c r="S48" s="60"/>
      <c r="T48" s="59"/>
      <c r="U48" s="60"/>
    </row>
    <row r="49" spans="1:21" s="61" customFormat="1" ht="52.5" customHeight="1" x14ac:dyDescent="0.35">
      <c r="A49" s="52"/>
      <c r="B49" s="53"/>
      <c r="C49" s="54"/>
      <c r="D49" s="52"/>
      <c r="E49" s="63" t="s">
        <v>4</v>
      </c>
      <c r="F49" s="270"/>
      <c r="G49" s="271"/>
      <c r="H49" s="271"/>
      <c r="I49" s="271"/>
      <c r="J49" s="271"/>
      <c r="K49" s="271"/>
      <c r="L49" s="271"/>
      <c r="M49" s="271"/>
      <c r="N49" s="272"/>
      <c r="O49" s="56"/>
      <c r="P49" s="57"/>
      <c r="Q49" s="58"/>
      <c r="R49" s="59"/>
      <c r="S49" s="60"/>
      <c r="T49" s="59"/>
      <c r="U49" s="60"/>
    </row>
    <row r="50" spans="1:21" s="61" customFormat="1" ht="52.5" customHeight="1" x14ac:dyDescent="0.35">
      <c r="A50" s="52"/>
      <c r="B50" s="53"/>
      <c r="C50" s="54"/>
      <c r="D50" s="52"/>
      <c r="E50" s="63" t="s">
        <v>4</v>
      </c>
      <c r="F50" s="270"/>
      <c r="G50" s="271"/>
      <c r="H50" s="271"/>
      <c r="I50" s="271"/>
      <c r="J50" s="271"/>
      <c r="K50" s="271"/>
      <c r="L50" s="271"/>
      <c r="M50" s="271"/>
      <c r="N50" s="272"/>
      <c r="O50" s="56"/>
      <c r="P50" s="57"/>
      <c r="Q50" s="58"/>
      <c r="R50" s="59"/>
      <c r="S50" s="60"/>
      <c r="T50" s="59"/>
      <c r="U50" s="60"/>
    </row>
    <row r="51" spans="1:21" s="1" customFormat="1" x14ac:dyDescent="0.35">
      <c r="L51" s="26" t="s">
        <v>94</v>
      </c>
      <c r="N51" s="25"/>
      <c r="O51" s="26">
        <f>SUM(O38:O50)</f>
        <v>10171.5</v>
      </c>
      <c r="P51" s="26">
        <f>SUM(P38:P50)</f>
        <v>10007.15</v>
      </c>
      <c r="Q51" s="18"/>
      <c r="R51" s="136">
        <f>SUM(R38:R50)</f>
        <v>10007.15</v>
      </c>
      <c r="S51" s="18"/>
      <c r="T51" s="136">
        <f>SUM(T38:T50)</f>
        <v>10007.15</v>
      </c>
      <c r="U51" s="18"/>
    </row>
    <row r="53" spans="1:21" s="1" customFormat="1" ht="15" thickBot="1" x14ac:dyDescent="0.4">
      <c r="O53" s="26"/>
      <c r="P53" s="26"/>
      <c r="Q53" s="18"/>
      <c r="R53" s="27"/>
      <c r="S53" s="18"/>
      <c r="T53" s="27"/>
      <c r="U53" s="18"/>
    </row>
    <row r="54" spans="1:21" s="1" customFormat="1" ht="19" thickBot="1" x14ac:dyDescent="0.5">
      <c r="K54" s="273" t="s">
        <v>80</v>
      </c>
      <c r="L54" s="274"/>
      <c r="M54" s="274"/>
      <c r="N54" s="275"/>
      <c r="O54" s="26">
        <f>SUM(O34,O51)</f>
        <v>30421.5</v>
      </c>
      <c r="P54" s="26">
        <f>SUM(P34,P51)</f>
        <v>29392.15</v>
      </c>
      <c r="Q54" s="26"/>
      <c r="R54" s="26">
        <f>SUM(R34,R51)</f>
        <v>28312.46</v>
      </c>
      <c r="S54" s="26"/>
      <c r="T54" s="26">
        <f>SUM(T34,T51)</f>
        <v>30312.46</v>
      </c>
      <c r="U54" s="18"/>
    </row>
    <row r="55" spans="1:21" ht="23.5" x14ac:dyDescent="0.55000000000000004">
      <c r="A55" s="282" t="s">
        <v>100</v>
      </c>
      <c r="B55" s="282"/>
      <c r="C55" s="282"/>
      <c r="D55" s="282"/>
    </row>
    <row r="56" spans="1:21" s="89" customFormat="1" ht="34.5" customHeight="1" x14ac:dyDescent="0.35">
      <c r="A56" s="95" t="s">
        <v>167</v>
      </c>
      <c r="B56" s="96"/>
      <c r="C56" s="96"/>
      <c r="D56" s="96"/>
      <c r="E56" s="97"/>
      <c r="F56" s="97"/>
      <c r="G56" s="97"/>
      <c r="H56" s="97"/>
      <c r="I56" s="97"/>
      <c r="J56" s="97"/>
      <c r="K56" s="97"/>
      <c r="L56" s="97"/>
      <c r="M56" s="97"/>
      <c r="N56" s="98"/>
      <c r="O56" s="99" t="s">
        <v>88</v>
      </c>
      <c r="P56" s="99" t="s">
        <v>37</v>
      </c>
      <c r="Q56" s="100" t="s">
        <v>89</v>
      </c>
      <c r="R56" s="99" t="s">
        <v>38</v>
      </c>
      <c r="S56" s="100" t="s">
        <v>89</v>
      </c>
      <c r="T56" s="99" t="s">
        <v>39</v>
      </c>
      <c r="U56" s="100" t="s">
        <v>89</v>
      </c>
    </row>
    <row r="57" spans="1:21" x14ac:dyDescent="0.35">
      <c r="A57" s="46" t="s">
        <v>84</v>
      </c>
      <c r="B57" s="4"/>
      <c r="C57" s="19" t="s">
        <v>79</v>
      </c>
      <c r="D57" s="19" t="s">
        <v>78</v>
      </c>
      <c r="E57" s="48" t="s">
        <v>32</v>
      </c>
      <c r="F57" s="24" t="s">
        <v>33</v>
      </c>
      <c r="G57" s="4"/>
      <c r="H57" s="4"/>
      <c r="I57" s="4"/>
      <c r="J57" s="4"/>
      <c r="K57" s="4"/>
      <c r="L57" s="4"/>
      <c r="M57" s="4"/>
      <c r="N57" s="4"/>
      <c r="O57" s="15" t="s">
        <v>34</v>
      </c>
      <c r="P57" s="15" t="s">
        <v>34</v>
      </c>
      <c r="Q57" s="22"/>
      <c r="R57" s="15" t="s">
        <v>34</v>
      </c>
      <c r="S57" s="23"/>
      <c r="T57" s="15" t="s">
        <v>34</v>
      </c>
      <c r="U57" s="23"/>
    </row>
    <row r="58" spans="1:21" s="61" customFormat="1" ht="60" customHeight="1" x14ac:dyDescent="0.35">
      <c r="A58" s="52">
        <v>3</v>
      </c>
      <c r="B58" s="53"/>
      <c r="C58" s="54" t="s">
        <v>55</v>
      </c>
      <c r="D58" s="52" t="s">
        <v>58</v>
      </c>
      <c r="E58" s="55" t="s">
        <v>8</v>
      </c>
      <c r="F58" s="270" t="s">
        <v>260</v>
      </c>
      <c r="G58" s="271"/>
      <c r="H58" s="271"/>
      <c r="I58" s="271"/>
      <c r="J58" s="271"/>
      <c r="K58" s="271"/>
      <c r="L58" s="271"/>
      <c r="M58" s="271"/>
      <c r="N58" s="272"/>
      <c r="O58" s="196">
        <f>79.98*12</f>
        <v>959.76</v>
      </c>
      <c r="P58" s="200">
        <v>890.6</v>
      </c>
      <c r="Q58" s="201" t="s">
        <v>291</v>
      </c>
      <c r="R58" s="200">
        <v>890.6</v>
      </c>
      <c r="S58" s="60"/>
      <c r="T58" s="57">
        <v>890.6</v>
      </c>
      <c r="U58" s="60"/>
    </row>
    <row r="59" spans="1:21" s="61" customFormat="1" ht="52.5" customHeight="1" x14ac:dyDescent="0.35">
      <c r="A59" s="52">
        <v>11</v>
      </c>
      <c r="B59" s="53"/>
      <c r="C59" s="54" t="s">
        <v>57</v>
      </c>
      <c r="D59" s="52" t="s">
        <v>57</v>
      </c>
      <c r="E59" s="55" t="s">
        <v>8</v>
      </c>
      <c r="F59" s="270" t="s">
        <v>249</v>
      </c>
      <c r="G59" s="271"/>
      <c r="H59" s="271"/>
      <c r="I59" s="271"/>
      <c r="J59" s="271"/>
      <c r="K59" s="271"/>
      <c r="L59" s="271"/>
      <c r="M59" s="271"/>
      <c r="N59" s="272"/>
      <c r="O59" s="57">
        <v>1500</v>
      </c>
      <c r="P59" s="57">
        <v>1500</v>
      </c>
      <c r="Q59" s="58"/>
      <c r="R59" s="57">
        <v>1500</v>
      </c>
      <c r="S59" s="210"/>
      <c r="T59" s="199">
        <v>150</v>
      </c>
      <c r="U59" s="202" t="s">
        <v>312</v>
      </c>
    </row>
    <row r="60" spans="1:21" s="61" customFormat="1" ht="60" customHeight="1" x14ac:dyDescent="0.35">
      <c r="A60" s="204">
        <v>4</v>
      </c>
      <c r="B60" s="205"/>
      <c r="C60" s="206" t="s">
        <v>55</v>
      </c>
      <c r="D60" s="204" t="s">
        <v>56</v>
      </c>
      <c r="E60" s="207" t="s">
        <v>8</v>
      </c>
      <c r="F60" s="276" t="s">
        <v>292</v>
      </c>
      <c r="G60" s="277"/>
      <c r="H60" s="277"/>
      <c r="I60" s="277"/>
      <c r="J60" s="277"/>
      <c r="K60" s="277"/>
      <c r="L60" s="277"/>
      <c r="M60" s="277"/>
      <c r="N60" s="278"/>
      <c r="O60" s="200"/>
      <c r="P60" s="200">
        <v>2200</v>
      </c>
      <c r="Q60" s="201" t="s">
        <v>293</v>
      </c>
      <c r="R60" s="200">
        <v>2200</v>
      </c>
      <c r="S60" s="60"/>
      <c r="T60" s="57">
        <v>2200</v>
      </c>
      <c r="U60" s="60"/>
    </row>
    <row r="61" spans="1:21" s="61" customFormat="1" ht="52.5" customHeight="1" x14ac:dyDescent="0.35">
      <c r="A61" s="52"/>
      <c r="B61" s="53"/>
      <c r="C61" s="54"/>
      <c r="D61" s="52"/>
      <c r="E61" s="55"/>
      <c r="F61" s="270"/>
      <c r="G61" s="271"/>
      <c r="H61" s="271"/>
      <c r="I61" s="271"/>
      <c r="J61" s="271"/>
      <c r="K61" s="271"/>
      <c r="L61" s="271"/>
      <c r="M61" s="271"/>
      <c r="N61" s="272"/>
      <c r="O61" s="57"/>
      <c r="P61" s="57"/>
      <c r="Q61" s="58"/>
      <c r="R61" s="57"/>
      <c r="S61" s="60"/>
      <c r="T61" s="57"/>
      <c r="U61" s="60"/>
    </row>
    <row r="62" spans="1:21" s="61" customFormat="1" ht="52.5" customHeight="1" x14ac:dyDescent="0.35">
      <c r="A62" s="52"/>
      <c r="B62" s="53"/>
      <c r="C62" s="54"/>
      <c r="D62" s="52"/>
      <c r="E62" s="55"/>
      <c r="F62" s="270"/>
      <c r="G62" s="271"/>
      <c r="H62" s="271"/>
      <c r="I62" s="271"/>
      <c r="J62" s="271"/>
      <c r="K62" s="271"/>
      <c r="L62" s="271"/>
      <c r="M62" s="271"/>
      <c r="N62" s="272"/>
      <c r="O62" s="57"/>
      <c r="P62" s="57"/>
      <c r="Q62" s="58"/>
      <c r="R62" s="57"/>
      <c r="S62" s="60"/>
      <c r="T62" s="57"/>
      <c r="U62" s="60"/>
    </row>
    <row r="63" spans="1:21" s="61" customFormat="1" ht="52.5" customHeight="1" x14ac:dyDescent="0.35">
      <c r="A63" s="52"/>
      <c r="B63" s="53"/>
      <c r="C63" s="54"/>
      <c r="D63" s="52"/>
      <c r="E63" s="55"/>
      <c r="F63" s="270"/>
      <c r="G63" s="271"/>
      <c r="H63" s="271"/>
      <c r="I63" s="271"/>
      <c r="J63" s="271"/>
      <c r="K63" s="271"/>
      <c r="L63" s="271"/>
      <c r="M63" s="271"/>
      <c r="N63" s="272"/>
      <c r="O63" s="57"/>
      <c r="P63" s="57"/>
      <c r="Q63" s="58"/>
      <c r="R63" s="57"/>
      <c r="S63" s="60"/>
      <c r="T63" s="57"/>
      <c r="U63" s="60"/>
    </row>
    <row r="64" spans="1:21" s="61" customFormat="1" ht="52.5" customHeight="1" x14ac:dyDescent="0.35">
      <c r="A64" s="64"/>
      <c r="B64" s="65"/>
      <c r="C64" s="66"/>
      <c r="D64" s="64"/>
      <c r="E64" s="67"/>
      <c r="F64" s="270"/>
      <c r="G64" s="271"/>
      <c r="H64" s="271"/>
      <c r="I64" s="271"/>
      <c r="J64" s="271"/>
      <c r="K64" s="271"/>
      <c r="L64" s="271"/>
      <c r="M64" s="271"/>
      <c r="N64" s="272"/>
      <c r="O64" s="68"/>
      <c r="P64" s="68"/>
      <c r="Q64" s="69"/>
      <c r="R64" s="68"/>
      <c r="S64" s="70"/>
      <c r="T64" s="68"/>
      <c r="U64" s="70"/>
    </row>
    <row r="65" spans="1:21" s="29" customFormat="1" x14ac:dyDescent="0.35">
      <c r="M65" s="29" t="s">
        <v>97</v>
      </c>
      <c r="N65" s="25"/>
      <c r="O65" s="25">
        <f>SUM(O58:O64)</f>
        <v>2459.7600000000002</v>
      </c>
      <c r="P65" s="25">
        <f>SUM(P58:P64)</f>
        <v>4590.6000000000004</v>
      </c>
      <c r="Q65" s="28"/>
      <c r="R65" s="25">
        <f>SUM(R58:R64)</f>
        <v>4590.6000000000004</v>
      </c>
      <c r="S65" s="28"/>
      <c r="T65" s="25">
        <f>SUM(T58:T64)</f>
        <v>3240.6</v>
      </c>
      <c r="U65" s="28"/>
    </row>
    <row r="66" spans="1:21" s="1" customFormat="1" x14ac:dyDescent="0.35">
      <c r="N66" s="26"/>
      <c r="O66" s="26"/>
      <c r="P66" s="26"/>
      <c r="Q66" s="18"/>
      <c r="R66" s="26"/>
      <c r="S66" s="18"/>
      <c r="T66" s="26"/>
      <c r="U66" s="18"/>
    </row>
    <row r="67" spans="1:21" s="107" customFormat="1" ht="34.5" customHeight="1" x14ac:dyDescent="0.35">
      <c r="A67" s="101" t="s">
        <v>95</v>
      </c>
      <c r="B67" s="102"/>
      <c r="C67" s="102"/>
      <c r="D67" s="102"/>
      <c r="E67" s="103"/>
      <c r="F67" s="103"/>
      <c r="G67" s="103"/>
      <c r="H67" s="103"/>
      <c r="I67" s="103"/>
      <c r="J67" s="103"/>
      <c r="K67" s="103"/>
      <c r="L67" s="103"/>
      <c r="M67" s="103"/>
      <c r="N67" s="104"/>
      <c r="O67" s="105" t="s">
        <v>88</v>
      </c>
      <c r="P67" s="105" t="s">
        <v>37</v>
      </c>
      <c r="Q67" s="106" t="s">
        <v>89</v>
      </c>
      <c r="R67" s="105" t="s">
        <v>38</v>
      </c>
      <c r="S67" s="106" t="s">
        <v>89</v>
      </c>
      <c r="T67" s="105" t="s">
        <v>39</v>
      </c>
      <c r="U67" s="106" t="s">
        <v>89</v>
      </c>
    </row>
    <row r="68" spans="1:21" x14ac:dyDescent="0.35">
      <c r="A68" s="46" t="s">
        <v>84</v>
      </c>
      <c r="B68" s="4"/>
      <c r="C68" s="19" t="s">
        <v>79</v>
      </c>
      <c r="D68" s="19" t="s">
        <v>78</v>
      </c>
      <c r="E68" s="48" t="s">
        <v>32</v>
      </c>
      <c r="F68" s="24" t="s">
        <v>33</v>
      </c>
      <c r="G68" s="4"/>
      <c r="H68" s="4"/>
      <c r="I68" s="4"/>
      <c r="J68" s="4"/>
      <c r="K68" s="4"/>
      <c r="L68" s="4"/>
      <c r="M68" s="4"/>
      <c r="N68" s="4"/>
      <c r="O68" s="15" t="s">
        <v>34</v>
      </c>
      <c r="P68" s="15" t="s">
        <v>34</v>
      </c>
      <c r="Q68" s="22"/>
      <c r="R68" s="15" t="s">
        <v>34</v>
      </c>
      <c r="S68" s="23"/>
      <c r="T68" s="15" t="s">
        <v>34</v>
      </c>
      <c r="U68" s="23"/>
    </row>
    <row r="69" spans="1:21" s="61" customFormat="1" ht="75.75" customHeight="1" x14ac:dyDescent="0.35">
      <c r="A69" s="52">
        <v>14</v>
      </c>
      <c r="B69" s="53"/>
      <c r="C69" s="54" t="s">
        <v>57</v>
      </c>
      <c r="D69" s="52" t="s">
        <v>58</v>
      </c>
      <c r="E69" s="55" t="s">
        <v>13</v>
      </c>
      <c r="F69" s="270" t="s">
        <v>258</v>
      </c>
      <c r="G69" s="271"/>
      <c r="H69" s="271"/>
      <c r="I69" s="271"/>
      <c r="J69" s="271"/>
      <c r="K69" s="271"/>
      <c r="L69" s="271"/>
      <c r="M69" s="271"/>
      <c r="N69" s="272"/>
      <c r="O69" s="57">
        <v>3301</v>
      </c>
      <c r="P69" s="200">
        <f>3301-1101.49</f>
        <v>2199.5100000000002</v>
      </c>
      <c r="Q69" s="201" t="s">
        <v>295</v>
      </c>
      <c r="R69" s="200">
        <v>3301</v>
      </c>
      <c r="S69" s="210" t="s">
        <v>309</v>
      </c>
      <c r="T69" s="199">
        <v>2423.1</v>
      </c>
      <c r="U69" s="202" t="s">
        <v>313</v>
      </c>
    </row>
    <row r="70" spans="1:21" s="61" customFormat="1" ht="52.5" customHeight="1" x14ac:dyDescent="0.35">
      <c r="A70" s="52">
        <v>15</v>
      </c>
      <c r="B70" s="53"/>
      <c r="C70" s="54" t="s">
        <v>55</v>
      </c>
      <c r="D70" s="52" t="s">
        <v>55</v>
      </c>
      <c r="E70" s="55" t="s">
        <v>13</v>
      </c>
      <c r="F70" s="270" t="s">
        <v>250</v>
      </c>
      <c r="G70" s="271"/>
      <c r="H70" s="271"/>
      <c r="I70" s="271"/>
      <c r="J70" s="271"/>
      <c r="K70" s="271"/>
      <c r="L70" s="271"/>
      <c r="M70" s="271"/>
      <c r="N70" s="272"/>
      <c r="O70" s="57">
        <v>320</v>
      </c>
      <c r="P70" s="57">
        <v>320</v>
      </c>
      <c r="Q70" s="58"/>
      <c r="R70" s="200">
        <v>289.68</v>
      </c>
      <c r="S70" s="210" t="s">
        <v>300</v>
      </c>
      <c r="T70" s="199">
        <v>505.68</v>
      </c>
      <c r="U70" s="202" t="s">
        <v>323</v>
      </c>
    </row>
    <row r="71" spans="1:21" s="61" customFormat="1" ht="52.5" customHeight="1" x14ac:dyDescent="0.35">
      <c r="A71" s="52"/>
      <c r="B71" s="53"/>
      <c r="C71" s="54" t="s">
        <v>58</v>
      </c>
      <c r="D71" s="52" t="s">
        <v>58</v>
      </c>
      <c r="E71" s="55" t="s">
        <v>13</v>
      </c>
      <c r="F71" s="276" t="s">
        <v>306</v>
      </c>
      <c r="G71" s="277"/>
      <c r="H71" s="277"/>
      <c r="I71" s="277"/>
      <c r="J71" s="277"/>
      <c r="K71" s="277"/>
      <c r="L71" s="277"/>
      <c r="M71" s="277"/>
      <c r="N71" s="278"/>
      <c r="O71" s="57"/>
      <c r="P71" s="57"/>
      <c r="Q71" s="58"/>
      <c r="R71" s="200">
        <v>720</v>
      </c>
      <c r="S71" s="210" t="s">
        <v>307</v>
      </c>
      <c r="T71" s="57">
        <v>720</v>
      </c>
      <c r="U71" s="60"/>
    </row>
    <row r="72" spans="1:21" s="61" customFormat="1" ht="129.75" customHeight="1" x14ac:dyDescent="0.35">
      <c r="A72" s="52"/>
      <c r="B72" s="53"/>
      <c r="C72" s="54" t="s">
        <v>58</v>
      </c>
      <c r="D72" s="52" t="s">
        <v>58</v>
      </c>
      <c r="E72" s="55" t="s">
        <v>11</v>
      </c>
      <c r="F72" s="270" t="s">
        <v>318</v>
      </c>
      <c r="G72" s="271"/>
      <c r="H72" s="271"/>
      <c r="I72" s="271"/>
      <c r="J72" s="271"/>
      <c r="K72" s="271"/>
      <c r="L72" s="271"/>
      <c r="M72" s="271"/>
      <c r="N72" s="272"/>
      <c r="O72" s="57"/>
      <c r="P72" s="57"/>
      <c r="Q72" s="58"/>
      <c r="R72" s="57"/>
      <c r="S72" s="60"/>
      <c r="T72" s="199">
        <v>3285</v>
      </c>
      <c r="U72" s="202" t="s">
        <v>319</v>
      </c>
    </row>
    <row r="73" spans="1:21" s="61" customFormat="1" ht="52.5" customHeight="1" x14ac:dyDescent="0.35">
      <c r="A73" s="52"/>
      <c r="B73" s="53"/>
      <c r="C73" s="54" t="s">
        <v>58</v>
      </c>
      <c r="D73" s="52" t="s">
        <v>58</v>
      </c>
      <c r="E73" s="55" t="s">
        <v>11</v>
      </c>
      <c r="F73" s="270" t="s">
        <v>321</v>
      </c>
      <c r="G73" s="271"/>
      <c r="H73" s="271"/>
      <c r="I73" s="271"/>
      <c r="J73" s="271"/>
      <c r="K73" s="271"/>
      <c r="L73" s="271"/>
      <c r="M73" s="271"/>
      <c r="N73" s="272"/>
      <c r="O73" s="57"/>
      <c r="P73" s="57"/>
      <c r="Q73" s="58"/>
      <c r="R73" s="57"/>
      <c r="S73" s="60"/>
      <c r="T73" s="199">
        <v>650</v>
      </c>
      <c r="U73" s="202" t="s">
        <v>322</v>
      </c>
    </row>
    <row r="74" spans="1:21" s="61" customFormat="1" ht="52.5" customHeight="1" x14ac:dyDescent="0.35">
      <c r="A74" s="52"/>
      <c r="B74" s="53"/>
      <c r="C74" s="54"/>
      <c r="D74" s="52"/>
      <c r="E74" s="55"/>
      <c r="F74" s="270"/>
      <c r="G74" s="271"/>
      <c r="H74" s="271"/>
      <c r="I74" s="271"/>
      <c r="J74" s="271"/>
      <c r="K74" s="271"/>
      <c r="L74" s="271"/>
      <c r="M74" s="271"/>
      <c r="N74" s="272"/>
      <c r="O74" s="57"/>
      <c r="P74" s="57"/>
      <c r="Q74" s="58"/>
      <c r="R74" s="57"/>
      <c r="S74" s="60"/>
      <c r="T74" s="57"/>
      <c r="U74" s="60"/>
    </row>
    <row r="75" spans="1:21" s="61" customFormat="1" ht="52.5" customHeight="1" x14ac:dyDescent="0.35">
      <c r="A75" s="52"/>
      <c r="B75" s="53"/>
      <c r="C75" s="54"/>
      <c r="D75" s="52"/>
      <c r="E75" s="55"/>
      <c r="F75" s="270"/>
      <c r="G75" s="271"/>
      <c r="H75" s="271"/>
      <c r="I75" s="271"/>
      <c r="J75" s="271"/>
      <c r="K75" s="271"/>
      <c r="L75" s="271"/>
      <c r="M75" s="271"/>
      <c r="N75" s="272"/>
      <c r="O75" s="57"/>
      <c r="P75" s="57"/>
      <c r="Q75" s="58"/>
      <c r="R75" s="57"/>
      <c r="S75" s="60"/>
      <c r="T75" s="57"/>
      <c r="U75" s="60"/>
    </row>
    <row r="76" spans="1:21" s="61" customFormat="1" ht="52.5" customHeight="1" x14ac:dyDescent="0.35">
      <c r="A76" s="52"/>
      <c r="B76" s="53"/>
      <c r="C76" s="54"/>
      <c r="D76" s="52"/>
      <c r="E76" s="55"/>
      <c r="F76" s="270"/>
      <c r="G76" s="271"/>
      <c r="H76" s="271"/>
      <c r="I76" s="271"/>
      <c r="J76" s="271"/>
      <c r="K76" s="271"/>
      <c r="L76" s="271"/>
      <c r="M76" s="271"/>
      <c r="N76" s="272"/>
      <c r="O76" s="57"/>
      <c r="P76" s="57"/>
      <c r="Q76" s="58"/>
      <c r="R76" s="57"/>
      <c r="S76" s="60"/>
      <c r="T76" s="57"/>
      <c r="U76" s="60"/>
    </row>
    <row r="77" spans="1:21" s="61" customFormat="1" ht="52.5" customHeight="1" x14ac:dyDescent="0.35">
      <c r="A77" s="52"/>
      <c r="B77" s="53"/>
      <c r="C77" s="54"/>
      <c r="D77" s="52"/>
      <c r="E77" s="55"/>
      <c r="F77" s="270"/>
      <c r="G77" s="271"/>
      <c r="H77" s="271"/>
      <c r="I77" s="271"/>
      <c r="J77" s="271"/>
      <c r="K77" s="271"/>
      <c r="L77" s="271"/>
      <c r="M77" s="271"/>
      <c r="N77" s="272"/>
      <c r="O77" s="57"/>
      <c r="P77" s="57"/>
      <c r="Q77" s="58"/>
      <c r="R77" s="57"/>
      <c r="S77" s="60"/>
      <c r="T77" s="57"/>
      <c r="U77" s="60"/>
    </row>
    <row r="78" spans="1:21" s="61" customFormat="1" ht="52.5" customHeight="1" x14ac:dyDescent="0.35">
      <c r="A78" s="52"/>
      <c r="B78" s="53"/>
      <c r="C78" s="54"/>
      <c r="D78" s="52"/>
      <c r="E78" s="55"/>
      <c r="F78" s="270"/>
      <c r="G78" s="271"/>
      <c r="H78" s="271"/>
      <c r="I78" s="271"/>
      <c r="J78" s="271"/>
      <c r="K78" s="271"/>
      <c r="L78" s="271"/>
      <c r="M78" s="271"/>
      <c r="N78" s="272"/>
      <c r="O78" s="57"/>
      <c r="P78" s="57"/>
      <c r="Q78" s="58"/>
      <c r="R78" s="57"/>
      <c r="S78" s="60"/>
      <c r="T78" s="57"/>
      <c r="U78" s="60"/>
    </row>
    <row r="79" spans="1:21" s="61" customFormat="1" ht="52.5" customHeight="1" x14ac:dyDescent="0.35">
      <c r="A79" s="52"/>
      <c r="B79" s="53"/>
      <c r="C79" s="54"/>
      <c r="D79" s="52"/>
      <c r="E79" s="55"/>
      <c r="F79" s="270"/>
      <c r="G79" s="271"/>
      <c r="H79" s="271"/>
      <c r="I79" s="271"/>
      <c r="J79" s="271"/>
      <c r="K79" s="271"/>
      <c r="L79" s="271"/>
      <c r="M79" s="271"/>
      <c r="N79" s="272"/>
      <c r="O79" s="57"/>
      <c r="P79" s="57"/>
      <c r="Q79" s="58"/>
      <c r="R79" s="57"/>
      <c r="S79" s="60"/>
      <c r="T79" s="57"/>
      <c r="U79" s="60"/>
    </row>
    <row r="80" spans="1:21" s="1" customFormat="1" x14ac:dyDescent="0.35">
      <c r="L80" s="137" t="s">
        <v>98</v>
      </c>
      <c r="M80" s="38"/>
      <c r="N80" s="38"/>
      <c r="O80" s="26">
        <f>SUM(O69:O79)</f>
        <v>3621</v>
      </c>
      <c r="P80" s="26">
        <f>SUM(P69:P79)</f>
        <v>2519.5100000000002</v>
      </c>
      <c r="Q80" s="26"/>
      <c r="R80" s="26">
        <f>SUM(R69:R79)</f>
        <v>4310.68</v>
      </c>
      <c r="S80" s="26"/>
      <c r="T80" s="26">
        <f>SUM(T69:T79)</f>
        <v>7583.78</v>
      </c>
      <c r="U80" s="26"/>
    </row>
    <row r="82" spans="1:21" s="89" customFormat="1" ht="37.5" customHeight="1" x14ac:dyDescent="0.35">
      <c r="A82" s="108" t="s">
        <v>36</v>
      </c>
      <c r="B82" s="109"/>
      <c r="C82" s="109"/>
      <c r="D82" s="109"/>
      <c r="E82" s="109"/>
      <c r="F82" s="109"/>
      <c r="G82" s="109"/>
      <c r="H82" s="109"/>
      <c r="I82" s="109"/>
      <c r="J82" s="109"/>
      <c r="K82" s="109"/>
      <c r="L82" s="109"/>
      <c r="M82" s="109"/>
      <c r="N82" s="110"/>
      <c r="O82" s="111" t="s">
        <v>88</v>
      </c>
      <c r="P82" s="111" t="s">
        <v>37</v>
      </c>
      <c r="Q82" s="112" t="s">
        <v>89</v>
      </c>
      <c r="R82" s="111" t="s">
        <v>38</v>
      </c>
      <c r="S82" s="112" t="s">
        <v>89</v>
      </c>
      <c r="T82" s="111" t="s">
        <v>39</v>
      </c>
      <c r="U82" s="112" t="s">
        <v>89</v>
      </c>
    </row>
    <row r="83" spans="1:21" x14ac:dyDescent="0.35">
      <c r="A83" s="46" t="s">
        <v>84</v>
      </c>
      <c r="B83" s="4"/>
      <c r="C83" s="19" t="s">
        <v>79</v>
      </c>
      <c r="D83" s="19" t="s">
        <v>78</v>
      </c>
      <c r="E83" s="48" t="s">
        <v>32</v>
      </c>
      <c r="F83" s="4" t="s">
        <v>33</v>
      </c>
      <c r="G83" s="4"/>
      <c r="H83" s="4"/>
      <c r="I83" s="4"/>
      <c r="J83" s="4"/>
      <c r="K83" s="4"/>
      <c r="L83" s="4"/>
      <c r="M83" s="4"/>
      <c r="N83" s="4"/>
      <c r="O83" s="15" t="s">
        <v>34</v>
      </c>
      <c r="P83" s="24" t="s">
        <v>34</v>
      </c>
      <c r="Q83" s="22"/>
      <c r="R83" s="24" t="s">
        <v>34</v>
      </c>
      <c r="S83" s="23"/>
      <c r="T83" s="24" t="s">
        <v>34</v>
      </c>
      <c r="U83" s="23"/>
    </row>
    <row r="84" spans="1:21" s="61" customFormat="1" ht="52.5" customHeight="1" x14ac:dyDescent="0.35">
      <c r="A84" s="52"/>
      <c r="B84" s="53"/>
      <c r="C84" s="54"/>
      <c r="D84" s="54"/>
      <c r="E84" s="55"/>
      <c r="F84" s="270"/>
      <c r="G84" s="271"/>
      <c r="H84" s="271"/>
      <c r="I84" s="271"/>
      <c r="J84" s="271"/>
      <c r="K84" s="271"/>
      <c r="L84" s="271"/>
      <c r="M84" s="271"/>
      <c r="N84" s="272"/>
      <c r="O84" s="57"/>
      <c r="P84" s="56"/>
      <c r="Q84" s="58"/>
      <c r="R84" s="56"/>
      <c r="S84" s="60"/>
      <c r="T84" s="56"/>
      <c r="U84" s="60"/>
    </row>
    <row r="85" spans="1:21" s="61" customFormat="1" ht="52.5" customHeight="1" x14ac:dyDescent="0.35">
      <c r="A85" s="52"/>
      <c r="B85" s="53"/>
      <c r="C85" s="54"/>
      <c r="D85" s="54"/>
      <c r="E85" s="55"/>
      <c r="F85" s="270"/>
      <c r="G85" s="271"/>
      <c r="H85" s="271"/>
      <c r="I85" s="271"/>
      <c r="J85" s="271"/>
      <c r="K85" s="271"/>
      <c r="L85" s="271"/>
      <c r="M85" s="271"/>
      <c r="N85" s="272"/>
      <c r="O85" s="57"/>
      <c r="P85" s="56"/>
      <c r="Q85" s="58"/>
      <c r="R85" s="56"/>
      <c r="S85" s="60"/>
      <c r="T85" s="56"/>
      <c r="U85" s="60"/>
    </row>
    <row r="86" spans="1:21" s="61" customFormat="1" ht="52.5" customHeight="1" x14ac:dyDescent="0.35">
      <c r="A86" s="52"/>
      <c r="B86" s="53"/>
      <c r="C86" s="54"/>
      <c r="D86" s="54"/>
      <c r="E86" s="55"/>
      <c r="F86" s="270"/>
      <c r="G86" s="271"/>
      <c r="H86" s="271"/>
      <c r="I86" s="271"/>
      <c r="J86" s="271"/>
      <c r="K86" s="271"/>
      <c r="L86" s="271"/>
      <c r="M86" s="271"/>
      <c r="N86" s="272"/>
      <c r="O86" s="57"/>
      <c r="P86" s="56"/>
      <c r="Q86" s="58"/>
      <c r="R86" s="56"/>
      <c r="S86" s="60"/>
      <c r="T86" s="56"/>
      <c r="U86" s="60"/>
    </row>
    <row r="87" spans="1:21" s="61" customFormat="1" ht="52.5" customHeight="1" x14ac:dyDescent="0.35">
      <c r="A87" s="52"/>
      <c r="B87" s="53"/>
      <c r="C87" s="54"/>
      <c r="D87" s="54"/>
      <c r="E87" s="55"/>
      <c r="F87" s="270"/>
      <c r="G87" s="271"/>
      <c r="H87" s="271"/>
      <c r="I87" s="271"/>
      <c r="J87" s="271"/>
      <c r="K87" s="271"/>
      <c r="L87" s="271"/>
      <c r="M87" s="271"/>
      <c r="N87" s="272"/>
      <c r="O87" s="57"/>
      <c r="P87" s="56"/>
      <c r="Q87" s="58"/>
      <c r="R87" s="56"/>
      <c r="S87" s="60"/>
      <c r="T87" s="56"/>
      <c r="U87" s="60"/>
    </row>
    <row r="88" spans="1:21" s="61" customFormat="1" ht="52.5" customHeight="1" x14ac:dyDescent="0.35">
      <c r="A88" s="52"/>
      <c r="B88" s="53"/>
      <c r="C88" s="54"/>
      <c r="D88" s="54"/>
      <c r="E88" s="55"/>
      <c r="F88" s="270"/>
      <c r="G88" s="271"/>
      <c r="H88" s="271"/>
      <c r="I88" s="271"/>
      <c r="J88" s="271"/>
      <c r="K88" s="271"/>
      <c r="L88" s="271"/>
      <c r="M88" s="271"/>
      <c r="N88" s="272"/>
      <c r="O88" s="57"/>
      <c r="P88" s="56"/>
      <c r="Q88" s="58"/>
      <c r="R88" s="56"/>
      <c r="S88" s="60"/>
      <c r="T88" s="56"/>
      <c r="U88" s="60"/>
    </row>
    <row r="89" spans="1:21" s="61" customFormat="1" ht="52.5" customHeight="1" x14ac:dyDescent="0.35">
      <c r="A89" s="52"/>
      <c r="B89" s="53"/>
      <c r="C89" s="54"/>
      <c r="D89" s="54"/>
      <c r="E89" s="55"/>
      <c r="F89" s="270"/>
      <c r="G89" s="271"/>
      <c r="H89" s="271"/>
      <c r="I89" s="271"/>
      <c r="J89" s="271"/>
      <c r="K89" s="271"/>
      <c r="L89" s="271"/>
      <c r="M89" s="271"/>
      <c r="N89" s="272"/>
      <c r="O89" s="57"/>
      <c r="P89" s="56"/>
      <c r="Q89" s="58"/>
      <c r="R89" s="56"/>
      <c r="S89" s="60"/>
      <c r="T89" s="56"/>
      <c r="U89" s="60"/>
    </row>
    <row r="90" spans="1:21" s="61" customFormat="1" ht="52.5" customHeight="1" x14ac:dyDescent="0.35">
      <c r="A90" s="52"/>
      <c r="B90" s="53"/>
      <c r="C90" s="54"/>
      <c r="D90" s="54"/>
      <c r="E90" s="55"/>
      <c r="F90" s="270"/>
      <c r="G90" s="271"/>
      <c r="H90" s="271"/>
      <c r="I90" s="271"/>
      <c r="J90" s="271"/>
      <c r="K90" s="271"/>
      <c r="L90" s="271"/>
      <c r="M90" s="271"/>
      <c r="N90" s="272"/>
      <c r="O90" s="57"/>
      <c r="P90" s="56"/>
      <c r="Q90" s="58"/>
      <c r="R90" s="56"/>
      <c r="S90" s="60"/>
      <c r="T90" s="56"/>
      <c r="U90" s="60"/>
    </row>
    <row r="91" spans="1:21" s="61" customFormat="1" ht="52.5" customHeight="1" x14ac:dyDescent="0.35">
      <c r="A91" s="52"/>
      <c r="B91" s="53"/>
      <c r="C91" s="54"/>
      <c r="D91" s="54"/>
      <c r="E91" s="55"/>
      <c r="F91" s="270"/>
      <c r="G91" s="271"/>
      <c r="H91" s="271"/>
      <c r="I91" s="271"/>
      <c r="J91" s="271"/>
      <c r="K91" s="271"/>
      <c r="L91" s="271"/>
      <c r="M91" s="271"/>
      <c r="N91" s="272"/>
      <c r="O91" s="57"/>
      <c r="P91" s="56"/>
      <c r="Q91" s="58"/>
      <c r="R91" s="56"/>
      <c r="S91" s="60"/>
      <c r="T91" s="56"/>
      <c r="U91" s="60"/>
    </row>
    <row r="92" spans="1:21" s="61" customFormat="1" ht="52.5" customHeight="1" x14ac:dyDescent="0.35">
      <c r="A92" s="52"/>
      <c r="B92" s="53"/>
      <c r="C92" s="54"/>
      <c r="D92" s="54"/>
      <c r="E92" s="55"/>
      <c r="F92" s="270"/>
      <c r="G92" s="271"/>
      <c r="H92" s="271"/>
      <c r="I92" s="271"/>
      <c r="J92" s="271"/>
      <c r="K92" s="271"/>
      <c r="L92" s="271"/>
      <c r="M92" s="271"/>
      <c r="N92" s="272"/>
      <c r="O92" s="57"/>
      <c r="P92" s="56"/>
      <c r="Q92" s="58"/>
      <c r="R92" s="56"/>
      <c r="S92" s="60"/>
      <c r="T92" s="56"/>
      <c r="U92" s="60"/>
    </row>
    <row r="93" spans="1:21" s="61" customFormat="1" ht="52.5" customHeight="1" x14ac:dyDescent="0.35">
      <c r="A93" s="52"/>
      <c r="B93" s="53"/>
      <c r="C93" s="54"/>
      <c r="D93" s="54"/>
      <c r="E93" s="55"/>
      <c r="F93" s="270"/>
      <c r="G93" s="271"/>
      <c r="H93" s="271"/>
      <c r="I93" s="271"/>
      <c r="J93" s="271"/>
      <c r="K93" s="271"/>
      <c r="L93" s="271"/>
      <c r="M93" s="271"/>
      <c r="N93" s="272"/>
      <c r="O93" s="57"/>
      <c r="P93" s="56"/>
      <c r="Q93" s="58"/>
      <c r="R93" s="56"/>
      <c r="S93" s="60"/>
      <c r="T93" s="56"/>
      <c r="U93" s="60"/>
    </row>
    <row r="94" spans="1:21" s="61" customFormat="1" ht="52.5" customHeight="1" x14ac:dyDescent="0.35">
      <c r="A94" s="52"/>
      <c r="B94" s="53"/>
      <c r="C94" s="54"/>
      <c r="D94" s="54"/>
      <c r="E94" s="55"/>
      <c r="F94" s="270"/>
      <c r="G94" s="271"/>
      <c r="H94" s="271"/>
      <c r="I94" s="271"/>
      <c r="J94" s="271"/>
      <c r="K94" s="271"/>
      <c r="L94" s="271"/>
      <c r="M94" s="271"/>
      <c r="N94" s="272"/>
      <c r="O94" s="57"/>
      <c r="P94" s="56"/>
      <c r="Q94" s="69"/>
      <c r="R94" s="56"/>
      <c r="S94" s="70"/>
      <c r="T94" s="56"/>
      <c r="U94" s="60"/>
    </row>
    <row r="95" spans="1:21" s="1" customFormat="1" x14ac:dyDescent="0.35">
      <c r="L95" s="137" t="s">
        <v>81</v>
      </c>
      <c r="M95" s="38"/>
      <c r="N95" s="38"/>
      <c r="O95" s="26">
        <f>SUM(O84:O94)</f>
        <v>0</v>
      </c>
      <c r="P95" s="26">
        <f>SUM(P84:P94)</f>
        <v>0</v>
      </c>
      <c r="Q95" s="28"/>
      <c r="R95" s="26">
        <f>SUM(R84:R94)</f>
        <v>0</v>
      </c>
      <c r="S95" s="28"/>
      <c r="T95" s="26">
        <f>SUM(T84:T94)</f>
        <v>0</v>
      </c>
      <c r="U95" s="22"/>
    </row>
    <row r="97" spans="1:21" s="89" customFormat="1" ht="37.5" customHeight="1" x14ac:dyDescent="0.35">
      <c r="A97" s="113" t="s">
        <v>96</v>
      </c>
      <c r="B97" s="114"/>
      <c r="C97" s="114"/>
      <c r="D97" s="138" t="s">
        <v>185</v>
      </c>
      <c r="E97" s="114"/>
      <c r="F97" s="114"/>
      <c r="G97" s="114"/>
      <c r="H97" s="114"/>
      <c r="I97" s="114"/>
      <c r="J97" s="114"/>
      <c r="K97" s="114"/>
      <c r="L97" s="114"/>
      <c r="M97" s="114"/>
      <c r="N97" s="115"/>
      <c r="O97" s="116" t="s">
        <v>88</v>
      </c>
      <c r="P97" s="116" t="s">
        <v>37</v>
      </c>
      <c r="Q97" s="117" t="s">
        <v>89</v>
      </c>
      <c r="R97" s="116" t="s">
        <v>38</v>
      </c>
      <c r="S97" s="117" t="s">
        <v>89</v>
      </c>
      <c r="T97" s="116" t="s">
        <v>39</v>
      </c>
      <c r="U97" s="117" t="s">
        <v>89</v>
      </c>
    </row>
    <row r="98" spans="1:21" x14ac:dyDescent="0.35">
      <c r="A98" s="46" t="s">
        <v>84</v>
      </c>
      <c r="B98" s="4"/>
      <c r="C98" s="19" t="s">
        <v>79</v>
      </c>
      <c r="D98" s="19" t="s">
        <v>78</v>
      </c>
      <c r="E98" s="48" t="s">
        <v>32</v>
      </c>
      <c r="F98" s="4" t="s">
        <v>33</v>
      </c>
      <c r="G98" s="4"/>
      <c r="H98" s="4"/>
      <c r="I98" s="4"/>
      <c r="J98" s="4"/>
      <c r="K98" s="4"/>
      <c r="L98" s="4"/>
      <c r="M98" s="4"/>
      <c r="N98" s="4"/>
      <c r="O98" s="15" t="s">
        <v>34</v>
      </c>
      <c r="P98" s="15" t="s">
        <v>34</v>
      </c>
      <c r="Q98" s="22"/>
      <c r="R98" s="15" t="s">
        <v>34</v>
      </c>
      <c r="S98" s="23"/>
      <c r="T98" s="15" t="s">
        <v>34</v>
      </c>
      <c r="U98" s="23"/>
    </row>
    <row r="99" spans="1:21" s="61" customFormat="1" ht="71.25" customHeight="1" x14ac:dyDescent="0.35">
      <c r="A99" s="52">
        <v>5</v>
      </c>
      <c r="B99" s="53"/>
      <c r="C99" s="54" t="s">
        <v>55</v>
      </c>
      <c r="D99" s="54" t="s">
        <v>58</v>
      </c>
      <c r="E99" s="63" t="s">
        <v>15</v>
      </c>
      <c r="F99" s="270" t="s">
        <v>294</v>
      </c>
      <c r="G99" s="271"/>
      <c r="H99" s="271"/>
      <c r="I99" s="271"/>
      <c r="J99" s="271"/>
      <c r="K99" s="271"/>
      <c r="L99" s="271"/>
      <c r="M99" s="271"/>
      <c r="N99" s="272"/>
      <c r="O99" s="57">
        <v>987.38</v>
      </c>
      <c r="P99" s="57">
        <f>3539*0.279</f>
        <v>987.38100000000009</v>
      </c>
      <c r="Q99" s="58"/>
      <c r="R99" s="200">
        <v>1447.15</v>
      </c>
      <c r="S99" s="210" t="s">
        <v>308</v>
      </c>
      <c r="T99" s="199">
        <v>1295.4100000000001</v>
      </c>
      <c r="U99" s="202" t="s">
        <v>314</v>
      </c>
    </row>
    <row r="100" spans="1:21" s="61" customFormat="1" ht="73.5" customHeight="1" x14ac:dyDescent="0.35">
      <c r="A100" s="52">
        <v>6</v>
      </c>
      <c r="B100" s="53"/>
      <c r="C100" s="54" t="s">
        <v>56</v>
      </c>
      <c r="D100" s="54" t="s">
        <v>56</v>
      </c>
      <c r="E100" s="63" t="s">
        <v>15</v>
      </c>
      <c r="F100" s="276" t="s">
        <v>277</v>
      </c>
      <c r="G100" s="277"/>
      <c r="H100" s="277"/>
      <c r="I100" s="277"/>
      <c r="J100" s="277"/>
      <c r="K100" s="277"/>
      <c r="L100" s="277"/>
      <c r="M100" s="277"/>
      <c r="N100" s="278"/>
      <c r="O100" s="196">
        <v>3104.16</v>
      </c>
      <c r="P100" s="196">
        <v>3104.16</v>
      </c>
      <c r="Q100" s="198"/>
      <c r="R100" s="200">
        <v>3078.31</v>
      </c>
      <c r="S100" s="210" t="s">
        <v>301</v>
      </c>
      <c r="T100" s="57">
        <v>3078.31</v>
      </c>
      <c r="U100" s="60"/>
    </row>
    <row r="101" spans="1:21" s="61" customFormat="1" ht="135" customHeight="1" x14ac:dyDescent="0.35">
      <c r="A101" s="52">
        <v>9</v>
      </c>
      <c r="B101" s="53"/>
      <c r="C101" s="54" t="s">
        <v>56</v>
      </c>
      <c r="D101" s="54" t="s">
        <v>56</v>
      </c>
      <c r="E101" s="63" t="s">
        <v>15</v>
      </c>
      <c r="F101" s="279" t="s">
        <v>274</v>
      </c>
      <c r="G101" s="280"/>
      <c r="H101" s="280"/>
      <c r="I101" s="280"/>
      <c r="J101" s="280"/>
      <c r="K101" s="280"/>
      <c r="L101" s="280"/>
      <c r="M101" s="280"/>
      <c r="N101" s="281"/>
      <c r="O101" s="196">
        <f>914+569+309</f>
        <v>1792</v>
      </c>
      <c r="P101" s="196">
        <v>1792</v>
      </c>
      <c r="Q101" s="198"/>
      <c r="R101" s="196">
        <v>1792</v>
      </c>
      <c r="S101" s="60"/>
      <c r="T101" s="199">
        <v>0</v>
      </c>
      <c r="U101" s="202" t="s">
        <v>315</v>
      </c>
    </row>
    <row r="102" spans="1:21" s="61" customFormat="1" ht="67.5" customHeight="1" x14ac:dyDescent="0.35">
      <c r="A102" s="52">
        <v>10</v>
      </c>
      <c r="B102" s="53"/>
      <c r="C102" s="54" t="s">
        <v>56</v>
      </c>
      <c r="D102" s="54" t="s">
        <v>56</v>
      </c>
      <c r="E102" s="63" t="s">
        <v>15</v>
      </c>
      <c r="F102" s="279" t="s">
        <v>259</v>
      </c>
      <c r="G102" s="280"/>
      <c r="H102" s="280"/>
      <c r="I102" s="280"/>
      <c r="J102" s="280"/>
      <c r="K102" s="280"/>
      <c r="L102" s="280"/>
      <c r="M102" s="280"/>
      <c r="N102" s="281"/>
      <c r="O102" s="57">
        <v>260</v>
      </c>
      <c r="P102" s="57">
        <v>260</v>
      </c>
      <c r="Q102" s="58"/>
      <c r="R102" s="200">
        <v>158.57</v>
      </c>
      <c r="S102" s="210" t="s">
        <v>302</v>
      </c>
      <c r="T102" s="57">
        <v>158.57</v>
      </c>
      <c r="U102" s="60"/>
    </row>
    <row r="103" spans="1:21" s="61" customFormat="1" ht="129.75" customHeight="1" x14ac:dyDescent="0.35">
      <c r="A103" s="52">
        <v>13</v>
      </c>
      <c r="B103" s="53"/>
      <c r="C103" s="54" t="s">
        <v>56</v>
      </c>
      <c r="D103" s="54" t="s">
        <v>58</v>
      </c>
      <c r="E103" s="63" t="s">
        <v>15</v>
      </c>
      <c r="F103" s="279" t="s">
        <v>275</v>
      </c>
      <c r="G103" s="280"/>
      <c r="H103" s="280"/>
      <c r="I103" s="280"/>
      <c r="J103" s="280"/>
      <c r="K103" s="280"/>
      <c r="L103" s="280"/>
      <c r="M103" s="280"/>
      <c r="N103" s="281"/>
      <c r="O103" s="57">
        <v>3584</v>
      </c>
      <c r="P103" s="57">
        <v>3584</v>
      </c>
      <c r="Q103" s="58"/>
      <c r="R103" s="200">
        <v>1785</v>
      </c>
      <c r="S103" s="210" t="s">
        <v>311</v>
      </c>
      <c r="T103" s="199">
        <v>398.87</v>
      </c>
      <c r="U103" s="202" t="s">
        <v>316</v>
      </c>
    </row>
    <row r="104" spans="1:21" s="61" customFormat="1" ht="60.75" customHeight="1" x14ac:dyDescent="0.35">
      <c r="A104" s="52">
        <v>16</v>
      </c>
      <c r="B104" s="53"/>
      <c r="C104" s="54" t="s">
        <v>57</v>
      </c>
      <c r="D104" s="54" t="s">
        <v>57</v>
      </c>
      <c r="E104" s="63" t="s">
        <v>15</v>
      </c>
      <c r="F104" s="276" t="s">
        <v>310</v>
      </c>
      <c r="G104" s="277"/>
      <c r="H104" s="277"/>
      <c r="I104" s="277"/>
      <c r="J104" s="277"/>
      <c r="K104" s="277"/>
      <c r="L104" s="277"/>
      <c r="M104" s="277"/>
      <c r="N104" s="278"/>
      <c r="O104" s="57">
        <f>146.2+206+46</f>
        <v>398.2</v>
      </c>
      <c r="P104" s="57">
        <v>398.2</v>
      </c>
      <c r="Q104" s="198"/>
      <c r="R104" s="200">
        <v>593.23</v>
      </c>
      <c r="S104" s="210" t="s">
        <v>303</v>
      </c>
      <c r="T104" s="199">
        <v>0</v>
      </c>
      <c r="U104" s="202" t="s">
        <v>317</v>
      </c>
    </row>
    <row r="105" spans="1:21" s="61" customFormat="1" ht="52.5" customHeight="1" x14ac:dyDescent="0.35">
      <c r="A105" s="52"/>
      <c r="B105" s="53"/>
      <c r="C105" s="54"/>
      <c r="D105" s="54"/>
      <c r="E105" s="63" t="s">
        <v>15</v>
      </c>
      <c r="F105" s="270"/>
      <c r="G105" s="271"/>
      <c r="H105" s="271"/>
      <c r="I105" s="271"/>
      <c r="J105" s="271"/>
      <c r="K105" s="271"/>
      <c r="L105" s="271"/>
      <c r="M105" s="271"/>
      <c r="N105" s="272"/>
      <c r="O105" s="57"/>
      <c r="P105" s="57"/>
      <c r="Q105" s="58"/>
      <c r="R105" s="57"/>
      <c r="S105" s="60"/>
      <c r="T105" s="57"/>
      <c r="U105" s="60"/>
    </row>
    <row r="106" spans="1:21" s="61" customFormat="1" ht="52.5" customHeight="1" x14ac:dyDescent="0.35">
      <c r="A106" s="52"/>
      <c r="B106" s="53"/>
      <c r="C106" s="54"/>
      <c r="D106" s="54"/>
      <c r="E106" s="63" t="s">
        <v>15</v>
      </c>
      <c r="F106" s="270"/>
      <c r="G106" s="271"/>
      <c r="H106" s="271"/>
      <c r="I106" s="271"/>
      <c r="J106" s="271"/>
      <c r="K106" s="271"/>
      <c r="L106" s="271"/>
      <c r="M106" s="271"/>
      <c r="N106" s="272"/>
      <c r="O106" s="57"/>
      <c r="P106" s="57"/>
      <c r="Q106" s="58"/>
      <c r="R106" s="57"/>
      <c r="S106" s="60"/>
      <c r="T106" s="57"/>
      <c r="U106" s="60"/>
    </row>
    <row r="107" spans="1:21" s="61" customFormat="1" ht="52.5" customHeight="1" x14ac:dyDescent="0.35">
      <c r="A107" s="52"/>
      <c r="B107" s="53"/>
      <c r="C107" s="54"/>
      <c r="D107" s="54"/>
      <c r="E107" s="63" t="s">
        <v>15</v>
      </c>
      <c r="F107" s="270"/>
      <c r="G107" s="271"/>
      <c r="H107" s="271"/>
      <c r="I107" s="271"/>
      <c r="J107" s="271"/>
      <c r="K107" s="271"/>
      <c r="L107" s="271"/>
      <c r="M107" s="271"/>
      <c r="N107" s="272"/>
      <c r="O107" s="57"/>
      <c r="P107" s="57"/>
      <c r="Q107" s="58"/>
      <c r="R107" s="57"/>
      <c r="S107" s="60"/>
      <c r="T107" s="57"/>
      <c r="U107" s="60"/>
    </row>
    <row r="108" spans="1:21" s="61" customFormat="1" ht="52.5" customHeight="1" x14ac:dyDescent="0.35">
      <c r="A108" s="52"/>
      <c r="B108" s="53"/>
      <c r="C108" s="54"/>
      <c r="D108" s="54"/>
      <c r="E108" s="63" t="s">
        <v>15</v>
      </c>
      <c r="F108" s="270"/>
      <c r="G108" s="271"/>
      <c r="H108" s="271"/>
      <c r="I108" s="271"/>
      <c r="J108" s="271"/>
      <c r="K108" s="271"/>
      <c r="L108" s="271"/>
      <c r="M108" s="271"/>
      <c r="N108" s="272"/>
      <c r="O108" s="57"/>
      <c r="P108" s="57"/>
      <c r="Q108" s="58"/>
      <c r="R108" s="57"/>
      <c r="S108" s="60"/>
      <c r="T108" s="57"/>
      <c r="U108" s="60"/>
    </row>
    <row r="109" spans="1:21" s="61" customFormat="1" ht="52.5" customHeight="1" x14ac:dyDescent="0.35">
      <c r="A109" s="52"/>
      <c r="B109" s="53"/>
      <c r="C109" s="54"/>
      <c r="D109" s="54"/>
      <c r="E109" s="63" t="s">
        <v>15</v>
      </c>
      <c r="F109" s="270"/>
      <c r="G109" s="271"/>
      <c r="H109" s="271"/>
      <c r="I109" s="271"/>
      <c r="J109" s="271"/>
      <c r="K109" s="271"/>
      <c r="L109" s="271"/>
      <c r="M109" s="271"/>
      <c r="N109" s="272"/>
      <c r="O109" s="57"/>
      <c r="P109" s="57"/>
      <c r="Q109" s="58"/>
      <c r="R109" s="57"/>
      <c r="S109" s="60"/>
      <c r="T109" s="57"/>
      <c r="U109" s="60"/>
    </row>
    <row r="110" spans="1:21" s="61" customFormat="1" ht="52.5" customHeight="1" x14ac:dyDescent="0.35">
      <c r="A110" s="52"/>
      <c r="B110" s="53"/>
      <c r="C110" s="54"/>
      <c r="D110" s="54"/>
      <c r="E110" s="63" t="s">
        <v>15</v>
      </c>
      <c r="F110" s="270"/>
      <c r="G110" s="271"/>
      <c r="H110" s="271"/>
      <c r="I110" s="271"/>
      <c r="J110" s="271"/>
      <c r="K110" s="271"/>
      <c r="L110" s="271"/>
      <c r="M110" s="271"/>
      <c r="N110" s="272"/>
      <c r="O110" s="57"/>
      <c r="P110" s="57"/>
      <c r="Q110" s="58"/>
      <c r="R110" s="57"/>
      <c r="S110" s="60"/>
      <c r="T110" s="57"/>
      <c r="U110" s="60"/>
    </row>
    <row r="111" spans="1:21" s="61" customFormat="1" ht="52.5" customHeight="1" x14ac:dyDescent="0.35">
      <c r="A111" s="52"/>
      <c r="B111" s="53"/>
      <c r="C111" s="54"/>
      <c r="D111" s="54"/>
      <c r="E111" s="63" t="s">
        <v>15</v>
      </c>
      <c r="F111" s="270"/>
      <c r="G111" s="271"/>
      <c r="H111" s="271"/>
      <c r="I111" s="271"/>
      <c r="J111" s="271"/>
      <c r="K111" s="271"/>
      <c r="L111" s="271"/>
      <c r="M111" s="271"/>
      <c r="N111" s="272"/>
      <c r="O111" s="57"/>
      <c r="P111" s="57"/>
      <c r="Q111" s="58"/>
      <c r="R111" s="57"/>
      <c r="S111" s="60"/>
      <c r="T111" s="57"/>
      <c r="U111" s="60"/>
    </row>
    <row r="112" spans="1:21" s="61" customFormat="1" ht="52.5" customHeight="1" x14ac:dyDescent="0.35">
      <c r="A112" s="52"/>
      <c r="B112" s="53"/>
      <c r="C112" s="54"/>
      <c r="D112" s="54"/>
      <c r="E112" s="63" t="s">
        <v>15</v>
      </c>
      <c r="F112" s="270"/>
      <c r="G112" s="271"/>
      <c r="H112" s="271"/>
      <c r="I112" s="271"/>
      <c r="J112" s="271"/>
      <c r="K112" s="271"/>
      <c r="L112" s="271"/>
      <c r="M112" s="271"/>
      <c r="N112" s="272"/>
      <c r="O112" s="57"/>
      <c r="P112" s="57"/>
      <c r="Q112" s="58"/>
      <c r="R112" s="57"/>
      <c r="S112" s="60"/>
      <c r="T112" s="57"/>
      <c r="U112" s="60"/>
    </row>
    <row r="113" spans="1:21" s="1" customFormat="1" x14ac:dyDescent="0.35">
      <c r="M113" s="38" t="s">
        <v>82</v>
      </c>
      <c r="N113" s="38"/>
      <c r="O113" s="26">
        <f>SUM(O99:O112)</f>
        <v>10125.740000000002</v>
      </c>
      <c r="P113" s="26">
        <f>SUM(P99:P112)</f>
        <v>10125.741000000002</v>
      </c>
      <c r="Q113" s="18"/>
      <c r="R113" s="26">
        <f>SUM(R99:R112)</f>
        <v>8854.2599999999984</v>
      </c>
      <c r="S113" s="18"/>
      <c r="T113" s="26">
        <f>SUM(T99:T112)</f>
        <v>4931.16</v>
      </c>
      <c r="U113" s="18"/>
    </row>
    <row r="115" spans="1:21" s="89" customFormat="1" ht="37.5" customHeight="1" x14ac:dyDescent="0.35">
      <c r="A115" s="118" t="s">
        <v>168</v>
      </c>
      <c r="B115" s="119"/>
      <c r="C115" s="119"/>
      <c r="D115" s="119"/>
      <c r="E115" s="119"/>
      <c r="F115" s="119"/>
      <c r="G115" s="119"/>
      <c r="H115" s="119"/>
      <c r="I115" s="119"/>
      <c r="J115" s="119"/>
      <c r="K115" s="119"/>
      <c r="L115" s="119"/>
      <c r="M115" s="119"/>
      <c r="N115" s="120"/>
      <c r="O115" s="121" t="s">
        <v>88</v>
      </c>
      <c r="P115" s="121" t="s">
        <v>37</v>
      </c>
      <c r="Q115" s="122" t="s">
        <v>89</v>
      </c>
      <c r="R115" s="121" t="s">
        <v>38</v>
      </c>
      <c r="S115" s="122" t="s">
        <v>89</v>
      </c>
      <c r="T115" s="121" t="s">
        <v>39</v>
      </c>
      <c r="U115" s="122" t="s">
        <v>89</v>
      </c>
    </row>
    <row r="116" spans="1:21" x14ac:dyDescent="0.35">
      <c r="A116" s="46" t="s">
        <v>84</v>
      </c>
      <c r="B116" s="4"/>
      <c r="C116" s="19" t="s">
        <v>79</v>
      </c>
      <c r="D116" s="19" t="s">
        <v>78</v>
      </c>
      <c r="E116" s="48" t="s">
        <v>32</v>
      </c>
      <c r="F116" s="4" t="s">
        <v>33</v>
      </c>
      <c r="G116" s="4"/>
      <c r="H116" s="4"/>
      <c r="I116" s="4"/>
      <c r="J116" s="4"/>
      <c r="K116" s="4"/>
      <c r="L116" s="4"/>
      <c r="M116" s="4"/>
      <c r="N116" s="4"/>
      <c r="O116" s="15" t="s">
        <v>34</v>
      </c>
      <c r="P116" s="15" t="s">
        <v>34</v>
      </c>
      <c r="Q116" s="22"/>
      <c r="R116" s="15" t="s">
        <v>34</v>
      </c>
      <c r="S116" s="23"/>
      <c r="T116" s="15" t="s">
        <v>34</v>
      </c>
      <c r="U116" s="23"/>
    </row>
    <row r="117" spans="1:21" s="61" customFormat="1" ht="52.5" customHeight="1" x14ac:dyDescent="0.35">
      <c r="A117" s="52">
        <v>6</v>
      </c>
      <c r="B117" s="53"/>
      <c r="C117" s="54" t="s">
        <v>56</v>
      </c>
      <c r="D117" s="54" t="s">
        <v>56</v>
      </c>
      <c r="E117" s="55" t="s">
        <v>20</v>
      </c>
      <c r="F117" s="270" t="s">
        <v>276</v>
      </c>
      <c r="G117" s="271"/>
      <c r="H117" s="271"/>
      <c r="I117" s="271"/>
      <c r="J117" s="271"/>
      <c r="K117" s="271"/>
      <c r="L117" s="271"/>
      <c r="M117" s="271"/>
      <c r="N117" s="272"/>
      <c r="O117" s="57">
        <f>2*495</f>
        <v>990</v>
      </c>
      <c r="P117" s="57">
        <v>990</v>
      </c>
      <c r="Q117" s="58"/>
      <c r="R117" s="57">
        <v>990</v>
      </c>
      <c r="S117" s="60"/>
      <c r="T117" s="57">
        <v>990</v>
      </c>
      <c r="U117" s="60"/>
    </row>
    <row r="118" spans="1:21" s="61" customFormat="1" ht="52.5" customHeight="1" x14ac:dyDescent="0.35">
      <c r="A118" s="52"/>
      <c r="B118" s="53"/>
      <c r="C118" s="54" t="s">
        <v>57</v>
      </c>
      <c r="D118" s="54" t="s">
        <v>57</v>
      </c>
      <c r="E118" s="55"/>
      <c r="F118" s="276" t="s">
        <v>304</v>
      </c>
      <c r="G118" s="277"/>
      <c r="H118" s="277"/>
      <c r="I118" s="277"/>
      <c r="J118" s="277"/>
      <c r="K118" s="277"/>
      <c r="L118" s="277"/>
      <c r="M118" s="277"/>
      <c r="N118" s="278"/>
      <c r="O118" s="57"/>
      <c r="P118" s="57"/>
      <c r="Q118" s="58"/>
      <c r="R118" s="200">
        <v>560</v>
      </c>
      <c r="S118" s="210" t="s">
        <v>305</v>
      </c>
      <c r="T118" s="57">
        <v>560</v>
      </c>
      <c r="U118" s="60"/>
    </row>
    <row r="119" spans="1:21" s="61" customFormat="1" ht="52.5" customHeight="1" x14ac:dyDescent="0.35">
      <c r="A119" s="52"/>
      <c r="B119" s="53"/>
      <c r="C119" s="54"/>
      <c r="D119" s="54"/>
      <c r="E119" s="55"/>
      <c r="F119" s="270"/>
      <c r="G119" s="271"/>
      <c r="H119" s="271"/>
      <c r="I119" s="271"/>
      <c r="J119" s="271"/>
      <c r="K119" s="271"/>
      <c r="L119" s="271"/>
      <c r="M119" s="271"/>
      <c r="N119" s="272"/>
      <c r="O119" s="57"/>
      <c r="P119" s="57"/>
      <c r="Q119" s="58"/>
      <c r="R119" s="57"/>
      <c r="S119" s="60"/>
      <c r="T119" s="57"/>
      <c r="U119" s="60"/>
    </row>
    <row r="120" spans="1:21" s="61" customFormat="1" ht="52.5" customHeight="1" x14ac:dyDescent="0.35">
      <c r="A120" s="52"/>
      <c r="B120" s="53"/>
      <c r="C120" s="54"/>
      <c r="D120" s="54"/>
      <c r="E120" s="55"/>
      <c r="F120" s="270"/>
      <c r="G120" s="271"/>
      <c r="H120" s="271"/>
      <c r="I120" s="271"/>
      <c r="J120" s="271"/>
      <c r="K120" s="271"/>
      <c r="L120" s="271"/>
      <c r="M120" s="271"/>
      <c r="N120" s="272"/>
      <c r="O120" s="57"/>
      <c r="P120" s="57"/>
      <c r="Q120" s="58"/>
      <c r="R120" s="57"/>
      <c r="S120" s="60"/>
      <c r="T120" s="57"/>
      <c r="U120" s="60"/>
    </row>
    <row r="121" spans="1:21" s="61" customFormat="1" ht="52.5" customHeight="1" x14ac:dyDescent="0.35">
      <c r="A121" s="52"/>
      <c r="B121" s="53"/>
      <c r="C121" s="54"/>
      <c r="D121" s="54"/>
      <c r="E121" s="55"/>
      <c r="F121" s="270"/>
      <c r="G121" s="271"/>
      <c r="H121" s="271"/>
      <c r="I121" s="271"/>
      <c r="J121" s="271"/>
      <c r="K121" s="271"/>
      <c r="L121" s="271"/>
      <c r="M121" s="271"/>
      <c r="N121" s="272"/>
      <c r="O121" s="57"/>
      <c r="P121" s="57"/>
      <c r="Q121" s="58"/>
      <c r="R121" s="57"/>
      <c r="S121" s="60"/>
      <c r="T121" s="57"/>
      <c r="U121" s="60"/>
    </row>
    <row r="122" spans="1:21" s="61" customFormat="1" ht="52.5" customHeight="1" x14ac:dyDescent="0.35">
      <c r="A122" s="52"/>
      <c r="B122" s="53"/>
      <c r="C122" s="54"/>
      <c r="D122" s="54"/>
      <c r="E122" s="55"/>
      <c r="F122" s="270"/>
      <c r="G122" s="271"/>
      <c r="H122" s="271"/>
      <c r="I122" s="271"/>
      <c r="J122" s="271"/>
      <c r="K122" s="271"/>
      <c r="L122" s="271"/>
      <c r="M122" s="271"/>
      <c r="N122" s="272"/>
      <c r="O122" s="57"/>
      <c r="P122" s="57"/>
      <c r="Q122" s="58"/>
      <c r="R122" s="57"/>
      <c r="S122" s="60"/>
      <c r="T122" s="57"/>
      <c r="U122" s="60"/>
    </row>
    <row r="123" spans="1:21" s="61" customFormat="1" ht="52.5" customHeight="1" x14ac:dyDescent="0.35">
      <c r="A123" s="52"/>
      <c r="B123" s="53"/>
      <c r="C123" s="54"/>
      <c r="D123" s="54"/>
      <c r="E123" s="55"/>
      <c r="F123" s="270"/>
      <c r="G123" s="271"/>
      <c r="H123" s="271"/>
      <c r="I123" s="271"/>
      <c r="J123" s="271"/>
      <c r="K123" s="271"/>
      <c r="L123" s="271"/>
      <c r="M123" s="271"/>
      <c r="N123" s="272"/>
      <c r="O123" s="57"/>
      <c r="P123" s="57"/>
      <c r="Q123" s="58"/>
      <c r="R123" s="57"/>
      <c r="S123" s="60"/>
      <c r="T123" s="57"/>
      <c r="U123" s="60"/>
    </row>
    <row r="124" spans="1:21" s="61" customFormat="1" ht="52.5" customHeight="1" x14ac:dyDescent="0.35">
      <c r="A124" s="52"/>
      <c r="B124" s="53"/>
      <c r="C124" s="54"/>
      <c r="D124" s="54"/>
      <c r="E124" s="55"/>
      <c r="F124" s="270"/>
      <c r="G124" s="271"/>
      <c r="H124" s="271"/>
      <c r="I124" s="271"/>
      <c r="J124" s="271"/>
      <c r="K124" s="271"/>
      <c r="L124" s="271"/>
      <c r="M124" s="271"/>
      <c r="N124" s="272"/>
      <c r="O124" s="57"/>
      <c r="P124" s="57"/>
      <c r="Q124" s="58"/>
      <c r="R124" s="57"/>
      <c r="S124" s="60"/>
      <c r="T124" s="57"/>
      <c r="U124" s="60"/>
    </row>
    <row r="125" spans="1:21" s="61" customFormat="1" ht="52.5" customHeight="1" x14ac:dyDescent="0.35">
      <c r="A125" s="52"/>
      <c r="B125" s="53"/>
      <c r="C125" s="54"/>
      <c r="D125" s="54"/>
      <c r="E125" s="55"/>
      <c r="F125" s="270"/>
      <c r="G125" s="271"/>
      <c r="H125" s="271"/>
      <c r="I125" s="271"/>
      <c r="J125" s="271"/>
      <c r="K125" s="271"/>
      <c r="L125" s="271"/>
      <c r="M125" s="271"/>
      <c r="N125" s="272"/>
      <c r="O125" s="57"/>
      <c r="P125" s="57"/>
      <c r="Q125" s="58"/>
      <c r="R125" s="57"/>
      <c r="S125" s="60"/>
      <c r="T125" s="57"/>
      <c r="U125" s="60"/>
    </row>
    <row r="126" spans="1:21" s="1" customFormat="1" x14ac:dyDescent="0.35">
      <c r="L126" s="137" t="s">
        <v>99</v>
      </c>
      <c r="M126" s="38"/>
      <c r="N126" s="38"/>
      <c r="O126" s="26">
        <f>SUM(O117:O125)</f>
        <v>990</v>
      </c>
      <c r="P126" s="26">
        <f t="shared" ref="P126:T126" si="0">SUM(P117:P125)</f>
        <v>990</v>
      </c>
      <c r="Q126" s="26"/>
      <c r="R126" s="26">
        <f t="shared" si="0"/>
        <v>1550</v>
      </c>
      <c r="S126" s="26"/>
      <c r="T126" s="26">
        <f t="shared" si="0"/>
        <v>1550</v>
      </c>
      <c r="U126" s="26"/>
    </row>
    <row r="127" spans="1:21" s="1" customFormat="1" x14ac:dyDescent="0.35">
      <c r="N127" s="26"/>
      <c r="O127" s="26"/>
      <c r="P127" s="26"/>
      <c r="Q127" s="18"/>
      <c r="R127" s="26"/>
      <c r="S127" s="18"/>
      <c r="T127" s="26"/>
      <c r="U127" s="18"/>
    </row>
    <row r="128" spans="1:21" s="1" customFormat="1" x14ac:dyDescent="0.35">
      <c r="L128" s="1" t="s">
        <v>169</v>
      </c>
      <c r="N128" s="26"/>
      <c r="O128" s="26">
        <f>SUM(O113,O95,O126,O80,O65)</f>
        <v>17196.5</v>
      </c>
      <c r="P128" s="26">
        <f>SUM(P113,P95,P126,P80,P65)</f>
        <v>18225.851000000002</v>
      </c>
      <c r="Q128" s="26"/>
      <c r="R128" s="26">
        <f>SUM(R113,R95,R126,R80,R65)</f>
        <v>19305.54</v>
      </c>
      <c r="S128" s="26"/>
      <c r="T128" s="26">
        <f>SUM(T113,T95,T126,T80,T65)</f>
        <v>17305.539999999997</v>
      </c>
      <c r="U128" s="18"/>
    </row>
    <row r="129" spans="1:21" s="1" customFormat="1" ht="15" thickBot="1" x14ac:dyDescent="0.4">
      <c r="N129" s="26"/>
      <c r="O129" s="26"/>
      <c r="P129" s="26"/>
      <c r="Q129" s="18"/>
      <c r="R129" s="26"/>
      <c r="S129" s="18"/>
      <c r="T129" s="26"/>
      <c r="U129" s="18"/>
    </row>
    <row r="130" spans="1:21" s="1" customFormat="1" ht="21.5" thickBot="1" x14ac:dyDescent="0.55000000000000004">
      <c r="E130" s="255" t="s">
        <v>102</v>
      </c>
      <c r="F130" s="256"/>
      <c r="G130" s="256"/>
      <c r="H130" s="256"/>
      <c r="I130" s="256"/>
      <c r="J130" s="256"/>
      <c r="K130" s="256"/>
      <c r="L130" s="256"/>
      <c r="M130" s="256"/>
      <c r="N130" s="257"/>
      <c r="O130" s="32">
        <f>SUM(O113,O95,O126,O80,O65,O54)</f>
        <v>47618</v>
      </c>
      <c r="P130" s="32">
        <f>SUM(P113,P95,P126,P80,P65,P54)</f>
        <v>47618.001000000004</v>
      </c>
      <c r="Q130" s="26"/>
      <c r="R130" s="32">
        <f>SUM(R113,R95,R126,R80,R65,R54)</f>
        <v>47618</v>
      </c>
      <c r="S130" s="26"/>
      <c r="T130" s="32">
        <f>SUM(T113,T95,T126,T80,T65,T54)</f>
        <v>47618</v>
      </c>
      <c r="U130" s="26"/>
    </row>
    <row r="131" spans="1:21" s="1" customFormat="1" ht="15.75" customHeight="1" x14ac:dyDescent="0.5">
      <c r="G131" s="31"/>
      <c r="H131" s="31"/>
      <c r="I131" s="31"/>
      <c r="J131" s="31"/>
      <c r="K131" s="31"/>
      <c r="L131" s="31"/>
      <c r="M131" s="31"/>
      <c r="N131" s="31"/>
      <c r="O131" s="26"/>
      <c r="P131" s="26"/>
      <c r="Q131" s="26"/>
      <c r="R131" s="26"/>
      <c r="S131" s="26"/>
      <c r="T131" s="26"/>
      <c r="U131" s="26"/>
    </row>
    <row r="133" spans="1:21" s="89" customFormat="1" ht="37.5" customHeight="1" x14ac:dyDescent="0.35">
      <c r="A133" s="123" t="s">
        <v>35</v>
      </c>
      <c r="B133" s="124"/>
      <c r="C133" s="124"/>
      <c r="D133" s="125"/>
      <c r="E133" s="126"/>
      <c r="F133" s="126"/>
      <c r="G133" s="126"/>
      <c r="H133" s="126"/>
      <c r="I133" s="126"/>
      <c r="J133" s="126"/>
      <c r="K133" s="126"/>
      <c r="L133" s="126"/>
      <c r="M133" s="126"/>
      <c r="N133" s="127"/>
      <c r="O133" s="128" t="s">
        <v>88</v>
      </c>
      <c r="P133" s="128" t="s">
        <v>37</v>
      </c>
      <c r="Q133" s="129" t="s">
        <v>89</v>
      </c>
      <c r="R133" s="128" t="s">
        <v>38</v>
      </c>
      <c r="S133" s="129" t="s">
        <v>89</v>
      </c>
      <c r="T133" s="128" t="s">
        <v>39</v>
      </c>
      <c r="U133" s="129" t="s">
        <v>89</v>
      </c>
    </row>
    <row r="134" spans="1:21" x14ac:dyDescent="0.35">
      <c r="A134" s="46" t="s">
        <v>84</v>
      </c>
      <c r="B134" s="4"/>
      <c r="C134" s="19" t="s">
        <v>79</v>
      </c>
      <c r="D134" s="19" t="s">
        <v>78</v>
      </c>
      <c r="E134" s="48" t="s">
        <v>32</v>
      </c>
      <c r="F134" s="4" t="s">
        <v>33</v>
      </c>
      <c r="G134" s="4"/>
      <c r="H134" s="4"/>
      <c r="I134" s="4"/>
      <c r="J134" s="4"/>
      <c r="K134" s="4"/>
      <c r="L134" s="4"/>
      <c r="M134" s="4"/>
      <c r="N134" s="4"/>
      <c r="O134" s="15" t="s">
        <v>34</v>
      </c>
      <c r="P134" s="15" t="s">
        <v>34</v>
      </c>
      <c r="Q134" s="22"/>
      <c r="R134" s="15" t="s">
        <v>34</v>
      </c>
      <c r="S134" s="23"/>
      <c r="T134" s="15" t="s">
        <v>34</v>
      </c>
      <c r="U134" s="23"/>
    </row>
    <row r="135" spans="1:21" s="61" customFormat="1" ht="52.5" customHeight="1" x14ac:dyDescent="0.35">
      <c r="A135" s="52"/>
      <c r="B135" s="53"/>
      <c r="C135" s="54"/>
      <c r="D135" s="54"/>
      <c r="E135" s="63" t="s">
        <v>60</v>
      </c>
      <c r="F135" s="270"/>
      <c r="G135" s="271"/>
      <c r="H135" s="271"/>
      <c r="I135" s="271"/>
      <c r="J135" s="271"/>
      <c r="K135" s="271"/>
      <c r="L135" s="271"/>
      <c r="M135" s="271"/>
      <c r="N135" s="272"/>
      <c r="O135" s="57"/>
      <c r="P135" s="57"/>
      <c r="Q135" s="58"/>
      <c r="R135" s="57"/>
      <c r="S135" s="60"/>
      <c r="T135" s="57"/>
      <c r="U135" s="60"/>
    </row>
    <row r="136" spans="1:21" s="61" customFormat="1" ht="52.5" customHeight="1" x14ac:dyDescent="0.35">
      <c r="A136" s="52"/>
      <c r="B136" s="53"/>
      <c r="C136" s="54"/>
      <c r="D136" s="54"/>
      <c r="E136" s="63" t="s">
        <v>60</v>
      </c>
      <c r="F136" s="270"/>
      <c r="G136" s="271"/>
      <c r="H136" s="271"/>
      <c r="I136" s="271"/>
      <c r="J136" s="271"/>
      <c r="K136" s="271"/>
      <c r="L136" s="271"/>
      <c r="M136" s="271"/>
      <c r="N136" s="272"/>
      <c r="O136" s="57"/>
      <c r="P136" s="57"/>
      <c r="Q136" s="58"/>
      <c r="R136" s="57"/>
      <c r="S136" s="71"/>
      <c r="T136" s="57"/>
      <c r="U136" s="71"/>
    </row>
    <row r="137" spans="1:21" s="61" customFormat="1" ht="52.5" customHeight="1" x14ac:dyDescent="0.35">
      <c r="A137" s="52"/>
      <c r="B137" s="53"/>
      <c r="C137" s="54"/>
      <c r="D137" s="54"/>
      <c r="E137" s="63" t="s">
        <v>60</v>
      </c>
      <c r="F137" s="270"/>
      <c r="G137" s="271"/>
      <c r="H137" s="271"/>
      <c r="I137" s="271"/>
      <c r="J137" s="271"/>
      <c r="K137" s="271"/>
      <c r="L137" s="271"/>
      <c r="M137" s="271"/>
      <c r="N137" s="272"/>
      <c r="O137" s="57"/>
      <c r="P137" s="57"/>
      <c r="Q137" s="58"/>
      <c r="R137" s="57"/>
      <c r="S137" s="60"/>
      <c r="T137" s="57"/>
      <c r="U137" s="60"/>
    </row>
    <row r="138" spans="1:21" s="61" customFormat="1" ht="52.5" customHeight="1" x14ac:dyDescent="0.35">
      <c r="A138" s="52"/>
      <c r="B138" s="53"/>
      <c r="C138" s="54"/>
      <c r="D138" s="54"/>
      <c r="E138" s="63" t="s">
        <v>60</v>
      </c>
      <c r="F138" s="270"/>
      <c r="G138" s="271"/>
      <c r="H138" s="271"/>
      <c r="I138" s="271"/>
      <c r="J138" s="271"/>
      <c r="K138" s="271"/>
      <c r="L138" s="271"/>
      <c r="M138" s="271"/>
      <c r="N138" s="272"/>
      <c r="O138" s="57"/>
      <c r="P138" s="57"/>
      <c r="Q138" s="58"/>
      <c r="R138" s="57"/>
      <c r="S138" s="60"/>
      <c r="T138" s="57"/>
      <c r="U138" s="60"/>
    </row>
    <row r="139" spans="1:21" s="61" customFormat="1" ht="52.5" customHeight="1" x14ac:dyDescent="0.35">
      <c r="A139" s="52"/>
      <c r="B139" s="53"/>
      <c r="C139" s="54"/>
      <c r="D139" s="54"/>
      <c r="E139" s="63" t="s">
        <v>60</v>
      </c>
      <c r="F139" s="270"/>
      <c r="G139" s="271"/>
      <c r="H139" s="271"/>
      <c r="I139" s="271"/>
      <c r="J139" s="271"/>
      <c r="K139" s="271"/>
      <c r="L139" s="271"/>
      <c r="M139" s="271"/>
      <c r="N139" s="272"/>
      <c r="O139" s="57"/>
      <c r="P139" s="57"/>
      <c r="Q139" s="58"/>
      <c r="R139" s="57"/>
      <c r="S139" s="60"/>
      <c r="T139" s="57"/>
      <c r="U139" s="60"/>
    </row>
    <row r="140" spans="1:21" s="61" customFormat="1" ht="52.5" customHeight="1" x14ac:dyDescent="0.35">
      <c r="A140" s="52"/>
      <c r="B140" s="53"/>
      <c r="C140" s="54"/>
      <c r="D140" s="54"/>
      <c r="E140" s="63" t="s">
        <v>60</v>
      </c>
      <c r="F140" s="270"/>
      <c r="G140" s="271"/>
      <c r="H140" s="271"/>
      <c r="I140" s="271"/>
      <c r="J140" s="271"/>
      <c r="K140" s="271"/>
      <c r="L140" s="271"/>
      <c r="M140" s="271"/>
      <c r="N140" s="272"/>
      <c r="O140" s="57"/>
      <c r="P140" s="57"/>
      <c r="Q140" s="58"/>
      <c r="R140" s="57"/>
      <c r="S140" s="60"/>
      <c r="T140" s="57"/>
      <c r="U140" s="60"/>
    </row>
    <row r="141" spans="1:21" s="61" customFormat="1" ht="52.5" customHeight="1" x14ac:dyDescent="0.35">
      <c r="A141" s="52"/>
      <c r="B141" s="53"/>
      <c r="C141" s="54"/>
      <c r="D141" s="54"/>
      <c r="E141" s="63" t="s">
        <v>60</v>
      </c>
      <c r="F141" s="270"/>
      <c r="G141" s="271"/>
      <c r="H141" s="271"/>
      <c r="I141" s="271"/>
      <c r="J141" s="271"/>
      <c r="K141" s="271"/>
      <c r="L141" s="271"/>
      <c r="M141" s="271"/>
      <c r="N141" s="272"/>
      <c r="O141" s="57"/>
      <c r="P141" s="57"/>
      <c r="Q141" s="58"/>
      <c r="R141" s="57"/>
      <c r="S141" s="60"/>
      <c r="T141" s="57"/>
      <c r="U141" s="60"/>
    </row>
    <row r="142" spans="1:21" s="61" customFormat="1" ht="52.5" customHeight="1" x14ac:dyDescent="0.35">
      <c r="A142" s="52"/>
      <c r="B142" s="53"/>
      <c r="C142" s="54"/>
      <c r="D142" s="54"/>
      <c r="E142" s="63" t="s">
        <v>60</v>
      </c>
      <c r="F142" s="270"/>
      <c r="G142" s="271"/>
      <c r="H142" s="271"/>
      <c r="I142" s="271"/>
      <c r="J142" s="271"/>
      <c r="K142" s="271"/>
      <c r="L142" s="271"/>
      <c r="M142" s="271"/>
      <c r="N142" s="272"/>
      <c r="O142" s="57"/>
      <c r="P142" s="57"/>
      <c r="Q142" s="58"/>
      <c r="R142" s="57"/>
      <c r="S142" s="60"/>
      <c r="T142" s="57"/>
      <c r="U142" s="60"/>
    </row>
    <row r="143" spans="1:21" s="61" customFormat="1" ht="52.5" customHeight="1" x14ac:dyDescent="0.35">
      <c r="A143" s="52"/>
      <c r="B143" s="53"/>
      <c r="C143" s="54"/>
      <c r="D143" s="54"/>
      <c r="E143" s="63" t="s">
        <v>60</v>
      </c>
      <c r="F143" s="270"/>
      <c r="G143" s="271"/>
      <c r="H143" s="271"/>
      <c r="I143" s="271"/>
      <c r="J143" s="271"/>
      <c r="K143" s="271"/>
      <c r="L143" s="271"/>
      <c r="M143" s="271"/>
      <c r="N143" s="272"/>
      <c r="O143" s="57"/>
      <c r="P143" s="57"/>
      <c r="Q143" s="58"/>
      <c r="R143" s="57"/>
      <c r="S143" s="60"/>
      <c r="T143" s="57"/>
      <c r="U143" s="60"/>
    </row>
    <row r="144" spans="1:21" s="61" customFormat="1" ht="52.5" customHeight="1" x14ac:dyDescent="0.35">
      <c r="A144" s="52"/>
      <c r="B144" s="53"/>
      <c r="C144" s="54"/>
      <c r="D144" s="54"/>
      <c r="E144" s="63" t="s">
        <v>60</v>
      </c>
      <c r="F144" s="270"/>
      <c r="G144" s="271"/>
      <c r="H144" s="271"/>
      <c r="I144" s="271"/>
      <c r="J144" s="271"/>
      <c r="K144" s="271"/>
      <c r="L144" s="271"/>
      <c r="M144" s="271"/>
      <c r="N144" s="272"/>
      <c r="O144" s="57"/>
      <c r="P144" s="57"/>
      <c r="Q144" s="58"/>
      <c r="R144" s="57"/>
      <c r="S144" s="60"/>
      <c r="T144" s="57"/>
      <c r="U144" s="60"/>
    </row>
    <row r="145" spans="1:21" s="61" customFormat="1" ht="52.5" customHeight="1" x14ac:dyDescent="0.35">
      <c r="A145" s="52"/>
      <c r="B145" s="53"/>
      <c r="C145" s="54"/>
      <c r="D145" s="54"/>
      <c r="E145" s="63" t="s">
        <v>60</v>
      </c>
      <c r="F145" s="270"/>
      <c r="G145" s="271"/>
      <c r="H145" s="271"/>
      <c r="I145" s="271"/>
      <c r="J145" s="271"/>
      <c r="K145" s="271"/>
      <c r="L145" s="271"/>
      <c r="M145" s="271"/>
      <c r="N145" s="272"/>
      <c r="O145" s="57"/>
      <c r="P145" s="57"/>
      <c r="Q145" s="58"/>
      <c r="R145" s="57"/>
      <c r="S145" s="60"/>
      <c r="T145" s="57"/>
      <c r="U145" s="60"/>
    </row>
    <row r="146" spans="1:21" s="1" customFormat="1" ht="15.5" x14ac:dyDescent="0.35">
      <c r="M146" s="37"/>
      <c r="N146" s="37" t="s">
        <v>83</v>
      </c>
      <c r="O146" s="26">
        <f>SUM(O135:O145)</f>
        <v>0</v>
      </c>
      <c r="P146" s="26">
        <f>SUM(P135:P145)</f>
        <v>0</v>
      </c>
      <c r="Q146" s="18"/>
      <c r="R146" s="26">
        <f>SUM(R135:R145)</f>
        <v>0</v>
      </c>
      <c r="S146" s="18"/>
      <c r="T146" s="26">
        <f>SUM(T135:T145)</f>
        <v>0</v>
      </c>
      <c r="U146" s="18"/>
    </row>
    <row r="149" spans="1:21" ht="15" thickBot="1" x14ac:dyDescent="0.4"/>
    <row r="150" spans="1:21" s="1" customFormat="1" ht="21.5" thickBot="1" x14ac:dyDescent="0.55000000000000004">
      <c r="G150" s="2"/>
      <c r="H150" s="255" t="s">
        <v>101</v>
      </c>
      <c r="I150" s="256"/>
      <c r="J150" s="256"/>
      <c r="K150" s="256"/>
      <c r="L150" s="256"/>
      <c r="M150" s="256"/>
      <c r="N150" s="257"/>
      <c r="O150" s="72">
        <v>2382</v>
      </c>
      <c r="P150" s="72">
        <v>2382</v>
      </c>
      <c r="Q150" s="72"/>
      <c r="R150" s="72">
        <v>2382</v>
      </c>
      <c r="S150" s="72"/>
      <c r="T150" s="72">
        <v>2382</v>
      </c>
      <c r="U150" s="26"/>
    </row>
    <row r="152" spans="1:21" ht="15" thickBot="1" x14ac:dyDescent="0.4"/>
    <row r="153" spans="1:21" s="33" customFormat="1" ht="24" thickBot="1" x14ac:dyDescent="0.6">
      <c r="E153" s="258" t="s">
        <v>103</v>
      </c>
      <c r="F153" s="259"/>
      <c r="G153" s="259"/>
      <c r="H153" s="259"/>
      <c r="I153" s="259"/>
      <c r="J153" s="259"/>
      <c r="K153" s="259"/>
      <c r="L153" s="259"/>
      <c r="M153" s="259"/>
      <c r="N153" s="260"/>
      <c r="O153" s="35">
        <f>SUM(O150,O146,O130)</f>
        <v>50000</v>
      </c>
      <c r="P153" s="35">
        <f t="shared" ref="P153:T153" si="1">SUM(P150,P146,P130)</f>
        <v>50000.001000000004</v>
      </c>
      <c r="Q153" s="35"/>
      <c r="R153" s="208">
        <f t="shared" si="1"/>
        <v>50000</v>
      </c>
      <c r="S153" s="35"/>
      <c r="T153" s="35">
        <f t="shared" si="1"/>
        <v>50000</v>
      </c>
      <c r="U153" s="34"/>
    </row>
    <row r="154" spans="1:21" x14ac:dyDescent="0.35">
      <c r="P154" s="87"/>
    </row>
    <row r="155" spans="1:21" x14ac:dyDescent="0.35">
      <c r="O155" s="87"/>
    </row>
  </sheetData>
  <customSheetViews>
    <customSheetView guid="{08C97B7F-67EE-4463-AA3D-5024C5CFCC42}" topLeftCell="A22">
      <selection activeCell="X58" sqref="X58"/>
      <pageMargins left="0.7" right="0.7" top="0.75" bottom="0.75" header="0.3" footer="0.3"/>
      <pageSetup orientation="portrait"/>
    </customSheetView>
  </customSheetViews>
  <mergeCells count="95">
    <mergeCell ref="D1:E1"/>
    <mergeCell ref="F23:N23"/>
    <mergeCell ref="F24:N24"/>
    <mergeCell ref="F25:N25"/>
    <mergeCell ref="F26:N26"/>
    <mergeCell ref="F27:N27"/>
    <mergeCell ref="F49:N49"/>
    <mergeCell ref="F50:N50"/>
    <mergeCell ref="F38:N38"/>
    <mergeCell ref="F28:N28"/>
    <mergeCell ref="F29:N29"/>
    <mergeCell ref="F30:N30"/>
    <mergeCell ref="F31:N31"/>
    <mergeCell ref="F32:N32"/>
    <mergeCell ref="F33:N33"/>
    <mergeCell ref="F39:N39"/>
    <mergeCell ref="F41:N41"/>
    <mergeCell ref="F42:N42"/>
    <mergeCell ref="F43:N43"/>
    <mergeCell ref="F91:N91"/>
    <mergeCell ref="F92:N92"/>
    <mergeCell ref="F93:N93"/>
    <mergeCell ref="F94:N94"/>
    <mergeCell ref="F99:N99"/>
    <mergeCell ref="F100:N100"/>
    <mergeCell ref="F101:N101"/>
    <mergeCell ref="F102:N102"/>
    <mergeCell ref="A20:D20"/>
    <mergeCell ref="A55:D55"/>
    <mergeCell ref="F87:N87"/>
    <mergeCell ref="F88:N88"/>
    <mergeCell ref="F89:N89"/>
    <mergeCell ref="F90:N90"/>
    <mergeCell ref="F58:N58"/>
    <mergeCell ref="F59:N59"/>
    <mergeCell ref="F62:N62"/>
    <mergeCell ref="F63:N63"/>
    <mergeCell ref="F64:N64"/>
    <mergeCell ref="F84:N84"/>
    <mergeCell ref="F85:N85"/>
    <mergeCell ref="F86:N86"/>
    <mergeCell ref="F40:N40"/>
    <mergeCell ref="F44:N44"/>
    <mergeCell ref="F45:N45"/>
    <mergeCell ref="F46:N46"/>
    <mergeCell ref="F47:N47"/>
    <mergeCell ref="F48:N48"/>
    <mergeCell ref="F60:N60"/>
    <mergeCell ref="F61:N61"/>
    <mergeCell ref="F74:N74"/>
    <mergeCell ref="F75:N75"/>
    <mergeCell ref="F76:N76"/>
    <mergeCell ref="F77:N77"/>
    <mergeCell ref="F78:N78"/>
    <mergeCell ref="F79:N79"/>
    <mergeCell ref="F103:N103"/>
    <mergeCell ref="F135:N135"/>
    <mergeCell ref="F136:N136"/>
    <mergeCell ref="F137:N137"/>
    <mergeCell ref="F138:N138"/>
    <mergeCell ref="F122:N122"/>
    <mergeCell ref="F104:N104"/>
    <mergeCell ref="F105:N105"/>
    <mergeCell ref="E130:N130"/>
    <mergeCell ref="F125:N125"/>
    <mergeCell ref="F141:N141"/>
    <mergeCell ref="F142:N142"/>
    <mergeCell ref="F106:N106"/>
    <mergeCell ref="F107:N107"/>
    <mergeCell ref="F108:N108"/>
    <mergeCell ref="F109:N109"/>
    <mergeCell ref="F110:N110"/>
    <mergeCell ref="F111:N111"/>
    <mergeCell ref="F112:N112"/>
    <mergeCell ref="F117:N117"/>
    <mergeCell ref="F118:N118"/>
    <mergeCell ref="F123:N123"/>
    <mergeCell ref="F124:N124"/>
    <mergeCell ref="F119:N119"/>
    <mergeCell ref="H150:N150"/>
    <mergeCell ref="E153:N153"/>
    <mergeCell ref="A11:Q15"/>
    <mergeCell ref="F120:N120"/>
    <mergeCell ref="F121:N121"/>
    <mergeCell ref="F143:N143"/>
    <mergeCell ref="F144:N144"/>
    <mergeCell ref="F145:N145"/>
    <mergeCell ref="K54:N54"/>
    <mergeCell ref="F69:N69"/>
    <mergeCell ref="F70:N70"/>
    <mergeCell ref="F71:N71"/>
    <mergeCell ref="F72:N72"/>
    <mergeCell ref="F73:N73"/>
    <mergeCell ref="F139:N139"/>
    <mergeCell ref="F140:N140"/>
  </mergeCells>
  <dataValidations count="10">
    <dataValidation type="list" allowBlank="1" showInputMessage="1" showErrorMessage="1" sqref="C69:D79 C84:D94 C99:D112 C117:D125 C135:D145 C38:D50 C23:D33 C58:D64" xr:uid="{00000000-0002-0000-0200-000000000000}">
      <formula1>Quarter1</formula1>
    </dataValidation>
    <dataValidation type="list" allowBlank="1" showInputMessage="1" showErrorMessage="1" error="Please select from the drop down menu" sqref="E23 E25:E33" xr:uid="{00000000-0002-0000-0200-000001000000}">
      <formula1>Salary</formula1>
    </dataValidation>
    <dataValidation type="list" allowBlank="1" showInputMessage="1" showErrorMessage="1" error="Please Select from the Drop Down Menu" sqref="E84:E94" xr:uid="{00000000-0002-0000-0200-000002000000}">
      <formula1>Telephone</formula1>
    </dataValidation>
    <dataValidation type="list" allowBlank="1" showInputMessage="1" showErrorMessage="1" sqref="E135:E145"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sqref="E117:E125" xr:uid="{00000000-0002-0000-0200-000005000000}">
      <formula1>Other</formula1>
    </dataValidation>
    <dataValidation allowBlank="1" showInputMessage="1" showErrorMessage="1" error="Please select from the drop down menu" sqref="E38:E50" xr:uid="{00000000-0002-0000-0200-000006000000}"/>
    <dataValidation type="list" allowBlank="1" showInputMessage="1" showErrorMessage="1" error="Please Select from the Drop Down Menu" sqref="E24 E58:E64" xr:uid="{00000000-0002-0000-0200-000007000000}">
      <formula1>ContractedServices</formula1>
    </dataValidation>
    <dataValidation allowBlank="1" showInputMessage="1" showErrorMessage="1" error="Please Select from the Drop Down Menu" sqref="E99:E112" xr:uid="{00000000-0002-0000-0200-000008000000}"/>
    <dataValidation type="list" allowBlank="1" showInputMessage="1" showErrorMessage="1" error="Please Select from the Drop Down Menu" sqref="E69:E79" xr:uid="{00000000-0002-0000-0200-000009000000}">
      <formula1>Supplies</formula1>
    </dataValidation>
  </dataValidation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O22" sqref="O22"/>
    </sheetView>
  </sheetViews>
  <sheetFormatPr defaultColWidth="8.81640625" defaultRowHeight="14.5" x14ac:dyDescent="0.35"/>
  <cols>
    <col min="1" max="1" width="3" bestFit="1" customWidth="1"/>
    <col min="2" max="2" width="28.81640625" customWidth="1"/>
    <col min="3" max="3" width="16.453125" customWidth="1"/>
    <col min="4" max="4" width="6.726562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453125" customWidth="1"/>
    <col min="13" max="13" width="3" bestFit="1" customWidth="1"/>
    <col min="14" max="14" width="27.453125" bestFit="1" customWidth="1"/>
    <col min="15" max="15" width="16.453125" customWidth="1"/>
    <col min="16" max="16" width="6.7265625" customWidth="1"/>
    <col min="18" max="18" width="3" bestFit="1" customWidth="1"/>
    <col min="19" max="19" width="27.453125" bestFit="1" customWidth="1"/>
    <col min="22" max="22" width="27.453125" bestFit="1" customWidth="1"/>
  </cols>
  <sheetData>
    <row r="1" spans="1:15" ht="18.5" x14ac:dyDescent="0.45">
      <c r="A1" s="288" t="s">
        <v>41</v>
      </c>
      <c r="B1" s="288"/>
      <c r="C1" s="288"/>
      <c r="E1" s="288" t="s">
        <v>37</v>
      </c>
      <c r="F1" s="288"/>
      <c r="G1" s="288"/>
      <c r="I1" s="288" t="s">
        <v>38</v>
      </c>
      <c r="J1" s="288"/>
      <c r="K1" s="288"/>
      <c r="M1" s="288" t="s">
        <v>39</v>
      </c>
      <c r="N1" s="288"/>
      <c r="O1" s="288"/>
    </row>
    <row r="2" spans="1:15" x14ac:dyDescent="0.35">
      <c r="A2" s="235" t="s">
        <v>2</v>
      </c>
      <c r="B2" s="235"/>
      <c r="C2" s="1" t="s">
        <v>0</v>
      </c>
      <c r="E2" s="235" t="s">
        <v>2</v>
      </c>
      <c r="F2" s="235"/>
      <c r="G2" s="1" t="s">
        <v>0</v>
      </c>
      <c r="I2" s="235" t="s">
        <v>2</v>
      </c>
      <c r="J2" s="235"/>
      <c r="K2" s="1" t="s">
        <v>0</v>
      </c>
      <c r="M2" s="235" t="s">
        <v>2</v>
      </c>
      <c r="N2" s="235"/>
      <c r="O2" s="1" t="s">
        <v>0</v>
      </c>
    </row>
    <row r="3" spans="1:15" x14ac:dyDescent="0.35">
      <c r="A3" s="289" t="s">
        <v>5</v>
      </c>
      <c r="B3" s="290"/>
      <c r="C3" s="49"/>
      <c r="E3" s="289" t="s">
        <v>5</v>
      </c>
      <c r="F3" s="290"/>
      <c r="G3" s="49"/>
      <c r="I3" s="289" t="s">
        <v>5</v>
      </c>
      <c r="J3" s="290"/>
      <c r="K3" s="49"/>
      <c r="M3" s="289" t="s">
        <v>5</v>
      </c>
      <c r="N3" s="290"/>
      <c r="O3" s="49"/>
    </row>
    <row r="4" spans="1:15" x14ac:dyDescent="0.35">
      <c r="A4" s="5">
        <v>1</v>
      </c>
      <c r="B4" s="6" t="s">
        <v>1</v>
      </c>
      <c r="C4" s="49">
        <f>SUMIF('Budget Detail &amp; Amendments'!E23:E33, B4, 'Budget Detail &amp; Amendments'!O23:O33)</f>
        <v>20250</v>
      </c>
      <c r="E4" s="5">
        <v>1</v>
      </c>
      <c r="F4" s="6" t="s">
        <v>1</v>
      </c>
      <c r="G4" s="49">
        <f>SUMIF('Budget Detail &amp; Amendments'!E23:E33, 'Budget Roll-Up'!F4, 'Budget Detail &amp; Amendments'!P23:P33)</f>
        <v>19385</v>
      </c>
      <c r="I4" s="5">
        <v>1</v>
      </c>
      <c r="J4" s="6" t="s">
        <v>1</v>
      </c>
      <c r="K4" s="49">
        <f>SUMIF('Budget Detail &amp; Amendments'!E23:E33, 'Budget Roll-Up'!J4, 'Budget Detail &amp; Amendments'!R23:R33)</f>
        <v>18305.310000000001</v>
      </c>
      <c r="M4" s="5">
        <v>1</v>
      </c>
      <c r="N4" s="6" t="s">
        <v>1</v>
      </c>
      <c r="O4" s="49">
        <f>SUMIF('Budget Detail &amp; Amendments'!E23:E33, 'Budget Roll-Up'!N4, 'Budget Detail &amp; Amendments'!T23:T33)</f>
        <v>18305.310000000001</v>
      </c>
    </row>
    <row r="5" spans="1:15" x14ac:dyDescent="0.35">
      <c r="A5" s="5">
        <v>2</v>
      </c>
      <c r="B5" s="6" t="s">
        <v>3</v>
      </c>
      <c r="C5" s="49">
        <f>SUMIF('Budget Detail &amp; Amendments'!E23:E33, B5, 'Budget Detail &amp; Amendments'!O23:O33)</f>
        <v>0</v>
      </c>
      <c r="E5" s="5">
        <v>2</v>
      </c>
      <c r="F5" s="6" t="s">
        <v>3</v>
      </c>
      <c r="G5" s="49">
        <f>SUMIF('Budget Detail &amp; Amendments'!E23:E33, 'Budget Roll-Up'!F5, 'Budget Detail &amp; Amendments'!P23:P33)</f>
        <v>0</v>
      </c>
      <c r="I5" s="5">
        <v>2</v>
      </c>
      <c r="J5" s="6" t="s">
        <v>3</v>
      </c>
      <c r="K5" s="49">
        <f>SUMIF('Budget Detail &amp; Amendments'!E23:E33, 'Budget Roll-Up'!J5, 'Budget Detail &amp; Amendments'!R23:R33)</f>
        <v>0</v>
      </c>
      <c r="M5" s="5">
        <v>2</v>
      </c>
      <c r="N5" s="6" t="s">
        <v>3</v>
      </c>
      <c r="O5" s="49">
        <f>SUMIF('Budget Detail &amp; Amendments'!E23:E33, 'Budget Roll-Up'!N5, 'Budget Detail &amp; Amendments'!T23:T33)</f>
        <v>0</v>
      </c>
    </row>
    <row r="6" spans="1:15" x14ac:dyDescent="0.35">
      <c r="A6" s="5">
        <v>3</v>
      </c>
      <c r="B6" s="6" t="s">
        <v>4</v>
      </c>
      <c r="C6" s="49">
        <f>'Budget Detail &amp; Amendments'!O51</f>
        <v>10171.5</v>
      </c>
      <c r="E6" s="5">
        <v>3</v>
      </c>
      <c r="F6" s="6" t="s">
        <v>4</v>
      </c>
      <c r="G6" s="49">
        <f>'Budget Detail &amp; Amendments'!P51</f>
        <v>10007.15</v>
      </c>
      <c r="I6" s="5">
        <v>3</v>
      </c>
      <c r="J6" s="6" t="s">
        <v>4</v>
      </c>
      <c r="K6" s="49">
        <f>'Budget Detail &amp; Amendments'!R51</f>
        <v>10007.15</v>
      </c>
      <c r="M6" s="5">
        <v>3</v>
      </c>
      <c r="N6" s="6" t="s">
        <v>4</v>
      </c>
      <c r="O6" s="49">
        <f>'Budget Detail &amp; Amendments'!T51</f>
        <v>10007.15</v>
      </c>
    </row>
    <row r="7" spans="1:15" x14ac:dyDescent="0.35">
      <c r="A7" s="7">
        <v>4</v>
      </c>
      <c r="B7" s="8" t="s">
        <v>6</v>
      </c>
      <c r="C7" s="50">
        <f>SUM(C4:C6)</f>
        <v>30421.5</v>
      </c>
      <c r="E7" s="7">
        <v>4</v>
      </c>
      <c r="F7" s="8" t="s">
        <v>6</v>
      </c>
      <c r="G7" s="50">
        <f>SUM(G4:G6)</f>
        <v>29392.15</v>
      </c>
      <c r="I7" s="7">
        <v>4</v>
      </c>
      <c r="J7" s="8" t="s">
        <v>6</v>
      </c>
      <c r="K7" s="50">
        <f>SUM(K4:K6)</f>
        <v>28312.46</v>
      </c>
      <c r="M7" s="7">
        <v>4</v>
      </c>
      <c r="N7" s="8" t="s">
        <v>6</v>
      </c>
      <c r="O7" s="50">
        <f>SUM(O4:O6)</f>
        <v>28312.46</v>
      </c>
    </row>
    <row r="8" spans="1:15" x14ac:dyDescent="0.35">
      <c r="G8" s="51"/>
      <c r="K8" s="51"/>
      <c r="O8" s="51"/>
    </row>
    <row r="9" spans="1:15" x14ac:dyDescent="0.35">
      <c r="A9" s="235" t="s">
        <v>7</v>
      </c>
      <c r="B9" s="235"/>
      <c r="E9" s="235" t="s">
        <v>7</v>
      </c>
      <c r="F9" s="235"/>
      <c r="G9" s="51"/>
      <c r="I9" s="235" t="s">
        <v>7</v>
      </c>
      <c r="J9" s="235"/>
      <c r="K9" s="51"/>
      <c r="M9" s="235" t="s">
        <v>7</v>
      </c>
      <c r="N9" s="235"/>
      <c r="O9" s="51"/>
    </row>
    <row r="10" spans="1:15" x14ac:dyDescent="0.35">
      <c r="A10" s="5">
        <v>5</v>
      </c>
      <c r="B10" s="6" t="s">
        <v>8</v>
      </c>
      <c r="C10" s="49">
        <f>SUMIF('Budget Detail &amp; Amendments'!E58:E64, B10, 'Budget Detail &amp; Amendments'!O58:O64)</f>
        <v>2459.7600000000002</v>
      </c>
      <c r="E10" s="5">
        <v>5</v>
      </c>
      <c r="F10" s="6" t="s">
        <v>8</v>
      </c>
      <c r="G10" s="49">
        <f>SUMIF('Budget Detail &amp; Amendments'!E58:E64, 'Budget Roll-Up'!F10, 'Budget Detail &amp; Amendments'!P58:P64)</f>
        <v>4590.6000000000004</v>
      </c>
      <c r="I10" s="5">
        <v>5</v>
      </c>
      <c r="J10" s="6" t="s">
        <v>8</v>
      </c>
      <c r="K10" s="49">
        <f>SUMIF('Budget Detail &amp; Amendments'!E58:E64, 'Budget Roll-Up'!J10, 'Budget Detail &amp; Amendments'!R58:R64)</f>
        <v>4590.6000000000004</v>
      </c>
      <c r="M10" s="5">
        <v>5</v>
      </c>
      <c r="N10" s="6" t="s">
        <v>8</v>
      </c>
      <c r="O10" s="49">
        <f>SUMIF('Budget Detail &amp; Amendments'!E58:E64, 'Budget Roll-Up'!N10, 'Budget Detail &amp; Amendments'!T58:T64)</f>
        <v>3240.6</v>
      </c>
    </row>
    <row r="11" spans="1:15" x14ac:dyDescent="0.35">
      <c r="A11" s="5">
        <v>6</v>
      </c>
      <c r="B11" s="6" t="s">
        <v>9</v>
      </c>
      <c r="C11" s="49"/>
      <c r="E11" s="5">
        <v>6</v>
      </c>
      <c r="F11" s="6" t="s">
        <v>9</v>
      </c>
      <c r="G11" s="49"/>
      <c r="I11" s="5">
        <v>6</v>
      </c>
      <c r="J11" s="6" t="s">
        <v>9</v>
      </c>
      <c r="K11" s="49"/>
      <c r="M11" s="5">
        <v>6</v>
      </c>
      <c r="N11" s="6" t="s">
        <v>9</v>
      </c>
      <c r="O11" s="49"/>
    </row>
    <row r="12" spans="1:15" x14ac:dyDescent="0.35">
      <c r="A12" s="5">
        <v>7</v>
      </c>
      <c r="B12" s="6" t="s">
        <v>10</v>
      </c>
      <c r="C12" s="49">
        <f>SUMIF('Budget Detail &amp; Amendments'!E58:E64, 'Budget Roll-Up'!B12, 'Budget Detail &amp; Amendments'!O58:O64)</f>
        <v>0</v>
      </c>
      <c r="E12" s="5">
        <v>7</v>
      </c>
      <c r="F12" s="6" t="s">
        <v>10</v>
      </c>
      <c r="G12" s="49">
        <f>SUMIF('Budget Detail &amp; Amendments'!E58:E64, 'Budget Roll-Up'!F12, 'Budget Detail &amp; Amendments'!P58:P64)</f>
        <v>0</v>
      </c>
      <c r="I12" s="5">
        <v>7</v>
      </c>
      <c r="J12" s="6" t="s">
        <v>10</v>
      </c>
      <c r="K12" s="49">
        <f>SUMIF('Budget Detail &amp; Amendments'!E58:E64, 'Budget Roll-Up'!J12, 'Budget Detail &amp; Amendments'!R58:R64)</f>
        <v>0</v>
      </c>
      <c r="M12" s="5">
        <v>7</v>
      </c>
      <c r="N12" s="6" t="s">
        <v>10</v>
      </c>
      <c r="O12" s="49">
        <f>SUMIF('Budget Detail &amp; Amendments'!E58:E64, 'Budget Roll-Up'!N12, 'Budget Detail &amp; Amendments'!T58:T64)</f>
        <v>0</v>
      </c>
    </row>
    <row r="13" spans="1:15" x14ac:dyDescent="0.35">
      <c r="A13" s="5">
        <v>8</v>
      </c>
      <c r="B13" s="6" t="s">
        <v>13</v>
      </c>
      <c r="C13" s="49">
        <f>SUMIF('Budget Detail &amp; Amendments'!E69:E79, 'Budget Roll-Up'!B13, 'Budget Detail &amp; Amendments'!O69:O79)</f>
        <v>3621</v>
      </c>
      <c r="E13" s="5">
        <v>8</v>
      </c>
      <c r="F13" s="6" t="s">
        <v>13</v>
      </c>
      <c r="G13" s="49">
        <f>SUMIF('Budget Detail &amp; Amendments'!E69:E79, 'Budget Roll-Up'!F13, 'Budget Detail &amp; Amendments'!P69:P79)</f>
        <v>2519.5100000000002</v>
      </c>
      <c r="I13" s="5">
        <v>8</v>
      </c>
      <c r="J13" s="6" t="s">
        <v>13</v>
      </c>
      <c r="K13" s="49">
        <f>SUMIF('Budget Detail &amp; Amendments'!E69:E79, 'Budget Roll-Up'!J13, 'Budget Detail &amp; Amendments'!R69:R79)</f>
        <v>4310.68</v>
      </c>
      <c r="M13" s="5">
        <v>8</v>
      </c>
      <c r="N13" s="6" t="s">
        <v>13</v>
      </c>
      <c r="O13" s="49">
        <f>SUMIF('Budget Detail &amp; Amendments'!E69:E79, 'Budget Roll-Up'!N13, 'Budget Detail &amp; Amendments'!T69:T79)</f>
        <v>3648.7799999999997</v>
      </c>
    </row>
    <row r="14" spans="1:15" x14ac:dyDescent="0.35">
      <c r="A14" s="5">
        <v>9</v>
      </c>
      <c r="B14" s="6" t="s">
        <v>11</v>
      </c>
      <c r="C14" s="49">
        <f>SUMIF('Budget Detail &amp; Amendments'!E69:E79, 'Budget Roll-Up'!B14, 'Budget Detail &amp; Amendments'!O69:O79)</f>
        <v>0</v>
      </c>
      <c r="E14" s="5">
        <v>9</v>
      </c>
      <c r="F14" s="6" t="s">
        <v>11</v>
      </c>
      <c r="G14" s="49">
        <f>SUMIF('Budget Detail &amp; Amendments'!E69:E79, 'Budget Roll-Up'!F14, 'Budget Detail &amp; Amendments'!P69:P79)</f>
        <v>0</v>
      </c>
      <c r="I14" s="5">
        <v>9</v>
      </c>
      <c r="J14" s="6" t="s">
        <v>11</v>
      </c>
      <c r="K14" s="49">
        <f>SUMIF('Budget Detail &amp; Amendments'!E69:E79, 'Budget Roll-Up'!J14, 'Budget Detail &amp; Amendments'!R69:R79)</f>
        <v>0</v>
      </c>
      <c r="M14" s="5">
        <v>9</v>
      </c>
      <c r="N14" s="6" t="s">
        <v>11</v>
      </c>
      <c r="O14" s="49">
        <f>SUMIF('Budget Detail &amp; Amendments'!E69:E79, 'Budget Roll-Up'!N14, 'Budget Detail &amp; Amendments'!T69:T79)</f>
        <v>3935</v>
      </c>
    </row>
    <row r="15" spans="1:15" x14ac:dyDescent="0.35">
      <c r="A15" s="5">
        <v>10</v>
      </c>
      <c r="B15" s="6" t="s">
        <v>12</v>
      </c>
      <c r="C15" s="49">
        <f>SUMIF('Budget Detail &amp; Amendments'!E84:E94, 'Budget Roll-Up'!B15, 'Budget Detail &amp; Amendments'!O84:O94)</f>
        <v>0</v>
      </c>
      <c r="E15" s="5">
        <v>10</v>
      </c>
      <c r="F15" s="6" t="s">
        <v>12</v>
      </c>
      <c r="G15" s="49">
        <f>SUMIF('Budget Detail &amp; Amendments'!E84:E94, 'Budget Roll-Up'!F15, 'Budget Detail &amp; Amendments'!P84:P94)</f>
        <v>0</v>
      </c>
      <c r="I15" s="5">
        <v>10</v>
      </c>
      <c r="J15" s="6" t="s">
        <v>12</v>
      </c>
      <c r="K15" s="49">
        <f>SUMIF('Budget Detail &amp; Amendments'!E84:E94, 'Budget Roll-Up'!J15, 'Budget Detail &amp; Amendments'!R84:R94)</f>
        <v>0</v>
      </c>
      <c r="M15" s="5">
        <v>10</v>
      </c>
      <c r="N15" s="6" t="s">
        <v>12</v>
      </c>
      <c r="O15" s="49">
        <f>SUMIF('Budget Detail &amp; Amendments'!E84:E94, 'Budget Roll-Up'!N15, 'Budget Detail &amp; Amendments'!T84:T94)</f>
        <v>0</v>
      </c>
    </row>
    <row r="16" spans="1:15" x14ac:dyDescent="0.35">
      <c r="A16" s="5">
        <v>11</v>
      </c>
      <c r="B16" s="6" t="s">
        <v>14</v>
      </c>
      <c r="C16" s="49">
        <f>SUMIF('Budget Detail &amp; Amendments'!E84:E94, 'Budget Roll-Up'!B16, 'Budget Detail &amp; Amendments'!O84:O94)</f>
        <v>0</v>
      </c>
      <c r="E16" s="5">
        <v>11</v>
      </c>
      <c r="F16" s="6" t="s">
        <v>14</v>
      </c>
      <c r="G16" s="49">
        <f>SUMIF('Budget Detail &amp; Amendments'!E84:E94, 'Budget Roll-Up'!F16, 'Budget Detail &amp; Amendments'!P84:P94)</f>
        <v>0</v>
      </c>
      <c r="I16" s="5">
        <v>11</v>
      </c>
      <c r="J16" s="6" t="s">
        <v>14</v>
      </c>
      <c r="K16" s="49">
        <f>SUMIF('Budget Detail &amp; Amendments'!E84:E94, 'Budget Roll-Up'!J16, 'Budget Detail &amp; Amendments'!R84:R94)</f>
        <v>0</v>
      </c>
      <c r="M16" s="5">
        <v>11</v>
      </c>
      <c r="N16" s="6" t="s">
        <v>14</v>
      </c>
      <c r="O16" s="49">
        <f>SUMIF('Budget Detail &amp; Amendments'!E84:E94, 'Budget Roll-Up'!N16, 'Budget Detail &amp; Amendments'!T84:T94)</f>
        <v>0</v>
      </c>
    </row>
    <row r="17" spans="1:15" x14ac:dyDescent="0.35">
      <c r="A17" s="5">
        <v>12</v>
      </c>
      <c r="B17" s="6" t="s">
        <v>15</v>
      </c>
      <c r="C17" s="49">
        <f>'Budget Detail &amp; Amendments'!O113</f>
        <v>10125.740000000002</v>
      </c>
      <c r="E17" s="5">
        <v>12</v>
      </c>
      <c r="F17" s="6" t="s">
        <v>15</v>
      </c>
      <c r="G17" s="49">
        <f>SUM('Budget Detail &amp; Amendments'!P113)</f>
        <v>10125.741000000002</v>
      </c>
      <c r="I17" s="5">
        <v>12</v>
      </c>
      <c r="J17" s="6" t="s">
        <v>15</v>
      </c>
      <c r="K17" s="49">
        <f>SUM('Budget Detail &amp; Amendments'!R113)</f>
        <v>8854.2599999999984</v>
      </c>
      <c r="M17" s="5">
        <v>12</v>
      </c>
      <c r="N17" s="6" t="s">
        <v>15</v>
      </c>
      <c r="O17" s="49">
        <f>SUM('Budget Detail &amp; Amendments'!T113)</f>
        <v>4931.16</v>
      </c>
    </row>
    <row r="18" spans="1:15" x14ac:dyDescent="0.35">
      <c r="A18" s="5">
        <v>13</v>
      </c>
      <c r="B18" s="6" t="s">
        <v>16</v>
      </c>
      <c r="C18" s="49"/>
      <c r="E18" s="5">
        <v>13</v>
      </c>
      <c r="F18" s="6" t="s">
        <v>16</v>
      </c>
      <c r="G18" s="49"/>
      <c r="I18" s="5">
        <v>13</v>
      </c>
      <c r="J18" s="6" t="s">
        <v>16</v>
      </c>
      <c r="K18" s="49"/>
      <c r="M18" s="5">
        <v>13</v>
      </c>
      <c r="N18" s="6" t="s">
        <v>16</v>
      </c>
      <c r="O18" s="49"/>
    </row>
    <row r="19" spans="1:15" x14ac:dyDescent="0.35">
      <c r="A19" s="5">
        <v>14</v>
      </c>
      <c r="B19" s="6" t="s">
        <v>17</v>
      </c>
      <c r="C19" s="49"/>
      <c r="E19" s="5">
        <v>14</v>
      </c>
      <c r="F19" s="6" t="s">
        <v>17</v>
      </c>
      <c r="G19" s="49"/>
      <c r="I19" s="5">
        <v>14</v>
      </c>
      <c r="J19" s="6" t="s">
        <v>17</v>
      </c>
      <c r="K19" s="49"/>
      <c r="M19" s="5">
        <v>14</v>
      </c>
      <c r="N19" s="6" t="s">
        <v>17</v>
      </c>
      <c r="O19" s="49"/>
    </row>
    <row r="20" spans="1:15" x14ac:dyDescent="0.35">
      <c r="A20" s="5">
        <v>15</v>
      </c>
      <c r="B20" s="6" t="s">
        <v>18</v>
      </c>
      <c r="C20" s="49"/>
      <c r="E20" s="5">
        <v>15</v>
      </c>
      <c r="F20" s="6" t="s">
        <v>18</v>
      </c>
      <c r="G20" s="49"/>
      <c r="I20" s="5">
        <v>15</v>
      </c>
      <c r="J20" s="6" t="s">
        <v>18</v>
      </c>
      <c r="K20" s="49"/>
      <c r="M20" s="5">
        <v>15</v>
      </c>
      <c r="N20" s="6" t="s">
        <v>18</v>
      </c>
      <c r="O20" s="49"/>
    </row>
    <row r="21" spans="1:15" x14ac:dyDescent="0.35">
      <c r="A21" s="5">
        <v>16</v>
      </c>
      <c r="B21" s="6" t="s">
        <v>19</v>
      </c>
      <c r="C21" s="49">
        <f>SUMIF('Budget Detail &amp; Amendments'!E117:E125, 'Budget Roll-Up'!B21, 'Budget Detail &amp; Amendments'!O117:O125)</f>
        <v>0</v>
      </c>
      <c r="E21" s="5">
        <v>16</v>
      </c>
      <c r="F21" s="6" t="s">
        <v>19</v>
      </c>
      <c r="G21" s="49">
        <f>SUMIF('Budget Detail &amp; Amendments'!E117:E125, 'Budget Roll-Up'!F21, 'Budget Detail &amp; Amendments'!P117:P125)</f>
        <v>0</v>
      </c>
      <c r="I21" s="5">
        <v>16</v>
      </c>
      <c r="J21" s="6" t="s">
        <v>19</v>
      </c>
      <c r="K21" s="49">
        <f>SUMIF('Budget Detail &amp; Amendments'!E117:E125, 'Budget Roll-Up'!J21, 'Budget Detail &amp; Amendments'!R117:R125)</f>
        <v>0</v>
      </c>
      <c r="M21" s="5">
        <v>16</v>
      </c>
      <c r="N21" s="6" t="s">
        <v>19</v>
      </c>
      <c r="O21" s="49">
        <f>SUMIF('Budget Detail &amp; Amendments'!E117:E125, 'Budget Roll-Up'!N21, 'Budget Detail &amp; Amendments'!T117:T125)</f>
        <v>0</v>
      </c>
    </row>
    <row r="22" spans="1:15" x14ac:dyDescent="0.35">
      <c r="A22" s="5">
        <v>17</v>
      </c>
      <c r="B22" s="6" t="s">
        <v>20</v>
      </c>
      <c r="C22" s="49">
        <f>SUMIF('Budget Detail &amp; Amendments'!E117:E125, 'Budget Roll-Up'!B22, 'Budget Detail &amp; Amendments'!O117:O125)</f>
        <v>990</v>
      </c>
      <c r="E22" s="5">
        <v>17</v>
      </c>
      <c r="F22" s="6" t="s">
        <v>20</v>
      </c>
      <c r="G22" s="49">
        <f>SUMIF('Budget Detail &amp; Amendments'!E117:E125, 'Budget Roll-Up'!F22, 'Budget Detail &amp; Amendments'!P117:P125)</f>
        <v>990</v>
      </c>
      <c r="I22" s="5">
        <v>17</v>
      </c>
      <c r="J22" s="6" t="s">
        <v>20</v>
      </c>
      <c r="K22" s="49">
        <f>SUMIF('Budget Detail &amp; Amendments'!E117:E125, 'Budget Roll-Up'!J22, 'Budget Detail &amp; Amendments'!R117:R125)</f>
        <v>990</v>
      </c>
      <c r="M22" s="5">
        <v>17</v>
      </c>
      <c r="N22" s="6" t="s">
        <v>20</v>
      </c>
      <c r="O22" s="49">
        <f>SUMIF('Budget Detail &amp; Amendments'!E117:E125, 'Budget Roll-Up'!N22, 'Budget Detail &amp; Amendments'!T117:T125)</f>
        <v>990</v>
      </c>
    </row>
    <row r="23" spans="1:15" x14ac:dyDescent="0.35">
      <c r="A23" s="5">
        <v>18</v>
      </c>
      <c r="B23" s="6" t="s">
        <v>21</v>
      </c>
      <c r="C23" s="49">
        <f>SUMIF('Budget Detail &amp; Amendments'!E117:E125, 'Budget Roll-Up'!B23, 'Budget Detail &amp; Amendments'!O117:O125)</f>
        <v>0</v>
      </c>
      <c r="E23" s="5">
        <v>18</v>
      </c>
      <c r="F23" s="6" t="s">
        <v>21</v>
      </c>
      <c r="G23" s="49">
        <f>SUMIF('Budget Detail &amp; Amendments'!E117:E125, 'Budget Roll-Up'!F23, 'Budget Detail &amp; Amendments'!P117:P125)</f>
        <v>0</v>
      </c>
      <c r="I23" s="5">
        <v>18</v>
      </c>
      <c r="J23" s="6" t="s">
        <v>21</v>
      </c>
      <c r="K23" s="49">
        <f>SUMIF('Budget Detail &amp; Amendments'!E117:E125, 'Budget Roll-Up'!J23, 'Budget Detail &amp; Amendments'!R117:R125)</f>
        <v>0</v>
      </c>
      <c r="M23" s="5">
        <v>18</v>
      </c>
      <c r="N23" s="6" t="s">
        <v>21</v>
      </c>
      <c r="O23" s="49">
        <f>SUMIF('Budget Detail &amp; Amendments'!E117:E125, 'Budget Roll-Up'!N23, 'Budget Detail &amp; Amendments'!T117:T125)</f>
        <v>0</v>
      </c>
    </row>
    <row r="24" spans="1:15" x14ac:dyDescent="0.35">
      <c r="A24" s="7">
        <v>19</v>
      </c>
      <c r="B24" s="8" t="s">
        <v>22</v>
      </c>
      <c r="C24" s="49">
        <f>SUM(C10:C23)</f>
        <v>17196.5</v>
      </c>
      <c r="E24" s="7">
        <v>19</v>
      </c>
      <c r="F24" s="8" t="s">
        <v>22</v>
      </c>
      <c r="G24" s="49">
        <f>SUM(G10:G23)</f>
        <v>18225.851000000002</v>
      </c>
      <c r="I24" s="7">
        <v>19</v>
      </c>
      <c r="J24" s="8" t="s">
        <v>22</v>
      </c>
      <c r="K24" s="49">
        <f>SUM(K10:K23)</f>
        <v>18745.54</v>
      </c>
      <c r="M24" s="7">
        <v>19</v>
      </c>
      <c r="N24" s="8" t="s">
        <v>22</v>
      </c>
      <c r="O24" s="49">
        <f>SUM(O10:O23)</f>
        <v>16745.54</v>
      </c>
    </row>
    <row r="25" spans="1:15" x14ac:dyDescent="0.35">
      <c r="C25" s="51"/>
      <c r="G25" s="51"/>
      <c r="K25" s="51"/>
      <c r="O25" s="51"/>
    </row>
    <row r="26" spans="1:15" x14ac:dyDescent="0.35">
      <c r="A26" s="7">
        <v>20</v>
      </c>
      <c r="B26" s="8" t="s">
        <v>23</v>
      </c>
      <c r="C26" s="49">
        <f>'Budget Detail &amp; Amendments'!O150</f>
        <v>2382</v>
      </c>
      <c r="E26" s="7">
        <v>20</v>
      </c>
      <c r="F26" s="8" t="s">
        <v>23</v>
      </c>
      <c r="G26" s="49">
        <f>'Budget Detail &amp; Amendments'!P150</f>
        <v>2382</v>
      </c>
      <c r="I26" s="7">
        <v>20</v>
      </c>
      <c r="J26" s="8" t="s">
        <v>23</v>
      </c>
      <c r="K26" s="49">
        <f>SUM('Budget Detail &amp; Amendments'!R150)</f>
        <v>2382</v>
      </c>
      <c r="M26" s="7">
        <v>20</v>
      </c>
      <c r="N26" s="8" t="s">
        <v>23</v>
      </c>
      <c r="O26" s="49">
        <f>SUM('Budget Detail &amp; Amendments'!T150)</f>
        <v>2382</v>
      </c>
    </row>
    <row r="27" spans="1:15" x14ac:dyDescent="0.35">
      <c r="A27" s="1"/>
      <c r="B27" s="1"/>
      <c r="C27" s="51"/>
      <c r="E27" s="1"/>
      <c r="F27" s="1"/>
      <c r="G27" s="51"/>
      <c r="I27" s="1"/>
      <c r="J27" s="1"/>
      <c r="K27" s="51"/>
      <c r="M27" s="1"/>
      <c r="N27" s="1"/>
      <c r="O27" s="51"/>
    </row>
    <row r="28" spans="1:15" x14ac:dyDescent="0.35">
      <c r="A28" s="7">
        <v>21</v>
      </c>
      <c r="B28" s="8" t="s">
        <v>24</v>
      </c>
      <c r="C28" s="49">
        <f>'Budget Detail &amp; Amendments'!O146</f>
        <v>0</v>
      </c>
      <c r="E28" s="7">
        <v>21</v>
      </c>
      <c r="F28" s="8" t="s">
        <v>24</v>
      </c>
      <c r="G28" s="49">
        <f>SUM('Budget Detail &amp; Amendments'!P146)</f>
        <v>0</v>
      </c>
      <c r="I28" s="7">
        <v>21</v>
      </c>
      <c r="J28" s="8" t="s">
        <v>24</v>
      </c>
      <c r="K28" s="49">
        <f>SUM('Budget Detail &amp; Amendments'!R146)</f>
        <v>0</v>
      </c>
      <c r="M28" s="7">
        <v>21</v>
      </c>
      <c r="N28" s="8" t="s">
        <v>24</v>
      </c>
      <c r="O28" s="49">
        <f>SUM('Budget Detail &amp; Amendments'!T146)</f>
        <v>0</v>
      </c>
    </row>
    <row r="29" spans="1:15" x14ac:dyDescent="0.35">
      <c r="A29" s="2"/>
      <c r="B29" s="1"/>
      <c r="C29" s="51"/>
      <c r="E29" s="2"/>
      <c r="F29" s="1"/>
      <c r="G29" s="51"/>
      <c r="I29" s="2"/>
      <c r="J29" s="1"/>
      <c r="K29" s="51"/>
      <c r="M29" s="2"/>
      <c r="N29" s="1"/>
      <c r="O29" s="51"/>
    </row>
    <row r="30" spans="1:15" x14ac:dyDescent="0.35">
      <c r="A30" s="7">
        <v>22</v>
      </c>
      <c r="B30" s="8" t="s">
        <v>25</v>
      </c>
      <c r="C30" s="49">
        <f>SUM(C7,C24,C26,C28)</f>
        <v>50000</v>
      </c>
      <c r="E30" s="7">
        <v>22</v>
      </c>
      <c r="F30" s="8" t="s">
        <v>25</v>
      </c>
      <c r="G30" s="49">
        <f>SUM(G7,G24,G26,G28)</f>
        <v>50000.001000000004</v>
      </c>
      <c r="I30" s="7">
        <v>22</v>
      </c>
      <c r="J30" s="8" t="s">
        <v>25</v>
      </c>
      <c r="K30" s="49">
        <f>SUM(K7,K24,K26,K28)</f>
        <v>49440</v>
      </c>
      <c r="M30" s="7">
        <v>22</v>
      </c>
      <c r="N30" s="8" t="s">
        <v>25</v>
      </c>
      <c r="O30" s="49">
        <f>SUM(O7,O24,O26,O28)</f>
        <v>47440</v>
      </c>
    </row>
    <row r="33" spans="1:7" ht="15" thickBot="1" x14ac:dyDescent="0.4"/>
    <row r="34" spans="1:7" ht="15" customHeight="1" thickBot="1" x14ac:dyDescent="0.4">
      <c r="A34" s="291" t="s">
        <v>85</v>
      </c>
      <c r="B34" s="292"/>
      <c r="C34" s="292"/>
      <c r="D34" s="292"/>
      <c r="E34" s="292"/>
      <c r="F34" s="292"/>
      <c r="G34" s="293"/>
    </row>
    <row r="35" spans="1:7" x14ac:dyDescent="0.35">
      <c r="A35" s="20"/>
      <c r="C35" s="20"/>
      <c r="D35" s="20"/>
      <c r="E35" s="20"/>
      <c r="F35" s="20"/>
    </row>
    <row r="52" ht="15" customHeight="1" x14ac:dyDescent="0.35"/>
  </sheetData>
  <sheetProtection algorithmName="SHA-512" hashValue="4O8TFfC37Y6L+qlUYdexmqR7wcHfYacIbo6y5gUbV5AstauCF4BmmkW5p7rJf4K9Y4Uwt+55RhVdqPIHI0syYg==" saltValue="KKaljmJGfHJaOixRxx2J0g=="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workbookViewId="0">
      <selection activeCell="B5" sqref="B5"/>
    </sheetView>
  </sheetViews>
  <sheetFormatPr defaultColWidth="8.81640625" defaultRowHeight="15.5" x14ac:dyDescent="0.35"/>
  <cols>
    <col min="1" max="1" width="22.453125" style="21" customWidth="1"/>
    <col min="2" max="2" width="23.1796875" style="1" customWidth="1"/>
    <col min="4" max="4" width="17.453125" style="87" customWidth="1"/>
    <col min="6" max="6" width="18.1796875" style="88" customWidth="1"/>
    <col min="8" max="8" width="17.81640625" style="87" customWidth="1"/>
    <col min="10" max="10" width="18.26953125" style="87" customWidth="1"/>
  </cols>
  <sheetData>
    <row r="1" spans="1:10" s="131" customFormat="1" ht="18.5" x14ac:dyDescent="0.45">
      <c r="A1" s="130"/>
      <c r="B1" s="130"/>
      <c r="D1" s="132" t="s">
        <v>165</v>
      </c>
      <c r="E1" s="133"/>
      <c r="F1" s="134" t="s">
        <v>37</v>
      </c>
      <c r="G1" s="133"/>
      <c r="H1" s="132" t="s">
        <v>38</v>
      </c>
      <c r="I1" s="133"/>
      <c r="J1" s="132" t="s">
        <v>39</v>
      </c>
    </row>
    <row r="3" spans="1:10" x14ac:dyDescent="0.35">
      <c r="A3" s="21" t="s">
        <v>130</v>
      </c>
      <c r="B3" s="1" t="str">
        <f>Narrative!H2</f>
        <v xml:space="preserve">MTCP Coordinator </v>
      </c>
      <c r="D3" s="87">
        <f ca="1">SUMIF('Budget Detail &amp; Amendments'!A:Q, 1, 'Budget Detail &amp; Amendments'!O:O)</f>
        <v>30421.5</v>
      </c>
      <c r="F3" s="88">
        <f ca="1">SUMIF('Budget Detail &amp; Amendments'!A:Q, 1, 'Budget Detail &amp; Amendments'!P:P)</f>
        <v>29392.15</v>
      </c>
      <c r="H3" s="87">
        <f ca="1">SUMIF('Budget Detail &amp; Amendments'!A:Q, 1, 'Budget Detail &amp; Amendments'!R:R)</f>
        <v>28312.46</v>
      </c>
      <c r="J3" s="87">
        <f ca="1">SUMIF('Budget Detail &amp; Amendments'!A:Q, 1, 'Budget Detail &amp; Amendments'!T:T)</f>
        <v>28312.46</v>
      </c>
    </row>
    <row r="5" spans="1:10" x14ac:dyDescent="0.35">
      <c r="A5" s="21" t="s">
        <v>131</v>
      </c>
      <c r="B5" s="1" t="str">
        <f>Narrative!H35</f>
        <v>EDEC 108</v>
      </c>
      <c r="D5" s="87">
        <f ca="1">SUMIF('Budget Detail &amp; Amendments'!A:Q, 2, 'Budget Detail &amp; Amendments'!O:O)</f>
        <v>0</v>
      </c>
      <c r="F5" s="88">
        <f ca="1">SUMIF('Budget Detail &amp; Amendments'!A:Q, 2, 'Budget Detail &amp; Amendments'!P:P)</f>
        <v>0</v>
      </c>
      <c r="H5" s="87">
        <f ca="1">SUMIF('Budget Detail &amp; Amendments'!A:Q, 2, 'Budget Detail &amp; Amendments'!R:R)</f>
        <v>0</v>
      </c>
      <c r="J5" s="87">
        <f ca="1">SUMIF('Budget Detail &amp; Amendments'!A:Q, 2, 'Budget Detail &amp; Amendments'!T:T)</f>
        <v>0</v>
      </c>
    </row>
    <row r="7" spans="1:10" x14ac:dyDescent="0.35">
      <c r="A7" s="21" t="s">
        <v>132</v>
      </c>
      <c r="B7" s="1" t="str">
        <f>Narrative!H68</f>
        <v>Mobile Hot Spot</v>
      </c>
      <c r="D7" s="87">
        <f ca="1">SUMIF('Budget Detail &amp; Amendments'!A:Q, 3, 'Budget Detail &amp; Amendments'!O:O)</f>
        <v>959.76</v>
      </c>
      <c r="F7" s="88">
        <f ca="1">SUMIF('Budget Detail &amp; Amendments'!A:Q, 3, 'Budget Detail &amp; Amendments'!P:P)</f>
        <v>890.6</v>
      </c>
      <c r="H7" s="87">
        <f ca="1">SUMIF('Budget Detail &amp; Amendments'!A:Q, 3, 'Budget Detail &amp; Amendments'!R:R)</f>
        <v>890.6</v>
      </c>
      <c r="J7" s="87">
        <f ca="1">SUMIF('Budget Detail &amp; Amendments'!A:Q, 3, 'Budget Detail &amp; Amendments'!T:T)</f>
        <v>890.6</v>
      </c>
    </row>
    <row r="9" spans="1:10" x14ac:dyDescent="0.35">
      <c r="A9" s="21" t="s">
        <v>133</v>
      </c>
      <c r="B9" s="1" t="str">
        <f>Narrative!H101</f>
        <v>Bus Cost Biotech Exper Learning</v>
      </c>
      <c r="D9" s="87">
        <f ca="1">SUMIF('Budget Detail &amp; Amendments'!A:Q, 4, 'Budget Detail &amp; Amendments'!O:O)</f>
        <v>0</v>
      </c>
      <c r="F9" s="88">
        <f ca="1">SUMIF('Budget Detail &amp; Amendments'!A:Q, 4, 'Budget Detail &amp; Amendments'!P:P)</f>
        <v>2200</v>
      </c>
      <c r="H9" s="87">
        <f ca="1">SUMIF('Budget Detail &amp; Amendments'!A:Q, 4, 'Budget Detail &amp; Amendments'!R:R)</f>
        <v>2200</v>
      </c>
      <c r="J9" s="87">
        <f ca="1">SUMIF('Budget Detail &amp; Amendments'!A:Q, 4, 'Budget Detail &amp; Amendments'!T:T)</f>
        <v>2200</v>
      </c>
    </row>
    <row r="11" spans="1:10" x14ac:dyDescent="0.35">
      <c r="A11" s="21" t="s">
        <v>134</v>
      </c>
      <c r="B11" s="1" t="str">
        <f>Narrative!H134</f>
        <v>Mileage</v>
      </c>
      <c r="D11" s="87">
        <f ca="1">SUMIF('Budget Detail &amp; Amendments'!A:Q, 5, 'Budget Detail &amp; Amendments'!O:O)</f>
        <v>987.38</v>
      </c>
      <c r="F11" s="88">
        <f ca="1">SUMIF('Budget Detail &amp; Amendments'!A:Q, 5, 'Budget Detail &amp; Amendments'!P:P)</f>
        <v>987.38100000000009</v>
      </c>
      <c r="H11" s="87">
        <f ca="1">SUMIF('Budget Detail &amp; Amendments'!A:Q, 5, 'Budget Detail &amp; Amendments'!R:R)</f>
        <v>1447.15</v>
      </c>
      <c r="J11" s="87">
        <f ca="1">SUMIF('Budget Detail &amp; Amendments'!A:Q, 5, 'Budget Detail &amp; Amendments'!T:T)</f>
        <v>1295.4100000000001</v>
      </c>
    </row>
    <row r="13" spans="1:10" x14ac:dyDescent="0.35">
      <c r="A13" s="21" t="s">
        <v>135</v>
      </c>
      <c r="B13" s="1" t="str">
        <f>Narrative!H167</f>
        <v>NACEP/Fall Training</v>
      </c>
      <c r="D13" s="87">
        <f ca="1">SUMIF('Budget Detail &amp; Amendments'!A:Q, 6, 'Budget Detail &amp; Amendments'!O:O)</f>
        <v>4094.16</v>
      </c>
      <c r="F13" s="88">
        <f ca="1">SUMIF('Budget Detail &amp; Amendments'!A:Q, 6, 'Budget Detail &amp; Amendments'!P:P)</f>
        <v>4094.16</v>
      </c>
      <c r="H13" s="87">
        <f ca="1">SUMIF('Budget Detail &amp; Amendments'!A:Q, 6, 'Budget Detail &amp; Amendments'!R:R)</f>
        <v>4068.31</v>
      </c>
      <c r="J13" s="87">
        <f ca="1">SUMIF('Budget Detail &amp; Amendments'!A:Q, 6, 'Budget Detail &amp; Amendments'!T:T)</f>
        <v>4068.31</v>
      </c>
    </row>
    <row r="15" spans="1:10" x14ac:dyDescent="0.35">
      <c r="A15" s="21" t="s">
        <v>136</v>
      </c>
      <c r="B15" s="1" t="str">
        <f>Narrative!H200</f>
        <v>CSCI-127</v>
      </c>
      <c r="D15" s="87">
        <f ca="1">SUMIF('Budget Detail &amp; Amendments'!A:Q, 7, 'Budget Detail &amp; Amendments'!O:O)</f>
        <v>0</v>
      </c>
      <c r="F15" s="88">
        <f ca="1">SUMIF('Budget Detail &amp; Amendments'!A:Q, 7, 'Budget Detail &amp; Amendments'!P:P)</f>
        <v>0</v>
      </c>
      <c r="H15" s="87">
        <f ca="1">SUMIF('Budget Detail &amp; Amendments'!A:Q, 7, 'Budget Detail &amp; Amendments'!R:R)</f>
        <v>0</v>
      </c>
      <c r="J15" s="87">
        <f ca="1">SUMIF('Budget Detail &amp; Amendments'!A:Q, 7, 'Budget Detail &amp; Amendments'!T:T)</f>
        <v>0</v>
      </c>
    </row>
    <row r="17" spans="1:10" x14ac:dyDescent="0.35">
      <c r="A17" s="21" t="s">
        <v>137</v>
      </c>
      <c r="B17" s="1" t="str">
        <f>Narrative!H233</f>
        <v>STEM</v>
      </c>
      <c r="D17" s="87">
        <f ca="1">SUMIF('Budget Detail &amp; Amendments'!A:Q, 8, 'Budget Detail &amp; Amendments'!O:O)</f>
        <v>0</v>
      </c>
      <c r="F17" s="88">
        <f ca="1">SUMIF('Budget Detail &amp; Amendments'!A:Q, 8, 'Budget Detail &amp; Amendments'!P:P)</f>
        <v>0</v>
      </c>
      <c r="H17" s="87">
        <f ca="1">SUMIF('Budget Detail &amp; Amendments'!A:Q, 8, 'Budget Detail &amp; Amendments'!R:R)</f>
        <v>0</v>
      </c>
      <c r="J17" s="87">
        <f ca="1">SUMIF('Budget Detail &amp; Amendments'!A:Q, 8, 'Budget Detail &amp; Amendments'!T:T)</f>
        <v>0</v>
      </c>
    </row>
    <row r="19" spans="1:10" x14ac:dyDescent="0.35">
      <c r="A19" s="21" t="s">
        <v>138</v>
      </c>
      <c r="B19" s="1" t="str">
        <f>Narrative!H266</f>
        <v>CE Teacher Workshop</v>
      </c>
      <c r="D19" s="87">
        <f ca="1">SUMIF('Budget Detail &amp; Amendments'!A:Q, 9, 'Budget Detail &amp; Amendments'!O:O)</f>
        <v>1792</v>
      </c>
      <c r="F19" s="88">
        <f ca="1">SUMIF('Budget Detail &amp; Amendments'!A:Q, 9, 'Budget Detail &amp; Amendments'!P:P)</f>
        <v>1792</v>
      </c>
      <c r="H19" s="87">
        <f ca="1">SUMIF('Budget Detail &amp; Amendments'!A:Q, 9, 'Budget Detail &amp; Amendments'!R:R)</f>
        <v>1792</v>
      </c>
      <c r="J19" s="87">
        <f ca="1">SUMIF('Budget Detail &amp; Amendments'!A:Q, 9, 'Budget Detail &amp; Amendments'!T:T)</f>
        <v>0</v>
      </c>
    </row>
    <row r="21" spans="1:10" x14ac:dyDescent="0.35">
      <c r="A21" s="21" t="s">
        <v>139</v>
      </c>
      <c r="B21" s="1" t="str">
        <f>Narrative!H299</f>
        <v>Counselor Workshop</v>
      </c>
      <c r="D21" s="87">
        <f ca="1">SUMIF('Budget Detail &amp; Amendments'!A:Q, 10, 'Budget Detail &amp; Amendments'!O:O)</f>
        <v>260</v>
      </c>
      <c r="F21" s="88">
        <f ca="1">SUMIF('Budget Detail &amp; Amendments'!A:Q, 10, 'Budget Detail &amp; Amendments'!P:P)</f>
        <v>260</v>
      </c>
      <c r="H21" s="87">
        <f ca="1">SUMIF('Budget Detail &amp; Amendments'!A:Q, 10, 'Budget Detail &amp; Amendments'!R:R)</f>
        <v>158.57</v>
      </c>
      <c r="J21" s="87">
        <f ca="1">SUMIF('Budget Detail &amp; Amendments'!A:Q, 10, 'Budget Detail &amp; Amendments'!T:T)</f>
        <v>158.57</v>
      </c>
    </row>
    <row r="23" spans="1:10" x14ac:dyDescent="0.35">
      <c r="A23" s="21" t="s">
        <v>140</v>
      </c>
      <c r="B23" s="1" t="str">
        <f>Narrative!H332</f>
        <v xml:space="preserve">Welding Competition </v>
      </c>
      <c r="D23" s="87">
        <f ca="1">SUMIF('Budget Detail &amp; Amendments'!A:Q, 11, 'Budget Detail &amp; Amendments'!O:O)</f>
        <v>1500</v>
      </c>
      <c r="F23" s="88">
        <f ca="1">SUMIF('Budget Detail &amp; Amendments'!A:Q, 11, 'Budget Detail &amp; Amendments'!P:P)</f>
        <v>1500</v>
      </c>
      <c r="H23" s="87">
        <f ca="1">SUMIF('Budget Detail &amp; Amendments'!A:Q, 11, 'Budget Detail &amp; Amendments'!R:R)</f>
        <v>1500</v>
      </c>
      <c r="J23" s="87">
        <f ca="1">SUMIF('Budget Detail &amp; Amendments'!A:Q, 11, 'Budget Detail &amp; Amendments'!T:T)</f>
        <v>150</v>
      </c>
    </row>
    <row r="25" spans="1:10" x14ac:dyDescent="0.35">
      <c r="A25" s="21" t="s">
        <v>141</v>
      </c>
      <c r="B25" s="1" t="str">
        <f>Narrative!H365</f>
        <v>Welding and Solidworks Courses</v>
      </c>
      <c r="D25" s="87">
        <f ca="1">SUMIF('Budget Detail &amp; Amendments'!A:Q, 12, 'Budget Detail &amp; Amendments'!O:O)</f>
        <v>0</v>
      </c>
      <c r="F25" s="88">
        <f ca="1">SUMIF('Budget Detail &amp; Amendments'!A:Q, 12, 'Budget Detail &amp; Amendments'!P:P)</f>
        <v>0</v>
      </c>
      <c r="H25" s="87">
        <f ca="1">SUMIF('Budget Detail &amp; Amendments'!A:Q, 12, 'Budget Detail &amp; Amendments'!R:R)</f>
        <v>0</v>
      </c>
      <c r="J25" s="87">
        <f ca="1">SUMIF('Budget Detail &amp; Amendments'!A:Q, 12, 'Budget Detail &amp; Amendments'!T:T)</f>
        <v>0</v>
      </c>
    </row>
    <row r="27" spans="1:10" x14ac:dyDescent="0.35">
      <c r="A27" s="21" t="s">
        <v>142</v>
      </c>
      <c r="B27" s="1" t="str">
        <f>Narrative!H398</f>
        <v>Welding Instructor Outreach</v>
      </c>
      <c r="D27" s="87">
        <f ca="1">SUMIF('Budget Detail &amp; Amendments'!A:Q, 13, 'Budget Detail &amp; Amendments'!O:O)</f>
        <v>3584</v>
      </c>
      <c r="F27" s="88">
        <f ca="1">SUMIF('Budget Detail &amp; Amendments'!A:Q, 13, 'Budget Detail &amp; Amendments'!P:P)</f>
        <v>3584</v>
      </c>
      <c r="H27" s="87">
        <f ca="1">SUMIF('Budget Detail &amp; Amendments'!A:Q, 13, 'Budget Detail &amp; Amendments'!R:R)</f>
        <v>1785</v>
      </c>
      <c r="J27" s="87">
        <f ca="1">SUMIF('Budget Detail &amp; Amendments'!A:Q, 13, 'Budget Detail &amp; Amendments'!T:T)</f>
        <v>398.87</v>
      </c>
    </row>
    <row r="29" spans="1:10" x14ac:dyDescent="0.35">
      <c r="A29" s="21" t="s">
        <v>143</v>
      </c>
      <c r="B29" s="1" t="str">
        <f>Narrative!H431</f>
        <v xml:space="preserve">Welding Certification Testing </v>
      </c>
      <c r="D29" s="87">
        <f ca="1">SUMIF('Budget Detail &amp; Amendments'!A:Q, 14, 'Budget Detail &amp; Amendments'!O:O)</f>
        <v>3301</v>
      </c>
      <c r="F29" s="88">
        <f ca="1">SUMIF('Budget Detail &amp; Amendments'!A:Q, 14, 'Budget Detail &amp; Amendments'!P:P)</f>
        <v>2199.5100000000002</v>
      </c>
      <c r="H29" s="87">
        <f ca="1">SUMIF('Budget Detail &amp; Amendments'!A:Q, 14, 'Budget Detail &amp; Amendments'!R:R)</f>
        <v>3301</v>
      </c>
      <c r="J29" s="87">
        <f ca="1">SUMIF('Budget Detail &amp; Amendments'!A:Q, 14, 'Budget Detail &amp; Amendments'!T:T)</f>
        <v>2423.1</v>
      </c>
    </row>
    <row r="31" spans="1:10" x14ac:dyDescent="0.35">
      <c r="A31" s="21" t="s">
        <v>144</v>
      </c>
      <c r="B31" s="1" t="str">
        <f>Narrative!H464</f>
        <v>Ink for advisors</v>
      </c>
      <c r="D31" s="87">
        <f ca="1">SUMIF('Budget Detail &amp; Amendments'!A:Q, 15, 'Budget Detail &amp; Amendments'!O:O)</f>
        <v>320</v>
      </c>
      <c r="F31" s="88">
        <f ca="1">SUMIF('Budget Detail &amp; Amendments'!A:Q, 15, 'Budget Detail &amp; Amendments'!P:P)</f>
        <v>320</v>
      </c>
      <c r="H31" s="87">
        <f ca="1">SUMIF('Budget Detail &amp; Amendments'!A:Q, 15, 'Budget Detail &amp; Amendments'!R:R)</f>
        <v>289.68</v>
      </c>
      <c r="J31" s="87">
        <f ca="1">SUMIF('Budget Detail &amp; Amendments'!A:Q, 15, 'Budget Detail &amp; Amendments'!T:T)</f>
        <v>505.68</v>
      </c>
    </row>
    <row r="33" spans="1:10" x14ac:dyDescent="0.35">
      <c r="A33" s="21" t="s">
        <v>145</v>
      </c>
      <c r="B33" s="1" t="e">
        <f>Narrative!#REF!</f>
        <v>#REF!</v>
      </c>
      <c r="D33" s="87">
        <f ca="1">SUMIF('Budget Detail &amp; Amendments'!A:Q, 16, 'Budget Detail &amp; Amendments'!O:O)</f>
        <v>398.2</v>
      </c>
      <c r="F33" s="88">
        <f ca="1">SUMIF('Budget Detail &amp; Amendments'!A:Q, 16, 'Budget Detail &amp; Amendments'!P:P)</f>
        <v>398.2</v>
      </c>
      <c r="H33" s="87">
        <f ca="1">SUMIF('Budget Detail &amp; Amendments'!A:Q, 16, 'Budget Detail &amp; Amendments'!R:R)</f>
        <v>593.23</v>
      </c>
      <c r="J33" s="87">
        <f ca="1">SUMIF('Budget Detail &amp; Amendments'!A:Q, 16, 'Budget Detail &amp; Amendments'!T:T)</f>
        <v>0</v>
      </c>
    </row>
    <row r="35" spans="1:10" x14ac:dyDescent="0.35">
      <c r="A35" s="21" t="s">
        <v>146</v>
      </c>
      <c r="B35" s="1" t="e">
        <f>Narrative!#REF!</f>
        <v>#REF!</v>
      </c>
      <c r="D35" s="87">
        <f ca="1">SUMIF('Budget Detail &amp; Amendments'!A:Q, 17, 'Budget Detail &amp; Amendments'!O:O)</f>
        <v>0</v>
      </c>
      <c r="F35" s="88">
        <f ca="1">SUMIF('Budget Detail &amp; Amendments'!A:Q, 17, 'Budget Detail &amp; Amendments'!P:P)</f>
        <v>0</v>
      </c>
      <c r="H35" s="87">
        <f ca="1">SUMIF('Budget Detail &amp; Amendments'!A:Q, 17, 'Budget Detail &amp; Amendments'!R:R)</f>
        <v>0</v>
      </c>
      <c r="J35" s="87">
        <f ca="1">SUMIF('Budget Detail &amp; Amendments'!A:Q, 17, 'Budget Detail &amp; Amendments'!T:T)</f>
        <v>0</v>
      </c>
    </row>
    <row r="37" spans="1:10" x14ac:dyDescent="0.35">
      <c r="A37" s="21" t="s">
        <v>147</v>
      </c>
      <c r="B37" s="1" t="e">
        <f>Narrative!#REF!</f>
        <v>#REF!</v>
      </c>
      <c r="D37" s="87">
        <f ca="1">SUMIF('Budget Detail &amp; Amendments'!A:Q, 18, 'Budget Detail &amp; Amendments'!O:O)</f>
        <v>0</v>
      </c>
      <c r="F37" s="88">
        <f ca="1">SUMIF('Budget Detail &amp; Amendments'!A:Q, 18, 'Budget Detail &amp; Amendments'!P:P)</f>
        <v>0</v>
      </c>
      <c r="H37" s="87">
        <f ca="1">SUMIF('Budget Detail &amp; Amendments'!A:Q, 18, 'Budget Detail &amp; Amendments'!R:R)</f>
        <v>0</v>
      </c>
      <c r="J37" s="87">
        <f ca="1">SUMIF('Budget Detail &amp; Amendments'!A:Q, 18, 'Budget Detail &amp; Amendments'!T:T)</f>
        <v>0</v>
      </c>
    </row>
    <row r="39" spans="1:10" x14ac:dyDescent="0.35">
      <c r="A39" s="21" t="s">
        <v>148</v>
      </c>
      <c r="B39" s="1" t="e">
        <f>Narrative!#REF!</f>
        <v>#REF!</v>
      </c>
      <c r="D39" s="87">
        <f ca="1">SUMIF('Budget Detail &amp; Amendments'!A:Q, 19, 'Budget Detail &amp; Amendments'!O:O)</f>
        <v>0</v>
      </c>
      <c r="F39" s="88">
        <f ca="1">SUMIF('Budget Detail &amp; Amendments'!A:Q, 19, 'Budget Detail &amp; Amendments'!P:P)</f>
        <v>0</v>
      </c>
      <c r="H39" s="87">
        <f ca="1">SUMIF('Budget Detail &amp; Amendments'!A:Q, 19, 'Budget Detail &amp; Amendments'!R:R)</f>
        <v>0</v>
      </c>
      <c r="J39" s="87">
        <f ca="1">SUMIF('Budget Detail &amp; Amendments'!A:Q, 19, 'Budget Detail &amp; Amendments'!T:T)</f>
        <v>0</v>
      </c>
    </row>
    <row r="41" spans="1:10" x14ac:dyDescent="0.35">
      <c r="A41" s="21" t="s">
        <v>149</v>
      </c>
      <c r="B41" s="1" t="e">
        <f>Narrative!#REF!</f>
        <v>#REF!</v>
      </c>
      <c r="D41" s="87">
        <f ca="1">SUMIF('Budget Detail &amp; Amendments'!A:Q, 20, 'Budget Detail &amp; Amendments'!O:O)</f>
        <v>0</v>
      </c>
      <c r="F41" s="88">
        <f ca="1">SUMIF('Budget Detail &amp; Amendments'!A:Q, 20, 'Budget Detail &amp; Amendments'!P:P)</f>
        <v>0</v>
      </c>
      <c r="H41" s="87">
        <f ca="1">SUMIF('Budget Detail &amp; Amendments'!A:Q, 20, 'Budget Detail &amp; Amendments'!R:R)</f>
        <v>0</v>
      </c>
      <c r="J41" s="87">
        <f ca="1">SUMIF('Budget Detail &amp; Amendments'!A:Q, 20, 'Budget Detail &amp; Amendments'!T:T)</f>
        <v>0</v>
      </c>
    </row>
    <row r="43" spans="1:10" x14ac:dyDescent="0.35">
      <c r="A43" s="21" t="s">
        <v>150</v>
      </c>
      <c r="B43" s="1" t="e">
        <f>Narrative!#REF!</f>
        <v>#REF!</v>
      </c>
      <c r="D43" s="87">
        <f ca="1">SUMIF('Budget Detail &amp; Amendments'!A:Q, 21, 'Budget Detail &amp; Amendments'!O:O)</f>
        <v>0</v>
      </c>
      <c r="F43" s="88">
        <f ca="1">SUMIF('Budget Detail &amp; Amendments'!A:Q, 21, 'Budget Detail &amp; Amendments'!P:P)</f>
        <v>0</v>
      </c>
      <c r="H43" s="87">
        <f ca="1">SUMIF('Budget Detail &amp; Amendments'!A:Q, 21, 'Budget Detail &amp; Amendments'!R:R)</f>
        <v>0</v>
      </c>
      <c r="J43" s="87">
        <f ca="1">SUMIF('Budget Detail &amp; Amendments'!A:Q, 21, 'Budget Detail &amp; Amendments'!T:T)</f>
        <v>0</v>
      </c>
    </row>
    <row r="45" spans="1:10" x14ac:dyDescent="0.35">
      <c r="A45" s="21" t="s">
        <v>151</v>
      </c>
      <c r="B45" s="1" t="e">
        <f>Narrative!#REF!</f>
        <v>#REF!</v>
      </c>
      <c r="D45" s="87">
        <f ca="1">SUMIF('Budget Detail &amp; Amendments'!A:Q, 22, 'Budget Detail &amp; Amendments'!O:O)</f>
        <v>0</v>
      </c>
      <c r="F45" s="88">
        <f ca="1">SUMIF('Budget Detail &amp; Amendments'!A:Q, 22, 'Budget Detail &amp; Amendments'!P:P)</f>
        <v>0</v>
      </c>
      <c r="H45" s="87">
        <f ca="1">SUMIF('Budget Detail &amp; Amendments'!A:Q, 22, 'Budget Detail &amp; Amendments'!R:R)</f>
        <v>0</v>
      </c>
      <c r="J45" s="87">
        <f ca="1">SUMIF('Budget Detail &amp; Amendments'!A:Q, 22, 'Budget Detail &amp; Amendments'!T:T)</f>
        <v>0</v>
      </c>
    </row>
    <row r="47" spans="1:10" x14ac:dyDescent="0.35">
      <c r="A47" s="21" t="s">
        <v>152</v>
      </c>
      <c r="B47" s="1" t="e">
        <f>Narrative!#REF!</f>
        <v>#REF!</v>
      </c>
      <c r="D47" s="87">
        <f ca="1">SUMIF('Budget Detail &amp; Amendments'!A:Q, 23, 'Budget Detail &amp; Amendments'!O:O)</f>
        <v>0</v>
      </c>
      <c r="F47" s="88">
        <f ca="1">SUMIF('Budget Detail &amp; Amendments'!A:Q, 23, 'Budget Detail &amp; Amendments'!P:P)</f>
        <v>0</v>
      </c>
      <c r="H47" s="87">
        <f ca="1">SUMIF('Budget Detail &amp; Amendments'!A:Q, 23, 'Budget Detail &amp; Amendments'!R:R)</f>
        <v>0</v>
      </c>
      <c r="J47" s="87">
        <f ca="1">SUMIF('Budget Detail &amp; Amendments'!A:Q, 23, 'Budget Detail &amp; Amendments'!T:T)</f>
        <v>0</v>
      </c>
    </row>
    <row r="49" spans="1:10" x14ac:dyDescent="0.35">
      <c r="A49" s="21" t="s">
        <v>153</v>
      </c>
      <c r="B49" s="1" t="e">
        <f>Narrative!#REF!</f>
        <v>#REF!</v>
      </c>
      <c r="D49" s="87">
        <f ca="1">SUMIF('Budget Detail &amp; Amendments'!A:Q, 24, 'Budget Detail &amp; Amendments'!O:O)</f>
        <v>0</v>
      </c>
      <c r="F49" s="88">
        <f ca="1">SUMIF('Budget Detail &amp; Amendments'!A:Q, 24, 'Budget Detail &amp; Amendments'!P:P)</f>
        <v>0</v>
      </c>
      <c r="H49" s="87">
        <f ca="1">SUMIF('Budget Detail &amp; Amendments'!A:Q, 24, 'Budget Detail &amp; Amendments'!R:R)</f>
        <v>0</v>
      </c>
      <c r="J49" s="87">
        <f ca="1">SUMIF('Budget Detail &amp; Amendments'!A:Q, 24, 'Budget Detail &amp; Amendments'!T:T)</f>
        <v>0</v>
      </c>
    </row>
    <row r="51" spans="1:10" x14ac:dyDescent="0.35">
      <c r="A51" s="21" t="s">
        <v>154</v>
      </c>
      <c r="B51" s="1" t="e">
        <f>Narrative!#REF!</f>
        <v>#REF!</v>
      </c>
      <c r="D51" s="87">
        <f ca="1">SUMIF('Budget Detail &amp; Amendments'!A:Q, 25, 'Budget Detail &amp; Amendments'!O:O)</f>
        <v>0</v>
      </c>
      <c r="F51" s="88">
        <f ca="1">SUMIF('Budget Detail &amp; Amendments'!A:Q, 25, 'Budget Detail &amp; Amendments'!P:P)</f>
        <v>0</v>
      </c>
      <c r="H51" s="87">
        <f ca="1">SUMIF('Budget Detail &amp; Amendments'!A:Q, 25, 'Budget Detail &amp; Amendments'!R:R)</f>
        <v>0</v>
      </c>
      <c r="J51" s="87">
        <f ca="1">SUMIF('Budget Detail &amp; Amendments'!A:Q, 25, 'Budget Detail &amp; Amendments'!T:T)</f>
        <v>0</v>
      </c>
    </row>
    <row r="53" spans="1:10" x14ac:dyDescent="0.35">
      <c r="A53" s="21" t="s">
        <v>155</v>
      </c>
      <c r="B53" s="1" t="e">
        <f>Narrative!#REF!</f>
        <v>#REF!</v>
      </c>
      <c r="D53" s="87">
        <f ca="1">SUMIF('Budget Detail &amp; Amendments'!A:Q, 26, 'Budget Detail &amp; Amendments'!O:O)</f>
        <v>0</v>
      </c>
      <c r="F53" s="88">
        <f ca="1">SUMIF('Budget Detail &amp; Amendments'!A:Q, 26, 'Budget Detail &amp; Amendments'!P:P)</f>
        <v>0</v>
      </c>
      <c r="H53" s="87">
        <f ca="1">SUMIF('Budget Detail &amp; Amendments'!A:Q, 26, 'Budget Detail &amp; Amendments'!R:R)</f>
        <v>0</v>
      </c>
      <c r="J53" s="87">
        <f ca="1">SUMIF('Budget Detail &amp; Amendments'!A:Q, 26, 'Budget Detail &amp; Amendments'!T:T)</f>
        <v>0</v>
      </c>
    </row>
    <row r="55" spans="1:10" x14ac:dyDescent="0.35">
      <c r="A55" s="21" t="s">
        <v>156</v>
      </c>
      <c r="B55" s="1" t="e">
        <f>Narrative!#REF!</f>
        <v>#REF!</v>
      </c>
      <c r="D55" s="87">
        <f ca="1">SUMIF('Budget Detail &amp; Amendments'!A:Q, 27, 'Budget Detail &amp; Amendments'!O:O)</f>
        <v>0</v>
      </c>
      <c r="F55" s="88">
        <f ca="1">SUMIF('Budget Detail &amp; Amendments'!A:Q, 27, 'Budget Detail &amp; Amendments'!P:P)</f>
        <v>0</v>
      </c>
      <c r="H55" s="87">
        <f ca="1">SUMIF('Budget Detail &amp; Amendments'!A:Q, 27, 'Budget Detail &amp; Amendments'!R:R)</f>
        <v>0</v>
      </c>
      <c r="J55" s="87">
        <f ca="1">SUMIF('Budget Detail &amp; Amendments'!A:Q, 27, 'Budget Detail &amp; Amendments'!T:T)</f>
        <v>0</v>
      </c>
    </row>
    <row r="57" spans="1:10" x14ac:dyDescent="0.35">
      <c r="A57" s="21" t="s">
        <v>157</v>
      </c>
      <c r="B57" s="1" t="e">
        <f>Narrative!#REF!</f>
        <v>#REF!</v>
      </c>
      <c r="D57" s="87">
        <f ca="1">SUMIF('Budget Detail &amp; Amendments'!A:Q, 28, 'Budget Detail &amp; Amendments'!O:O)</f>
        <v>0</v>
      </c>
      <c r="F57" s="88">
        <f ca="1">SUMIF('Budget Detail &amp; Amendments'!A:Q, 28, 'Budget Detail &amp; Amendments'!P:P)</f>
        <v>0</v>
      </c>
      <c r="H57" s="87">
        <f ca="1">SUMIF('Budget Detail &amp; Amendments'!A:Q, 28, 'Budget Detail &amp; Amendments'!R:R)</f>
        <v>0</v>
      </c>
      <c r="J57" s="87">
        <f ca="1">SUMIF('Budget Detail &amp; Amendments'!A:Q, 28, 'Budget Detail &amp; Amendments'!T:T)</f>
        <v>0</v>
      </c>
    </row>
    <row r="59" spans="1:10" x14ac:dyDescent="0.35">
      <c r="A59" s="21" t="s">
        <v>158</v>
      </c>
      <c r="B59" s="1" t="e">
        <f>Narrative!#REF!</f>
        <v>#REF!</v>
      </c>
      <c r="D59" s="87">
        <f ca="1">SUMIF('Budget Detail &amp; Amendments'!A:Q, 29, 'Budget Detail &amp; Amendments'!O:O)</f>
        <v>0</v>
      </c>
      <c r="F59" s="88">
        <f ca="1">SUMIF('Budget Detail &amp; Amendments'!A:Q, 29, 'Budget Detail &amp; Amendments'!P:P)</f>
        <v>0</v>
      </c>
      <c r="H59" s="87">
        <f ca="1">SUMIF('Budget Detail &amp; Amendments'!A:Q, 29, 'Budget Detail &amp; Amendments'!R:R)</f>
        <v>0</v>
      </c>
      <c r="J59" s="87">
        <f ca="1">SUMIF('Budget Detail &amp; Amendments'!A:Q, 29, 'Budget Detail &amp; Amendments'!T:T)</f>
        <v>0</v>
      </c>
    </row>
    <row r="61" spans="1:10" x14ac:dyDescent="0.35">
      <c r="A61" s="21" t="s">
        <v>159</v>
      </c>
      <c r="B61" s="1" t="e">
        <f>Narrative!#REF!</f>
        <v>#REF!</v>
      </c>
      <c r="D61" s="87">
        <f ca="1">SUMIF('Budget Detail &amp; Amendments'!A:Q, 30, 'Budget Detail &amp; Amendments'!O:O)</f>
        <v>0</v>
      </c>
      <c r="F61" s="88">
        <f ca="1">SUMIF('Budget Detail &amp; Amendments'!A:Q, 30, 'Budget Detail &amp; Amendments'!P:P)</f>
        <v>0</v>
      </c>
      <c r="H61" s="87">
        <f ca="1">SUMIF('Budget Detail &amp; Amendments'!A:Q, 30, 'Budget Detail &amp; Amendments'!R:R)</f>
        <v>0</v>
      </c>
      <c r="J61" s="87">
        <f ca="1">SUMIF('Budget Detail &amp; Amendments'!A:Q, 30, 'Budget Detail &amp; Amendments'!T:T)</f>
        <v>0</v>
      </c>
    </row>
    <row r="63" spans="1:10" x14ac:dyDescent="0.35">
      <c r="A63" s="21" t="s">
        <v>160</v>
      </c>
      <c r="B63" s="1" t="e">
        <f>Narrative!#REF!</f>
        <v>#REF!</v>
      </c>
      <c r="D63" s="87">
        <f ca="1">SUMIF('Budget Detail &amp; Amendments'!A:Q, 31, 'Budget Detail &amp; Amendments'!O:O)</f>
        <v>0</v>
      </c>
      <c r="F63" s="88">
        <f ca="1">SUMIF('Budget Detail &amp; Amendments'!A:Q, 31, 'Budget Detail &amp; Amendments'!P:P)</f>
        <v>0</v>
      </c>
      <c r="H63" s="87">
        <f ca="1">SUMIF('Budget Detail &amp; Amendments'!A:Q, 31, 'Budget Detail &amp; Amendments'!R:R)</f>
        <v>0</v>
      </c>
      <c r="J63" s="87">
        <f ca="1">SUMIF('Budget Detail &amp; Amendments'!A:Q, 31, 'Budget Detail &amp; Amendments'!T:T)</f>
        <v>0</v>
      </c>
    </row>
    <row r="65" spans="1:10" x14ac:dyDescent="0.35">
      <c r="A65" s="21" t="s">
        <v>161</v>
      </c>
      <c r="B65" s="1" t="e">
        <f>Narrative!#REF!</f>
        <v>#REF!</v>
      </c>
      <c r="D65" s="87">
        <f ca="1">SUMIF('Budget Detail &amp; Amendments'!A:Q, 32, 'Budget Detail &amp; Amendments'!O:O)</f>
        <v>0</v>
      </c>
      <c r="F65" s="88">
        <f ca="1">SUMIF('Budget Detail &amp; Amendments'!A:Q, 32, 'Budget Detail &amp; Amendments'!P:P)</f>
        <v>0</v>
      </c>
      <c r="H65" s="87">
        <f ca="1">SUMIF('Budget Detail &amp; Amendments'!A:Q, 32, 'Budget Detail &amp; Amendments'!R:R)</f>
        <v>0</v>
      </c>
      <c r="J65" s="87">
        <f ca="1">SUMIF('Budget Detail &amp; Amendments'!A:Q, 32, 'Budget Detail &amp; Amendments'!T:T)</f>
        <v>0</v>
      </c>
    </row>
    <row r="67" spans="1:10" x14ac:dyDescent="0.35">
      <c r="A67" s="21" t="s">
        <v>162</v>
      </c>
      <c r="B67" s="1" t="e">
        <f>Narrative!#REF!</f>
        <v>#REF!</v>
      </c>
      <c r="D67" s="87">
        <f ca="1">SUMIF('Budget Detail &amp; Amendments'!A:Q, 33, 'Budget Detail &amp; Amendments'!O:O)</f>
        <v>0</v>
      </c>
      <c r="F67" s="88">
        <f ca="1">SUMIF('Budget Detail &amp; Amendments'!A:Q, 33, 'Budget Detail &amp; Amendments'!P:P)</f>
        <v>0</v>
      </c>
      <c r="H67" s="87">
        <f ca="1">SUMIF('Budget Detail &amp; Amendments'!A:Q, 33, 'Budget Detail &amp; Amendments'!R:R)</f>
        <v>0</v>
      </c>
      <c r="J67" s="87">
        <f ca="1">SUMIF('Budget Detail &amp; Amendments'!A:Q, 33, 'Budget Detail &amp; Amendments'!T:T)</f>
        <v>0</v>
      </c>
    </row>
    <row r="69" spans="1:10" x14ac:dyDescent="0.35">
      <c r="A69" s="21" t="s">
        <v>163</v>
      </c>
      <c r="B69" s="1" t="e">
        <f>Narrative!#REF!</f>
        <v>#REF!</v>
      </c>
      <c r="D69" s="87">
        <f ca="1">SUMIF('Budget Detail &amp; Amendments'!A:Q, 34, 'Budget Detail &amp; Amendments'!O:O)</f>
        <v>0</v>
      </c>
      <c r="F69" s="88">
        <f ca="1">SUMIF('Budget Detail &amp; Amendments'!A:Q, 34, 'Budget Detail &amp; Amendments'!P:P)</f>
        <v>0</v>
      </c>
      <c r="H69" s="87">
        <f ca="1">SUMIF('Budget Detail &amp; Amendments'!A:Q, 34, 'Budget Detail &amp; Amendments'!R:R)</f>
        <v>0</v>
      </c>
      <c r="J69" s="87">
        <f ca="1">SUMIF('Budget Detail &amp; Amendments'!A:Q, 34, 'Budget Detail &amp; Amendments'!T:T)</f>
        <v>0</v>
      </c>
    </row>
    <row r="71" spans="1:10" x14ac:dyDescent="0.35">
      <c r="A71" s="21" t="s">
        <v>164</v>
      </c>
      <c r="B71" s="1" t="e">
        <f>Narrative!#REF!</f>
        <v>#REF!</v>
      </c>
      <c r="D71" s="87">
        <f ca="1">SUMIF('Budget Detail &amp; Amendments'!A:Q, 35, 'Budget Detail &amp; Amendments'!O:O)</f>
        <v>0</v>
      </c>
      <c r="F71" s="88">
        <f ca="1">SUMIF('Budget Detail &amp; Amendments'!A:Q, 35, 'Budget Detail &amp; Amendments'!P:P)</f>
        <v>0</v>
      </c>
      <c r="H71" s="87">
        <f ca="1">SUMIF('Budget Detail &amp; Amendments'!A:Q, 35, 'Budget Detail &amp; Amendments'!R:R)</f>
        <v>0</v>
      </c>
      <c r="J71" s="87">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26"/>
  <sheetViews>
    <sheetView workbookViewId="0">
      <selection activeCell="A2" sqref="A2:Y26"/>
    </sheetView>
  </sheetViews>
  <sheetFormatPr defaultColWidth="8.81640625" defaultRowHeight="14.5" x14ac:dyDescent="0.35"/>
  <sheetData>
    <row r="2" spans="1:25" ht="15.75" customHeight="1" x14ac:dyDescent="0.35">
      <c r="A2" s="294" t="s">
        <v>189</v>
      </c>
      <c r="B2" s="294"/>
      <c r="C2" s="294"/>
      <c r="D2" s="294"/>
      <c r="E2" s="294"/>
      <c r="F2" s="294"/>
      <c r="G2" s="294"/>
      <c r="H2" s="294"/>
      <c r="I2" s="294"/>
      <c r="J2" s="294"/>
      <c r="K2" s="294"/>
      <c r="L2" s="294"/>
      <c r="M2" s="294"/>
      <c r="N2" s="294"/>
      <c r="O2" s="294"/>
      <c r="P2" s="294"/>
      <c r="Q2" s="294"/>
      <c r="R2" s="294"/>
      <c r="S2" s="294"/>
      <c r="T2" s="294"/>
      <c r="U2" s="294"/>
      <c r="V2" s="294"/>
      <c r="W2" s="294"/>
      <c r="X2" s="294"/>
      <c r="Y2" s="294"/>
    </row>
    <row r="3" spans="1:25" ht="15" customHeight="1" x14ac:dyDescent="0.35">
      <c r="A3" s="294"/>
      <c r="B3" s="294"/>
      <c r="C3" s="294"/>
      <c r="D3" s="294"/>
      <c r="E3" s="294"/>
      <c r="F3" s="294"/>
      <c r="G3" s="294"/>
      <c r="H3" s="294"/>
      <c r="I3" s="294"/>
      <c r="J3" s="294"/>
      <c r="K3" s="294"/>
      <c r="L3" s="294"/>
      <c r="M3" s="294"/>
      <c r="N3" s="294"/>
      <c r="O3" s="294"/>
      <c r="P3" s="294"/>
      <c r="Q3" s="294"/>
      <c r="R3" s="294"/>
      <c r="S3" s="294"/>
      <c r="T3" s="294"/>
      <c r="U3" s="294"/>
      <c r="V3" s="294"/>
      <c r="W3" s="294"/>
      <c r="X3" s="294"/>
      <c r="Y3" s="294"/>
    </row>
    <row r="4" spans="1:25" ht="15" customHeight="1" x14ac:dyDescent="0.35">
      <c r="A4" s="294"/>
      <c r="B4" s="294"/>
      <c r="C4" s="294"/>
      <c r="D4" s="294"/>
      <c r="E4" s="294"/>
      <c r="F4" s="294"/>
      <c r="G4" s="294"/>
      <c r="H4" s="294"/>
      <c r="I4" s="294"/>
      <c r="J4" s="294"/>
      <c r="K4" s="294"/>
      <c r="L4" s="294"/>
      <c r="M4" s="294"/>
      <c r="N4" s="294"/>
      <c r="O4" s="294"/>
      <c r="P4" s="294"/>
      <c r="Q4" s="294"/>
      <c r="R4" s="294"/>
      <c r="S4" s="294"/>
      <c r="T4" s="294"/>
      <c r="U4" s="294"/>
      <c r="V4" s="294"/>
      <c r="W4" s="294"/>
      <c r="X4" s="294"/>
      <c r="Y4" s="294"/>
    </row>
    <row r="5" spans="1:25" ht="15" customHeight="1" x14ac:dyDescent="0.35">
      <c r="A5" s="294"/>
      <c r="B5" s="294"/>
      <c r="C5" s="294"/>
      <c r="D5" s="294"/>
      <c r="E5" s="294"/>
      <c r="F5" s="294"/>
      <c r="G5" s="294"/>
      <c r="H5" s="294"/>
      <c r="I5" s="294"/>
      <c r="J5" s="294"/>
      <c r="K5" s="294"/>
      <c r="L5" s="294"/>
      <c r="M5" s="294"/>
      <c r="N5" s="294"/>
      <c r="O5" s="294"/>
      <c r="P5" s="294"/>
      <c r="Q5" s="294"/>
      <c r="R5" s="294"/>
      <c r="S5" s="294"/>
      <c r="T5" s="294"/>
      <c r="U5" s="294"/>
      <c r="V5" s="294"/>
      <c r="W5" s="294"/>
      <c r="X5" s="294"/>
      <c r="Y5" s="294"/>
    </row>
    <row r="6" spans="1:25" ht="15" customHeight="1" x14ac:dyDescent="0.35">
      <c r="A6" s="294"/>
      <c r="B6" s="294"/>
      <c r="C6" s="294"/>
      <c r="D6" s="294"/>
      <c r="E6" s="294"/>
      <c r="F6" s="294"/>
      <c r="G6" s="294"/>
      <c r="H6" s="294"/>
      <c r="I6" s="294"/>
      <c r="J6" s="294"/>
      <c r="K6" s="294"/>
      <c r="L6" s="294"/>
      <c r="M6" s="294"/>
      <c r="N6" s="294"/>
      <c r="O6" s="294"/>
      <c r="P6" s="294"/>
      <c r="Q6" s="294"/>
      <c r="R6" s="294"/>
      <c r="S6" s="294"/>
      <c r="T6" s="294"/>
      <c r="U6" s="294"/>
      <c r="V6" s="294"/>
      <c r="W6" s="294"/>
      <c r="X6" s="294"/>
      <c r="Y6" s="294"/>
    </row>
    <row r="7" spans="1:25" ht="15" customHeight="1" x14ac:dyDescent="0.35">
      <c r="A7" s="294"/>
      <c r="B7" s="294"/>
      <c r="C7" s="294"/>
      <c r="D7" s="294"/>
      <c r="E7" s="294"/>
      <c r="F7" s="294"/>
      <c r="G7" s="294"/>
      <c r="H7" s="294"/>
      <c r="I7" s="294"/>
      <c r="J7" s="294"/>
      <c r="K7" s="294"/>
      <c r="L7" s="294"/>
      <c r="M7" s="294"/>
      <c r="N7" s="294"/>
      <c r="O7" s="294"/>
      <c r="P7" s="294"/>
      <c r="Q7" s="294"/>
      <c r="R7" s="294"/>
      <c r="S7" s="294"/>
      <c r="T7" s="294"/>
      <c r="U7" s="294"/>
      <c r="V7" s="294"/>
      <c r="W7" s="294"/>
      <c r="X7" s="294"/>
      <c r="Y7" s="294"/>
    </row>
    <row r="8" spans="1:25" ht="15" customHeight="1" x14ac:dyDescent="0.35">
      <c r="A8" s="294"/>
      <c r="B8" s="294"/>
      <c r="C8" s="294"/>
      <c r="D8" s="294"/>
      <c r="E8" s="294"/>
      <c r="F8" s="294"/>
      <c r="G8" s="294"/>
      <c r="H8" s="294"/>
      <c r="I8" s="294"/>
      <c r="J8" s="294"/>
      <c r="K8" s="294"/>
      <c r="L8" s="294"/>
      <c r="M8" s="294"/>
      <c r="N8" s="294"/>
      <c r="O8" s="294"/>
      <c r="P8" s="294"/>
      <c r="Q8" s="294"/>
      <c r="R8" s="294"/>
      <c r="S8" s="294"/>
      <c r="T8" s="294"/>
      <c r="U8" s="294"/>
      <c r="V8" s="294"/>
      <c r="W8" s="294"/>
      <c r="X8" s="294"/>
      <c r="Y8" s="294"/>
    </row>
    <row r="9" spans="1:25" ht="15" customHeight="1" x14ac:dyDescent="0.35">
      <c r="A9" s="294"/>
      <c r="B9" s="294"/>
      <c r="C9" s="294"/>
      <c r="D9" s="294"/>
      <c r="E9" s="294"/>
      <c r="F9" s="294"/>
      <c r="G9" s="294"/>
      <c r="H9" s="294"/>
      <c r="I9" s="294"/>
      <c r="J9" s="294"/>
      <c r="K9" s="294"/>
      <c r="L9" s="294"/>
      <c r="M9" s="294"/>
      <c r="N9" s="294"/>
      <c r="O9" s="294"/>
      <c r="P9" s="294"/>
      <c r="Q9" s="294"/>
      <c r="R9" s="294"/>
      <c r="S9" s="294"/>
      <c r="T9" s="294"/>
      <c r="U9" s="294"/>
      <c r="V9" s="294"/>
      <c r="W9" s="294"/>
      <c r="X9" s="294"/>
      <c r="Y9" s="294"/>
    </row>
    <row r="10" spans="1:25" ht="15" customHeight="1" x14ac:dyDescent="0.35">
      <c r="A10" s="294"/>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row>
    <row r="11" spans="1:25" ht="15" customHeight="1" x14ac:dyDescent="0.35">
      <c r="A11" s="294"/>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row>
    <row r="12" spans="1:25" ht="15" customHeight="1" x14ac:dyDescent="0.35">
      <c r="A12" s="294"/>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row>
    <row r="13" spans="1:25" ht="15" customHeight="1" x14ac:dyDescent="0.35">
      <c r="A13" s="294"/>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row>
    <row r="14" spans="1:25" ht="15" customHeight="1" x14ac:dyDescent="0.35">
      <c r="A14" s="294"/>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row>
    <row r="15" spans="1:25" ht="15" customHeight="1" x14ac:dyDescent="0.35">
      <c r="A15" s="294"/>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row>
    <row r="16" spans="1:25" ht="15" customHeight="1" x14ac:dyDescent="0.35">
      <c r="A16" s="294"/>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row>
    <row r="17" spans="1:25" ht="15" customHeight="1" x14ac:dyDescent="0.35">
      <c r="A17" s="294"/>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row>
    <row r="18" spans="1:25" ht="15" customHeight="1" x14ac:dyDescent="0.35">
      <c r="A18" s="29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row>
    <row r="19" spans="1:25" ht="15" customHeight="1" x14ac:dyDescent="0.35">
      <c r="A19" s="29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row>
    <row r="20" spans="1:25" ht="15" customHeight="1" x14ac:dyDescent="0.35">
      <c r="A20" s="29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row>
    <row r="21" spans="1:25" ht="15" customHeight="1" x14ac:dyDescent="0.35">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row>
    <row r="22" spans="1:25" ht="15" customHeight="1" x14ac:dyDescent="0.35">
      <c r="A22" s="29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row>
    <row r="23" spans="1:25" ht="15" customHeight="1" x14ac:dyDescent="0.35">
      <c r="A23" s="29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row>
    <row r="24" spans="1:25" ht="15" customHeight="1" x14ac:dyDescent="0.35">
      <c r="A24" s="29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row>
    <row r="25" spans="1:25" ht="15" customHeight="1" x14ac:dyDescent="0.35">
      <c r="A25" s="294"/>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row>
    <row r="26" spans="1:25" ht="15" customHeight="1" x14ac:dyDescent="0.35">
      <c r="A26" s="294"/>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row>
  </sheetData>
  <sheetProtection algorithmName="SHA-512" hashValue="rbNcmPwMuR4ED13Cpbl/sli5639bHw04jd4A+jFuhREfEmLHTtZrUSBPiqpRRlXGTq5Fw5bQjPIXr6jSbzMuYA==" saltValue="bzQQGyAllwwiZPFb0s4e3A==" spinCount="100000" sheet="1" objects="1" scenarios="1"/>
  <mergeCells count="1">
    <mergeCell ref="A2:Y26"/>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77"/>
  <sheetViews>
    <sheetView showGridLines="0" workbookViewId="0">
      <selection activeCell="AA51" sqref="AA51"/>
    </sheetView>
  </sheetViews>
  <sheetFormatPr defaultColWidth="9.1796875" defaultRowHeight="12.5" x14ac:dyDescent="0.25"/>
  <cols>
    <col min="1" max="1" width="3.1796875" style="73" customWidth="1"/>
    <col min="2" max="8" width="3.81640625" style="73" customWidth="1"/>
    <col min="9" max="9" width="1.81640625" style="73" customWidth="1"/>
    <col min="10" max="10" width="8.453125" style="74" bestFit="1" customWidth="1"/>
    <col min="11" max="11" width="32" style="73" bestFit="1" customWidth="1"/>
    <col min="12" max="12" width="4.81640625" style="73" customWidth="1"/>
    <col min="13" max="19" width="3.81640625" style="73" customWidth="1"/>
    <col min="20" max="20" width="1.81640625" style="73" customWidth="1"/>
    <col min="21" max="21" width="4.453125" style="73" customWidth="1"/>
    <col min="22" max="22" width="30.7265625" style="73" bestFit="1" customWidth="1"/>
    <col min="23" max="23" width="2.81640625" style="73" customWidth="1"/>
    <col min="24" max="24" width="3.1796875" style="73" customWidth="1"/>
    <col min="25" max="25" width="7.81640625" style="73" customWidth="1"/>
    <col min="26" max="16384" width="9.1796875" style="73"/>
  </cols>
  <sheetData>
    <row r="1" spans="1:28" ht="18" x14ac:dyDescent="0.4">
      <c r="A1" s="295" t="s">
        <v>190</v>
      </c>
      <c r="B1" s="295"/>
      <c r="C1" s="295"/>
      <c r="D1" s="295"/>
      <c r="E1" s="295"/>
      <c r="F1" s="295"/>
      <c r="G1" s="295"/>
      <c r="H1" s="295"/>
      <c r="I1" s="295"/>
      <c r="J1" s="295"/>
      <c r="K1" s="295"/>
      <c r="L1" s="139"/>
      <c r="M1" s="139"/>
      <c r="N1" s="139"/>
      <c r="O1" s="139"/>
      <c r="P1" s="139"/>
      <c r="Q1" s="139"/>
      <c r="R1" s="139"/>
      <c r="S1" s="139"/>
      <c r="T1" s="139"/>
      <c r="U1" s="139"/>
      <c r="V1" s="139"/>
      <c r="W1" s="140"/>
      <c r="Y1" s="74"/>
    </row>
    <row r="2" spans="1:28" x14ac:dyDescent="0.25">
      <c r="A2" s="296" t="s">
        <v>109</v>
      </c>
      <c r="B2" s="296"/>
      <c r="C2" s="296"/>
      <c r="D2" s="296"/>
      <c r="E2" s="296"/>
      <c r="F2" s="296"/>
      <c r="G2" s="296"/>
      <c r="H2" s="296"/>
      <c r="I2" s="296"/>
      <c r="J2" s="296"/>
      <c r="K2" s="296"/>
      <c r="L2" s="140"/>
      <c r="M2" s="75"/>
      <c r="N2" s="75"/>
      <c r="O2" s="75"/>
      <c r="P2" s="75"/>
      <c r="Q2" s="75"/>
      <c r="R2" s="75"/>
      <c r="S2" s="75"/>
      <c r="T2" s="75"/>
      <c r="U2" s="140"/>
      <c r="V2" s="141" t="s">
        <v>110</v>
      </c>
      <c r="W2" s="140"/>
      <c r="Y2" s="142"/>
    </row>
    <row r="3" spans="1:28" x14ac:dyDescent="0.25">
      <c r="A3" s="140"/>
      <c r="B3" s="140"/>
      <c r="C3" s="140"/>
      <c r="D3" s="143"/>
      <c r="E3" s="143"/>
      <c r="F3" s="140"/>
      <c r="G3" s="140"/>
      <c r="H3" s="140"/>
      <c r="I3" s="144"/>
      <c r="J3" s="145"/>
      <c r="K3" s="140"/>
      <c r="L3" s="140"/>
      <c r="M3" s="140"/>
      <c r="N3" s="140"/>
      <c r="O3" s="143"/>
      <c r="P3" s="143"/>
      <c r="Q3" s="140"/>
      <c r="R3" s="140"/>
      <c r="S3" s="140"/>
      <c r="T3" s="144"/>
      <c r="U3" s="76"/>
      <c r="V3" s="140"/>
      <c r="W3" s="140"/>
      <c r="Y3" s="74"/>
    </row>
    <row r="4" spans="1:28" x14ac:dyDescent="0.25">
      <c r="A4" s="140"/>
      <c r="B4" s="140"/>
      <c r="C4" s="140"/>
      <c r="D4" s="297" t="s">
        <v>111</v>
      </c>
      <c r="E4" s="298"/>
      <c r="F4" s="299">
        <v>2019</v>
      </c>
      <c r="G4" s="300"/>
      <c r="H4" s="301"/>
      <c r="I4" s="140"/>
      <c r="J4" s="145"/>
      <c r="K4" s="297" t="s">
        <v>112</v>
      </c>
      <c r="L4" s="298"/>
      <c r="M4" s="299">
        <v>1</v>
      </c>
      <c r="N4" s="301"/>
      <c r="O4" s="308"/>
      <c r="P4" s="309"/>
      <c r="Q4" s="309"/>
      <c r="R4" s="309"/>
      <c r="S4" s="309"/>
      <c r="T4" s="140"/>
      <c r="U4" s="140"/>
      <c r="V4" s="140"/>
      <c r="W4" s="140"/>
      <c r="Y4" s="142"/>
    </row>
    <row r="5" spans="1:28" x14ac:dyDescent="0.25">
      <c r="A5" s="140"/>
      <c r="B5" s="140"/>
      <c r="C5" s="140"/>
      <c r="D5" s="140"/>
      <c r="E5" s="140"/>
      <c r="F5" s="140"/>
      <c r="G5" s="140"/>
      <c r="H5" s="140"/>
      <c r="I5" s="140"/>
      <c r="J5" s="145"/>
      <c r="K5" s="140"/>
      <c r="L5" s="140"/>
      <c r="M5" s="140"/>
      <c r="N5" s="140"/>
      <c r="O5" s="140"/>
      <c r="P5" s="140"/>
      <c r="Q5" s="140"/>
      <c r="R5" s="140"/>
      <c r="S5" s="140"/>
      <c r="T5" s="140"/>
      <c r="U5" s="140"/>
      <c r="V5" s="140"/>
      <c r="W5" s="140"/>
      <c r="Y5" s="146"/>
    </row>
    <row r="6" spans="1:28" x14ac:dyDescent="0.25">
      <c r="Y6" s="147"/>
    </row>
    <row r="7" spans="1:28" ht="18" customHeight="1" x14ac:dyDescent="0.25">
      <c r="B7" s="310" t="s">
        <v>113</v>
      </c>
      <c r="C7" s="310"/>
      <c r="D7" s="310"/>
      <c r="E7" s="310"/>
      <c r="F7" s="310"/>
      <c r="G7" s="310"/>
      <c r="H7" s="310"/>
      <c r="I7" s="310"/>
      <c r="J7" s="310"/>
      <c r="K7" s="310"/>
      <c r="L7" s="310"/>
      <c r="M7" s="310"/>
      <c r="N7" s="310"/>
      <c r="O7" s="310"/>
      <c r="P7" s="310"/>
      <c r="Q7" s="310"/>
      <c r="R7" s="310"/>
      <c r="S7" s="310"/>
      <c r="T7" s="310"/>
      <c r="U7" s="310"/>
      <c r="V7" s="310"/>
      <c r="Y7" s="302"/>
    </row>
    <row r="8" spans="1:28" s="77" customFormat="1" ht="6" customHeight="1" x14ac:dyDescent="0.2">
      <c r="B8" s="148"/>
      <c r="C8" s="148"/>
      <c r="D8" s="148"/>
      <c r="E8" s="148"/>
      <c r="F8" s="148"/>
      <c r="G8" s="148"/>
      <c r="H8" s="148"/>
      <c r="I8" s="148"/>
      <c r="J8" s="149"/>
      <c r="K8" s="148"/>
      <c r="M8" s="148"/>
      <c r="N8" s="148"/>
      <c r="O8" s="148"/>
      <c r="P8" s="148"/>
      <c r="Q8" s="148"/>
      <c r="R8" s="148"/>
      <c r="S8" s="148"/>
      <c r="T8" s="148"/>
      <c r="U8" s="148"/>
      <c r="V8" s="148"/>
      <c r="Y8" s="302"/>
    </row>
    <row r="9" spans="1:28" s="78" customFormat="1" ht="13" x14ac:dyDescent="0.4">
      <c r="B9" s="303">
        <f>DATE(year,7,1)</f>
        <v>43647</v>
      </c>
      <c r="C9" s="304"/>
      <c r="D9" s="304"/>
      <c r="E9" s="304"/>
      <c r="F9" s="304"/>
      <c r="G9" s="304"/>
      <c r="H9" s="304"/>
      <c r="I9" s="79"/>
      <c r="J9" s="305" t="s">
        <v>114</v>
      </c>
      <c r="K9" s="305"/>
      <c r="L9" s="79"/>
      <c r="M9" s="303">
        <f>DATE(year+1,1,1)</f>
        <v>43831</v>
      </c>
      <c r="N9" s="304"/>
      <c r="O9" s="304"/>
      <c r="P9" s="304"/>
      <c r="Q9" s="304"/>
      <c r="R9" s="304"/>
      <c r="S9" s="304"/>
      <c r="T9" s="79"/>
      <c r="U9" s="305" t="s">
        <v>115</v>
      </c>
      <c r="V9" s="305"/>
      <c r="Y9" s="302"/>
      <c r="Z9" s="80"/>
      <c r="AA9" s="80"/>
      <c r="AB9" s="80"/>
    </row>
    <row r="10" spans="1:28" s="77" customFormat="1" ht="13.4" customHeight="1" x14ac:dyDescent="0.25">
      <c r="B10" s="150" t="str">
        <f>IF(startday=1,INDEX(weekDayNames,1),INDEX(weekDayNames,2))</f>
        <v>Su</v>
      </c>
      <c r="C10" s="151" t="str">
        <f>IF(startday=1,INDEX(weekDayNames,2),INDEX(weekDayNames,3))</f>
        <v>M</v>
      </c>
      <c r="D10" s="151" t="str">
        <f>IF(startday=1,INDEX(weekDayNames,3),INDEX(weekDayNames,4))</f>
        <v>Tu</v>
      </c>
      <c r="E10" s="151" t="str">
        <f>IF(startday=1,INDEX(weekDayNames,4),INDEX(weekDayNames,5))</f>
        <v>W</v>
      </c>
      <c r="F10" s="151" t="str">
        <f>IF(startday=1,INDEX(weekDayNames,5),INDEX(weekDayNames,6))</f>
        <v>Th</v>
      </c>
      <c r="G10" s="151" t="str">
        <f>IF(startday=1,INDEX(weekDayNames,6),INDEX(weekDayNames,7))</f>
        <v>F</v>
      </c>
      <c r="H10" s="150" t="str">
        <f>IF(startday=1,INDEX(weekDayNames,7),INDEX(weekDayNames,1))</f>
        <v>Sa</v>
      </c>
      <c r="I10" s="79"/>
      <c r="J10" s="306" t="s">
        <v>116</v>
      </c>
      <c r="K10" s="306"/>
      <c r="L10" s="79"/>
      <c r="M10" s="150" t="str">
        <f>IF(startday=1,INDEX(weekDayNames,1),INDEX(weekDayNames,2))</f>
        <v>Su</v>
      </c>
      <c r="N10" s="151" t="str">
        <f>IF(startday=1,INDEX(weekDayNames,2),INDEX(weekDayNames,3))</f>
        <v>M</v>
      </c>
      <c r="O10" s="151" t="str">
        <f>IF(startday=1,INDEX(weekDayNames,3),INDEX(weekDayNames,4))</f>
        <v>Tu</v>
      </c>
      <c r="P10" s="151" t="str">
        <f>IF(startday=1,INDEX(weekDayNames,4),INDEX(weekDayNames,5))</f>
        <v>W</v>
      </c>
      <c r="Q10" s="151" t="str">
        <f>IF(startday=1,INDEX(weekDayNames,5),INDEX(weekDayNames,6))</f>
        <v>Th</v>
      </c>
      <c r="R10" s="151" t="str">
        <f>IF(startday=1,INDEX(weekDayNames,6),INDEX(weekDayNames,7))</f>
        <v>F</v>
      </c>
      <c r="S10" s="150" t="str">
        <f>IF(startday=1,INDEX(weekDayNames,7),INDEX(weekDayNames,1))</f>
        <v>Sa</v>
      </c>
      <c r="T10" s="79"/>
      <c r="U10" s="152">
        <v>8</v>
      </c>
      <c r="V10" s="153" t="s">
        <v>170</v>
      </c>
      <c r="Y10" s="302"/>
    </row>
    <row r="11" spans="1:28" s="77" customFormat="1" ht="13.4" customHeight="1" x14ac:dyDescent="0.3">
      <c r="B11" s="154" t="str">
        <f t="array" ref="B11:H16">IF(MONTH(B9)&lt;&gt;MONTH(DATE(YEAR(B9),MONTH(B9),1)-WEEKDAY(DATE(YEAR(B9),MONTH(B9),1),startday)+(WeekNo-1)*7+WeekDay),"",DATE(YEAR(B9),MONTH(B9),1)-WEEKDAY(DATE(YEAR(B9),MONTH(B9),1),startday)+(WeekNo-1)*7+WeekDay)</f>
        <v/>
      </c>
      <c r="C11" s="155">
        <v>43647</v>
      </c>
      <c r="D11" s="156">
        <v>43648</v>
      </c>
      <c r="E11" s="157">
        <v>43649</v>
      </c>
      <c r="F11" s="157">
        <v>43650</v>
      </c>
      <c r="G11" s="157">
        <v>43651</v>
      </c>
      <c r="H11" s="154">
        <v>43652</v>
      </c>
      <c r="I11" s="79"/>
      <c r="J11" s="307" t="s">
        <v>171</v>
      </c>
      <c r="K11" s="307"/>
      <c r="L11" s="79"/>
      <c r="M11" s="154" t="str">
        <f t="array" ref="M11:S16">IF(MONTH(M9)&lt;&gt;MONTH(DATE(YEAR(M9),MONTH(M9),1)-WEEKDAY(DATE(YEAR(M9),MONTH(M9),1),startday)+(WeekNo-1)*7+WeekDay),"",DATE(YEAR(M9),MONTH(M9),1)-WEEKDAY(DATE(YEAR(M9),MONTH(M9),1),startday)+(WeekNo-1)*7+WeekDay)</f>
        <v/>
      </c>
      <c r="N11" s="157" t="str">
        <v/>
      </c>
      <c r="O11" s="157" t="str">
        <v/>
      </c>
      <c r="P11" s="157">
        <v>43831</v>
      </c>
      <c r="Q11" s="157">
        <v>43832</v>
      </c>
      <c r="R11" s="157">
        <v>43833</v>
      </c>
      <c r="S11" s="154">
        <v>43834</v>
      </c>
      <c r="T11" s="79"/>
      <c r="U11" s="158">
        <v>14</v>
      </c>
      <c r="V11" s="159" t="s">
        <v>117</v>
      </c>
      <c r="Y11" s="302"/>
    </row>
    <row r="12" spans="1:28" s="77" customFormat="1" ht="13.4" customHeight="1" x14ac:dyDescent="0.25">
      <c r="B12" s="154">
        <v>43653</v>
      </c>
      <c r="C12" s="157">
        <v>43654</v>
      </c>
      <c r="D12" s="157">
        <v>43655</v>
      </c>
      <c r="E12" s="160">
        <v>43656</v>
      </c>
      <c r="F12" s="157">
        <v>43657</v>
      </c>
      <c r="G12" s="157">
        <v>43658</v>
      </c>
      <c r="H12" s="154">
        <v>43659</v>
      </c>
      <c r="I12" s="79"/>
      <c r="J12" s="311" t="s">
        <v>172</v>
      </c>
      <c r="K12" s="311"/>
      <c r="L12" s="79"/>
      <c r="M12" s="154">
        <v>43835</v>
      </c>
      <c r="N12" s="157">
        <v>43836</v>
      </c>
      <c r="O12" s="157">
        <v>43837</v>
      </c>
      <c r="P12" s="160">
        <v>43838</v>
      </c>
      <c r="Q12" s="157">
        <v>43839</v>
      </c>
      <c r="R12" s="157">
        <v>43840</v>
      </c>
      <c r="S12" s="154">
        <v>43841</v>
      </c>
      <c r="T12" s="79"/>
      <c r="U12" s="152">
        <v>22</v>
      </c>
      <c r="V12" s="153" t="s">
        <v>170</v>
      </c>
      <c r="Y12" s="161"/>
      <c r="Z12" s="81"/>
      <c r="AA12" s="81"/>
      <c r="AB12" s="81"/>
    </row>
    <row r="13" spans="1:28" s="77" customFormat="1" ht="13.4" customHeight="1" x14ac:dyDescent="0.25">
      <c r="B13" s="154">
        <v>43660</v>
      </c>
      <c r="C13" s="157">
        <v>43661</v>
      </c>
      <c r="D13" s="156">
        <v>43662</v>
      </c>
      <c r="E13" s="157">
        <v>43663</v>
      </c>
      <c r="F13" s="157">
        <v>43664</v>
      </c>
      <c r="G13" s="157">
        <v>43665</v>
      </c>
      <c r="H13" s="154">
        <v>43666</v>
      </c>
      <c r="I13" s="79"/>
      <c r="J13" s="162"/>
      <c r="K13" s="163"/>
      <c r="L13" s="79"/>
      <c r="M13" s="154">
        <v>43842</v>
      </c>
      <c r="N13" s="157">
        <v>43843</v>
      </c>
      <c r="O13" s="156">
        <v>43844</v>
      </c>
      <c r="P13" s="157">
        <v>43845</v>
      </c>
      <c r="Q13" s="157">
        <v>43846</v>
      </c>
      <c r="R13" s="156">
        <v>43847</v>
      </c>
      <c r="S13" s="154">
        <v>43848</v>
      </c>
      <c r="T13" s="79"/>
      <c r="U13" s="158">
        <v>28</v>
      </c>
      <c r="V13" s="159" t="s">
        <v>117</v>
      </c>
      <c r="Y13" s="162"/>
      <c r="Z13" s="163"/>
      <c r="AA13" s="81"/>
      <c r="AB13" s="81"/>
    </row>
    <row r="14" spans="1:28" s="77" customFormat="1" ht="13.4" customHeight="1" x14ac:dyDescent="0.2">
      <c r="B14" s="154">
        <v>43667</v>
      </c>
      <c r="C14" s="157">
        <v>43668</v>
      </c>
      <c r="D14" s="157">
        <v>43669</v>
      </c>
      <c r="E14" s="160">
        <v>43670</v>
      </c>
      <c r="F14" s="157">
        <v>43671</v>
      </c>
      <c r="G14" s="157">
        <v>43672</v>
      </c>
      <c r="H14" s="154">
        <v>43673</v>
      </c>
      <c r="I14" s="79"/>
      <c r="J14" s="164">
        <v>1</v>
      </c>
      <c r="K14" s="163" t="s">
        <v>173</v>
      </c>
      <c r="L14" s="79"/>
      <c r="M14" s="154">
        <v>43849</v>
      </c>
      <c r="N14" s="157">
        <v>43850</v>
      </c>
      <c r="O14" s="157">
        <v>43851</v>
      </c>
      <c r="P14" s="160">
        <v>43852</v>
      </c>
      <c r="Q14" s="157">
        <v>43853</v>
      </c>
      <c r="R14" s="157">
        <v>43854</v>
      </c>
      <c r="S14" s="154">
        <v>43855</v>
      </c>
      <c r="T14" s="79"/>
      <c r="U14" s="165">
        <v>31</v>
      </c>
      <c r="V14" s="166" t="s">
        <v>174</v>
      </c>
      <c r="Y14" s="162"/>
      <c r="Z14" s="163"/>
      <c r="AA14" s="81"/>
      <c r="AB14" s="81"/>
    </row>
    <row r="15" spans="1:28" s="77" customFormat="1" ht="13.4" customHeight="1" x14ac:dyDescent="0.25">
      <c r="B15" s="154">
        <v>43674</v>
      </c>
      <c r="C15" s="157">
        <v>43675</v>
      </c>
      <c r="D15" s="156">
        <v>43676</v>
      </c>
      <c r="E15" s="157">
        <v>43677</v>
      </c>
      <c r="F15" s="167" t="str">
        <v/>
      </c>
      <c r="G15" s="157" t="str">
        <v/>
      </c>
      <c r="H15" s="154" t="str">
        <v/>
      </c>
      <c r="I15" s="79"/>
      <c r="J15" s="168" t="s">
        <v>191</v>
      </c>
      <c r="K15" s="77" t="s">
        <v>175</v>
      </c>
      <c r="L15" s="79"/>
      <c r="M15" s="154">
        <v>43856</v>
      </c>
      <c r="N15" s="157">
        <v>43857</v>
      </c>
      <c r="O15" s="156">
        <v>43858</v>
      </c>
      <c r="P15" s="157">
        <v>43859</v>
      </c>
      <c r="Q15" s="157">
        <v>43860</v>
      </c>
      <c r="R15" s="155">
        <v>43861</v>
      </c>
      <c r="S15" s="154" t="str">
        <v/>
      </c>
      <c r="T15" s="79"/>
      <c r="U15" s="170"/>
      <c r="V15" s="159"/>
      <c r="Y15" s="162"/>
      <c r="Z15" s="163"/>
      <c r="AA15" s="81"/>
      <c r="AB15" s="81"/>
    </row>
    <row r="16" spans="1:28" s="77" customFormat="1" ht="13.4" customHeight="1" x14ac:dyDescent="0.25">
      <c r="B16" s="154" t="str">
        <v/>
      </c>
      <c r="C16" s="156" t="str">
        <v/>
      </c>
      <c r="D16" s="157" t="str">
        <v/>
      </c>
      <c r="E16" s="157" t="str">
        <v/>
      </c>
      <c r="F16" s="157" t="str">
        <v/>
      </c>
      <c r="G16" s="157" t="str">
        <v/>
      </c>
      <c r="H16" s="154" t="str">
        <v/>
      </c>
      <c r="I16" s="79"/>
      <c r="J16" s="158" t="s">
        <v>192</v>
      </c>
      <c r="K16" s="163" t="s">
        <v>176</v>
      </c>
      <c r="L16" s="79"/>
      <c r="M16" s="154" t="str">
        <v/>
      </c>
      <c r="N16" s="157" t="str">
        <v/>
      </c>
      <c r="O16" s="157" t="str">
        <v/>
      </c>
      <c r="P16" s="157" t="str">
        <v/>
      </c>
      <c r="Q16" s="157" t="str">
        <v/>
      </c>
      <c r="R16" s="157" t="str">
        <v/>
      </c>
      <c r="S16" s="154" t="str">
        <v/>
      </c>
      <c r="T16" s="79"/>
      <c r="Y16" s="162"/>
      <c r="Z16" s="163"/>
      <c r="AA16" s="81"/>
      <c r="AB16" s="81"/>
    </row>
    <row r="17" spans="2:40" s="77" customFormat="1" ht="10.5" x14ac:dyDescent="0.2">
      <c r="B17" s="171"/>
      <c r="C17" s="172"/>
      <c r="D17" s="173"/>
      <c r="E17" s="173"/>
      <c r="F17" s="173"/>
      <c r="G17" s="173"/>
      <c r="H17" s="171"/>
      <c r="I17" s="79"/>
      <c r="K17" s="163"/>
      <c r="L17" s="79"/>
      <c r="M17" s="171"/>
      <c r="N17" s="173"/>
      <c r="O17" s="173"/>
      <c r="P17" s="173"/>
      <c r="Q17" s="173"/>
      <c r="R17" s="173"/>
      <c r="S17" s="171"/>
      <c r="T17" s="79"/>
      <c r="Y17" s="162"/>
      <c r="Z17" s="163"/>
      <c r="AA17" s="81"/>
      <c r="AB17" s="81"/>
    </row>
    <row r="18" spans="2:40" s="77" customFormat="1" ht="4.5" customHeight="1" x14ac:dyDescent="0.3">
      <c r="B18" s="79"/>
      <c r="C18" s="79"/>
      <c r="D18" s="79"/>
      <c r="E18" s="79"/>
      <c r="F18" s="79"/>
      <c r="G18" s="79"/>
      <c r="H18" s="79"/>
      <c r="I18" s="79"/>
      <c r="J18" s="82"/>
      <c r="K18" s="79"/>
      <c r="L18" s="79"/>
      <c r="M18" s="79"/>
      <c r="N18" s="79"/>
      <c r="O18" s="79"/>
      <c r="P18" s="79"/>
      <c r="Q18" s="79"/>
      <c r="R18" s="79"/>
      <c r="S18" s="79"/>
      <c r="T18" s="79"/>
      <c r="U18" s="78"/>
      <c r="V18" s="78"/>
      <c r="Y18" s="162"/>
      <c r="Z18" s="163"/>
      <c r="AA18" s="81"/>
      <c r="AB18" s="81"/>
      <c r="AF18" s="83"/>
      <c r="AG18" s="79"/>
      <c r="AM18" s="83"/>
      <c r="AN18" s="79"/>
    </row>
    <row r="19" spans="2:40" s="78" customFormat="1" ht="11.5" x14ac:dyDescent="0.3">
      <c r="B19" s="303">
        <f>DATE(year,8,1)</f>
        <v>43678</v>
      </c>
      <c r="C19" s="304"/>
      <c r="D19" s="304"/>
      <c r="E19" s="304"/>
      <c r="F19" s="304"/>
      <c r="G19" s="304"/>
      <c r="H19" s="304"/>
      <c r="I19" s="79"/>
      <c r="J19" s="305" t="s">
        <v>118</v>
      </c>
      <c r="K19" s="305"/>
      <c r="L19" s="79"/>
      <c r="M19" s="303">
        <f>DATE(year+1,2,1)</f>
        <v>43862</v>
      </c>
      <c r="N19" s="304"/>
      <c r="O19" s="304"/>
      <c r="P19" s="304"/>
      <c r="Q19" s="304"/>
      <c r="R19" s="304"/>
      <c r="S19" s="304"/>
      <c r="T19" s="79"/>
      <c r="U19" s="305" t="s">
        <v>119</v>
      </c>
      <c r="V19" s="305"/>
      <c r="Y19" s="162"/>
      <c r="Z19" s="163"/>
      <c r="AA19" s="81"/>
      <c r="AB19" s="84"/>
      <c r="AC19" s="85"/>
    </row>
    <row r="20" spans="2:40" s="77" customFormat="1" ht="13.4" customHeight="1" x14ac:dyDescent="0.2">
      <c r="B20" s="150" t="str">
        <f>IF(startday=1,INDEX(weekDayNames,1),INDEX(weekDayNames,2))</f>
        <v>Su</v>
      </c>
      <c r="C20" s="151" t="str">
        <f>IF(startday=1,INDEX(weekDayNames,2),INDEX(weekDayNames,3))</f>
        <v>M</v>
      </c>
      <c r="D20" s="151" t="str">
        <f>IF(startday=1,INDEX(weekDayNames,3),INDEX(weekDayNames,4))</f>
        <v>Tu</v>
      </c>
      <c r="E20" s="151" t="str">
        <f>IF(startday=1,INDEX(weekDayNames,4),INDEX(weekDayNames,5))</f>
        <v>W</v>
      </c>
      <c r="F20" s="151" t="str">
        <f>IF(startday=1,INDEX(weekDayNames,5),INDEX(weekDayNames,6))</f>
        <v>Th</v>
      </c>
      <c r="G20" s="151" t="str">
        <f>IF(startday=1,INDEX(weekDayNames,6),INDEX(weekDayNames,7))</f>
        <v>F</v>
      </c>
      <c r="H20" s="150" t="str">
        <f>IF(startday=1,INDEX(weekDayNames,7),INDEX(weekDayNames,1))</f>
        <v>Sa</v>
      </c>
      <c r="I20" s="79"/>
      <c r="J20" s="174">
        <v>7</v>
      </c>
      <c r="K20" s="153" t="s">
        <v>170</v>
      </c>
      <c r="M20" s="150" t="str">
        <f>IF(startday=1,INDEX(weekDayNames,1),INDEX(weekDayNames,2))</f>
        <v>Su</v>
      </c>
      <c r="N20" s="151" t="str">
        <f>IF(startday=1,INDEX(weekDayNames,2),INDEX(weekDayNames,3))</f>
        <v>M</v>
      </c>
      <c r="O20" s="151" t="str">
        <f>IF(startday=1,INDEX(weekDayNames,3),INDEX(weekDayNames,4))</f>
        <v>Tu</v>
      </c>
      <c r="P20" s="151" t="str">
        <f>IF(startday=1,INDEX(weekDayNames,4),INDEX(weekDayNames,5))</f>
        <v>W</v>
      </c>
      <c r="Q20" s="151" t="str">
        <f>IF(startday=1,INDEX(weekDayNames,5),INDEX(weekDayNames,6))</f>
        <v>Th</v>
      </c>
      <c r="R20" s="151" t="str">
        <f>IF(startday=1,INDEX(weekDayNames,6),INDEX(weekDayNames,7))</f>
        <v>F</v>
      </c>
      <c r="S20" s="150" t="str">
        <f>IF(startday=1,INDEX(weekDayNames,7),INDEX(weekDayNames,1))</f>
        <v>Sa</v>
      </c>
      <c r="T20" s="79"/>
      <c r="U20" s="175">
        <v>5</v>
      </c>
      <c r="V20" s="153" t="s">
        <v>170</v>
      </c>
      <c r="Y20" s="176"/>
      <c r="AA20" s="81"/>
      <c r="AB20" s="81"/>
    </row>
    <row r="21" spans="2:40" s="77" customFormat="1" ht="13.4" customHeight="1" x14ac:dyDescent="0.25">
      <c r="B21" s="154" t="str">
        <f t="array" ref="B21:H26">IF(MONTH(B19)&lt;&gt;MONTH(DATE(YEAR(B19),MONTH(B19),1)-WEEKDAY(DATE(YEAR(B19),MONTH(B19),1),startday)+(WeekNo-1)*7+WeekDay),"",DATE(YEAR(B19),MONTH(B19),1)-WEEKDAY(DATE(YEAR(B19),MONTH(B19),1),startday)+(WeekNo-1)*7+WeekDay)</f>
        <v/>
      </c>
      <c r="C21" s="157" t="str">
        <v/>
      </c>
      <c r="D21" s="157" t="str">
        <v/>
      </c>
      <c r="E21" s="157" t="str">
        <v/>
      </c>
      <c r="F21" s="157">
        <v>43678</v>
      </c>
      <c r="G21" s="157">
        <v>43679</v>
      </c>
      <c r="H21" s="154">
        <v>43680</v>
      </c>
      <c r="I21" s="79"/>
      <c r="J21" s="158">
        <v>13</v>
      </c>
      <c r="K21" s="177" t="s">
        <v>117</v>
      </c>
      <c r="M21" s="154" t="str">
        <f t="array" ref="M21:S26">IF(MONTH(M19)&lt;&gt;MONTH(DATE(YEAR(M19),MONTH(M19),1)-WEEKDAY(DATE(YEAR(M19),MONTH(M19),1),startday)+(WeekNo-1)*7+WeekDay),"",DATE(YEAR(M19),MONTH(M19),1)-WEEKDAY(DATE(YEAR(M19),MONTH(M19),1),startday)+(WeekNo-1)*7+WeekDay)</f>
        <v/>
      </c>
      <c r="N21" s="157" t="str">
        <v/>
      </c>
      <c r="O21" s="157" t="str">
        <v/>
      </c>
      <c r="P21" s="157" t="str">
        <v/>
      </c>
      <c r="Q21" s="157" t="str">
        <v/>
      </c>
      <c r="R21" s="157" t="str">
        <v/>
      </c>
      <c r="S21" s="154">
        <v>43862</v>
      </c>
      <c r="T21" s="79"/>
      <c r="U21" s="158">
        <v>11</v>
      </c>
      <c r="V21" s="159" t="s">
        <v>117</v>
      </c>
      <c r="Y21" s="176"/>
    </row>
    <row r="22" spans="2:40" s="77" customFormat="1" ht="13.4" customHeight="1" x14ac:dyDescent="0.3">
      <c r="B22" s="154">
        <v>43681</v>
      </c>
      <c r="C22" s="157">
        <v>43682</v>
      </c>
      <c r="D22" s="157">
        <v>43683</v>
      </c>
      <c r="E22" s="160">
        <v>43684</v>
      </c>
      <c r="F22" s="157">
        <v>43685</v>
      </c>
      <c r="G22" s="157">
        <v>43686</v>
      </c>
      <c r="H22" s="154">
        <v>43687</v>
      </c>
      <c r="I22" s="79"/>
      <c r="J22" s="174">
        <v>21</v>
      </c>
      <c r="K22" s="153" t="s">
        <v>170</v>
      </c>
      <c r="L22" s="79"/>
      <c r="M22" s="154">
        <v>43863</v>
      </c>
      <c r="N22" s="157">
        <v>43864</v>
      </c>
      <c r="O22" s="157">
        <v>43865</v>
      </c>
      <c r="P22" s="160">
        <v>43866</v>
      </c>
      <c r="Q22" s="157">
        <v>43867</v>
      </c>
      <c r="R22" s="157">
        <v>43868</v>
      </c>
      <c r="S22" s="154">
        <v>43869</v>
      </c>
      <c r="T22" s="79"/>
      <c r="U22" s="175">
        <v>19</v>
      </c>
      <c r="V22" s="153" t="s">
        <v>170</v>
      </c>
      <c r="Y22" s="176"/>
      <c r="AA22" s="78"/>
      <c r="AB22" s="78"/>
    </row>
    <row r="23" spans="2:40" s="77" customFormat="1" ht="13.4" customHeight="1" x14ac:dyDescent="0.25">
      <c r="B23" s="154">
        <v>43688</v>
      </c>
      <c r="C23" s="157">
        <v>43689</v>
      </c>
      <c r="D23" s="156">
        <v>43690</v>
      </c>
      <c r="E23" s="157">
        <v>43691</v>
      </c>
      <c r="F23" s="157">
        <v>43692</v>
      </c>
      <c r="G23" s="157">
        <v>43693</v>
      </c>
      <c r="H23" s="154">
        <v>43694</v>
      </c>
      <c r="I23" s="79"/>
      <c r="J23" s="158">
        <v>27</v>
      </c>
      <c r="K23" s="177" t="s">
        <v>117</v>
      </c>
      <c r="L23" s="79"/>
      <c r="M23" s="154">
        <v>43870</v>
      </c>
      <c r="N23" s="157">
        <v>43871</v>
      </c>
      <c r="O23" s="156">
        <v>43872</v>
      </c>
      <c r="P23" s="157">
        <v>43873</v>
      </c>
      <c r="Q23" s="157">
        <v>43874</v>
      </c>
      <c r="R23" s="157">
        <v>43875</v>
      </c>
      <c r="S23" s="154">
        <v>43876</v>
      </c>
      <c r="T23" s="79"/>
      <c r="U23" s="158">
        <v>25</v>
      </c>
      <c r="V23" s="159" t="s">
        <v>117</v>
      </c>
      <c r="Y23" s="176"/>
    </row>
    <row r="24" spans="2:40" s="77" customFormat="1" ht="13.4" customHeight="1" x14ac:dyDescent="0.2">
      <c r="B24" s="154">
        <v>43695</v>
      </c>
      <c r="C24" s="157">
        <v>43696</v>
      </c>
      <c r="D24" s="157">
        <v>43697</v>
      </c>
      <c r="E24" s="160">
        <v>43698</v>
      </c>
      <c r="F24" s="157">
        <v>43699</v>
      </c>
      <c r="G24" s="157">
        <v>43700</v>
      </c>
      <c r="H24" s="154">
        <v>43701</v>
      </c>
      <c r="I24" s="79"/>
      <c r="J24" s="164">
        <v>30</v>
      </c>
      <c r="K24" s="178" t="s">
        <v>120</v>
      </c>
      <c r="L24" s="79"/>
      <c r="M24" s="154">
        <v>43877</v>
      </c>
      <c r="N24" s="157">
        <v>43878</v>
      </c>
      <c r="O24" s="157">
        <v>43879</v>
      </c>
      <c r="P24" s="160">
        <v>43880</v>
      </c>
      <c r="Q24" s="157">
        <v>43881</v>
      </c>
      <c r="R24" s="157">
        <v>43882</v>
      </c>
      <c r="S24" s="154">
        <v>43883</v>
      </c>
      <c r="T24" s="79"/>
      <c r="AA24" s="162"/>
    </row>
    <row r="25" spans="2:40" s="77" customFormat="1" ht="13.4" customHeight="1" x14ac:dyDescent="0.2">
      <c r="B25" s="154">
        <v>43702</v>
      </c>
      <c r="C25" s="157">
        <v>43703</v>
      </c>
      <c r="D25" s="156">
        <v>43704</v>
      </c>
      <c r="E25" s="157">
        <v>43705</v>
      </c>
      <c r="F25" s="157">
        <v>43706</v>
      </c>
      <c r="G25" s="155">
        <v>43707</v>
      </c>
      <c r="H25" s="154">
        <v>43708</v>
      </c>
      <c r="I25" s="79"/>
      <c r="K25" s="178"/>
      <c r="L25" s="79"/>
      <c r="M25" s="154">
        <v>43884</v>
      </c>
      <c r="N25" s="157">
        <v>43885</v>
      </c>
      <c r="O25" s="156">
        <v>43886</v>
      </c>
      <c r="P25" s="157">
        <v>43887</v>
      </c>
      <c r="Q25" s="157">
        <v>43888</v>
      </c>
      <c r="R25" s="157">
        <v>43889</v>
      </c>
      <c r="S25" s="154">
        <v>43890</v>
      </c>
      <c r="T25" s="79"/>
    </row>
    <row r="26" spans="2:40" s="77" customFormat="1" ht="13.4" customHeight="1" x14ac:dyDescent="0.2">
      <c r="B26" s="154" t="str">
        <v/>
      </c>
      <c r="C26" s="157" t="str">
        <v/>
      </c>
      <c r="D26" s="157" t="str">
        <v/>
      </c>
      <c r="E26" s="157" t="str">
        <v/>
      </c>
      <c r="F26" s="157" t="str">
        <v/>
      </c>
      <c r="G26" s="157" t="str">
        <v/>
      </c>
      <c r="H26" s="154" t="str">
        <v/>
      </c>
      <c r="I26" s="79"/>
      <c r="M26" s="154" t="str">
        <v/>
      </c>
      <c r="N26" s="157" t="str">
        <v/>
      </c>
      <c r="O26" s="157" t="str">
        <v/>
      </c>
      <c r="P26" s="157" t="str">
        <v/>
      </c>
      <c r="Q26" s="157" t="str">
        <v/>
      </c>
      <c r="R26" s="157" t="str">
        <v/>
      </c>
      <c r="S26" s="154" t="str">
        <v/>
      </c>
      <c r="T26" s="79"/>
    </row>
    <row r="27" spans="2:40" s="77" customFormat="1" ht="4.5" customHeight="1" x14ac:dyDescent="0.2">
      <c r="B27" s="79"/>
      <c r="C27" s="79"/>
      <c r="D27" s="79"/>
      <c r="E27" s="79"/>
      <c r="F27" s="79"/>
      <c r="G27" s="79"/>
      <c r="H27" s="79"/>
      <c r="I27" s="79"/>
      <c r="L27" s="79"/>
      <c r="M27" s="79"/>
      <c r="N27" s="79"/>
      <c r="O27" s="79"/>
      <c r="P27" s="79"/>
      <c r="Q27" s="79"/>
      <c r="R27" s="79"/>
      <c r="S27" s="79"/>
      <c r="T27" s="79"/>
      <c r="Y27" s="135"/>
    </row>
    <row r="28" spans="2:40" s="77" customFormat="1" ht="10.5" x14ac:dyDescent="0.2">
      <c r="B28" s="303">
        <f>DATE(year,9,1)</f>
        <v>43709</v>
      </c>
      <c r="C28" s="304"/>
      <c r="D28" s="304"/>
      <c r="E28" s="304"/>
      <c r="F28" s="304"/>
      <c r="G28" s="304"/>
      <c r="H28" s="304"/>
      <c r="I28" s="79"/>
      <c r="J28" s="305" t="s">
        <v>121</v>
      </c>
      <c r="K28" s="305"/>
      <c r="L28" s="79"/>
      <c r="M28" s="303">
        <f>DATE(year+1,3,1)</f>
        <v>43891</v>
      </c>
      <c r="N28" s="304"/>
      <c r="O28" s="304"/>
      <c r="P28" s="304"/>
      <c r="Q28" s="304"/>
      <c r="R28" s="304"/>
      <c r="S28" s="304"/>
      <c r="T28" s="79"/>
      <c r="U28" s="305" t="s">
        <v>122</v>
      </c>
      <c r="V28" s="305"/>
      <c r="Y28" s="176"/>
    </row>
    <row r="29" spans="2:40" s="77" customFormat="1" ht="13.4" customHeight="1" x14ac:dyDescent="0.25">
      <c r="B29" s="150" t="str">
        <f>IF(startday=1,INDEX(weekDayNames,1),INDEX(weekDayNames,2))</f>
        <v>Su</v>
      </c>
      <c r="C29" s="151" t="str">
        <f>IF(startday=1,INDEX(weekDayNames,2),INDEX(weekDayNames,3))</f>
        <v>M</v>
      </c>
      <c r="D29" s="151" t="str">
        <f>IF(startday=1,INDEX(weekDayNames,3),INDEX(weekDayNames,4))</f>
        <v>Tu</v>
      </c>
      <c r="E29" s="151" t="str">
        <f>IF(startday=1,INDEX(weekDayNames,4),INDEX(weekDayNames,5))</f>
        <v>W</v>
      </c>
      <c r="F29" s="151" t="str">
        <f>IF(startday=1,INDEX(weekDayNames,5),INDEX(weekDayNames,6))</f>
        <v>Th</v>
      </c>
      <c r="G29" s="151" t="str">
        <f>IF(startday=1,INDEX(weekDayNames,6),INDEX(weekDayNames,7))</f>
        <v>F</v>
      </c>
      <c r="H29" s="150" t="str">
        <f>IF(startday=1,INDEX(weekDayNames,7),INDEX(weekDayNames,1))</f>
        <v>Sa</v>
      </c>
      <c r="I29" s="79"/>
      <c r="J29" s="152">
        <v>4</v>
      </c>
      <c r="K29" s="153" t="s">
        <v>170</v>
      </c>
      <c r="L29" s="79"/>
      <c r="M29" s="150" t="str">
        <f>IF(startday=1,INDEX(weekDayNames,1),INDEX(weekDayNames,2))</f>
        <v>Su</v>
      </c>
      <c r="N29" s="151" t="str">
        <f>IF(startday=1,INDEX(weekDayNames,2),INDEX(weekDayNames,3))</f>
        <v>M</v>
      </c>
      <c r="O29" s="151" t="str">
        <f>IF(startday=1,INDEX(weekDayNames,3),INDEX(weekDayNames,4))</f>
        <v>Tu</v>
      </c>
      <c r="P29" s="151" t="str">
        <f>IF(startday=1,INDEX(weekDayNames,4),INDEX(weekDayNames,5))</f>
        <v>W</v>
      </c>
      <c r="Q29" s="151" t="str">
        <f>IF(startday=1,INDEX(weekDayNames,5),INDEX(weekDayNames,6))</f>
        <v>Th</v>
      </c>
      <c r="R29" s="151" t="str">
        <f>IF(startday=1,INDEX(weekDayNames,6),INDEX(weekDayNames,7))</f>
        <v>F</v>
      </c>
      <c r="S29" s="150" t="str">
        <f>IF(startday=1,INDEX(weekDayNames,7),INDEX(weekDayNames,1))</f>
        <v>Sa</v>
      </c>
      <c r="T29" s="79"/>
      <c r="U29" s="179" t="s">
        <v>194</v>
      </c>
      <c r="V29" s="153" t="s">
        <v>170</v>
      </c>
    </row>
    <row r="30" spans="2:40" s="77" customFormat="1" ht="13.4" customHeight="1" x14ac:dyDescent="0.25">
      <c r="B30" s="154">
        <f t="array" ref="B30:H35">IF(MONTH(B28)&lt;&gt;MONTH(DATE(YEAR(B28),MONTH(B28),1)-WEEKDAY(DATE(YEAR(B28),MONTH(B28),1),startday)+(WeekNo-1)*7+WeekDay),"",DATE(YEAR(B28),MONTH(B28),1)-WEEKDAY(DATE(YEAR(B28),MONTH(B28),1),startday)+(WeekNo-1)*7+WeekDay)</f>
        <v>43709</v>
      </c>
      <c r="C30" s="167">
        <v>43710</v>
      </c>
      <c r="D30" s="157">
        <v>43711</v>
      </c>
      <c r="E30" s="160">
        <v>43712</v>
      </c>
      <c r="F30" s="157">
        <v>43713</v>
      </c>
      <c r="G30" s="157">
        <v>43714</v>
      </c>
      <c r="H30" s="154">
        <v>43715</v>
      </c>
      <c r="I30" s="79"/>
      <c r="J30" s="158">
        <v>10</v>
      </c>
      <c r="K30" s="159" t="s">
        <v>117</v>
      </c>
      <c r="L30" s="79"/>
      <c r="M30" s="154">
        <f t="array" ref="M30:S35">IF(MONTH(M28)&lt;&gt;MONTH(DATE(YEAR(M28),MONTH(M28),1)-WEEKDAY(DATE(YEAR(M28),MONTH(M28),1),startday)+(WeekNo-1)*7+WeekDay),"",DATE(YEAR(M28),MONTH(M28),1)-WEEKDAY(DATE(YEAR(M28),MONTH(M28),1),startday)+(WeekNo-1)*7+WeekDay)</f>
        <v>43891</v>
      </c>
      <c r="N30" s="157">
        <v>43892</v>
      </c>
      <c r="O30" s="157">
        <v>43893</v>
      </c>
      <c r="P30" s="160">
        <v>43894</v>
      </c>
      <c r="Q30" s="157">
        <v>43895</v>
      </c>
      <c r="R30" s="157">
        <v>43896</v>
      </c>
      <c r="S30" s="154">
        <v>43897</v>
      </c>
      <c r="T30" s="79"/>
      <c r="U30" s="158">
        <v>10</v>
      </c>
      <c r="V30" s="159" t="s">
        <v>117</v>
      </c>
      <c r="Y30" s="176"/>
    </row>
    <row r="31" spans="2:40" s="77" customFormat="1" ht="13.4" customHeight="1" x14ac:dyDescent="0.25">
      <c r="B31" s="154">
        <v>43716</v>
      </c>
      <c r="C31" s="157">
        <v>43717</v>
      </c>
      <c r="D31" s="156">
        <v>43718</v>
      </c>
      <c r="E31" s="157">
        <v>43719</v>
      </c>
      <c r="F31" s="157">
        <v>43720</v>
      </c>
      <c r="G31" s="157">
        <v>43721</v>
      </c>
      <c r="H31" s="154">
        <v>43722</v>
      </c>
      <c r="I31" s="79"/>
      <c r="J31" s="152">
        <v>18</v>
      </c>
      <c r="K31" s="153" t="s">
        <v>170</v>
      </c>
      <c r="L31" s="79"/>
      <c r="M31" s="154">
        <v>43898</v>
      </c>
      <c r="N31" s="157">
        <v>43899</v>
      </c>
      <c r="O31" s="156">
        <v>43900</v>
      </c>
      <c r="P31" s="157">
        <v>43901</v>
      </c>
      <c r="Q31" s="157">
        <v>43902</v>
      </c>
      <c r="R31" s="157">
        <v>43903</v>
      </c>
      <c r="S31" s="154">
        <v>43904</v>
      </c>
      <c r="T31" s="79"/>
      <c r="U31" s="180">
        <v>18</v>
      </c>
      <c r="V31" s="153" t="s">
        <v>170</v>
      </c>
      <c r="Y31" s="176"/>
    </row>
    <row r="32" spans="2:40" s="78" customFormat="1" ht="13.4" customHeight="1" x14ac:dyDescent="0.3">
      <c r="B32" s="154">
        <v>43723</v>
      </c>
      <c r="C32" s="157">
        <v>43724</v>
      </c>
      <c r="D32" s="157">
        <v>43725</v>
      </c>
      <c r="E32" s="160">
        <v>43726</v>
      </c>
      <c r="F32" s="157">
        <v>43727</v>
      </c>
      <c r="G32" s="157">
        <v>43728</v>
      </c>
      <c r="H32" s="154">
        <v>43729</v>
      </c>
      <c r="I32" s="79"/>
      <c r="J32" s="158">
        <v>24</v>
      </c>
      <c r="K32" s="159" t="s">
        <v>117</v>
      </c>
      <c r="L32" s="79"/>
      <c r="M32" s="154">
        <v>43905</v>
      </c>
      <c r="N32" s="157">
        <v>43906</v>
      </c>
      <c r="O32" s="157">
        <v>43907</v>
      </c>
      <c r="P32" s="160">
        <v>43908</v>
      </c>
      <c r="Q32" s="157">
        <v>43909</v>
      </c>
      <c r="R32" s="157">
        <v>43910</v>
      </c>
      <c r="S32" s="154">
        <v>43911</v>
      </c>
      <c r="T32" s="79"/>
      <c r="U32" s="158">
        <v>24</v>
      </c>
      <c r="V32" s="159" t="s">
        <v>117</v>
      </c>
      <c r="AA32" s="77"/>
      <c r="AB32" s="77"/>
    </row>
    <row r="33" spans="2:28" s="77" customFormat="1" ht="13.4" customHeight="1" x14ac:dyDescent="0.3">
      <c r="B33" s="154">
        <v>43730</v>
      </c>
      <c r="C33" s="157">
        <v>43731</v>
      </c>
      <c r="D33" s="156">
        <v>43732</v>
      </c>
      <c r="E33" s="157">
        <v>43733</v>
      </c>
      <c r="F33" s="157">
        <v>43734</v>
      </c>
      <c r="G33" s="155">
        <v>43735</v>
      </c>
      <c r="H33" s="181">
        <v>43736</v>
      </c>
      <c r="I33" s="79"/>
      <c r="J33" s="164">
        <v>27</v>
      </c>
      <c r="K33" s="182" t="s">
        <v>182</v>
      </c>
      <c r="L33" s="79"/>
      <c r="M33" s="154">
        <v>43912</v>
      </c>
      <c r="N33" s="157">
        <v>43913</v>
      </c>
      <c r="O33" s="156">
        <v>43914</v>
      </c>
      <c r="P33" s="157">
        <v>43915</v>
      </c>
      <c r="Q33" s="157">
        <v>43916</v>
      </c>
      <c r="R33" s="157">
        <v>43917</v>
      </c>
      <c r="S33" s="154">
        <v>43918</v>
      </c>
      <c r="T33" s="163"/>
      <c r="U33" s="164">
        <v>30</v>
      </c>
      <c r="V33" s="182" t="s">
        <v>184</v>
      </c>
      <c r="AA33" s="78"/>
    </row>
    <row r="34" spans="2:28" s="77" customFormat="1" ht="13.4" customHeight="1" x14ac:dyDescent="0.2">
      <c r="B34" s="154">
        <v>43737</v>
      </c>
      <c r="C34" s="157">
        <v>43738</v>
      </c>
      <c r="D34" s="156" t="str">
        <v/>
      </c>
      <c r="E34" s="157" t="str">
        <v/>
      </c>
      <c r="F34" s="157" t="str">
        <v/>
      </c>
      <c r="G34" s="155" t="str">
        <v/>
      </c>
      <c r="H34" s="154" t="str">
        <v/>
      </c>
      <c r="I34" s="79"/>
      <c r="J34" s="82"/>
      <c r="K34" s="79"/>
      <c r="L34" s="79"/>
      <c r="M34" s="154">
        <v>43919</v>
      </c>
      <c r="N34" s="157">
        <v>43920</v>
      </c>
      <c r="O34" s="155">
        <v>43921</v>
      </c>
      <c r="P34" s="157" t="str">
        <v/>
      </c>
      <c r="Q34" s="157" t="str">
        <v/>
      </c>
      <c r="R34" s="157" t="str">
        <v/>
      </c>
      <c r="S34" s="154" t="str">
        <v/>
      </c>
      <c r="T34" s="79"/>
      <c r="U34" s="183" t="s">
        <v>177</v>
      </c>
      <c r="V34" s="183"/>
    </row>
    <row r="35" spans="2:28" s="77" customFormat="1" ht="13.4" customHeight="1" x14ac:dyDescent="0.3">
      <c r="B35" s="154" t="str">
        <v/>
      </c>
      <c r="C35" s="157" t="str">
        <v/>
      </c>
      <c r="D35" s="157" t="str">
        <v/>
      </c>
      <c r="E35" s="157" t="str">
        <v/>
      </c>
      <c r="F35" s="157" t="str">
        <v/>
      </c>
      <c r="G35" s="157" t="str">
        <v/>
      </c>
      <c r="H35" s="154" t="str">
        <v/>
      </c>
      <c r="I35" s="79"/>
      <c r="J35" s="82"/>
      <c r="K35" s="163"/>
      <c r="L35" s="79"/>
      <c r="M35" s="154" t="str">
        <v/>
      </c>
      <c r="N35" s="157" t="str">
        <v/>
      </c>
      <c r="O35" s="157" t="str">
        <v/>
      </c>
      <c r="P35" s="157" t="str">
        <v/>
      </c>
      <c r="Q35" s="157" t="str">
        <v/>
      </c>
      <c r="R35" s="157" t="str">
        <v/>
      </c>
      <c r="S35" s="154" t="str">
        <v/>
      </c>
      <c r="T35" s="79"/>
      <c r="Y35" s="302"/>
      <c r="Z35" s="78"/>
      <c r="AB35" s="78"/>
    </row>
    <row r="36" spans="2:28" s="77" customFormat="1" ht="5.25" customHeight="1" x14ac:dyDescent="0.2">
      <c r="B36" s="79"/>
      <c r="C36" s="79"/>
      <c r="D36" s="79"/>
      <c r="E36" s="79"/>
      <c r="F36" s="79"/>
      <c r="G36" s="79"/>
      <c r="H36" s="79"/>
      <c r="I36" s="79"/>
      <c r="L36" s="79"/>
      <c r="M36" s="79"/>
      <c r="N36" s="79"/>
      <c r="O36" s="79"/>
      <c r="P36" s="79"/>
      <c r="Q36" s="79"/>
      <c r="R36" s="79"/>
      <c r="S36" s="79"/>
      <c r="T36" s="79"/>
      <c r="U36" s="79"/>
      <c r="V36" s="79"/>
      <c r="Y36" s="302"/>
    </row>
    <row r="37" spans="2:28" s="77" customFormat="1" ht="10.5" x14ac:dyDescent="0.2">
      <c r="B37" s="303">
        <f>DATE(year,10,1)</f>
        <v>43739</v>
      </c>
      <c r="C37" s="304"/>
      <c r="D37" s="304"/>
      <c r="E37" s="304"/>
      <c r="F37" s="304"/>
      <c r="G37" s="304"/>
      <c r="H37" s="304"/>
      <c r="I37" s="79"/>
      <c r="J37" s="305" t="s">
        <v>123</v>
      </c>
      <c r="K37" s="305"/>
      <c r="L37" s="79"/>
      <c r="M37" s="303">
        <f>DATE(year+1,4,1)</f>
        <v>43922</v>
      </c>
      <c r="N37" s="304"/>
      <c r="O37" s="304"/>
      <c r="P37" s="304"/>
      <c r="Q37" s="304"/>
      <c r="R37" s="304"/>
      <c r="S37" s="304"/>
      <c r="T37" s="79"/>
      <c r="U37" s="305" t="s">
        <v>124</v>
      </c>
      <c r="V37" s="305"/>
      <c r="Y37" s="302"/>
    </row>
    <row r="38" spans="2:28" s="77" customFormat="1" ht="13.4" customHeight="1" x14ac:dyDescent="0.25">
      <c r="B38" s="150" t="str">
        <f>IF(startday=1,INDEX(weekDayNames,1),INDEX(weekDayNames,2))</f>
        <v>Su</v>
      </c>
      <c r="C38" s="151" t="str">
        <f>IF(startday=1,INDEX(weekDayNames,2),INDEX(weekDayNames,3))</f>
        <v>M</v>
      </c>
      <c r="D38" s="151" t="str">
        <f>IF(startday=1,INDEX(weekDayNames,3),INDEX(weekDayNames,4))</f>
        <v>Tu</v>
      </c>
      <c r="E38" s="151" t="str">
        <f>IF(startday=1,INDEX(weekDayNames,4),INDEX(weekDayNames,5))</f>
        <v>W</v>
      </c>
      <c r="F38" s="151" t="str">
        <f>IF(startday=1,INDEX(weekDayNames,5),INDEX(weekDayNames,6))</f>
        <v>Th</v>
      </c>
      <c r="G38" s="151" t="str">
        <f>IF(startday=1,INDEX(weekDayNames,6),INDEX(weekDayNames,7))</f>
        <v>F</v>
      </c>
      <c r="H38" s="150" t="str">
        <f>IF(startday=1,INDEX(weekDayNames,7),INDEX(weekDayNames,1))</f>
        <v>Sa</v>
      </c>
      <c r="I38" s="79"/>
      <c r="J38" s="152">
        <v>2</v>
      </c>
      <c r="K38" s="153" t="s">
        <v>170</v>
      </c>
      <c r="M38" s="150" t="str">
        <f>IF(startday=1,INDEX(weekDayNames,1),INDEX(weekDayNames,2))</f>
        <v>Su</v>
      </c>
      <c r="N38" s="151" t="str">
        <f>IF(startday=1,INDEX(weekDayNames,2),INDEX(weekDayNames,3))</f>
        <v>M</v>
      </c>
      <c r="O38" s="151" t="str">
        <f>IF(startday=1,INDEX(weekDayNames,3),INDEX(weekDayNames,4))</f>
        <v>Tu</v>
      </c>
      <c r="P38" s="151" t="str">
        <f>IF(startday=1,INDEX(weekDayNames,4),INDEX(weekDayNames,5))</f>
        <v>W</v>
      </c>
      <c r="Q38" s="151" t="str">
        <f>IF(startday=1,INDEX(weekDayNames,5),INDEX(weekDayNames,6))</f>
        <v>Th</v>
      </c>
      <c r="R38" s="151" t="str">
        <f>IF(startday=1,INDEX(weekDayNames,6),INDEX(weekDayNames,7))</f>
        <v>F</v>
      </c>
      <c r="S38" s="150" t="str">
        <f>IF(startday=1,INDEX(weekDayNames,7),INDEX(weekDayNames,1))</f>
        <v>Sa</v>
      </c>
      <c r="T38" s="79"/>
      <c r="U38" s="152">
        <v>1</v>
      </c>
      <c r="V38" s="153" t="s">
        <v>170</v>
      </c>
      <c r="Y38" s="302"/>
    </row>
    <row r="39" spans="2:28" s="77" customFormat="1" ht="13.4" customHeight="1" x14ac:dyDescent="0.3">
      <c r="B39" s="154" t="str">
        <f t="array" ref="B39:H44">IF(MONTH(B37)&lt;&gt;MONTH(DATE(YEAR(B37),MONTH(B37),1)-WEEKDAY(DATE(YEAR(B37),MONTH(B37),1),startday)+(WeekNo-1)*7+WeekDay),"",DATE(YEAR(B37),MONTH(B37),1)-WEEKDAY(DATE(YEAR(B37),MONTH(B37),1),startday)+(WeekNo-1)*7+WeekDay)</f>
        <v/>
      </c>
      <c r="C39" s="157" t="str">
        <v/>
      </c>
      <c r="D39" s="157">
        <v>43739</v>
      </c>
      <c r="E39" s="160">
        <v>43740</v>
      </c>
      <c r="F39" s="167">
        <v>43741</v>
      </c>
      <c r="G39" s="157">
        <v>43742</v>
      </c>
      <c r="H39" s="154">
        <v>43743</v>
      </c>
      <c r="I39" s="163"/>
      <c r="J39" s="158">
        <v>8</v>
      </c>
      <c r="K39" s="159" t="s">
        <v>117</v>
      </c>
      <c r="M39" s="154" t="str">
        <f t="array" ref="M39:S44">IF(MONTH(M37)&lt;&gt;MONTH(DATE(YEAR(M37),MONTH(M37),1)-WEEKDAY(DATE(YEAR(M37),MONTH(M37),1),startday)+(WeekNo-1)*7+WeekDay),"",DATE(YEAR(M37),MONTH(M37),1)-WEEKDAY(DATE(YEAR(M37),MONTH(M37),1),startday)+(WeekNo-1)*7+WeekDay)</f>
        <v/>
      </c>
      <c r="N39" s="157" t="str">
        <v/>
      </c>
      <c r="O39" s="157" t="str">
        <v/>
      </c>
      <c r="P39" s="160">
        <v>43922</v>
      </c>
      <c r="Q39" s="157">
        <v>43923</v>
      </c>
      <c r="R39" s="157">
        <v>43924</v>
      </c>
      <c r="S39" s="154">
        <v>43925</v>
      </c>
      <c r="T39" s="79"/>
      <c r="U39" s="158">
        <v>7</v>
      </c>
      <c r="V39" s="159" t="s">
        <v>117</v>
      </c>
      <c r="Y39" s="302"/>
      <c r="AA39" s="78"/>
    </row>
    <row r="40" spans="2:28" s="77" customFormat="1" ht="13.4" customHeight="1" x14ac:dyDescent="0.25">
      <c r="B40" s="154">
        <v>43744</v>
      </c>
      <c r="C40" s="157">
        <v>43745</v>
      </c>
      <c r="D40" s="156">
        <v>43746</v>
      </c>
      <c r="E40" s="157">
        <v>43747</v>
      </c>
      <c r="F40" s="157">
        <v>43748</v>
      </c>
      <c r="G40" s="157">
        <v>43749</v>
      </c>
      <c r="H40" s="154">
        <v>43750</v>
      </c>
      <c r="I40" s="163"/>
      <c r="J40" s="152">
        <v>16</v>
      </c>
      <c r="K40" s="153" t="s">
        <v>170</v>
      </c>
      <c r="L40" s="79"/>
      <c r="M40" s="154">
        <v>43926</v>
      </c>
      <c r="N40" s="157">
        <v>43927</v>
      </c>
      <c r="O40" s="156">
        <v>43928</v>
      </c>
      <c r="P40" s="157">
        <v>43929</v>
      </c>
      <c r="Q40" s="157">
        <v>43930</v>
      </c>
      <c r="R40" s="157">
        <v>43931</v>
      </c>
      <c r="S40" s="154">
        <v>43932</v>
      </c>
      <c r="T40" s="79"/>
      <c r="U40" s="180">
        <v>15</v>
      </c>
      <c r="V40" s="153" t="s">
        <v>170</v>
      </c>
      <c r="Y40" s="176"/>
    </row>
    <row r="41" spans="2:28" s="78" customFormat="1" ht="13.4" customHeight="1" x14ac:dyDescent="0.3">
      <c r="B41" s="184">
        <v>43751</v>
      </c>
      <c r="C41" s="167">
        <v>43752</v>
      </c>
      <c r="D41" s="167">
        <v>43753</v>
      </c>
      <c r="E41" s="160">
        <v>43754</v>
      </c>
      <c r="F41" s="157">
        <v>43755</v>
      </c>
      <c r="G41" s="157">
        <v>43756</v>
      </c>
      <c r="H41" s="185">
        <v>43757</v>
      </c>
      <c r="I41" s="79"/>
      <c r="J41" s="158">
        <v>22</v>
      </c>
      <c r="K41" s="159" t="s">
        <v>117</v>
      </c>
      <c r="L41" s="77"/>
      <c r="M41" s="154">
        <v>43933</v>
      </c>
      <c r="N41" s="157">
        <v>43934</v>
      </c>
      <c r="O41" s="157">
        <v>43935</v>
      </c>
      <c r="P41" s="160">
        <v>43936</v>
      </c>
      <c r="Q41" s="157">
        <v>43937</v>
      </c>
      <c r="R41" s="157">
        <v>43938</v>
      </c>
      <c r="S41" s="154">
        <v>43939</v>
      </c>
      <c r="T41" s="79"/>
      <c r="U41" s="158">
        <v>21</v>
      </c>
      <c r="V41" s="159" t="s">
        <v>117</v>
      </c>
      <c r="AA41" s="77"/>
      <c r="AB41" s="77"/>
    </row>
    <row r="42" spans="2:28" s="77" customFormat="1" ht="13.4" customHeight="1" x14ac:dyDescent="0.25">
      <c r="B42" s="154">
        <v>43758</v>
      </c>
      <c r="C42" s="157">
        <v>43759</v>
      </c>
      <c r="D42" s="156">
        <v>43760</v>
      </c>
      <c r="E42" s="157">
        <v>43761</v>
      </c>
      <c r="F42" s="157">
        <v>43762</v>
      </c>
      <c r="G42" s="157">
        <v>43763</v>
      </c>
      <c r="H42" s="154">
        <v>43764</v>
      </c>
      <c r="I42" s="79"/>
      <c r="J42" s="152">
        <v>30</v>
      </c>
      <c r="K42" s="153" t="s">
        <v>170</v>
      </c>
      <c r="L42" s="79"/>
      <c r="M42" s="154">
        <v>43940</v>
      </c>
      <c r="N42" s="157">
        <v>43941</v>
      </c>
      <c r="O42" s="156">
        <v>43942</v>
      </c>
      <c r="P42" s="157">
        <v>43943</v>
      </c>
      <c r="Q42" s="157">
        <v>43944</v>
      </c>
      <c r="R42" s="157">
        <v>43945</v>
      </c>
      <c r="S42" s="154">
        <v>43946</v>
      </c>
      <c r="T42" s="79"/>
      <c r="U42" s="175">
        <v>29</v>
      </c>
      <c r="V42" s="153" t="s">
        <v>170</v>
      </c>
    </row>
    <row r="43" spans="2:28" s="77" customFormat="1" ht="13.4" customHeight="1" x14ac:dyDescent="0.2">
      <c r="B43" s="154">
        <v>43765</v>
      </c>
      <c r="C43" s="157">
        <v>43766</v>
      </c>
      <c r="D43" s="157">
        <v>43767</v>
      </c>
      <c r="E43" s="160">
        <v>43768</v>
      </c>
      <c r="F43" s="155">
        <v>43769</v>
      </c>
      <c r="G43" s="169" t="str">
        <v/>
      </c>
      <c r="H43" s="154" t="str">
        <v/>
      </c>
      <c r="I43" s="79"/>
      <c r="J43" s="164">
        <v>31</v>
      </c>
      <c r="K43" s="166" t="s">
        <v>179</v>
      </c>
      <c r="L43" s="79"/>
      <c r="M43" s="154">
        <v>43947</v>
      </c>
      <c r="N43" s="157">
        <v>43948</v>
      </c>
      <c r="O43" s="157">
        <v>43949</v>
      </c>
      <c r="P43" s="160">
        <v>43950</v>
      </c>
      <c r="Q43" s="155">
        <v>43951</v>
      </c>
      <c r="R43" s="169" t="str">
        <v/>
      </c>
      <c r="S43" s="154" t="str">
        <v/>
      </c>
      <c r="T43" s="79"/>
      <c r="U43" s="186">
        <v>30</v>
      </c>
      <c r="V43" s="166" t="s">
        <v>178</v>
      </c>
    </row>
    <row r="44" spans="2:28" s="77" customFormat="1" ht="13.4" customHeight="1" x14ac:dyDescent="0.3">
      <c r="B44" s="184" t="str">
        <v/>
      </c>
      <c r="C44" s="157" t="str">
        <v/>
      </c>
      <c r="D44" s="157" t="str">
        <v/>
      </c>
      <c r="E44" s="157" t="str">
        <v/>
      </c>
      <c r="F44" s="157" t="str">
        <v/>
      </c>
      <c r="G44" s="157" t="str">
        <v/>
      </c>
      <c r="H44" s="154" t="str">
        <v/>
      </c>
      <c r="I44" s="79"/>
      <c r="J44" s="166"/>
      <c r="K44" s="166"/>
      <c r="L44" s="79"/>
      <c r="M44" s="154" t="str">
        <v/>
      </c>
      <c r="N44" s="157" t="str">
        <v/>
      </c>
      <c r="O44" s="157" t="str">
        <v/>
      </c>
      <c r="P44" s="157" t="str">
        <v/>
      </c>
      <c r="Q44" s="157" t="str">
        <v/>
      </c>
      <c r="R44" s="157" t="str">
        <v/>
      </c>
      <c r="S44" s="154" t="str">
        <v/>
      </c>
      <c r="T44" s="79"/>
      <c r="AB44" s="78"/>
    </row>
    <row r="45" spans="2:28" s="77" customFormat="1" ht="5.25" customHeight="1" x14ac:dyDescent="0.2">
      <c r="B45" s="79"/>
      <c r="C45" s="79"/>
      <c r="D45" s="79"/>
      <c r="E45" s="79"/>
      <c r="F45" s="79"/>
      <c r="G45" s="79"/>
      <c r="H45" s="79"/>
      <c r="I45" s="79"/>
      <c r="L45" s="79"/>
      <c r="M45" s="79"/>
      <c r="N45" s="79"/>
      <c r="O45" s="79"/>
      <c r="P45" s="79"/>
      <c r="Q45" s="79"/>
      <c r="R45" s="79"/>
      <c r="S45" s="79"/>
      <c r="T45" s="79"/>
    </row>
    <row r="46" spans="2:28" s="77" customFormat="1" ht="10.5" x14ac:dyDescent="0.2">
      <c r="B46" s="303">
        <f>DATE(year,11,1)</f>
        <v>43770</v>
      </c>
      <c r="C46" s="304"/>
      <c r="D46" s="304"/>
      <c r="E46" s="304"/>
      <c r="F46" s="304"/>
      <c r="G46" s="304"/>
      <c r="H46" s="304"/>
      <c r="I46" s="79"/>
      <c r="J46" s="305" t="s">
        <v>125</v>
      </c>
      <c r="K46" s="305"/>
      <c r="L46" s="79"/>
      <c r="M46" s="303">
        <f>DATE(year+1,5,1)</f>
        <v>43952</v>
      </c>
      <c r="N46" s="304"/>
      <c r="O46" s="304"/>
      <c r="P46" s="304"/>
      <c r="Q46" s="304"/>
      <c r="R46" s="304"/>
      <c r="S46" s="304"/>
      <c r="T46" s="79"/>
      <c r="U46" s="305" t="s">
        <v>126</v>
      </c>
      <c r="V46" s="305"/>
    </row>
    <row r="47" spans="2:28" s="77" customFormat="1" ht="13.4" customHeight="1" x14ac:dyDescent="0.25">
      <c r="B47" s="150" t="str">
        <f>IF(startday=1,INDEX(weekDayNames,1),INDEX(weekDayNames,2))</f>
        <v>Su</v>
      </c>
      <c r="C47" s="151" t="str">
        <f>IF(startday=1,INDEX(weekDayNames,2),INDEX(weekDayNames,3))</f>
        <v>M</v>
      </c>
      <c r="D47" s="151" t="str">
        <f>IF(startday=1,INDEX(weekDayNames,3),INDEX(weekDayNames,4))</f>
        <v>Tu</v>
      </c>
      <c r="E47" s="151" t="str">
        <f>IF(startday=1,INDEX(weekDayNames,4),INDEX(weekDayNames,5))</f>
        <v>W</v>
      </c>
      <c r="F47" s="151" t="str">
        <f>IF(startday=1,INDEX(weekDayNames,5),INDEX(weekDayNames,6))</f>
        <v>Th</v>
      </c>
      <c r="G47" s="151" t="str">
        <f>IF(startday=1,INDEX(weekDayNames,6),INDEX(weekDayNames,7))</f>
        <v>F</v>
      </c>
      <c r="H47" s="150" t="str">
        <f>IF(startday=1,INDEX(weekDayNames,7),INDEX(weekDayNames,1))</f>
        <v>Sa</v>
      </c>
      <c r="I47" s="79"/>
      <c r="J47" s="187" t="s">
        <v>193</v>
      </c>
      <c r="K47" s="159" t="s">
        <v>117</v>
      </c>
      <c r="L47" s="79"/>
      <c r="M47" s="150" t="str">
        <f>IF(startday=1,INDEX(weekDayNames,1),INDEX(weekDayNames,2))</f>
        <v>Su</v>
      </c>
      <c r="N47" s="151" t="str">
        <f>IF(startday=1,INDEX(weekDayNames,2),INDEX(weekDayNames,3))</f>
        <v>M</v>
      </c>
      <c r="O47" s="151" t="str">
        <f>IF(startday=1,INDEX(weekDayNames,3),INDEX(weekDayNames,4))</f>
        <v>Tu</v>
      </c>
      <c r="P47" s="151" t="str">
        <f>IF(startday=1,INDEX(weekDayNames,4),INDEX(weekDayNames,5))</f>
        <v>W</v>
      </c>
      <c r="Q47" s="151" t="str">
        <f>IF(startday=1,INDEX(weekDayNames,5),INDEX(weekDayNames,6))</f>
        <v>Th</v>
      </c>
      <c r="R47" s="151" t="str">
        <f>IF(startday=1,INDEX(weekDayNames,6),INDEX(weekDayNames,7))</f>
        <v>F</v>
      </c>
      <c r="S47" s="150" t="str">
        <f>IF(startday=1,INDEX(weekDayNames,7),INDEX(weekDayNames,1))</f>
        <v>Sa</v>
      </c>
      <c r="T47" s="79"/>
      <c r="U47" s="158">
        <v>5</v>
      </c>
      <c r="V47" s="159" t="s">
        <v>117</v>
      </c>
    </row>
    <row r="48" spans="2:28" s="77" customFormat="1" ht="13.4" customHeight="1" x14ac:dyDescent="0.2">
      <c r="B48" s="154" t="str">
        <f t="array" ref="B48:H53">IF(MONTH(B46)&lt;&gt;MONTH(DATE(YEAR(B46),MONTH(B46),1)-WEEKDAY(DATE(YEAR(B46),MONTH(B46),1),startday)+(WeekNo-1)*7+WeekDay),"",DATE(YEAR(B46),MONTH(B46),1)-WEEKDAY(DATE(YEAR(B46),MONTH(B46),1),startday)+(WeekNo-1)*7+WeekDay)</f>
        <v/>
      </c>
      <c r="C48" s="157" t="str">
        <v/>
      </c>
      <c r="D48" s="188" t="str">
        <v/>
      </c>
      <c r="E48" s="156" t="str">
        <v/>
      </c>
      <c r="F48" s="156" t="str">
        <v/>
      </c>
      <c r="G48" s="157">
        <v>43770</v>
      </c>
      <c r="H48" s="154">
        <v>43771</v>
      </c>
      <c r="I48" s="79"/>
      <c r="J48" s="174">
        <v>13</v>
      </c>
      <c r="K48" s="153" t="s">
        <v>170</v>
      </c>
      <c r="L48" s="79"/>
      <c r="M48" s="154" t="str">
        <f t="array" ref="M48:S53">IF(MONTH(M46)&lt;&gt;MONTH(DATE(YEAR(M46),MONTH(M46),1)-WEEKDAY(DATE(YEAR(M46),MONTH(M46),1),startday)+(WeekNo-1)*7+WeekDay),"",DATE(YEAR(M46),MONTH(M46),1)-WEEKDAY(DATE(YEAR(M46),MONTH(M46),1),startday)+(WeekNo-1)*7+WeekDay)</f>
        <v/>
      </c>
      <c r="N48" s="189" t="str">
        <v/>
      </c>
      <c r="O48" s="156" t="str">
        <v/>
      </c>
      <c r="P48" s="156" t="str">
        <v/>
      </c>
      <c r="Q48" s="157" t="str">
        <v/>
      </c>
      <c r="R48" s="157">
        <v>43952</v>
      </c>
      <c r="S48" s="154">
        <v>43953</v>
      </c>
      <c r="T48" s="79"/>
      <c r="U48" s="175">
        <v>13</v>
      </c>
      <c r="V48" s="153" t="s">
        <v>170</v>
      </c>
    </row>
    <row r="49" spans="2:28" s="77" customFormat="1" ht="13.4" customHeight="1" x14ac:dyDescent="0.25">
      <c r="B49" s="154">
        <v>43772</v>
      </c>
      <c r="C49" s="157">
        <v>43773</v>
      </c>
      <c r="D49" s="156">
        <v>43774</v>
      </c>
      <c r="E49" s="157">
        <v>43775</v>
      </c>
      <c r="F49" s="157">
        <v>43776</v>
      </c>
      <c r="G49" s="157">
        <v>43777</v>
      </c>
      <c r="H49" s="154">
        <v>43778</v>
      </c>
      <c r="I49" s="79"/>
      <c r="J49" s="158">
        <v>19</v>
      </c>
      <c r="K49" s="159" t="s">
        <v>117</v>
      </c>
      <c r="L49" s="79"/>
      <c r="M49" s="154">
        <v>43954</v>
      </c>
      <c r="N49" s="157">
        <v>43955</v>
      </c>
      <c r="O49" s="156">
        <v>43956</v>
      </c>
      <c r="P49" s="157">
        <v>43957</v>
      </c>
      <c r="Q49" s="157">
        <v>43958</v>
      </c>
      <c r="R49" s="157">
        <v>43959</v>
      </c>
      <c r="S49" s="154">
        <v>43960</v>
      </c>
      <c r="T49" s="79"/>
      <c r="U49" s="158">
        <v>19</v>
      </c>
      <c r="V49" s="159" t="s">
        <v>117</v>
      </c>
      <c r="Y49" s="135"/>
    </row>
    <row r="50" spans="2:28" s="78" customFormat="1" ht="13.4" customHeight="1" x14ac:dyDescent="0.3">
      <c r="B50" s="154">
        <v>43779</v>
      </c>
      <c r="C50" s="157">
        <v>43780</v>
      </c>
      <c r="D50" s="157">
        <v>43781</v>
      </c>
      <c r="E50" s="160">
        <v>43782</v>
      </c>
      <c r="F50" s="157">
        <v>43783</v>
      </c>
      <c r="G50" s="157">
        <v>43784</v>
      </c>
      <c r="H50" s="154">
        <v>43785</v>
      </c>
      <c r="I50" s="79"/>
      <c r="J50" s="152">
        <v>27</v>
      </c>
      <c r="K50" s="153" t="s">
        <v>170</v>
      </c>
      <c r="L50" s="79"/>
      <c r="M50" s="154">
        <v>43961</v>
      </c>
      <c r="N50" s="157">
        <v>43962</v>
      </c>
      <c r="O50" s="157">
        <v>43963</v>
      </c>
      <c r="P50" s="160">
        <v>43964</v>
      </c>
      <c r="Q50" s="157">
        <v>43965</v>
      </c>
      <c r="R50" s="157">
        <v>43966</v>
      </c>
      <c r="S50" s="154">
        <v>43967</v>
      </c>
      <c r="T50" s="79"/>
      <c r="U50" s="175">
        <v>27</v>
      </c>
      <c r="V50" s="153" t="s">
        <v>170</v>
      </c>
      <c r="Y50" s="176"/>
      <c r="Z50" s="77"/>
      <c r="AA50" s="77"/>
      <c r="AB50" s="77"/>
    </row>
    <row r="51" spans="2:28" s="77" customFormat="1" ht="13.4" customHeight="1" x14ac:dyDescent="0.3">
      <c r="B51" s="154">
        <v>43786</v>
      </c>
      <c r="C51" s="157">
        <v>43787</v>
      </c>
      <c r="D51" s="156">
        <v>43788</v>
      </c>
      <c r="E51" s="157">
        <v>43789</v>
      </c>
      <c r="F51" s="157">
        <v>43790</v>
      </c>
      <c r="G51" s="157">
        <v>43791</v>
      </c>
      <c r="H51" s="154">
        <v>43792</v>
      </c>
      <c r="I51" s="79"/>
      <c r="L51" s="79"/>
      <c r="M51" s="154">
        <v>43968</v>
      </c>
      <c r="N51" s="157">
        <v>43969</v>
      </c>
      <c r="O51" s="156">
        <v>43970</v>
      </c>
      <c r="P51" s="157">
        <v>43971</v>
      </c>
      <c r="Q51" s="157">
        <v>43972</v>
      </c>
      <c r="R51" s="157">
        <v>43973</v>
      </c>
      <c r="S51" s="154">
        <v>43974</v>
      </c>
      <c r="T51" s="79"/>
      <c r="Y51" s="176"/>
      <c r="AA51" s="78"/>
    </row>
    <row r="52" spans="2:28" s="77" customFormat="1" ht="13.4" customHeight="1" x14ac:dyDescent="0.2">
      <c r="B52" s="154">
        <v>43793</v>
      </c>
      <c r="C52" s="157">
        <v>43794</v>
      </c>
      <c r="D52" s="157">
        <v>43795</v>
      </c>
      <c r="E52" s="160">
        <v>43796</v>
      </c>
      <c r="F52" s="157">
        <v>43797</v>
      </c>
      <c r="G52" s="157">
        <v>43798</v>
      </c>
      <c r="H52" s="154">
        <v>43799</v>
      </c>
      <c r="I52" s="79"/>
      <c r="L52" s="79"/>
      <c r="M52" s="154">
        <v>43975</v>
      </c>
      <c r="N52" s="157">
        <v>43976</v>
      </c>
      <c r="O52" s="157">
        <v>43977</v>
      </c>
      <c r="P52" s="160">
        <v>43978</v>
      </c>
      <c r="Q52" s="157">
        <v>43979</v>
      </c>
      <c r="R52" s="157">
        <v>43980</v>
      </c>
      <c r="S52" s="154">
        <v>43981</v>
      </c>
      <c r="T52" s="79"/>
      <c r="Y52" s="176"/>
    </row>
    <row r="53" spans="2:28" s="77" customFormat="1" ht="13.4" customHeight="1" x14ac:dyDescent="0.3">
      <c r="B53" s="154" t="str">
        <v/>
      </c>
      <c r="C53" s="157" t="str">
        <v/>
      </c>
      <c r="D53" s="157" t="str">
        <v/>
      </c>
      <c r="E53" s="157" t="str">
        <v/>
      </c>
      <c r="F53" s="157" t="str">
        <v/>
      </c>
      <c r="G53" s="157" t="str">
        <v/>
      </c>
      <c r="H53" s="154" t="str">
        <v/>
      </c>
      <c r="I53" s="79"/>
      <c r="J53" s="190"/>
      <c r="K53" s="81"/>
      <c r="L53" s="79"/>
      <c r="M53" s="154">
        <v>43982</v>
      </c>
      <c r="N53" s="157" t="str">
        <v/>
      </c>
      <c r="O53" s="157" t="str">
        <v/>
      </c>
      <c r="P53" s="157" t="str">
        <v/>
      </c>
      <c r="Q53" s="157" t="str">
        <v/>
      </c>
      <c r="R53" s="157" t="str">
        <v/>
      </c>
      <c r="S53" s="154" t="str">
        <v/>
      </c>
      <c r="T53" s="79"/>
      <c r="U53" s="191"/>
      <c r="V53" s="79"/>
      <c r="Y53" s="192"/>
      <c r="Z53" s="78"/>
      <c r="AB53" s="78"/>
    </row>
    <row r="54" spans="2:28" s="77" customFormat="1" ht="5.15" customHeight="1" x14ac:dyDescent="0.3">
      <c r="B54" s="79"/>
      <c r="C54" s="79"/>
      <c r="D54" s="79"/>
      <c r="E54" s="79"/>
      <c r="F54" s="79"/>
      <c r="G54" s="79"/>
      <c r="H54" s="79"/>
      <c r="I54" s="79"/>
      <c r="L54" s="79"/>
      <c r="M54" s="78"/>
      <c r="N54" s="78"/>
      <c r="O54" s="78"/>
      <c r="P54" s="78"/>
      <c r="Q54" s="78"/>
      <c r="R54" s="78"/>
      <c r="S54" s="78"/>
      <c r="T54" s="79"/>
      <c r="U54" s="78"/>
      <c r="V54" s="78"/>
      <c r="Y54" s="176"/>
    </row>
    <row r="55" spans="2:28" s="77" customFormat="1" ht="10.5" x14ac:dyDescent="0.2">
      <c r="B55" s="303">
        <f>DATE(year,12,1)</f>
        <v>43800</v>
      </c>
      <c r="C55" s="304"/>
      <c r="D55" s="304"/>
      <c r="E55" s="304"/>
      <c r="F55" s="304"/>
      <c r="G55" s="304"/>
      <c r="H55" s="304"/>
      <c r="I55" s="79"/>
      <c r="J55" s="305" t="s">
        <v>127</v>
      </c>
      <c r="K55" s="305"/>
      <c r="L55" s="79"/>
      <c r="M55" s="303">
        <f>DATE(year+1,6,1)</f>
        <v>43983</v>
      </c>
      <c r="N55" s="304"/>
      <c r="O55" s="304"/>
      <c r="P55" s="304"/>
      <c r="Q55" s="304"/>
      <c r="R55" s="304"/>
      <c r="S55" s="304"/>
      <c r="T55" s="79"/>
      <c r="U55" s="305" t="s">
        <v>128</v>
      </c>
      <c r="V55" s="305"/>
    </row>
    <row r="56" spans="2:28" s="77" customFormat="1" ht="13.4" customHeight="1" x14ac:dyDescent="0.25">
      <c r="B56" s="150" t="str">
        <f>IF(startday=1,INDEX(weekDayNames,1),INDEX(weekDayNames,2))</f>
        <v>Su</v>
      </c>
      <c r="C56" s="151" t="str">
        <f>IF(startday=1,INDEX(weekDayNames,2),INDEX(weekDayNames,3))</f>
        <v>M</v>
      </c>
      <c r="D56" s="151" t="str">
        <f>IF(startday=1,INDEX(weekDayNames,3),INDEX(weekDayNames,4))</f>
        <v>Tu</v>
      </c>
      <c r="E56" s="151" t="str">
        <f>IF(startday=1,INDEX(weekDayNames,4),INDEX(weekDayNames,5))</f>
        <v>W</v>
      </c>
      <c r="F56" s="151" t="str">
        <f>IF(startday=1,INDEX(weekDayNames,5),INDEX(weekDayNames,6))</f>
        <v>Th</v>
      </c>
      <c r="G56" s="151" t="str">
        <f>IF(startday=1,INDEX(weekDayNames,6),INDEX(weekDayNames,7))</f>
        <v>F</v>
      </c>
      <c r="H56" s="150" t="str">
        <f>IF(startday=1,INDEX(weekDayNames,7),INDEX(weekDayNames,1))</f>
        <v>Sa</v>
      </c>
      <c r="I56" s="79"/>
      <c r="J56" s="158">
        <v>3</v>
      </c>
      <c r="K56" s="159" t="s">
        <v>117</v>
      </c>
      <c r="L56" s="79"/>
      <c r="M56" s="150" t="str">
        <f>IF(startday=1,INDEX(weekDayNames,1),INDEX(weekDayNames,2))</f>
        <v>Su</v>
      </c>
      <c r="N56" s="151" t="str">
        <f>IF(startday=1,INDEX(weekDayNames,2),INDEX(weekDayNames,3))</f>
        <v>M</v>
      </c>
      <c r="O56" s="151" t="str">
        <f>IF(startday=1,INDEX(weekDayNames,3),INDEX(weekDayNames,4))</f>
        <v>Tu</v>
      </c>
      <c r="P56" s="151" t="str">
        <f>IF(startday=1,INDEX(weekDayNames,4),INDEX(weekDayNames,5))</f>
        <v>W</v>
      </c>
      <c r="Q56" s="151" t="str">
        <f>IF(startday=1,INDEX(weekDayNames,5),INDEX(weekDayNames,6))</f>
        <v>Th</v>
      </c>
      <c r="R56" s="151" t="str">
        <f>IF(startday=1,INDEX(weekDayNames,6),INDEX(weekDayNames,7))</f>
        <v>F</v>
      </c>
      <c r="S56" s="150" t="str">
        <f>IF(startday=1,INDEX(weekDayNames,7),INDEX(weekDayNames,1))</f>
        <v>Sa</v>
      </c>
      <c r="T56" s="79"/>
      <c r="U56" s="158">
        <v>2</v>
      </c>
      <c r="V56" s="159" t="s">
        <v>117</v>
      </c>
    </row>
    <row r="57" spans="2:28" s="77" customFormat="1" ht="13.4" customHeight="1" x14ac:dyDescent="0.25">
      <c r="B57" s="154">
        <f t="array" ref="B57:H62">IF(MONTH(B55)&lt;&gt;MONTH(DATE(YEAR(B55),MONTH(B55),1)-WEEKDAY(DATE(YEAR(B55),MONTH(B55),1),startday)+(WeekNo-1)*7+WeekDay),"",DATE(YEAR(B55),MONTH(B55),1)-WEEKDAY(DATE(YEAR(B55),MONTH(B55),1),startday)+(WeekNo-1)*7+WeekDay)</f>
        <v>43800</v>
      </c>
      <c r="C57" s="157">
        <v>43801</v>
      </c>
      <c r="D57" s="156">
        <v>43802</v>
      </c>
      <c r="E57" s="157">
        <v>43803</v>
      </c>
      <c r="F57" s="157">
        <v>43804</v>
      </c>
      <c r="G57" s="157">
        <v>43805</v>
      </c>
      <c r="H57" s="154">
        <v>43806</v>
      </c>
      <c r="I57" s="79"/>
      <c r="J57" s="152">
        <v>11</v>
      </c>
      <c r="K57" s="153" t="s">
        <v>170</v>
      </c>
      <c r="L57" s="79"/>
      <c r="M57" s="154" t="str">
        <f t="array" ref="M57:S62">IF(MONTH(M55)&lt;&gt;MONTH(DATE(YEAR(M55),MONTH(M55),1)-WEEKDAY(DATE(YEAR(M55),MONTH(M55),1),startday)+(WeekNo-1)*7+WeekDay),"",DATE(YEAR(M55),MONTH(M55),1)-WEEKDAY(DATE(YEAR(M55),MONTH(M55),1),startday)+(WeekNo-1)*7+WeekDay)</f>
        <v/>
      </c>
      <c r="N57" s="157">
        <v>43983</v>
      </c>
      <c r="O57" s="156">
        <v>43984</v>
      </c>
      <c r="P57" s="157">
        <v>43985</v>
      </c>
      <c r="Q57" s="157">
        <v>43986</v>
      </c>
      <c r="R57" s="157">
        <v>43987</v>
      </c>
      <c r="S57" s="154">
        <v>43988</v>
      </c>
      <c r="T57" s="79"/>
      <c r="U57" s="175">
        <v>10</v>
      </c>
      <c r="V57" s="153" t="s">
        <v>170</v>
      </c>
    </row>
    <row r="58" spans="2:28" s="77" customFormat="1" ht="13.4" customHeight="1" x14ac:dyDescent="0.25">
      <c r="B58" s="154">
        <v>43807</v>
      </c>
      <c r="C58" s="157">
        <v>43808</v>
      </c>
      <c r="D58" s="157">
        <v>43809</v>
      </c>
      <c r="E58" s="160">
        <v>43810</v>
      </c>
      <c r="F58" s="157">
        <v>43811</v>
      </c>
      <c r="G58" s="157">
        <v>43812</v>
      </c>
      <c r="H58" s="154">
        <v>43813</v>
      </c>
      <c r="I58" s="79"/>
      <c r="J58" s="158">
        <v>17</v>
      </c>
      <c r="K58" s="159" t="s">
        <v>117</v>
      </c>
      <c r="L58" s="79"/>
      <c r="M58" s="154">
        <v>43989</v>
      </c>
      <c r="N58" s="157">
        <v>43990</v>
      </c>
      <c r="O58" s="157">
        <v>43991</v>
      </c>
      <c r="P58" s="160">
        <v>43992</v>
      </c>
      <c r="Q58" s="157">
        <v>43993</v>
      </c>
      <c r="R58" s="157">
        <v>43994</v>
      </c>
      <c r="S58" s="154">
        <v>43995</v>
      </c>
      <c r="T58" s="79"/>
      <c r="U58" s="158">
        <v>16</v>
      </c>
      <c r="V58" s="159" t="s">
        <v>117</v>
      </c>
    </row>
    <row r="59" spans="2:28" s="77" customFormat="1" ht="13.4" customHeight="1" x14ac:dyDescent="0.25">
      <c r="B59" s="154">
        <v>43814</v>
      </c>
      <c r="C59" s="157">
        <v>43815</v>
      </c>
      <c r="D59" s="156">
        <v>43816</v>
      </c>
      <c r="E59" s="157">
        <v>43817</v>
      </c>
      <c r="F59" s="157">
        <v>43818</v>
      </c>
      <c r="G59" s="157">
        <v>43819</v>
      </c>
      <c r="H59" s="154">
        <v>43820</v>
      </c>
      <c r="I59" s="79"/>
      <c r="J59" s="164">
        <v>31</v>
      </c>
      <c r="K59" s="182" t="s">
        <v>183</v>
      </c>
      <c r="L59" s="79"/>
      <c r="M59" s="154">
        <v>43996</v>
      </c>
      <c r="N59" s="157">
        <v>43997</v>
      </c>
      <c r="O59" s="156">
        <v>43998</v>
      </c>
      <c r="P59" s="157">
        <v>43999</v>
      </c>
      <c r="Q59" s="157">
        <v>44000</v>
      </c>
      <c r="R59" s="157">
        <v>44001</v>
      </c>
      <c r="S59" s="154">
        <v>44002</v>
      </c>
      <c r="T59" s="79"/>
      <c r="U59" s="175">
        <v>24</v>
      </c>
      <c r="V59" s="153" t="s">
        <v>170</v>
      </c>
    </row>
    <row r="60" spans="2:28" s="78" customFormat="1" ht="13.4" customHeight="1" x14ac:dyDescent="0.3">
      <c r="B60" s="154">
        <v>43821</v>
      </c>
      <c r="C60" s="157">
        <v>43822</v>
      </c>
      <c r="D60" s="157">
        <v>43823</v>
      </c>
      <c r="E60" s="157">
        <v>43824</v>
      </c>
      <c r="F60" s="157">
        <v>43825</v>
      </c>
      <c r="G60" s="157">
        <v>43826</v>
      </c>
      <c r="H60" s="154">
        <v>43827</v>
      </c>
      <c r="I60" s="79"/>
      <c r="J60" s="164">
        <v>31</v>
      </c>
      <c r="K60" s="178" t="s">
        <v>129</v>
      </c>
      <c r="L60" s="79"/>
      <c r="M60" s="154">
        <v>44003</v>
      </c>
      <c r="N60" s="157">
        <v>44004</v>
      </c>
      <c r="O60" s="157">
        <v>44005</v>
      </c>
      <c r="P60" s="160">
        <v>44006</v>
      </c>
      <c r="Q60" s="157">
        <v>44007</v>
      </c>
      <c r="R60" s="157">
        <v>44008</v>
      </c>
      <c r="S60" s="154">
        <v>44009</v>
      </c>
      <c r="T60" s="79"/>
      <c r="U60" s="193">
        <v>30</v>
      </c>
      <c r="V60" s="194" t="s">
        <v>180</v>
      </c>
      <c r="Y60" s="77"/>
      <c r="Z60" s="77"/>
      <c r="AA60" s="77"/>
      <c r="AB60" s="77"/>
    </row>
    <row r="61" spans="2:28" s="77" customFormat="1" ht="13.4" customHeight="1" x14ac:dyDescent="0.3">
      <c r="B61" s="154">
        <v>43828</v>
      </c>
      <c r="C61" s="157">
        <v>43829</v>
      </c>
      <c r="D61" s="155">
        <v>43830</v>
      </c>
      <c r="E61" s="160" t="str">
        <v/>
      </c>
      <c r="F61" s="157" t="str">
        <v/>
      </c>
      <c r="G61" s="157" t="str">
        <v/>
      </c>
      <c r="H61" s="154" t="str">
        <v/>
      </c>
      <c r="I61" s="79"/>
      <c r="L61" s="79"/>
      <c r="M61" s="154">
        <v>44010</v>
      </c>
      <c r="N61" s="157">
        <v>44011</v>
      </c>
      <c r="O61" s="155">
        <v>44012</v>
      </c>
      <c r="P61" s="160" t="str">
        <v/>
      </c>
      <c r="Q61" s="157" t="str">
        <v/>
      </c>
      <c r="R61" s="155" t="str">
        <v/>
      </c>
      <c r="S61" s="154" t="str">
        <v/>
      </c>
      <c r="T61" s="79"/>
      <c r="U61" s="83"/>
      <c r="V61" s="79"/>
      <c r="AA61" s="78"/>
    </row>
    <row r="62" spans="2:28" s="77" customFormat="1" ht="13.4" customHeight="1" x14ac:dyDescent="0.2">
      <c r="B62" s="154" t="str">
        <v/>
      </c>
      <c r="C62" s="156" t="str">
        <v/>
      </c>
      <c r="D62" s="157" t="str">
        <v/>
      </c>
      <c r="E62" s="157" t="str">
        <v/>
      </c>
      <c r="F62" s="157" t="str">
        <v/>
      </c>
      <c r="G62" s="157" t="str">
        <v/>
      </c>
      <c r="H62" s="154" t="str">
        <v/>
      </c>
      <c r="I62" s="79"/>
      <c r="L62" s="79"/>
      <c r="M62" s="154" t="str">
        <v/>
      </c>
      <c r="N62" s="157" t="str">
        <v/>
      </c>
      <c r="O62" s="157" t="str">
        <v/>
      </c>
      <c r="P62" s="160" t="str">
        <v/>
      </c>
      <c r="Q62" s="157" t="str">
        <v/>
      </c>
      <c r="R62" s="157" t="str">
        <v/>
      </c>
      <c r="S62" s="154" t="str">
        <v/>
      </c>
      <c r="T62" s="79"/>
      <c r="U62" s="83"/>
      <c r="V62" s="79"/>
    </row>
    <row r="63" spans="2:28" s="77" customFormat="1" ht="13" x14ac:dyDescent="0.3">
      <c r="B63" s="79"/>
      <c r="C63" s="79"/>
      <c r="D63" s="79"/>
      <c r="E63" s="79"/>
      <c r="F63" s="79"/>
      <c r="G63" s="79"/>
      <c r="H63" s="79"/>
      <c r="I63" s="79"/>
      <c r="J63" s="82"/>
      <c r="K63" s="79"/>
      <c r="L63" s="79"/>
      <c r="M63" s="73"/>
      <c r="N63" s="73"/>
      <c r="O63" s="73"/>
      <c r="P63" s="73"/>
      <c r="Q63" s="73"/>
      <c r="R63" s="73"/>
      <c r="S63" s="73"/>
      <c r="T63" s="79"/>
      <c r="U63" s="83"/>
      <c r="V63" s="79"/>
      <c r="Y63" s="78"/>
      <c r="Z63" s="78"/>
      <c r="AB63" s="78"/>
    </row>
    <row r="64" spans="2:28" s="77" customFormat="1" x14ac:dyDescent="0.25">
      <c r="B64" s="73"/>
      <c r="C64" s="73"/>
      <c r="D64" s="73"/>
      <c r="E64" s="73"/>
      <c r="F64" s="73"/>
      <c r="G64" s="73"/>
      <c r="H64" s="73"/>
      <c r="I64" s="79"/>
      <c r="J64" s="82"/>
      <c r="K64" s="79"/>
      <c r="L64" s="79"/>
      <c r="M64" s="73"/>
      <c r="N64" s="73"/>
      <c r="O64" s="73"/>
      <c r="P64" s="73"/>
      <c r="Q64" s="73"/>
      <c r="R64" s="73"/>
      <c r="S64" s="73"/>
      <c r="T64" s="79"/>
      <c r="U64" s="79"/>
      <c r="V64" s="79"/>
    </row>
    <row r="65" spans="2:28" s="77" customFormat="1" x14ac:dyDescent="0.25">
      <c r="B65" s="73"/>
      <c r="C65" s="73"/>
      <c r="D65" s="73"/>
      <c r="E65" s="73"/>
      <c r="F65" s="73"/>
      <c r="G65" s="73"/>
      <c r="H65" s="73"/>
      <c r="I65" s="73"/>
      <c r="J65" s="74"/>
      <c r="K65" s="73"/>
      <c r="L65" s="73"/>
      <c r="M65" s="73"/>
      <c r="N65" s="73"/>
      <c r="O65" s="73"/>
      <c r="P65" s="73"/>
      <c r="Q65" s="73"/>
      <c r="R65" s="73"/>
      <c r="S65" s="73"/>
      <c r="T65" s="73"/>
      <c r="U65" s="73"/>
      <c r="V65" s="73"/>
    </row>
    <row r="66" spans="2:28" s="77" customFormat="1" x14ac:dyDescent="0.25">
      <c r="B66" s="73"/>
      <c r="C66" s="73"/>
      <c r="D66" s="73"/>
      <c r="E66" s="73"/>
      <c r="F66" s="73"/>
      <c r="G66" s="73"/>
      <c r="H66" s="73"/>
      <c r="I66" s="73"/>
      <c r="J66" s="74"/>
      <c r="K66" s="73"/>
      <c r="L66" s="73"/>
      <c r="M66" s="73"/>
      <c r="N66" s="73"/>
      <c r="O66" s="73"/>
      <c r="P66" s="73"/>
      <c r="Q66" s="73"/>
      <c r="R66" s="73"/>
      <c r="S66" s="73"/>
      <c r="T66" s="73"/>
      <c r="U66" s="73"/>
      <c r="V66" s="73"/>
    </row>
    <row r="67" spans="2:28" s="77" customFormat="1" ht="11.25" customHeight="1" x14ac:dyDescent="0.25">
      <c r="B67" s="73"/>
      <c r="C67" s="73"/>
      <c r="D67" s="73"/>
      <c r="E67" s="73"/>
      <c r="F67" s="73"/>
      <c r="G67" s="73"/>
      <c r="H67" s="73"/>
      <c r="I67" s="73"/>
      <c r="J67" s="74"/>
      <c r="K67" s="73"/>
      <c r="L67" s="73"/>
      <c r="M67" s="73"/>
      <c r="N67" s="73"/>
      <c r="O67" s="73"/>
      <c r="P67" s="73"/>
      <c r="Q67" s="73"/>
      <c r="R67" s="73"/>
      <c r="S67" s="73"/>
      <c r="T67" s="73"/>
      <c r="U67" s="73"/>
      <c r="V67" s="73"/>
    </row>
    <row r="68" spans="2:28" s="77" customFormat="1" ht="4.5" customHeight="1" x14ac:dyDescent="0.25">
      <c r="B68" s="73"/>
      <c r="C68" s="73"/>
      <c r="D68" s="73"/>
      <c r="E68" s="73"/>
      <c r="F68" s="73"/>
      <c r="G68" s="73"/>
      <c r="H68" s="73"/>
      <c r="I68" s="73"/>
      <c r="J68" s="74"/>
      <c r="K68" s="73"/>
      <c r="L68" s="73"/>
      <c r="M68" s="73"/>
      <c r="N68" s="73"/>
      <c r="O68" s="73"/>
      <c r="P68" s="73"/>
      <c r="Q68" s="73"/>
      <c r="R68" s="73"/>
      <c r="S68" s="73"/>
      <c r="T68" s="73"/>
      <c r="U68" s="73"/>
      <c r="V68" s="73"/>
    </row>
    <row r="69" spans="2:28" x14ac:dyDescent="0.25">
      <c r="Y69" s="77"/>
      <c r="Z69" s="77"/>
      <c r="AA69" s="77"/>
      <c r="AB69" s="77"/>
    </row>
    <row r="70" spans="2:28" x14ac:dyDescent="0.25">
      <c r="M70" s="77"/>
      <c r="Y70" s="77"/>
      <c r="Z70" s="77"/>
      <c r="AB70" s="77"/>
    </row>
    <row r="71" spans="2:28" x14ac:dyDescent="0.25">
      <c r="M71" s="77"/>
      <c r="Y71" s="77"/>
      <c r="Z71" s="77"/>
      <c r="AB71" s="77"/>
    </row>
    <row r="72" spans="2:28" x14ac:dyDescent="0.25">
      <c r="L72" s="77"/>
      <c r="M72" s="77"/>
    </row>
    <row r="73" spans="2:28" ht="13" x14ac:dyDescent="0.3">
      <c r="L73" s="77"/>
      <c r="M73" s="78"/>
      <c r="R73" s="86"/>
    </row>
    <row r="74" spans="2:28" x14ac:dyDescent="0.25">
      <c r="M74" s="77"/>
    </row>
    <row r="75" spans="2:28" x14ac:dyDescent="0.25">
      <c r="K75" s="135"/>
      <c r="M75" s="77"/>
    </row>
    <row r="76" spans="2:28" x14ac:dyDescent="0.25">
      <c r="K76" s="135"/>
      <c r="M76" s="77"/>
    </row>
    <row r="77" spans="2:28" x14ac:dyDescent="0.25">
      <c r="M77" s="77"/>
    </row>
  </sheetData>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00000000-0004-0000-0600-000000000000}"/>
  </hyperlinks>
  <printOptions horizontalCentered="1"/>
  <pageMargins left="0.25" right="0.25" top="0.25" bottom="0.35" header="0.25" footer="0.2"/>
  <pageSetup scale="93" orientation="landscape"/>
  <headerFooter alignWithMargins="0">
    <oddFooter>&amp;L&amp;8&amp;K00-049Calendar Templates by Vertex42.com&amp;R&amp;8&amp;K00-049http://www.vertex42.com/calendars/</oddFooter>
  </headerFooter>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2"/>
  <sheetViews>
    <sheetView workbookViewId="0">
      <selection activeCell="D24" sqref="D24"/>
    </sheetView>
  </sheetViews>
  <sheetFormatPr defaultColWidth="8.81640625" defaultRowHeight="14.5" x14ac:dyDescent="0.35"/>
  <cols>
    <col min="3" max="3" width="18" bestFit="1" customWidth="1"/>
    <col min="4" max="4" width="22.81640625" bestFit="1" customWidth="1"/>
    <col min="5" max="5" width="19" bestFit="1" customWidth="1"/>
    <col min="6" max="6" width="25.26953125" bestFit="1" customWidth="1"/>
  </cols>
  <sheetData>
    <row r="1" spans="1:7" x14ac:dyDescent="0.35">
      <c r="A1" t="s">
        <v>30</v>
      </c>
      <c r="B1" t="s">
        <v>55</v>
      </c>
      <c r="C1" t="s">
        <v>1</v>
      </c>
      <c r="D1" t="s">
        <v>8</v>
      </c>
      <c r="E1" t="s">
        <v>14</v>
      </c>
      <c r="F1" t="s">
        <v>15</v>
      </c>
      <c r="G1" t="s">
        <v>55</v>
      </c>
    </row>
    <row r="2" spans="1:7" x14ac:dyDescent="0.35">
      <c r="A2" t="s">
        <v>31</v>
      </c>
      <c r="B2" t="s">
        <v>56</v>
      </c>
      <c r="C2" t="s">
        <v>3</v>
      </c>
      <c r="D2" t="s">
        <v>10</v>
      </c>
      <c r="E2" t="s">
        <v>12</v>
      </c>
      <c r="G2" t="s">
        <v>56</v>
      </c>
    </row>
    <row r="3" spans="1:7" x14ac:dyDescent="0.35">
      <c r="B3" t="s">
        <v>57</v>
      </c>
      <c r="G3" t="s">
        <v>57</v>
      </c>
    </row>
    <row r="4" spans="1:7" x14ac:dyDescent="0.35">
      <c r="B4" t="s">
        <v>58</v>
      </c>
      <c r="G4" t="s">
        <v>58</v>
      </c>
    </row>
    <row r="5" spans="1:7" x14ac:dyDescent="0.35">
      <c r="G5" t="s">
        <v>59</v>
      </c>
    </row>
    <row r="10" spans="1:7" x14ac:dyDescent="0.35">
      <c r="A10" t="s">
        <v>13</v>
      </c>
      <c r="D10" t="s">
        <v>19</v>
      </c>
    </row>
    <row r="11" spans="1:7" x14ac:dyDescent="0.35">
      <c r="A11" t="s">
        <v>11</v>
      </c>
      <c r="D11" t="s">
        <v>20</v>
      </c>
    </row>
    <row r="12" spans="1:7" x14ac:dyDescent="0.3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Contact Information</vt:lpstr>
      <vt:lpstr>Narrative</vt:lpstr>
      <vt:lpstr>Budget Detail &amp; Amendments</vt:lpstr>
      <vt:lpstr>Budget Roll-Up</vt:lpstr>
      <vt:lpstr>Project Roll-Up</vt:lpstr>
      <vt:lpstr>Program Assurances</vt:lpstr>
      <vt:lpstr>19-20 Calendar</vt:lpstr>
      <vt:lpstr>Do Not Edit</vt:lpstr>
      <vt:lpstr>Contracted</vt:lpstr>
      <vt:lpstr>ContractedServices</vt:lpstr>
      <vt:lpstr>Other</vt:lpstr>
      <vt:lpstr>Personnel</vt:lpstr>
      <vt:lpstr>'19-20 Calendar'!Print_Area</vt:lpstr>
      <vt:lpstr>Quarter</vt:lpstr>
      <vt:lpstr>Quarter_1</vt:lpstr>
      <vt:lpstr>Quarter1</vt:lpstr>
      <vt:lpstr>Salary</vt:lpstr>
      <vt:lpstr>'19-20 Calendar'!startday</vt:lpstr>
      <vt:lpstr>Supplies</vt:lpstr>
      <vt:lpstr>Telephone</vt:lpstr>
      <vt:lpstr>Travel</vt:lpstr>
      <vt:lpstr>'19-20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dcterms:created xsi:type="dcterms:W3CDTF">2017-02-07T21:45:49Z</dcterms:created>
  <dcterms:modified xsi:type="dcterms:W3CDTF">2020-05-19T19:55:06Z</dcterms:modified>
</cp:coreProperties>
</file>