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tella.msu.montana.edu\Workforce\Montana Career Pathways\SMCP 19-20\19-20 Final MCP Grants\"/>
    </mc:Choice>
  </mc:AlternateContent>
  <xr:revisionPtr revIDLastSave="0" documentId="13_ncr:1_{5F30C0FF-9C70-41DC-9AC9-458C06047DF7}" xr6:coauthVersionLast="45" xr6:coauthVersionMax="45" xr10:uidLastSave="{00000000-0000-0000-0000-000000000000}"/>
  <bookViews>
    <workbookView xWindow="-110" yWindow="-110" windowWidth="19420" windowHeight="10420" tabRatio="839"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Program Assurances" sheetId="21" r:id="rId6"/>
    <sheet name="19-20 Calendar" sheetId="28" r:id="rId7"/>
    <sheet name="Do Not Edit" sheetId="12" state="hidden" r:id="rId8"/>
  </sheets>
  <definedNames>
    <definedName name="Contracted">'Do Not Edit'!$D$1:$D$2</definedName>
    <definedName name="ContractedServices">'Do Not Edit'!$D$1:$D$2</definedName>
    <definedName name="monthNames" localSheetId="6">{"January","February","March","April","May","June","July","August","September","October","November","December"}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6">'19-20 Calendar'!$B$7:$V$64</definedName>
    <definedName name="Quarter">Narrative!$J$42:$J$46</definedName>
    <definedName name="Quarter_1">'Do Not Edit'!$B$1:$B$5</definedName>
    <definedName name="Quarter1">'Do Not Edit'!$B$1:$B$4</definedName>
    <definedName name="Quarters" localSheetId="6">#REF!</definedName>
    <definedName name="Quarters">#REF!</definedName>
    <definedName name="Salaries" localSheetId="6">#REF!</definedName>
    <definedName name="Salaries">#REF!</definedName>
    <definedName name="Salary">'Do Not Edit'!$C$1:$C$2</definedName>
    <definedName name="startday" localSheetId="6">'19-20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6">{1,2,3,4,5,6,7}</definedName>
    <definedName name="WeekDay">{1,2,3,4,5,6,7}</definedName>
    <definedName name="weekDayNames" localSheetId="6">{"Su";"M";"Tu";"W";"Th";"F";"Sa"}</definedName>
    <definedName name="weekDayNames">{"Su";"M";"Tu";"W";"Th";"F";"Sa"}</definedName>
    <definedName name="weekdays" localSheetId="6">{"Sunday";"Monday";"Tuesday";"Wednesday";"Thursday";"Friday";"Saturday"}</definedName>
    <definedName name="weekdays">{"Sunday";"Monday";"Tuesday";"Wednesday";"Thursday";"Friday";"Saturday"}</definedName>
    <definedName name="WeekNo" localSheetId="6">{1;2;3;4;5;6}</definedName>
    <definedName name="WeekNo">{1;2;3;4;5;6}</definedName>
    <definedName name="year" localSheetId="6">'19-20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2" i="6" l="1"/>
  <c r="R41" i="6"/>
  <c r="R40" i="6"/>
  <c r="P42" i="6" l="1"/>
  <c r="P41" i="6"/>
  <c r="P40" i="6"/>
  <c r="O39" i="6" l="1"/>
  <c r="O41" i="6"/>
  <c r="O38" i="6"/>
  <c r="O42" i="6"/>
  <c r="O40" i="6"/>
  <c r="S56" i="28"/>
  <c r="R56" i="28"/>
  <c r="Q56" i="28"/>
  <c r="P56" i="28"/>
  <c r="O56" i="28"/>
  <c r="N56" i="28"/>
  <c r="M56" i="28"/>
  <c r="H56" i="28"/>
  <c r="G56" i="28"/>
  <c r="F56" i="28"/>
  <c r="E56" i="28"/>
  <c r="D56" i="28"/>
  <c r="C56" i="28"/>
  <c r="B56" i="28"/>
  <c r="M55" i="28"/>
  <c r="M57" i="28" s="1" a="1"/>
  <c r="B55" i="28"/>
  <c r="B57" i="28" s="1" a="1"/>
  <c r="S47" i="28"/>
  <c r="R47" i="28"/>
  <c r="Q47" i="28"/>
  <c r="P47" i="28"/>
  <c r="O47" i="28"/>
  <c r="N47" i="28"/>
  <c r="M47" i="28"/>
  <c r="H47" i="28"/>
  <c r="G47" i="28"/>
  <c r="F47" i="28"/>
  <c r="E47" i="28"/>
  <c r="D47" i="28"/>
  <c r="C47" i="28"/>
  <c r="B47" i="28"/>
  <c r="M46" i="28"/>
  <c r="M48" i="28" s="1" a="1"/>
  <c r="B46" i="28"/>
  <c r="B48" i="28" s="1" a="1"/>
  <c r="S38" i="28"/>
  <c r="R38" i="28"/>
  <c r="Q38" i="28"/>
  <c r="P38" i="28"/>
  <c r="O38" i="28"/>
  <c r="N38" i="28"/>
  <c r="M38" i="28"/>
  <c r="H38" i="28"/>
  <c r="G38" i="28"/>
  <c r="F38" i="28"/>
  <c r="E38" i="28"/>
  <c r="D38" i="28"/>
  <c r="C38" i="28"/>
  <c r="B38" i="28"/>
  <c r="M37" i="28"/>
  <c r="M39" i="28" s="1" a="1"/>
  <c r="B37" i="28"/>
  <c r="B39" i="28" s="1" a="1"/>
  <c r="S29" i="28"/>
  <c r="R29" i="28"/>
  <c r="Q29" i="28"/>
  <c r="P29" i="28"/>
  <c r="O29" i="28"/>
  <c r="N29" i="28"/>
  <c r="M29" i="28"/>
  <c r="H29" i="28"/>
  <c r="G29" i="28"/>
  <c r="F29" i="28"/>
  <c r="E29" i="28"/>
  <c r="D29" i="28"/>
  <c r="C29" i="28"/>
  <c r="B29" i="28"/>
  <c r="M28" i="28"/>
  <c r="M30" i="28" s="1" a="1"/>
  <c r="B28" i="28"/>
  <c r="B30" i="28" s="1" a="1"/>
  <c r="M19" i="28"/>
  <c r="M21" i="28" s="1" a="1"/>
  <c r="S20" i="28"/>
  <c r="R20" i="28"/>
  <c r="Q20" i="28"/>
  <c r="P20" i="28"/>
  <c r="O20" i="28"/>
  <c r="N20" i="28"/>
  <c r="M20" i="28"/>
  <c r="H20" i="28"/>
  <c r="G20" i="28"/>
  <c r="F20" i="28"/>
  <c r="E20" i="28"/>
  <c r="D20" i="28"/>
  <c r="C20" i="28"/>
  <c r="B20" i="28"/>
  <c r="B19" i="28"/>
  <c r="B21" i="28" a="1"/>
  <c r="H23" i="28" s="1"/>
  <c r="S10" i="28"/>
  <c r="R10" i="28"/>
  <c r="Q10" i="28"/>
  <c r="P10" i="28"/>
  <c r="O10" i="28"/>
  <c r="N10" i="28"/>
  <c r="M10" i="28"/>
  <c r="H10" i="28"/>
  <c r="G10" i="28"/>
  <c r="F10" i="28"/>
  <c r="E10" i="28"/>
  <c r="D10" i="28"/>
  <c r="C10" i="28"/>
  <c r="B10" i="28"/>
  <c r="M9" i="28"/>
  <c r="M11" i="28" a="1"/>
  <c r="S15" i="28" s="1"/>
  <c r="B9" i="28"/>
  <c r="B11" i="28" a="1"/>
  <c r="D11" i="28" s="1"/>
  <c r="N15" i="28"/>
  <c r="M13" i="28"/>
  <c r="M16" i="28"/>
  <c r="P13" i="28"/>
  <c r="Q15" i="28"/>
  <c r="E12" i="28"/>
  <c r="F15" i="28"/>
  <c r="H16" i="28"/>
  <c r="F14" i="28"/>
  <c r="D14" i="28"/>
  <c r="B12" i="28"/>
  <c r="H11" i="28"/>
  <c r="B15" i="28"/>
  <c r="C12" i="28"/>
  <c r="B16" i="28"/>
  <c r="B25" i="28"/>
  <c r="G22" i="28"/>
  <c r="F22" i="28"/>
  <c r="H25" i="28"/>
  <c r="F24" i="28"/>
  <c r="D22" i="28"/>
  <c r="D23" i="28"/>
  <c r="B21" i="28"/>
  <c r="D26" i="28"/>
  <c r="B24" i="28"/>
  <c r="C23" i="28"/>
  <c r="G26" i="18"/>
  <c r="B71" i="25"/>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c r="C5" i="18"/>
  <c r="J71" i="25"/>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c r="O26" i="18"/>
  <c r="P128" i="6"/>
  <c r="R128" i="6"/>
  <c r="T128" i="6"/>
  <c r="O128" i="6"/>
  <c r="P83" i="6"/>
  <c r="R83" i="6"/>
  <c r="T83" i="6"/>
  <c r="O83" i="6"/>
  <c r="T51" i="6"/>
  <c r="T54" i="6" s="1"/>
  <c r="O6" i="18"/>
  <c r="R51" i="6"/>
  <c r="R54" i="6" s="1"/>
  <c r="K6" i="18"/>
  <c r="P51" i="6"/>
  <c r="G6" i="18" s="1"/>
  <c r="O51" i="6"/>
  <c r="C6" i="18" s="1"/>
  <c r="C7" i="18" s="1"/>
  <c r="T148" i="6"/>
  <c r="O28" i="18" s="1"/>
  <c r="R148" i="6"/>
  <c r="K28" i="18" s="1"/>
  <c r="T115" i="6"/>
  <c r="T132" i="6" s="1"/>
  <c r="T155" i="6" s="1"/>
  <c r="R115" i="6"/>
  <c r="K17" i="18" s="1"/>
  <c r="T98" i="6"/>
  <c r="R98" i="6"/>
  <c r="T66" i="6"/>
  <c r="R66" i="6"/>
  <c r="T34" i="6"/>
  <c r="R34" i="6"/>
  <c r="P148" i="6"/>
  <c r="G28" i="18"/>
  <c r="O148" i="6"/>
  <c r="C28" i="18"/>
  <c r="P115" i="6"/>
  <c r="G17" i="18" s="1"/>
  <c r="O115" i="6"/>
  <c r="P98" i="6"/>
  <c r="O98" i="6"/>
  <c r="P66" i="6"/>
  <c r="O66" i="6"/>
  <c r="P34" i="6"/>
  <c r="O34" i="6"/>
  <c r="O54" i="6"/>
  <c r="O17" i="18"/>
  <c r="T130" i="6"/>
  <c r="C17" i="18"/>
  <c r="C26" i="18"/>
  <c r="P54" i="6" l="1"/>
  <c r="O130" i="6"/>
  <c r="O7" i="18"/>
  <c r="K7" i="18"/>
  <c r="C24" i="18"/>
  <c r="C30" i="18" s="1"/>
  <c r="O24" i="18"/>
  <c r="P130" i="6"/>
  <c r="H52" i="28"/>
  <c r="E50" i="28"/>
  <c r="D50" i="28"/>
  <c r="E53" i="28"/>
  <c r="C53" i="28"/>
  <c r="F49" i="28"/>
  <c r="G51" i="28"/>
  <c r="D49" i="28"/>
  <c r="C49" i="28"/>
  <c r="D52" i="28"/>
  <c r="B52" i="28"/>
  <c r="E48" i="28"/>
  <c r="F50" i="28"/>
  <c r="C48" i="28"/>
  <c r="B48" i="28"/>
  <c r="C51" i="28"/>
  <c r="H50" i="28"/>
  <c r="E49" i="28"/>
  <c r="D53" i="28"/>
  <c r="F53" i="28"/>
  <c r="B50" i="28"/>
  <c r="G49" i="28"/>
  <c r="D48" i="28"/>
  <c r="G48" i="28"/>
  <c r="E52" i="28"/>
  <c r="H48" i="28"/>
  <c r="F48" i="28"/>
  <c r="H53" i="28"/>
  <c r="G53" i="28"/>
  <c r="D51" i="28"/>
  <c r="C52" i="28"/>
  <c r="B53" i="28"/>
  <c r="G52" i="28"/>
  <c r="F52" i="28"/>
  <c r="C50" i="28"/>
  <c r="B51" i="28"/>
  <c r="H51" i="28"/>
  <c r="F51" i="28"/>
  <c r="E51" i="28"/>
  <c r="B49" i="28"/>
  <c r="H49" i="28"/>
  <c r="G50" i="28"/>
  <c r="G7" i="18"/>
  <c r="S23" i="28"/>
  <c r="R23" i="28"/>
  <c r="Q21" i="28"/>
  <c r="N23" i="28"/>
  <c r="P24" i="28"/>
  <c r="R25" i="28"/>
  <c r="O21" i="28"/>
  <c r="S24" i="28"/>
  <c r="N26" i="28"/>
  <c r="O24" i="28"/>
  <c r="Q25" i="28"/>
  <c r="P22" i="28"/>
  <c r="M26" i="28"/>
  <c r="S21" i="28"/>
  <c r="P25" i="28"/>
  <c r="R26" i="28"/>
  <c r="Q23" i="28"/>
  <c r="R21" i="28"/>
  <c r="M23" i="28"/>
  <c r="Q26" i="28"/>
  <c r="R22" i="28"/>
  <c r="R24" i="28"/>
  <c r="S22" i="28"/>
  <c r="N24" i="28"/>
  <c r="M25" i="28"/>
  <c r="N21" i="28"/>
  <c r="S25" i="28"/>
  <c r="M24" i="28"/>
  <c r="O25" i="28"/>
  <c r="M21" i="28"/>
  <c r="O22" i="28"/>
  <c r="P21" i="28"/>
  <c r="N25" i="28"/>
  <c r="P26" i="28"/>
  <c r="N22" i="28"/>
  <c r="P23" i="28"/>
  <c r="S26" i="28"/>
  <c r="Q22" i="28"/>
  <c r="O26" i="28"/>
  <c r="M22" i="28"/>
  <c r="O23" i="28"/>
  <c r="Q24" i="28"/>
  <c r="F57" i="28"/>
  <c r="G60" i="28"/>
  <c r="D58" i="28"/>
  <c r="C58" i="28"/>
  <c r="D62" i="28"/>
  <c r="B62" i="28"/>
  <c r="F59" i="28"/>
  <c r="C57" i="28"/>
  <c r="B57" i="28"/>
  <c r="C61" i="28"/>
  <c r="H60" i="28"/>
  <c r="E58" i="28"/>
  <c r="F62" i="28"/>
  <c r="D60" i="28"/>
  <c r="B60" i="28"/>
  <c r="G59" i="28"/>
  <c r="D57" i="28"/>
  <c r="B58" i="28"/>
  <c r="E62" i="28"/>
  <c r="H58" i="28"/>
  <c r="C62" i="28"/>
  <c r="F58" i="28"/>
  <c r="H62" i="28"/>
  <c r="G62" i="28"/>
  <c r="D61" i="28"/>
  <c r="G57" i="28"/>
  <c r="B61" i="28"/>
  <c r="E57" i="28"/>
  <c r="G61" i="28"/>
  <c r="F61" i="28"/>
  <c r="C60" i="28"/>
  <c r="E61" i="28"/>
  <c r="H59" i="28"/>
  <c r="C59" i="28"/>
  <c r="F60" i="28"/>
  <c r="E60" i="28"/>
  <c r="B59" i="28"/>
  <c r="G58" i="28"/>
  <c r="H61" i="28"/>
  <c r="E59" i="28"/>
  <c r="D59" i="28"/>
  <c r="H57" i="28"/>
  <c r="C34" i="28"/>
  <c r="F30" i="28"/>
  <c r="F32" i="28"/>
  <c r="C31" i="28"/>
  <c r="D33" i="28"/>
  <c r="B33" i="28"/>
  <c r="B35" i="28"/>
  <c r="E31" i="28"/>
  <c r="B30" i="28"/>
  <c r="C32" i="28"/>
  <c r="E35" i="28"/>
  <c r="H31" i="28"/>
  <c r="H33" i="28"/>
  <c r="D30" i="28"/>
  <c r="H35" i="28"/>
  <c r="B31" i="28"/>
  <c r="D34" i="28"/>
  <c r="G30" i="28"/>
  <c r="G32" i="28"/>
  <c r="E32" i="28"/>
  <c r="G34" i="28"/>
  <c r="F33" i="28"/>
  <c r="C33" i="28"/>
  <c r="C35" i="28"/>
  <c r="F31" i="28"/>
  <c r="G35" i="28"/>
  <c r="D31" i="28"/>
  <c r="B32" i="28"/>
  <c r="B34" i="28"/>
  <c r="E30" i="28"/>
  <c r="F34" i="28"/>
  <c r="C30" i="28"/>
  <c r="H30" i="28"/>
  <c r="H32" i="28"/>
  <c r="H34" i="28"/>
  <c r="E33" i="28"/>
  <c r="F35" i="28"/>
  <c r="D35" i="28"/>
  <c r="G31" i="28"/>
  <c r="G33" i="28"/>
  <c r="D32" i="28"/>
  <c r="E34" i="28"/>
  <c r="R62" i="28"/>
  <c r="O60" i="28"/>
  <c r="N62" i="28"/>
  <c r="S59" i="28"/>
  <c r="R60" i="28"/>
  <c r="Q61" i="28"/>
  <c r="N59" i="28"/>
  <c r="R58" i="28"/>
  <c r="Q57" i="28"/>
  <c r="Q59" i="28"/>
  <c r="S62" i="28"/>
  <c r="P60" i="28"/>
  <c r="M58" i="28"/>
  <c r="O62" i="28"/>
  <c r="M62" i="28"/>
  <c r="P58" i="28"/>
  <c r="R61" i="28"/>
  <c r="O59" i="28"/>
  <c r="P62" i="28"/>
  <c r="N61" i="28"/>
  <c r="S60" i="28"/>
  <c r="O57" i="28"/>
  <c r="Q60" i="28"/>
  <c r="N58" i="28"/>
  <c r="O61" i="28"/>
  <c r="M60" i="28"/>
  <c r="R59" i="28"/>
  <c r="P59" i="28"/>
  <c r="M57" i="28"/>
  <c r="N60" i="28"/>
  <c r="S58" i="28"/>
  <c r="Q58" i="28"/>
  <c r="O58" i="28"/>
  <c r="Q62" i="28"/>
  <c r="M59" i="28"/>
  <c r="R57" i="28"/>
  <c r="P57" i="28"/>
  <c r="N57" i="28"/>
  <c r="P61" i="28"/>
  <c r="S57" i="28"/>
  <c r="M61" i="28"/>
  <c r="S61" i="28"/>
  <c r="O51" i="28"/>
  <c r="O53" i="28"/>
  <c r="R49" i="28"/>
  <c r="R51" i="28"/>
  <c r="N48" i="28"/>
  <c r="N50" i="28"/>
  <c r="N52" i="28"/>
  <c r="Q48" i="28"/>
  <c r="P49" i="28"/>
  <c r="Q50" i="28"/>
  <c r="M49" i="28"/>
  <c r="M51" i="28"/>
  <c r="M53" i="28"/>
  <c r="O48" i="28"/>
  <c r="R53" i="28"/>
  <c r="P53" i="28"/>
  <c r="S49" i="28"/>
  <c r="S51" i="28"/>
  <c r="S53" i="28"/>
  <c r="Q52" i="28"/>
  <c r="O52" i="28"/>
  <c r="R48" i="28"/>
  <c r="R50" i="28"/>
  <c r="R52" i="28"/>
  <c r="P51" i="28"/>
  <c r="N51" i="28"/>
  <c r="N53" i="28"/>
  <c r="Q49" i="28"/>
  <c r="Q51" i="28"/>
  <c r="O50" i="28"/>
  <c r="Q53" i="28"/>
  <c r="M50" i="28"/>
  <c r="M52" i="28"/>
  <c r="P48" i="28"/>
  <c r="P50" i="28"/>
  <c r="N49" i="28"/>
  <c r="P52" i="28"/>
  <c r="S48" i="28"/>
  <c r="S50" i="28"/>
  <c r="S52" i="28"/>
  <c r="O49" i="28"/>
  <c r="M48" i="28"/>
  <c r="E42" i="28"/>
  <c r="B40" i="28"/>
  <c r="B41" i="28"/>
  <c r="C44" i="28"/>
  <c r="E40" i="28"/>
  <c r="D41" i="28"/>
  <c r="B44" i="28"/>
  <c r="H39" i="28"/>
  <c r="B43" i="28"/>
  <c r="D39" i="28"/>
  <c r="C40" i="28"/>
  <c r="H42" i="28"/>
  <c r="D44" i="28"/>
  <c r="H41" i="28"/>
  <c r="H44" i="28"/>
  <c r="B39" i="28"/>
  <c r="F40" i="28"/>
  <c r="C43" i="28"/>
  <c r="G40" i="28"/>
  <c r="G43" i="28"/>
  <c r="F44" i="28"/>
  <c r="E39" i="28"/>
  <c r="B42" i="28"/>
  <c r="F39" i="28"/>
  <c r="F42" i="28"/>
  <c r="E43" i="28"/>
  <c r="E44" i="28"/>
  <c r="H40" i="28"/>
  <c r="H43" i="28"/>
  <c r="E41" i="28"/>
  <c r="G44" i="28"/>
  <c r="D42" i="28"/>
  <c r="D43" i="28"/>
  <c r="G39" i="28"/>
  <c r="G42" i="28"/>
  <c r="D40" i="28"/>
  <c r="F43" i="28"/>
  <c r="C41" i="28"/>
  <c r="C42" i="28"/>
  <c r="G41" i="28"/>
  <c r="F41" i="28"/>
  <c r="C39" i="28"/>
  <c r="O44" i="28"/>
  <c r="R40" i="28"/>
  <c r="R41" i="28"/>
  <c r="R44" i="28"/>
  <c r="Q44" i="28"/>
  <c r="M41" i="28"/>
  <c r="N43" i="28"/>
  <c r="Q39" i="28"/>
  <c r="Q40" i="28"/>
  <c r="M39" i="28"/>
  <c r="P43" i="28"/>
  <c r="S39" i="28"/>
  <c r="M42" i="28"/>
  <c r="Q43" i="28"/>
  <c r="P39" i="28"/>
  <c r="S44" i="28"/>
  <c r="O42" i="28"/>
  <c r="S40" i="28"/>
  <c r="P42" i="28"/>
  <c r="S43" i="28"/>
  <c r="R43" i="28"/>
  <c r="N41" i="28"/>
  <c r="R39" i="28"/>
  <c r="O41" i="28"/>
  <c r="R42" i="28"/>
  <c r="Q42" i="28"/>
  <c r="M40" i="28"/>
  <c r="N44" i="28"/>
  <c r="N40" i="28"/>
  <c r="Q41" i="28"/>
  <c r="P41" i="28"/>
  <c r="P44" i="28"/>
  <c r="M43" i="28"/>
  <c r="M44" i="28"/>
  <c r="P40" i="28"/>
  <c r="O40" i="28"/>
  <c r="O43" i="28"/>
  <c r="S41" i="28"/>
  <c r="S42" i="28"/>
  <c r="O39" i="28"/>
  <c r="N39" i="28"/>
  <c r="N42" i="28"/>
  <c r="P30" i="28"/>
  <c r="R34" i="28"/>
  <c r="O32" i="28"/>
  <c r="N33" i="28"/>
  <c r="M32" i="28"/>
  <c r="S30" i="28"/>
  <c r="Q33" i="28"/>
  <c r="N31" i="28"/>
  <c r="O35" i="28"/>
  <c r="N35" i="28"/>
  <c r="S34" i="28"/>
  <c r="P32" i="28"/>
  <c r="M30" i="28"/>
  <c r="N34" i="28"/>
  <c r="M34" i="28"/>
  <c r="R33" i="28"/>
  <c r="O31" i="28"/>
  <c r="Q35" i="28"/>
  <c r="M33" i="28"/>
  <c r="S32" i="28"/>
  <c r="M35" i="28"/>
  <c r="Q32" i="28"/>
  <c r="N30" i="28"/>
  <c r="P34" i="28"/>
  <c r="S31" i="28"/>
  <c r="R31" i="28"/>
  <c r="S33" i="28"/>
  <c r="P31" i="28"/>
  <c r="R35" i="28"/>
  <c r="O33" i="28"/>
  <c r="R30" i="28"/>
  <c r="Q30" i="28"/>
  <c r="R32" i="28"/>
  <c r="O30" i="28"/>
  <c r="Q34" i="28"/>
  <c r="N32" i="28"/>
  <c r="P35" i="28"/>
  <c r="Q31" i="28"/>
  <c r="S35" i="28"/>
  <c r="P33" i="28"/>
  <c r="M31" i="28"/>
  <c r="O34" i="28"/>
  <c r="K24" i="18"/>
  <c r="K30" i="18" s="1"/>
  <c r="F26" i="28"/>
  <c r="H21" i="28"/>
  <c r="E24" i="28"/>
  <c r="G25" i="28"/>
  <c r="G23" i="28"/>
  <c r="C26" i="28"/>
  <c r="E14" i="28"/>
  <c r="B13" i="28"/>
  <c r="E15" i="28"/>
  <c r="H12" i="28"/>
  <c r="F13" i="28"/>
  <c r="R16" i="28"/>
  <c r="Q14" i="28"/>
  <c r="O11" i="28"/>
  <c r="N14" i="28"/>
  <c r="M12" i="28"/>
  <c r="D21" i="28"/>
  <c r="B23" i="28"/>
  <c r="F25" i="28"/>
  <c r="H26" i="28"/>
  <c r="H24" i="28"/>
  <c r="E11" i="28"/>
  <c r="G16" i="28"/>
  <c r="C14" i="28"/>
  <c r="F16" i="28"/>
  <c r="C15" i="28"/>
  <c r="G14" i="28"/>
  <c r="R11" i="28"/>
  <c r="R15" i="28"/>
  <c r="Q11" i="28"/>
  <c r="O15" i="28"/>
  <c r="N13" i="28"/>
  <c r="R132" i="6"/>
  <c r="R155" i="6" s="1"/>
  <c r="G24" i="28"/>
  <c r="C24" i="28"/>
  <c r="G26" i="28"/>
  <c r="E25" i="28"/>
  <c r="B26" i="28"/>
  <c r="F12" i="28"/>
  <c r="F11" i="28"/>
  <c r="D15" i="28"/>
  <c r="C11" i="28"/>
  <c r="D16" i="28"/>
  <c r="H15" i="28"/>
  <c r="S12" i="28"/>
  <c r="S16" i="28"/>
  <c r="R12" i="28"/>
  <c r="P16" i="28"/>
  <c r="O14" i="28"/>
  <c r="R130" i="6"/>
  <c r="P132" i="6"/>
  <c r="P155" i="6" s="1"/>
  <c r="G21" i="28"/>
  <c r="D25" i="28"/>
  <c r="D24" i="28"/>
  <c r="E22" i="28"/>
  <c r="B22" i="28"/>
  <c r="G13" i="28"/>
  <c r="G12" i="28"/>
  <c r="E16" i="28"/>
  <c r="D12" i="28"/>
  <c r="B11" i="28"/>
  <c r="M11" i="28"/>
  <c r="M14" i="28"/>
  <c r="P11" i="28"/>
  <c r="S13" i="28"/>
  <c r="P12" i="28"/>
  <c r="P15" i="28"/>
  <c r="H22" i="28"/>
  <c r="E26" i="28"/>
  <c r="C21" i="28"/>
  <c r="F23" i="28"/>
  <c r="F21" i="28"/>
  <c r="H14" i="28"/>
  <c r="H13" i="28"/>
  <c r="G11" i="28"/>
  <c r="E13" i="28"/>
  <c r="D13" i="28"/>
  <c r="N12" i="28"/>
  <c r="O16" i="28"/>
  <c r="Q12" i="28"/>
  <c r="M15" i="28"/>
  <c r="Q13" i="28"/>
  <c r="Q16" i="28"/>
  <c r="O132" i="6"/>
  <c r="O155" i="6" s="1"/>
  <c r="O13" i="28"/>
  <c r="N11" i="28"/>
  <c r="R13" i="28"/>
  <c r="N16" i="28"/>
  <c r="R14" i="28"/>
  <c r="C25" i="28"/>
  <c r="C22" i="28"/>
  <c r="E23" i="28"/>
  <c r="E21" i="28"/>
  <c r="B14" i="28"/>
  <c r="C16" i="28"/>
  <c r="C13" i="28"/>
  <c r="G15" i="28"/>
  <c r="P14" i="28"/>
  <c r="O12" i="28"/>
  <c r="S14" i="28"/>
  <c r="S11" i="28"/>
  <c r="G24" i="18"/>
  <c r="G30" i="18" l="1"/>
  <c r="O30" i="18"/>
</calcChain>
</file>

<file path=xl/sharedStrings.xml><?xml version="1.0" encoding="utf-8"?>
<sst xmlns="http://schemas.openxmlformats.org/spreadsheetml/2006/main" count="776" uniqueCount="327">
  <si>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</si>
  <si>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</si>
  <si>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</si>
  <si>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</si>
  <si>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</si>
  <si>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</si>
  <si>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</si>
  <si>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</si>
  <si>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</si>
  <si>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</si>
  <si>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</si>
  <si>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</si>
  <si>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</si>
  <si>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</si>
  <si>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</si>
  <si>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</si>
  <si>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</si>
  <si>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</si>
  <si>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</si>
  <si>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</si>
  <si>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</si>
  <si>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</si>
  <si>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</si>
  <si>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</si>
  <si>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</si>
  <si>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</si>
  <si>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</si>
  <si>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</si>
  <si>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</si>
  <si>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</si>
  <si>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</si>
  <si>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</si>
  <si>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</si>
  <si>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</si>
  <si>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</si>
  <si>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</si>
  <si>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</si>
  <si>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</si>
  <si>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</si>
  <si>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</si>
  <si>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</si>
  <si>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</si>
  <si>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</si>
  <si>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</si>
  <si>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</si>
  <si>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</si>
  <si>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</si>
  <si>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</si>
  <si>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</si>
  <si>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</si>
  <si>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</si>
  <si>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</si>
  <si>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</si>
  <si>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</si>
  <si>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</si>
  <si>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</si>
  <si>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</si>
  <si>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</si>
  <si>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</si>
  <si>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</si>
  <si>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</si>
  <si>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</si>
  <si>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</si>
  <si>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</si>
  <si>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</si>
  <si>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</si>
  <si>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</si>
  <si>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</si>
  <si>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</si>
  <si>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</si>
  <si>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</si>
  <si>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</si>
  <si>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</si>
  <si>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</si>
  <si>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</si>
  <si>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</si>
  <si>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</si>
  <si>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</si>
  <si>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</si>
  <si>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</si>
  <si>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</si>
  <si>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</si>
  <si>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</si>
  <si>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</si>
  <si>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</si>
  <si>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</si>
  <si>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</si>
  <si>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</si>
  <si>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</si>
  <si>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</si>
  <si>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</si>
  <si>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</si>
  <si>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</si>
  <si>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</si>
  <si>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</si>
  <si>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</si>
  <si>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</si>
  <si>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</si>
  <si>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</si>
  <si>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</si>
  <si>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</si>
  <si>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</si>
  <si>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</si>
  <si>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</si>
  <si>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</si>
  <si>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</si>
  <si>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</si>
  <si>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</si>
  <si>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</si>
  <si>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</si>
  <si>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</si>
  <si>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</si>
  <si>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</si>
  <si>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</si>
  <si>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</si>
  <si>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</si>
  <si>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</si>
  <si>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</si>
  <si>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</si>
  <si>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</si>
  <si>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</si>
  <si>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</si>
  <si>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</si>
  <si>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</si>
  <si>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</si>
  <si>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</si>
  <si>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</si>
  <si>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</si>
  <si>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</si>
  <si>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</si>
  <si>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</si>
  <si>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</si>
  <si>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</si>
  <si>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</si>
  <si>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</si>
  <si>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</si>
  <si>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</si>
  <si>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</si>
  <si>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</si>
  <si>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</si>
  <si>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</si>
  <si>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</si>
  <si>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</si>
  <si>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</si>
  <si>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</si>
  <si>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</si>
  <si>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</si>
  <si>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</si>
  <si>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</si>
  <si>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</si>
  <si>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</si>
  <si>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</si>
  <si>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</si>
  <si>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</si>
  <si>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</si>
  <si>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</si>
  <si>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</si>
  <si>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</si>
  <si>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</si>
  <si>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</si>
  <si>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</si>
  <si>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</si>
  <si>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</si>
  <si>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</si>
  <si>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</si>
  <si>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</si>
  <si>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</si>
  <si>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</si>
  <si>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</si>
  <si>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</si>
  <si>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</si>
  <si>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</si>
  <si>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</si>
  <si>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</si>
  <si>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</si>
  <si>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</si>
  <si>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</si>
  <si>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</si>
  <si>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</si>
  <si>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</si>
  <si>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</si>
  <si>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</si>
  <si>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</si>
  <si>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End of 1st Quarter</t>
  </si>
  <si>
    <t>End of 2nd Quarter</t>
  </si>
  <si>
    <t>End of 3rd Quarter</t>
  </si>
  <si>
    <t>All travel will follow the state of Montana rates and policies</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</si>
  <si>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</si>
  <si>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</si>
  <si>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</si>
  <si>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</si>
  <si>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</si>
  <si>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</si>
  <si>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</si>
  <si>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</si>
  <si>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</si>
  <si>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</si>
  <si>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Strengthening Montana Career Pathways 2019-2020</t>
  </si>
  <si>
    <t>Perkins Program Coordinator:</t>
  </si>
  <si>
    <t>Pathways Coordinator:</t>
  </si>
  <si>
    <t xml:space="preserve">Which MCP(s) are supported by this work?  </t>
  </si>
  <si>
    <t>Helena College</t>
  </si>
  <si>
    <t>2019-20</t>
  </si>
  <si>
    <t>1115 North Roberts Street</t>
  </si>
  <si>
    <t>Helena</t>
  </si>
  <si>
    <t xml:space="preserve">All </t>
  </si>
  <si>
    <t xml:space="preserve">Eleven counselors, 8 principals, about 30 teachers, around 40 parents and at least 160 students will directly receive information about MCP’s.  Hundreds of additional students will be encouraged to log on to MCP site and examine pathways through these various communication avenues.   At least 55% of the high school students concurrently enrolled will complete dual credit planning worksheets, helping them find their own Montana Career Pathway and use dual credit strategically. 
</t>
  </si>
  <si>
    <t>Travel: 62418</t>
  </si>
  <si>
    <t xml:space="preserve">Medicare of .0145 </t>
  </si>
  <si>
    <t>Health Insurance</t>
  </si>
  <si>
    <t>.5 FTE based on full-time salary of $55,000</t>
  </si>
  <si>
    <t>all</t>
  </si>
  <si>
    <t>Business and Finance</t>
  </si>
  <si>
    <t>Retirement PERS .067</t>
  </si>
  <si>
    <t>Social Security of .062</t>
  </si>
  <si>
    <t>Unemployment of .0035</t>
  </si>
  <si>
    <t>Worker comp of .00355</t>
  </si>
  <si>
    <t>Health, STEM, Education, Human Services, Finance, Business, IT, Welding &amp; Fabrication, Transportation, and Advanced Manufacturing</t>
  </si>
  <si>
    <t xml:space="preserve">At least 25 students (15 from a AA high school and 5-10 from a B and C school) will participate; along with the Partnership Director and a note-taker.  Students may change their strategies for registering for spring and summer dual credit courses . </t>
  </si>
  <si>
    <t xml:space="preserve">Printing Dual Enrollment Planning Worksheets </t>
  </si>
  <si>
    <t xml:space="preserve">Business, Finance, and Transportation </t>
  </si>
  <si>
    <t>Welding, Transportion, Manufacturing, Business, Finance, and Health .</t>
  </si>
  <si>
    <t>Substitutes for business teachers for alignment meeting (7 x $110)</t>
  </si>
  <si>
    <t>Director Travel to MCP Spring Meeting; use Billings as destination:  Mileage .279 x 480 = $134; per diem $23 x 3; lodging $112 x 2)</t>
  </si>
  <si>
    <t xml:space="preserve">Advertising for Transportation Career Night </t>
  </si>
  <si>
    <t>Bauman</t>
  </si>
  <si>
    <t>Sandra</t>
  </si>
  <si>
    <t>Note:  funds will be used to hire a new full time position to serve in this role, in the interim Sandra Bauman will be contact.  Information will be updated as soon as position is hired.</t>
  </si>
  <si>
    <t>Curtin</t>
  </si>
  <si>
    <t>Valerie</t>
  </si>
  <si>
    <t>447-6928</t>
  </si>
  <si>
    <t>Sandra.bauman@helenacollege.edu</t>
  </si>
  <si>
    <t>Burke</t>
  </si>
  <si>
    <t>Tammy</t>
  </si>
  <si>
    <t>447-6352</t>
  </si>
  <si>
    <t>Tammy.burke@helenacollege.edu</t>
  </si>
  <si>
    <t>valerie.curtin@helenacollege.edu</t>
  </si>
  <si>
    <t>Sandra Bauman</t>
  </si>
  <si>
    <t>Associate Dean of Academic and Student Affairs</t>
  </si>
  <si>
    <t>sandra.bauman@helenacollege.edu</t>
  </si>
  <si>
    <t>Valerie Curtin</t>
  </si>
  <si>
    <t>Assistant Dean of Administrative Affairs</t>
  </si>
  <si>
    <t>Overview</t>
  </si>
  <si>
    <t xml:space="preserve">Accumulate at least 18 hours of targeted professional development  for implementing Dual Enrollment and 6 hours of networking with colleagues with similar roles at the NACEP conference.  Participate in at least 8 hours of NACEP webinars over the course of the year.  Implement ideas to improve relationships and outcomes with Concurrent Enrollment instructors and students by using best practices, policies, and procedures in alignment with the the requirements of NACEP accreditation.  Write program evaluation summary reports aligned with NACEP guidance.  </t>
  </si>
  <si>
    <t xml:space="preserve">Leverage a variety of communications avenues to promote Montana Career Pathways.   Promote the MCP website to increase statewide awareness and utilization by continuing to provide a link to MCP on the Helena College Pathways website.  Update information to tie Helena College activities (including dual enrollment opportunities) to specific MCPs.  Include information on MCPs in presentations to students through classroom visitations, student or parent events at local high schools and middle schools, and when groups of students come to Helena College for tours or to take the Accuplacer.   In collaboration with the Director of Marketing and Development, develop bulletins highlighting Early College offerings (organized by pathways), CTE pathways, and student activities to print, post and distribute to partner schools during visitations, via email, and on the Helena College Career Pathways website.   Promote and distribute Career Pathways  Utilize Planning Worksheets (for AAS degrees) and General Studies Worksheets (for AA, AS, and BA degrees), which were developed and initially printed in 2017, to assist in advising individual students’ use of dual enrollment in MCPs.  </t>
  </si>
  <si>
    <t>Two faculty members and at least eight teachers will meet and share resources,  improving outcomes for approximately 70 students.  Add at least two concurrent enrollment courses in these pathways.   Increase the number of students taking advantage of the full pathway of dual credit courses in business and accouinting, where currently, students can accrue up to 27 dual credits in high school.</t>
  </si>
  <si>
    <t xml:space="preserve">A detailed enrollment management strategy will be developed and presented to Helena College leadership and to the state MCP director.  At least 100 high school students will take advantage of the personalized advising offered by Helena College.   The Partnership Director will provide at least 80 hours of direct advising. </t>
  </si>
  <si>
    <t>Informational Events Focused on Careers and Dual Enrollment</t>
  </si>
  <si>
    <t>NACEP Training and Accreditation Exploration</t>
  </si>
  <si>
    <t>Promote MCPs through Publications and Presentations</t>
  </si>
  <si>
    <t>Authenticity and Alignment</t>
  </si>
  <si>
    <t>Finance and Business Pathway/Course Alignment</t>
  </si>
  <si>
    <t>Student Advising</t>
  </si>
  <si>
    <t>Dual Credit Focus Groups</t>
  </si>
  <si>
    <t>Growing Dual Enrollment to Enhance Pathways</t>
  </si>
  <si>
    <t>Substitutes for Teachers visiting college programs exploring Concurrent Enrollment courses (2 1/2 days @ $55 and 2 full days@ $110)</t>
  </si>
  <si>
    <t>Travel MACTE Conference Great Falls: Mileage .279 x 178; per diem $23 x 2; lodging $115 x 2</t>
  </si>
  <si>
    <t xml:space="preserve">Utilize the experiences of other institutions and implement best practices to ensure the success of Helena College's Strengthening Montana Career Pathways Grant.  Attend NACEP Conference and Pathways Meeting in Salt Lake City, October `13-15, 2019.  (Travel October 12 and 16).  Additionally, participate in relevant NACEP webinars, which extends learning through NACEP into the fourth quarter.   Explore initiation of the NACEP Accreditation process for Helena College.  Share NACEP Webinars when possible with high school teachers, counselors, and/or administrators.  </t>
  </si>
  <si>
    <t>MCP Trainings, Calls and Reports</t>
  </si>
  <si>
    <t xml:space="preserve">Participate in 16 hours of professional development and learn from 9 other coordinators at spring MCP meeting.  Learn best practices  for helping students explore and engage in college and careers through dual enrollment, WBL, and industry-recognized certifications.   Participate in about 24 hours of technical assistance calls throughout the year (2 hrs/month).   Submit four quarterly reports.  </t>
  </si>
  <si>
    <t xml:space="preserve">At least 40 parents and 150 students will attend informational events focused on dual enrollment.  At least 100 students (and in some cases, accompanying parents) will be introduced to careers and pathways information at Helena WINS events. </t>
  </si>
  <si>
    <t>MT ACTE Conference</t>
  </si>
  <si>
    <t>All</t>
  </si>
  <si>
    <t>Dues for NACEP ($560) ACTE ($130)</t>
  </si>
  <si>
    <t xml:space="preserve">Registration for NACEP Conference ($495); MT ACTE Conference ($135) </t>
  </si>
  <si>
    <t>Sample text and lending library for development and implementation of new concurrent enrollment courses  (Possibilties: $90 for COMX text x 8; $110 Tech Math x 8; $120 Tech Writing x 8)</t>
  </si>
  <si>
    <t xml:space="preserve">Gain 12 hours of professional development in CTE and discuss CTE trends, instruction, IRC's and dual enrollment possibilities with at least 8 CTE teachers. </t>
  </si>
  <si>
    <t>Travel for business and accounting teachers from BHS (70m x .545) and JHS (56m x .545); plus per diem breakfast and lunch (2 x $11)</t>
  </si>
  <si>
    <t>Travel for Director and one faculty member to conduct Focus Groups at rural schools:  BHS (70 x .279) and JHS (56x.279); include lunch for 2 people, twice, 4x$6</t>
  </si>
  <si>
    <t>Director Fall Travel to Schools: BHS 32 miles; DHS 67 miles; SSHS 105 miles; JHS 27 miles; GHS 93 miles x 2 = 664 x .279 = $185; plus lunches $6 x 4 = $24; plus one night (Seeley) $110 and one full day per diem $23.  Expect a faculty member to accompany Director on two trips: 2 lunches ($12)</t>
  </si>
  <si>
    <t>Director Spring Travel to Schools: BHS 32 miles; DHS 67 miles; SSHS 105 miles; JHS 27 miles; GHS 93 miles x 2 = 664 x .279 = $185; plus lunches $6 x 4 = $24; plus one night (Seeley) $110 and one full day per diem $23.  Expect a faculty member to accompany Director on two trips: 2 lunches ($12)</t>
  </si>
  <si>
    <t xml:space="preserve">Travel for a faculty member to travel to Granite HS (186m x .279 =$52 plus lunch $6) and one to Jefferson HS (56m x .279 = $16 plus lunch $6)  </t>
  </si>
  <si>
    <t xml:space="preserve">Travel for a faculty member to travel to Drummond HS (140m x .279 =$39 plus lunch $6) and one to Broadwater HS (70m x .279 = $20 plus lunch $6)  </t>
  </si>
  <si>
    <t>Advertising for Dual Credit Information Night</t>
  </si>
  <si>
    <t xml:space="preserve">Travel for 3 teachers from rural schools to visit Helena College exploring new DE options (GHS 190m x .545; DHS 140 m x .545; JHS 56 x .545) plus two lunches@ $6 </t>
  </si>
  <si>
    <t xml:space="preserve">Director will regularly participate in bi-weekly technical assistance calls and participate in state-level professional development trainings.  (Fall MCP travel costs are listed under Project #1 NACEP Conference.  Spring MCP training/meeting costs are assigned to this project.)   The Director will submit quarterly fiscal and program reports on a quarterly basis according to prescribed deadlines.  </t>
  </si>
  <si>
    <t xml:space="preserve">Among the top job openings are bookkeeping, accounting and office clerks, wtih average pay at $42,045 (DOLI), making pathways in business and finance a key emphasis for this year's grant proposal.   To address this need, convene a meeting with business and accounting concurrent enrollment teachers to ensure curriculum alignment and to share best practices in teaching, new employment trends, and assessment methods.  Include a panel of employers to highlight internship and apprenticeship opportunities, discuss the job market, and describe essential skills in the workplace.  Set up a Google Drive to share resources, tests, and real-world assignments.    Focus on expanding Concurrent Enrollment courses in Accounting, Business, Microsoft Word and Excel.    Discuss ways to provide high school students with schedules that allow them to take additional courses in their pathway on campus.   </t>
  </si>
  <si>
    <t xml:space="preserve">Increase dual enrollment in the related instruction courses from the 2018-19 enrollments of 55 to 70 students; and increase enrollment in other listed CTE dual enrollment courses from 204 to 225 students.  (Note: the Dual Enrollment Update (May 22, BOR) showed Helena College with only 10% CTE Dual Enrollment.  Our goal is to increase to 12% CTE Dual Enrollment.)  Begin tracking the number of dual enrolled students earning IRCs.  Six teachers (three from rural schools and three from Helena Schools) will visit college classrooms. </t>
  </si>
  <si>
    <t>Present at high school parent nights, middle school career days, and other events hosted at high schools.  Participate in Career Exploration events organized and sponsored by the Helena Workforce Innovation Network, to focus on CTE programs, dual enrollment in CTE, internships and apprenticeships.  Work with the Grant Coordinator, a member of the WINS Steering Committee, to ensure that partner high schools are involved in student career exploration events and that pathways materials are distributed and/or highlighted at student events.  Organize and present at two Dual Enrollment nights for students and parents at the college, explaining how dual credit fits into pathways, rules about using 1-2-Free, costs of online dual credit courses, what to expect on college transcipts, etc.</t>
  </si>
  <si>
    <t>447-6913</t>
  </si>
  <si>
    <t>new director to be named</t>
  </si>
  <si>
    <t>Maia Zelanak</t>
  </si>
  <si>
    <t>Accounting Manager</t>
  </si>
  <si>
    <t>maia.zelanak@helenacollege.edu</t>
  </si>
  <si>
    <t xml:space="preserve">A full-time partnership director will be hired in order to provide a more seamless experience for concurrent enrollment teachers, strengthen relationships between college faculty and high school teachers, offer more dual enrollment CTE courses embedded in pathways and provide more robust advising to high school students as they focus on their chosen pathways and enroll in courses for college credit.   The Director will meet with concurrent enrollment instructors and students at all partner high schools: once during fall semester and once during spring semester, to ensure that concurrent enrollment courses are aligned with college courses, provide authentic college experiences, and that students understand the value and challenges of taking Concurrent Enrollment courses in their high schools and/or Early College credit courses directly from the college online or on campus.  Additional avenues for achieving these goals include  encouraging college faculty to visit high schools to share specific assignments, assessments, and instructional approaches;  meeting with high schools to assess individual teacher training needs and develop a training plan for Concurrent Enrollment teachers to assist them in delivering their courses with fidelity; and utilizing PLC meeting times with the Helena School district, when possible, to meet with teachers.  </t>
  </si>
  <si>
    <t xml:space="preserve">Convene dual credit students at three partner high schools for focus groups to gather feedback about the student experience in concurrent enrollment courses and to help Helena College and Montana Career Pathways improve its offerings and approaches to meet student needs.  The focus will be on students in the Finance, Business, and Transportation pathways to support the work of the teacher-focused Projects #7 and #8.   Students will be asked what they liked and did not like about the courses, how they could have been improved, whether the classes felt authentic, how they will use the courses in their pathways, etc.  Results will be shared with the MCP Director and published in one of the Helena College Pathways Bulletins.  This is planned for January, during the spring break for Helena College, before the first semester of high school courses ends and registration for second semester begins.  A faculty member will accompany the Director to take notes and help with interviews.    Findings will be used to assist in the Authenticity and Alignment work with high school teachers described in Project #3.  </t>
  </si>
  <si>
    <t xml:space="preserve">An important emphasis of Dual Enrollment for CTE programs is to encourage high school students to take the related instruction courses (Technical Math, Technical Writing, and Communicating in the Workplace) required for graduation in these programs, as doing so simplifies their college schedules and improves completion rates. We will work with high schools that do not offer these courses for concurrent enrollment and improve scheduling to enable students to take these courses on campus or online.  With full-time director, the College will provide a central point of contact for concurrent enrollment teachers as they seek to expand offerings or to align curricula.   Other CTE course offerings that will enhance pathways and will be considered for concurrent enrollment additions include Introduction to Business, Personal Finance, Basic Human Biology, Automotive Basic Core, Microsoft Excel and Word, and additional welding courses at schools not currently offering these courses.  An emphasis will be placed on courses that help students earn Industry-Recognized Certifications.  These are especially important because the Southwest Region expects an annual growth in employment opportunities  through 2027, adding 1,425 new jobs per year (DOLI), in Healthcare, Construction, Office Administration and Support, and Transportation.  High school teachers who are considering offering a new Concurrent Enrollment course will visit the targeted classes and observe instruction and examine necessary equipment, texts, or technolgy used in the classes. </t>
  </si>
  <si>
    <t>These funds are used to cover accounting, building maintenance, and technology support for the program.</t>
  </si>
  <si>
    <t>NACEP Conference: Airfare $700; Hotel $840; Per Diem 4 full days plus one dinner out of state rate ($11, $12, $23) = $207; Cab $80; parking $35</t>
  </si>
  <si>
    <t xml:space="preserve">Eight visits will be conducted each semester and conversations/observations will be conducted with at least 50% of the concurrent enrollment teachers at each school.  During the year, faculty members will make at least 8 visits to high schools.  A specific training plan will be developed, which may include NACEP webinars, college courses, visitations, conferences, or other ways to strengthen CE instruction. </t>
  </si>
  <si>
    <t>406-447-6397</t>
  </si>
  <si>
    <t>MT</t>
  </si>
  <si>
    <t xml:space="preserve">Helena College plans to add a new, full-time position beginning July 1, 2019 to promote CTE and Montana Career Pathways, the transition from secondary to post-secondary education, and quality dual enrollment coursework.  Orientation to Montana Career Pathways, MCP grant procedures and ongoing Helena College Career Pathways progams and resources will be provided by the incumbent Pathways Coordinator, who will transition to Grant Coordinator.  The salary and benefits for the position will be funded 50% by the Perkins Local grant and 50% by the Perkins Reserve grant for the 19-20 award year.  The position will be responsible for carrying out all below described activities of the grant.  Additional funds from the Perkins Reserve grant award will be used to support these activities and Helena College's active participation in the Helena Workforce Innovation NetworkS will provide students with career exploration activities and connections with business and industry in the region.  </t>
  </si>
  <si>
    <t xml:space="preserve">Develop and maintain enrollment management strategy for dual credit students that includes advising students in MCPs.  Post office hours for advising students, either at the college or in the high schools based on the high school preference; and provide one-on-one advising to high school students, helping them complete their Dual Credit planning worksheets, select dual credit courses that fit their pathways, and learn to use resources that the college offers dual enrolled students. Costs for travel to rural schools can be found in Project #3, as the Director will meet with students as well as teachers during school visitations.  </t>
  </si>
  <si>
    <t xml:space="preserve"> In order to learn more about the latest trends in CTE, explore ways to help students earn Industry-Recognized Certifications, and establish relationships with CTE teachers, the Director will attend the fall Montana ACTE Conference. </t>
  </si>
  <si>
    <t>Will use to pay faculty stipends for course alignment.</t>
  </si>
  <si>
    <t>Attended pre-conference and paid $75.00 additional.  Was under budget for travel portion of conference.</t>
  </si>
  <si>
    <t>Was under budget for travel to the conference.</t>
  </si>
  <si>
    <t>Under budget</t>
  </si>
  <si>
    <t>Printing CTE flyers</t>
  </si>
  <si>
    <t>2 ads @ $165</t>
  </si>
  <si>
    <t>1 ad @ $185, 1@ $165</t>
  </si>
  <si>
    <t>Moving to travel section.</t>
  </si>
  <si>
    <t>Meeting in Helena</t>
  </si>
  <si>
    <t>Changed the scope of this activity.</t>
  </si>
  <si>
    <t>Changed scope of this  activity</t>
  </si>
  <si>
    <t>Not needed for activity</t>
  </si>
  <si>
    <t>Bus transportation for Manufacturing Day (edited project #7)</t>
  </si>
  <si>
    <t>Manufacturing &amp; Transportation Career Activities</t>
  </si>
  <si>
    <t>Registration for Western Pathways Conference ($395 x2)</t>
  </si>
  <si>
    <t>Anticipated  for spring based on fall mileage</t>
  </si>
  <si>
    <t>$185 for 10 COMX106 textbooks</t>
  </si>
  <si>
    <t>Western Pathways Conference Airfare $500; Hotel $567; Per Diem 3 full days plus one dinner out of state rate ($13, $14, $23) = $173; $35 cab (x2 for Director of K-12 Partnerships &amp; Coordinator of Career Pathways)</t>
  </si>
  <si>
    <t xml:space="preserve">The Director of K-12 Partnerships and the Career Connections Coordinator at Helena College will attend the Western Pathways Conference in June in order to gain professional development in aligning education with workforce needs. For the Director of K-12 Partnerships, this conference will be helpful in learning about new industry/education trends and identifying new ideas for promoting various career pathways.  The Career Coordinator at Helena College is also a Perkins-funded position and much of the role includes overlap with the Director of K-12 Partnerships, especially in planning career-related events at the college that can involve high school students. </t>
  </si>
  <si>
    <t xml:space="preserve"> Western Pathways Conference</t>
  </si>
  <si>
    <t>Accumulate at least 18 hours of targeted professional development, including tangible ideas for career pathway promotion.</t>
  </si>
  <si>
    <t>Transportation, Manufacturing</t>
  </si>
  <si>
    <t>Manufacturing and transportation among the top five employment sectors for new job openings in Southwestern Montana (DOLI), yet many of today's students aren't aware of the job opportunities, the compensation, and the cutting-edge processes used today.  By hosting a Transportation Career Exploration Night featuring Auto, Diesel, and Aviation Programs with tours of shops, information about programs, and a panel of employers from the transportation sector, Helena College will introduce students and parents to these exciting pathways, which include opportunities to earn dual credit, to enter apprenticeships, and to earn industry recognized credentials.  By partering with Helena WINS for a Manufacturing Carrer Night &amp; a Manufacturing Career Day Experience, students will learn about the possibilities for manufacturing careers.</t>
  </si>
  <si>
    <t>At least 25 high school students and parents and two high school instructors will attend Manufacturing Nighta and another 25 will attend Transportation Career Night, taking home information about the pathways and possible careers in these fields.   One hundred students will participate in a spring Manufacturing Day to visit manufacturing employers.</t>
  </si>
  <si>
    <t>Dual Enrollment Teacher Professional Development</t>
  </si>
  <si>
    <t>Quality Matters is a nationally-recognized program which provides online delivery training to instructors. Through the rigorous Quality Matters process, instructors enhance their skills in  online course design and learning outcomes. Dual enrollment instructors can benefit from training of both online delivery (to better model what high school students can expect in online and hybrid courses in college) as well as training to explore technological tools and linking all course activities to specific learning outcomes. This will help teachers better allign their courses to college courses using a well-respected learning platform.</t>
  </si>
  <si>
    <t>Allignment program was canceled due to COVID-19.  This is being moved to professional development for dual enrollment instructors.</t>
  </si>
  <si>
    <t>Manufacturing day canceled due to COVID-19. Moved to professional development for dual enrollment teachers.</t>
  </si>
  <si>
    <t>Conference canceled due to COVID-19. Moved to professional development for dual enrollment teachers.</t>
  </si>
  <si>
    <t>Quality Matters Online Instructor Training for dual credit teachers</t>
  </si>
  <si>
    <t>Added activity #13 for dual credit teachers to participate in online professional development.</t>
  </si>
  <si>
    <t xml:space="preserve">Twelve dual credit teachers will complete 20 Quality Matters workshops.  Each workshop is 2-weeks in length.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</si>
</sst>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s>
  <fills count="24">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00">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Alignment="1">
      <alignment horizontal="left"/>
    </xf>
    <xf numFmtId="0" fontId="0" fillId="0" borderId="6" xfId="0" applyBorder="1" applyAlignment="1">
      <alignment horizontal="left"/>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xf numFmtId="0" fontId="3" fillId="0" borderId="0" xfId="0" applyFo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0" fontId="2" fillId="0" borderId="23" xfId="0" applyFont="1" applyBorder="1"/>
    <xf numFmtId="0" fontId="10" fillId="0" borderId="0" xfId="0" applyFont="1"/>
    <xf numFmtId="0" fontId="6" fillId="0" borderId="0" xfId="0" applyFont="1" applyAlignment="1">
      <alignment horizontal="center"/>
    </xf>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20" xfId="0" applyFont="1" applyBorder="1"/>
    <xf numFmtId="0" fontId="2" fillId="0" borderId="22" xfId="0" applyFont="1" applyBorder="1"/>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0" xfId="0" applyNumberFormat="1" applyFont="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lignment vertical="center"/>
    </xf>
    <xf numFmtId="0" fontId="12" fillId="13" borderId="0" xfId="2" applyFill="1"/>
    <xf numFmtId="0" fontId="18" fillId="13" borderId="0" xfId="4" applyNumberFormat="1" applyFont="1" applyFill="1" applyAlignment="1">
      <alignment horizontal="right" vertical="center"/>
    </xf>
    <xf numFmtId="1" fontId="19" fillId="0" borderId="0" xfId="2" applyNumberFormat="1" applyFont="1" applyAlignment="1">
      <alignment vertical="center"/>
    </xf>
    <xf numFmtId="0" fontId="18" fillId="13" borderId="0" xfId="2" applyFont="1" applyFill="1" applyAlignment="1">
      <alignment horizontal="center"/>
    </xf>
    <xf numFmtId="0" fontId="18" fillId="13" borderId="0" xfId="2" applyFont="1" applyFill="1"/>
    <xf numFmtId="1" fontId="12" fillId="13" borderId="0" xfId="2" applyNumberFormat="1" applyFill="1"/>
    <xf numFmtId="1" fontId="21" fillId="0" borderId="0" xfId="2" applyNumberFormat="1" applyFont="1" applyAlignment="1">
      <alignment vertical="top" wrapText="1"/>
    </xf>
    <xf numFmtId="1" fontId="21" fillId="0" borderId="0" xfId="2" applyNumberFormat="1" applyFont="1" applyAlignment="1">
      <alignment horizontal="left" vertical="top" wrapText="1"/>
    </xf>
    <xf numFmtId="0" fontId="23" fillId="0" borderId="0" xfId="2" applyFont="1" applyAlignment="1">
      <alignment horizontal="center" vertical="center"/>
    </xf>
    <xf numFmtId="1" fontId="23" fillId="0" borderId="0" xfId="2" applyNumberFormat="1" applyFont="1" applyAlignment="1">
      <alignment horizontal="center" vertical="center"/>
    </xf>
    <xf numFmtId="0" fontId="18" fillId="13" borderId="0" xfId="2" applyFont="1" applyFill="1" applyAlignment="1">
      <alignment horizontal="center" vertical="center"/>
    </xf>
    <xf numFmtId="0" fontId="26" fillId="13" borderId="0" xfId="2" applyFont="1" applyFill="1" applyAlignment="1">
      <alignment horizontal="center" vertical="center"/>
    </xf>
    <xf numFmtId="0" fontId="26" fillId="16" borderId="0" xfId="2" applyFont="1" applyFill="1" applyAlignment="1">
      <alignment horizontal="left"/>
    </xf>
    <xf numFmtId="0" fontId="18" fillId="17" borderId="0" xfId="2" applyFont="1" applyFill="1" applyAlignment="1">
      <alignment vertical="center" wrapText="1"/>
    </xf>
    <xf numFmtId="167" fontId="18" fillId="0" borderId="30" xfId="2" applyNumberFormat="1" applyFont="1" applyBorder="1" applyAlignment="1">
      <alignment horizontal="center" vertical="center"/>
    </xf>
    <xf numFmtId="167" fontId="26" fillId="18" borderId="30" xfId="2" applyNumberFormat="1" applyFont="1" applyFill="1" applyBorder="1" applyAlignment="1">
      <alignment horizontal="center" vertical="center"/>
    </xf>
    <xf numFmtId="167" fontId="26" fillId="22" borderId="30" xfId="2" applyNumberFormat="1" applyFont="1" applyFill="1" applyBorder="1" applyAlignment="1">
      <alignment horizontal="center" vertical="center"/>
    </xf>
    <xf numFmtId="167" fontId="26" fillId="0" borderId="30" xfId="2" applyNumberFormat="1" applyFont="1" applyBorder="1" applyAlignment="1">
      <alignment horizontal="center" vertical="center"/>
    </xf>
    <xf numFmtId="0" fontId="26" fillId="22" borderId="0" xfId="2" applyFont="1" applyFill="1" applyAlignment="1">
      <alignment horizontal="left"/>
    </xf>
    <xf numFmtId="0" fontId="18" fillId="0" borderId="0" xfId="2" applyFont="1" applyAlignment="1">
      <alignment wrapText="1"/>
    </xf>
    <xf numFmtId="167" fontId="26" fillId="16" borderId="30" xfId="2" applyNumberFormat="1" applyFont="1" applyFill="1" applyBorder="1" applyAlignment="1">
      <alignment horizontal="center" vertical="center"/>
    </xf>
    <xf numFmtId="1" fontId="18" fillId="17" borderId="0" xfId="2" applyNumberFormat="1" applyFont="1" applyFill="1"/>
    <xf numFmtId="1" fontId="18" fillId="17" borderId="0" xfId="2" applyNumberFormat="1" applyFont="1" applyFill="1" applyAlignment="1">
      <alignment horizontal="left" vertical="center"/>
    </xf>
    <xf numFmtId="0" fontId="18" fillId="17" borderId="0" xfId="2" applyFont="1" applyFill="1" applyAlignment="1">
      <alignment vertical="center"/>
    </xf>
    <xf numFmtId="1" fontId="26" fillId="18" borderId="0" xfId="2" applyNumberFormat="1" applyFont="1" applyFill="1" applyAlignment="1">
      <alignment horizontal="left" vertical="center"/>
    </xf>
    <xf numFmtId="167" fontId="26" fillId="18" borderId="0" xfId="2" applyNumberFormat="1" applyFont="1" applyFill="1" applyAlignment="1">
      <alignment horizontal="left" vertical="center"/>
    </xf>
    <xf numFmtId="0" fontId="29" fillId="17" borderId="0" xfId="2" applyFont="1" applyFill="1" applyAlignment="1">
      <alignment vertical="center"/>
    </xf>
    <xf numFmtId="167" fontId="26" fillId="17" borderId="30" xfId="2" applyNumberFormat="1" applyFont="1" applyFill="1" applyBorder="1" applyAlignment="1">
      <alignment horizontal="center" vertical="center"/>
    </xf>
    <xf numFmtId="0" fontId="26" fillId="16" borderId="0" xfId="2" applyFont="1" applyFill="1"/>
    <xf numFmtId="167" fontId="26" fillId="11" borderId="30" xfId="2" applyNumberFormat="1" applyFont="1" applyFill="1" applyBorder="1" applyAlignment="1">
      <alignment horizontal="center" vertical="center"/>
    </xf>
    <xf numFmtId="0" fontId="18" fillId="0" borderId="0" xfId="2" applyFont="1" applyAlignment="1">
      <alignment horizontal="left"/>
    </xf>
    <xf numFmtId="167" fontId="18" fillId="0" borderId="0" xfId="2" applyNumberFormat="1" applyFont="1" applyAlignment="1">
      <alignment horizontal="center" vertical="center"/>
    </xf>
    <xf numFmtId="167" fontId="26" fillId="22" borderId="0" xfId="2" applyNumberFormat="1" applyFont="1" applyFill="1" applyAlignment="1">
      <alignment horizontal="center" vertical="center"/>
    </xf>
    <xf numFmtId="167" fontId="26" fillId="0" borderId="0" xfId="2" applyNumberFormat="1" applyFont="1" applyAlignment="1">
      <alignment horizontal="center" vertical="center"/>
    </xf>
    <xf numFmtId="1" fontId="26" fillId="16" borderId="0" xfId="2" applyNumberFormat="1" applyFont="1" applyFill="1" applyAlignment="1">
      <alignment horizontal="left" vertical="center"/>
    </xf>
    <xf numFmtId="167" fontId="26" fillId="16" borderId="0" xfId="2" applyNumberFormat="1" applyFont="1" applyFill="1" applyAlignment="1">
      <alignment horizontal="left" vertical="center"/>
    </xf>
    <xf numFmtId="1" fontId="18" fillId="0" borderId="0" xfId="2" applyNumberFormat="1" applyFont="1"/>
    <xf numFmtId="0" fontId="18" fillId="0" borderId="0" xfId="2" applyFont="1" applyAlignment="1">
      <alignment horizontal="left" vertical="center" wrapText="1"/>
    </xf>
    <xf numFmtId="0" fontId="29" fillId="0" borderId="0" xfId="2" applyFont="1" applyAlignment="1">
      <alignment vertical="center"/>
    </xf>
    <xf numFmtId="49" fontId="26" fillId="16" borderId="0" xfId="2" applyNumberFormat="1" applyFont="1" applyFill="1"/>
    <xf numFmtId="0" fontId="26" fillId="16" borderId="0" xfId="2" applyFont="1" applyFill="1" applyAlignment="1">
      <alignment horizontal="left" vertical="center"/>
    </xf>
    <xf numFmtId="167" fontId="18" fillId="16" borderId="30" xfId="2" applyNumberFormat="1" applyFont="1" applyFill="1" applyBorder="1" applyAlignment="1">
      <alignment horizontal="center" vertical="center"/>
    </xf>
    <xf numFmtId="0" fontId="26" fillId="0" borderId="0" xfId="2" applyFont="1"/>
    <xf numFmtId="0" fontId="26" fillId="18" borderId="0" xfId="2" applyFont="1" applyFill="1" applyAlignment="1">
      <alignment vertical="center"/>
    </xf>
    <xf numFmtId="167" fontId="18" fillId="11" borderId="30" xfId="2" applyNumberFormat="1" applyFont="1" applyFill="1" applyBorder="1" applyAlignment="1">
      <alignment horizontal="center" vertical="center"/>
    </xf>
    <xf numFmtId="167" fontId="18" fillId="19" borderId="30" xfId="2" applyNumberFormat="1" applyFont="1" applyFill="1" applyBorder="1" applyAlignment="1">
      <alignment horizontal="center" vertical="center"/>
    </xf>
    <xf numFmtId="167" fontId="26" fillId="18" borderId="0" xfId="2" applyNumberFormat="1" applyFont="1" applyFill="1" applyAlignment="1">
      <alignment horizontal="left" vertical="center" wrapText="1"/>
    </xf>
    <xf numFmtId="49" fontId="26" fillId="22" borderId="0" xfId="2" applyNumberFormat="1" applyFont="1" applyFill="1" applyAlignment="1">
      <alignment horizontal="left" vertical="center"/>
    </xf>
    <xf numFmtId="167" fontId="26" fillId="21" borderId="30" xfId="2" applyNumberFormat="1" applyFont="1" applyFill="1" applyBorder="1" applyAlignment="1">
      <alignment horizontal="center" vertical="center"/>
    </xf>
    <xf numFmtId="167" fontId="26" fillId="20" borderId="30" xfId="2" applyNumberFormat="1" applyFont="1" applyFill="1" applyBorder="1" applyAlignment="1">
      <alignment horizontal="center" vertical="center"/>
    </xf>
    <xf numFmtId="1" fontId="26" fillId="0" borderId="0" xfId="2" applyNumberFormat="1" applyFont="1" applyAlignment="1">
      <alignment horizontal="left" vertical="center"/>
    </xf>
    <xf numFmtId="0" fontId="26" fillId="0" borderId="0" xfId="2" applyFont="1" applyAlignment="1">
      <alignment horizontal="left" vertical="center"/>
    </xf>
    <xf numFmtId="1" fontId="24" fillId="0" borderId="0" xfId="2" applyNumberFormat="1" applyFont="1"/>
    <xf numFmtId="0" fontId="26" fillId="18" borderId="0" xfId="2" applyFont="1" applyFill="1" applyAlignment="1">
      <alignment horizontal="left" vertical="center"/>
    </xf>
    <xf numFmtId="0" fontId="26" fillId="17" borderId="0" xfId="2" applyFont="1" applyFill="1" applyAlignment="1">
      <alignment vertical="center"/>
    </xf>
    <xf numFmtId="9" fontId="0" fillId="0" borderId="6" xfId="0" applyNumberFormat="1" applyBorder="1" applyAlignment="1" applyProtection="1">
      <alignment wrapText="1"/>
      <protection locked="0"/>
    </xf>
    <xf numFmtId="0" fontId="0" fillId="11" borderId="0" xfId="0" applyFill="1"/>
    <xf numFmtId="0" fontId="4" fillId="23" borderId="0" xfId="0" applyFont="1" applyFill="1"/>
    <xf numFmtId="0" fontId="4" fillId="3" borderId="13" xfId="0" applyFont="1" applyFill="1" applyBorder="1" applyAlignment="1"/>
    <xf numFmtId="0" fontId="0" fillId="0" borderId="0" xfId="0" applyAlignment="1" applyProtection="1">
      <alignment horizontal="center"/>
      <protection locked="0"/>
    </xf>
    <xf numFmtId="0" fontId="2" fillId="0" borderId="0" xfId="0" applyFont="1" applyBorder="1" applyAlignment="1">
      <alignment horizontal="right"/>
    </xf>
    <xf numFmtId="0" fontId="0" fillId="0" borderId="1" xfId="0" applyBorder="1" applyProtection="1">
      <protection locked="0"/>
    </xf>
    <xf numFmtId="0" fontId="0" fillId="0" borderId="3" xfId="0" applyBorder="1" applyProtection="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4" fillId="3" borderId="13" xfId="0" applyFont="1" applyFill="1" applyBorder="1" applyAlignment="1">
      <alignment horizontal="center"/>
    </xf>
    <xf numFmtId="0" fontId="2" fillId="0" borderId="0" xfId="0" applyFont="1" applyAlignment="1">
      <alignment horizontal="left"/>
    </xf>
    <xf numFmtId="0" fontId="0" fillId="0" borderId="15" xfId="0" applyBorder="1" applyAlignment="1">
      <alignment horizontal="center"/>
    </xf>
    <xf numFmtId="0" fontId="0" fillId="0" borderId="17" xfId="0"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49" fontId="9" fillId="0" borderId="7" xfId="0" applyNumberFormat="1" applyFont="1" applyBorder="1" applyAlignment="1">
      <alignment horizontal="left" vertical="top" wrapText="1"/>
    </xf>
    <xf numFmtId="49" fontId="9" fillId="0" borderId="8" xfId="0" applyNumberFormat="1" applyFont="1" applyBorder="1" applyAlignment="1">
      <alignment horizontal="left" vertical="top" wrapText="1"/>
    </xf>
    <xf numFmtId="49" fontId="9" fillId="0" borderId="9" xfId="0" applyNumberFormat="1" applyFont="1" applyBorder="1" applyAlignment="1">
      <alignment horizontal="left" vertical="top" wrapText="1"/>
    </xf>
    <xf numFmtId="49" fontId="9" fillId="0" borderId="10" xfId="0" applyNumberFormat="1" applyFont="1" applyBorder="1" applyAlignment="1">
      <alignment horizontal="left" vertical="top" wrapText="1"/>
    </xf>
    <xf numFmtId="49" fontId="9" fillId="0" borderId="0" xfId="0" applyNumberFormat="1" applyFont="1" applyBorder="1" applyAlignment="1">
      <alignment horizontal="left" vertical="top" wrapText="1"/>
    </xf>
    <xf numFmtId="49" fontId="9" fillId="0" borderId="11" xfId="0" applyNumberFormat="1" applyFont="1" applyBorder="1" applyAlignment="1">
      <alignment horizontal="left" vertical="top" wrapText="1"/>
    </xf>
    <xf numFmtId="49" fontId="9" fillId="0" borderId="12" xfId="0" applyNumberFormat="1" applyFont="1" applyBorder="1" applyAlignment="1">
      <alignment horizontal="left" vertical="top" wrapText="1"/>
    </xf>
    <xf numFmtId="49" fontId="9" fillId="0" borderId="13" xfId="0" applyNumberFormat="1" applyFont="1" applyBorder="1" applyAlignment="1">
      <alignment horizontal="left" vertical="top" wrapText="1"/>
    </xf>
    <xf numFmtId="49" fontId="9" fillId="0" borderId="14" xfId="0" applyNumberFormat="1" applyFont="1" applyBorder="1" applyAlignment="1">
      <alignment horizontal="left" vertical="top" wrapText="1"/>
    </xf>
    <xf numFmtId="3"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5" borderId="22" xfId="0"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0" fillId="0" borderId="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9" fillId="0" borderId="0" xfId="0" applyFont="1" applyAlignment="1">
      <alignment horizontal="center" vertical="center" wrapText="1"/>
    </xf>
    <xf numFmtId="165" fontId="25" fillId="14" borderId="0" xfId="2" applyNumberFormat="1" applyFont="1" applyFill="1" applyAlignment="1">
      <alignment horizontal="center" vertical="center"/>
    </xf>
    <xf numFmtId="165" fontId="18" fillId="14" borderId="0" xfId="2" applyNumberFormat="1" applyFont="1" applyFill="1" applyAlignment="1">
      <alignment vertical="center"/>
    </xf>
    <xf numFmtId="166" fontId="26" fillId="15" borderId="22" xfId="2" applyNumberFormat="1" applyFont="1" applyFill="1" applyBorder="1" applyAlignment="1">
      <alignment horizontal="left" vertical="center"/>
    </xf>
    <xf numFmtId="1" fontId="19" fillId="0" borderId="0" xfId="2" applyNumberFormat="1" applyFont="1" applyAlignment="1">
      <alignment horizontal="left" vertical="top" wrapText="1"/>
    </xf>
    <xf numFmtId="0" fontId="20" fillId="13" borderId="19" xfId="2" applyFont="1" applyFill="1" applyBorder="1" applyAlignment="1">
      <alignment horizontal="left"/>
    </xf>
    <xf numFmtId="0" fontId="20" fillId="13" borderId="0" xfId="2" applyFont="1" applyFill="1" applyAlignment="1">
      <alignment horizontal="left"/>
    </xf>
    <xf numFmtId="0" fontId="22" fillId="0" borderId="0" xfId="2" applyFont="1" applyAlignment="1">
      <alignment horizontal="center" vertical="center"/>
    </xf>
    <xf numFmtId="0" fontId="12" fillId="0" borderId="2" xfId="2" applyBorder="1" applyAlignment="1">
      <alignment horizontal="center"/>
    </xf>
    <xf numFmtId="0" fontId="12" fillId="0" borderId="3" xfId="2" applyBorder="1" applyAlignment="1">
      <alignment horizontal="center"/>
    </xf>
    <xf numFmtId="0" fontId="28" fillId="18" borderId="0" xfId="2" applyFont="1" applyFill="1" applyAlignment="1">
      <alignment horizontal="center" vertical="center" shrinkToFit="1"/>
    </xf>
    <xf numFmtId="0" fontId="28" fillId="22" borderId="0" xfId="2" applyFont="1" applyFill="1" applyAlignment="1">
      <alignment horizontal="center" vertical="center"/>
    </xf>
    <xf numFmtId="1" fontId="28" fillId="16" borderId="0" xfId="2" applyNumberFormat="1" applyFont="1" applyFill="1" applyAlignment="1">
      <alignment horizontal="center"/>
    </xf>
    <xf numFmtId="0" fontId="13" fillId="13" borderId="0" xfId="2" applyFont="1" applyFill="1"/>
    <xf numFmtId="0" fontId="16" fillId="13" borderId="0" xfId="3" applyFont="1" applyFill="1" applyAlignment="1" applyProtection="1">
      <alignment horizontal="left"/>
    </xf>
    <xf numFmtId="0" fontId="12" fillId="13" borderId="0" xfId="2" applyFill="1" applyAlignment="1">
      <alignment horizontal="right"/>
    </xf>
    <xf numFmtId="0" fontId="12" fillId="13" borderId="29" xfId="2" applyFill="1" applyBorder="1" applyAlignment="1">
      <alignment horizontal="right"/>
    </xf>
    <xf numFmtId="0" fontId="12" fillId="0" borderId="18" xfId="2" applyBorder="1" applyAlignment="1">
      <alignment horizontal="center"/>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31B18DA-AB6E-4560-A569-1DFE5997EC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440" y="11430"/>
          <a:ext cx="1022985" cy="20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Tammy.burke@helenacollege.edu" TargetMode="External"/><Relationship Id="rId7" Type="http://schemas.openxmlformats.org/officeDocument/2006/relationships/hyperlink" Target="mailto:maia.zelanak@helenacollege.edu" TargetMode="External"/><Relationship Id="rId2" Type="http://schemas.openxmlformats.org/officeDocument/2006/relationships/hyperlink" Target="mailto:Sandra.bauman@helenacollege.edu" TargetMode="External"/><Relationship Id="rId1" Type="http://schemas.openxmlformats.org/officeDocument/2006/relationships/printerSettings" Target="../printerSettings/printerSettings1.bin"/><Relationship Id="rId6" Type="http://schemas.openxmlformats.org/officeDocument/2006/relationships/hyperlink" Target="mailto:valerie.curtin@helenacollege.edu" TargetMode="External"/><Relationship Id="rId5" Type="http://schemas.openxmlformats.org/officeDocument/2006/relationships/hyperlink" Target="mailto:sandra.bauman@helenacollege.edu" TargetMode="External"/><Relationship Id="rId4" Type="http://schemas.openxmlformats.org/officeDocument/2006/relationships/hyperlink" Target="mailto:valerie.curtin@helenacollege.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6"/>
  <sheetViews>
    <sheetView tabSelected="1" workbookViewId="0">
      <selection activeCell="P22" sqref="P22:Q22"/>
    </sheetView>
  </sheetViews>
  <sheetFormatPr defaultRowHeight="14.5" x14ac:dyDescent="0.35"/>
  <cols>
    <col min="1" max="1" width="10.6328125" customWidth="1"/>
    <col min="3" max="3" width="9.54296875" customWidth="1"/>
    <col min="4" max="4" width="10.36328125" bestFit="1" customWidth="1"/>
    <col min="5" max="5" width="10.6328125" customWidth="1"/>
    <col min="7" max="7" width="11.08984375" customWidth="1"/>
    <col min="8" max="8" width="11.08984375" bestFit="1" customWidth="1"/>
    <col min="11" max="11" width="11.08984375" bestFit="1" customWidth="1"/>
  </cols>
  <sheetData>
    <row r="1" spans="1:20" ht="21" x14ac:dyDescent="0.5">
      <c r="A1" s="36" t="s">
        <v>197</v>
      </c>
      <c r="B1" s="36"/>
      <c r="C1" s="36"/>
    </row>
    <row r="3" spans="1:20" x14ac:dyDescent="0.35">
      <c r="A3" s="212" t="s">
        <v>42</v>
      </c>
      <c r="B3" s="212"/>
      <c r="C3" s="212"/>
      <c r="D3" s="212"/>
      <c r="E3" s="212"/>
      <c r="F3" s="212"/>
      <c r="G3" s="212"/>
      <c r="H3" s="212"/>
    </row>
    <row r="5" spans="1:20" x14ac:dyDescent="0.35">
      <c r="A5" s="212" t="s">
        <v>189</v>
      </c>
      <c r="B5" s="212"/>
      <c r="C5" s="212"/>
      <c r="D5" s="212"/>
    </row>
    <row r="6" spans="1:20" x14ac:dyDescent="0.35">
      <c r="A6" s="212" t="s">
        <v>182</v>
      </c>
      <c r="B6" s="212"/>
      <c r="C6" s="212"/>
    </row>
    <row r="7" spans="1:20" x14ac:dyDescent="0.35">
      <c r="A7" s="212" t="s">
        <v>43</v>
      </c>
      <c r="B7" s="212"/>
      <c r="C7" s="212"/>
    </row>
    <row r="9" spans="1:20" x14ac:dyDescent="0.35">
      <c r="A9" s="212" t="s">
        <v>190</v>
      </c>
      <c r="B9" s="212"/>
      <c r="C9" s="212"/>
      <c r="D9" s="212"/>
    </row>
    <row r="11" spans="1:20" ht="15" thickBot="1" x14ac:dyDescent="0.4"/>
    <row r="12" spans="1:20" ht="15" thickBot="1" x14ac:dyDescent="0.4">
      <c r="A12" s="1" t="s">
        <v>61</v>
      </c>
      <c r="B12" s="203" t="s">
        <v>201</v>
      </c>
      <c r="C12" s="204"/>
      <c r="D12" s="204"/>
      <c r="E12" s="205"/>
      <c r="G12" s="1" t="s">
        <v>62</v>
      </c>
      <c r="H12" s="14" t="s">
        <v>202</v>
      </c>
    </row>
    <row r="15" spans="1:20" x14ac:dyDescent="0.35">
      <c r="A15" s="1" t="s">
        <v>199</v>
      </c>
      <c r="D15" s="196" t="s">
        <v>227</v>
      </c>
      <c r="E15" s="196"/>
      <c r="F15" s="196"/>
      <c r="G15" s="196"/>
      <c r="H15" s="196"/>
      <c r="I15" s="196"/>
      <c r="J15" s="196"/>
      <c r="K15" s="196"/>
      <c r="L15" s="196"/>
      <c r="M15" s="196"/>
      <c r="N15" s="196"/>
      <c r="O15" s="196"/>
      <c r="P15" s="196"/>
      <c r="Q15" s="196"/>
      <c r="R15" s="196"/>
      <c r="S15" s="196"/>
      <c r="T15" s="196"/>
    </row>
    <row r="16" spans="1:20" ht="15" thickBot="1" x14ac:dyDescent="0.4"/>
    <row r="17" spans="1:17" ht="15" thickBot="1" x14ac:dyDescent="0.4">
      <c r="A17" s="1" t="s">
        <v>44</v>
      </c>
      <c r="B17" s="203" t="s">
        <v>225</v>
      </c>
      <c r="C17" s="204"/>
      <c r="D17" s="204"/>
      <c r="E17" s="204"/>
      <c r="F17" s="204"/>
      <c r="G17" s="204"/>
      <c r="H17" s="204"/>
      <c r="I17" s="205"/>
      <c r="K17" s="1" t="s">
        <v>45</v>
      </c>
      <c r="L17" s="203" t="s">
        <v>226</v>
      </c>
      <c r="M17" s="204"/>
      <c r="N17" s="204"/>
      <c r="O17" s="204"/>
      <c r="P17" s="204"/>
      <c r="Q17" s="205"/>
    </row>
    <row r="18" spans="1:17" ht="15" thickBot="1" x14ac:dyDescent="0.4"/>
    <row r="19" spans="1:17" x14ac:dyDescent="0.35">
      <c r="A19" s="1" t="s">
        <v>46</v>
      </c>
      <c r="B19" s="206" t="s">
        <v>203</v>
      </c>
      <c r="C19" s="207"/>
      <c r="D19" s="207"/>
      <c r="E19" s="207"/>
      <c r="F19" s="207"/>
      <c r="G19" s="207"/>
      <c r="H19" s="207"/>
      <c r="I19" s="208"/>
    </row>
    <row r="20" spans="1:17" ht="15" thickBot="1" x14ac:dyDescent="0.4">
      <c r="B20" s="209"/>
      <c r="C20" s="210"/>
      <c r="D20" s="210"/>
      <c r="E20" s="210"/>
      <c r="F20" s="210"/>
      <c r="G20" s="210"/>
      <c r="H20" s="210"/>
      <c r="I20" s="211"/>
    </row>
    <row r="21" spans="1:17" ht="15" thickBot="1" x14ac:dyDescent="0.4"/>
    <row r="22" spans="1:17" ht="15" thickBot="1" x14ac:dyDescent="0.4">
      <c r="A22" s="1" t="s">
        <v>47</v>
      </c>
      <c r="B22" s="203" t="s">
        <v>204</v>
      </c>
      <c r="C22" s="204"/>
      <c r="D22" s="204"/>
      <c r="E22" s="204"/>
      <c r="F22" s="204"/>
      <c r="G22" s="204"/>
      <c r="H22" s="204"/>
      <c r="I22" s="205"/>
      <c r="K22" s="1" t="s">
        <v>48</v>
      </c>
      <c r="L22" s="203" t="s">
        <v>291</v>
      </c>
      <c r="M22" s="205"/>
      <c r="O22" s="1" t="s">
        <v>49</v>
      </c>
      <c r="P22" s="203">
        <v>59601</v>
      </c>
      <c r="Q22" s="205"/>
    </row>
    <row r="23" spans="1:17" ht="15" thickBot="1" x14ac:dyDescent="0.4"/>
    <row r="24" spans="1:17" ht="15" thickBot="1" x14ac:dyDescent="0.4">
      <c r="A24" s="1" t="s">
        <v>50</v>
      </c>
      <c r="B24" s="203" t="s">
        <v>230</v>
      </c>
      <c r="C24" s="205"/>
      <c r="D24" s="2" t="s">
        <v>54</v>
      </c>
      <c r="E24" s="14"/>
      <c r="G24" s="1" t="s">
        <v>51</v>
      </c>
      <c r="H24" s="203" t="s">
        <v>290</v>
      </c>
      <c r="I24" s="205"/>
      <c r="K24" s="1" t="s">
        <v>52</v>
      </c>
      <c r="L24" s="213" t="s">
        <v>231</v>
      </c>
      <c r="M24" s="204"/>
      <c r="N24" s="205"/>
    </row>
    <row r="28" spans="1:17" ht="15.5" x14ac:dyDescent="0.35">
      <c r="A28" s="214" t="s">
        <v>53</v>
      </c>
      <c r="B28" s="214"/>
    </row>
    <row r="29" spans="1:17" ht="15" thickBot="1" x14ac:dyDescent="0.4"/>
    <row r="30" spans="1:17" ht="15" thickBot="1" x14ac:dyDescent="0.4">
      <c r="A30" s="1" t="s">
        <v>44</v>
      </c>
      <c r="B30" s="203" t="s">
        <v>228</v>
      </c>
      <c r="C30" s="204"/>
      <c r="D30" s="204"/>
      <c r="E30" s="204"/>
      <c r="F30" s="204"/>
      <c r="G30" s="204"/>
      <c r="H30" s="204"/>
      <c r="I30" s="205"/>
      <c r="K30" s="1" t="s">
        <v>45</v>
      </c>
      <c r="L30" s="203" t="s">
        <v>229</v>
      </c>
      <c r="M30" s="204"/>
      <c r="N30" s="204"/>
      <c r="O30" s="204"/>
      <c r="P30" s="204"/>
      <c r="Q30" s="205"/>
    </row>
    <row r="31" spans="1:17" ht="15" thickBot="1" x14ac:dyDescent="0.4"/>
    <row r="32" spans="1:17" ht="15" thickBot="1" x14ac:dyDescent="0.4">
      <c r="A32" s="1" t="s">
        <v>50</v>
      </c>
      <c r="B32" s="203" t="s">
        <v>279</v>
      </c>
      <c r="C32" s="205"/>
      <c r="D32" s="2" t="s">
        <v>54</v>
      </c>
      <c r="E32" s="14"/>
      <c r="G32" s="1" t="s">
        <v>51</v>
      </c>
      <c r="H32" s="203" t="s">
        <v>290</v>
      </c>
      <c r="I32" s="205"/>
      <c r="K32" s="1" t="s">
        <v>52</v>
      </c>
      <c r="L32" s="213" t="s">
        <v>236</v>
      </c>
      <c r="M32" s="204"/>
      <c r="N32" s="205"/>
    </row>
    <row r="36" spans="1:17" ht="15.5" x14ac:dyDescent="0.35">
      <c r="A36" s="214" t="s">
        <v>198</v>
      </c>
      <c r="B36" s="214"/>
      <c r="C36" s="214"/>
      <c r="D36" s="214"/>
      <c r="E36" s="214"/>
    </row>
    <row r="37" spans="1:17" ht="15" thickBot="1" x14ac:dyDescent="0.4"/>
    <row r="38" spans="1:17" ht="15" thickBot="1" x14ac:dyDescent="0.4">
      <c r="A38" s="1" t="s">
        <v>44</v>
      </c>
      <c r="B38" s="203" t="s">
        <v>232</v>
      </c>
      <c r="C38" s="204"/>
      <c r="D38" s="204"/>
      <c r="E38" s="204"/>
      <c r="F38" s="204"/>
      <c r="G38" s="204"/>
      <c r="H38" s="204"/>
      <c r="I38" s="205"/>
      <c r="K38" s="1" t="s">
        <v>45</v>
      </c>
      <c r="L38" s="203" t="s">
        <v>233</v>
      </c>
      <c r="M38" s="204"/>
      <c r="N38" s="204"/>
      <c r="O38" s="204"/>
      <c r="P38" s="204"/>
      <c r="Q38" s="205"/>
    </row>
    <row r="39" spans="1:17" ht="15" thickBot="1" x14ac:dyDescent="0.4"/>
    <row r="40" spans="1:17" ht="15" thickBot="1" x14ac:dyDescent="0.4">
      <c r="A40" s="1" t="s">
        <v>50</v>
      </c>
      <c r="B40" s="203" t="s">
        <v>234</v>
      </c>
      <c r="C40" s="205"/>
      <c r="D40" s="2" t="s">
        <v>54</v>
      </c>
      <c r="E40" s="14"/>
      <c r="G40" s="1" t="s">
        <v>51</v>
      </c>
      <c r="H40" s="203"/>
      <c r="I40" s="205"/>
      <c r="K40" s="1" t="s">
        <v>52</v>
      </c>
      <c r="L40" s="213" t="s">
        <v>235</v>
      </c>
      <c r="M40" s="204"/>
      <c r="N40" s="205"/>
    </row>
    <row r="44" spans="1:17" ht="15.5" x14ac:dyDescent="0.35">
      <c r="A44" s="214" t="s">
        <v>108</v>
      </c>
      <c r="B44" s="214"/>
      <c r="C44" s="214"/>
      <c r="D44" s="214"/>
      <c r="E44" s="214"/>
      <c r="F44" s="214"/>
    </row>
    <row r="46" spans="1:17" x14ac:dyDescent="0.35">
      <c r="A46" s="212" t="s">
        <v>107</v>
      </c>
      <c r="B46" s="212"/>
      <c r="C46" s="212"/>
      <c r="D46" s="212"/>
      <c r="E46" s="212"/>
      <c r="F46" s="212"/>
      <c r="G46" s="212"/>
      <c r="H46" s="212"/>
      <c r="I46" s="212"/>
      <c r="J46" s="212"/>
      <c r="K46" s="212"/>
      <c r="L46" s="212"/>
    </row>
    <row r="47" spans="1:17" x14ac:dyDescent="0.35">
      <c r="A47" s="13"/>
      <c r="C47" s="13"/>
      <c r="D47" s="13"/>
      <c r="E47" s="13"/>
      <c r="F47" s="13"/>
      <c r="G47" s="13"/>
      <c r="H47" s="13"/>
    </row>
    <row r="48" spans="1:17" ht="15" thickBot="1" x14ac:dyDescent="0.4">
      <c r="B48" s="1" t="s">
        <v>104</v>
      </c>
      <c r="C48" s="13"/>
      <c r="D48" s="13"/>
      <c r="F48" s="1" t="s">
        <v>105</v>
      </c>
      <c r="J48" s="1" t="s">
        <v>106</v>
      </c>
    </row>
    <row r="49" spans="1:13" ht="15" thickBot="1" x14ac:dyDescent="0.4">
      <c r="A49" s="3">
        <v>1</v>
      </c>
      <c r="B49" s="203" t="s">
        <v>237</v>
      </c>
      <c r="C49" s="204"/>
      <c r="D49" s="205"/>
      <c r="F49" s="203" t="s">
        <v>238</v>
      </c>
      <c r="G49" s="204"/>
      <c r="H49" s="205"/>
      <c r="J49" s="213" t="s">
        <v>239</v>
      </c>
      <c r="K49" s="204"/>
      <c r="L49" s="204"/>
      <c r="M49" s="205"/>
    </row>
    <row r="50" spans="1:13" ht="15" thickBot="1" x14ac:dyDescent="0.4">
      <c r="A50" s="3">
        <v>2</v>
      </c>
      <c r="B50" s="203" t="s">
        <v>240</v>
      </c>
      <c r="C50" s="204"/>
      <c r="D50" s="205"/>
      <c r="F50" s="203" t="s">
        <v>241</v>
      </c>
      <c r="G50" s="204"/>
      <c r="H50" s="205"/>
      <c r="J50" s="213" t="s">
        <v>236</v>
      </c>
      <c r="K50" s="204"/>
      <c r="L50" s="204"/>
      <c r="M50" s="205"/>
    </row>
    <row r="51" spans="1:13" ht="15" thickBot="1" x14ac:dyDescent="0.4">
      <c r="A51" s="3">
        <v>3</v>
      </c>
      <c r="B51" s="203" t="s">
        <v>280</v>
      </c>
      <c r="C51" s="204"/>
      <c r="D51" s="205"/>
      <c r="F51" s="203"/>
      <c r="G51" s="204"/>
      <c r="H51" s="205"/>
      <c r="J51" s="203"/>
      <c r="K51" s="204"/>
      <c r="L51" s="204"/>
      <c r="M51" s="205"/>
    </row>
    <row r="52" spans="1:13" ht="15" thickBot="1" x14ac:dyDescent="0.4">
      <c r="A52" s="3">
        <v>4</v>
      </c>
      <c r="B52" s="203" t="s">
        <v>281</v>
      </c>
      <c r="C52" s="204"/>
      <c r="D52" s="205"/>
      <c r="F52" s="203" t="s">
        <v>282</v>
      </c>
      <c r="G52" s="204"/>
      <c r="H52" s="205"/>
      <c r="J52" s="213" t="s">
        <v>283</v>
      </c>
      <c r="K52" s="204"/>
      <c r="L52" s="204"/>
      <c r="M52" s="205"/>
    </row>
    <row r="53" spans="1:13" ht="15" thickBot="1" x14ac:dyDescent="0.4">
      <c r="A53" s="3">
        <v>5</v>
      </c>
      <c r="B53" s="203"/>
      <c r="C53" s="204"/>
      <c r="D53" s="205"/>
      <c r="F53" s="203"/>
      <c r="G53" s="204"/>
      <c r="H53" s="205"/>
      <c r="J53" s="203"/>
      <c r="K53" s="204"/>
      <c r="L53" s="204"/>
      <c r="M53" s="205"/>
    </row>
    <row r="54" spans="1:13" ht="15" thickBot="1" x14ac:dyDescent="0.4">
      <c r="A54" s="3">
        <v>6</v>
      </c>
      <c r="B54" s="203"/>
      <c r="C54" s="204"/>
      <c r="D54" s="205"/>
      <c r="F54" s="203"/>
      <c r="G54" s="204"/>
      <c r="H54" s="205"/>
      <c r="J54" s="203"/>
      <c r="K54" s="204"/>
      <c r="L54" s="204"/>
      <c r="M54" s="205"/>
    </row>
    <row r="55" spans="1:13" ht="15" thickBot="1" x14ac:dyDescent="0.4">
      <c r="A55" s="3">
        <v>7</v>
      </c>
      <c r="B55" s="203"/>
      <c r="C55" s="204"/>
      <c r="D55" s="205"/>
      <c r="F55" s="203"/>
      <c r="G55" s="204"/>
      <c r="H55" s="205"/>
      <c r="J55" s="203"/>
      <c r="K55" s="204"/>
      <c r="L55" s="204"/>
      <c r="M55" s="205"/>
    </row>
    <row r="56" spans="1:13" ht="15" thickBot="1" x14ac:dyDescent="0.4">
      <c r="A56" s="3">
        <v>8</v>
      </c>
      <c r="B56" s="203"/>
      <c r="C56" s="204"/>
      <c r="D56" s="205"/>
      <c r="F56" s="203"/>
      <c r="G56" s="204"/>
      <c r="H56" s="205"/>
      <c r="J56" s="203"/>
      <c r="K56" s="204"/>
      <c r="L56" s="204"/>
      <c r="M56" s="205"/>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36:E36"/>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xr:uid="{00000000-0004-0000-0000-000000000000}"/>
    <hyperlink ref="L40" r:id="rId3" xr:uid="{00000000-0004-0000-0000-000001000000}"/>
    <hyperlink ref="L32" r:id="rId4" xr:uid="{00000000-0004-0000-0000-000002000000}"/>
    <hyperlink ref="J49" r:id="rId5" xr:uid="{00000000-0004-0000-0000-000003000000}"/>
    <hyperlink ref="J50" r:id="rId6" xr:uid="{00000000-0004-0000-0000-000004000000}"/>
    <hyperlink ref="J52" r:id="rId7" xr:uid="{00000000-0004-0000-0000-000005000000}"/>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04"/>
  <sheetViews>
    <sheetView zoomScaleNormal="100" workbookViewId="0">
      <selection activeCell="A424" sqref="A424:Y430"/>
    </sheetView>
  </sheetViews>
  <sheetFormatPr defaultRowHeight="14.5" x14ac:dyDescent="0.35"/>
  <cols>
    <col min="9" max="9" width="11.453125" customWidth="1"/>
    <col min="10" max="10" width="12" customWidth="1"/>
  </cols>
  <sheetData>
    <row r="1" spans="1:25" s="130" customFormat="1" ht="19" thickBot="1" x14ac:dyDescent="0.5">
      <c r="A1" s="197" t="s">
        <v>242</v>
      </c>
      <c r="B1" s="197"/>
    </row>
    <row r="2" spans="1:25" x14ac:dyDescent="0.35">
      <c r="A2" s="222" t="s">
        <v>292</v>
      </c>
      <c r="B2" s="223"/>
      <c r="C2" s="223"/>
      <c r="D2" s="223"/>
      <c r="E2" s="223"/>
      <c r="F2" s="223"/>
      <c r="G2" s="223"/>
      <c r="H2" s="223"/>
      <c r="I2" s="223"/>
      <c r="J2" s="223"/>
      <c r="K2" s="223"/>
      <c r="L2" s="223"/>
      <c r="M2" s="223"/>
      <c r="N2" s="223"/>
      <c r="O2" s="223"/>
      <c r="P2" s="223"/>
      <c r="Q2" s="223"/>
      <c r="R2" s="223"/>
      <c r="S2" s="223"/>
      <c r="T2" s="223"/>
      <c r="U2" s="223"/>
      <c r="V2" s="223"/>
      <c r="W2" s="223"/>
      <c r="X2" s="223"/>
      <c r="Y2" s="224"/>
    </row>
    <row r="3" spans="1:25" x14ac:dyDescent="0.35">
      <c r="A3" s="225"/>
      <c r="B3" s="226"/>
      <c r="C3" s="226"/>
      <c r="D3" s="226"/>
      <c r="E3" s="226"/>
      <c r="F3" s="226"/>
      <c r="G3" s="226"/>
      <c r="H3" s="226"/>
      <c r="I3" s="226"/>
      <c r="J3" s="226"/>
      <c r="K3" s="226"/>
      <c r="L3" s="226"/>
      <c r="M3" s="226"/>
      <c r="N3" s="226"/>
      <c r="O3" s="226"/>
      <c r="P3" s="226"/>
      <c r="Q3" s="226"/>
      <c r="R3" s="226"/>
      <c r="S3" s="226"/>
      <c r="T3" s="226"/>
      <c r="U3" s="226"/>
      <c r="V3" s="226"/>
      <c r="W3" s="226"/>
      <c r="X3" s="226"/>
      <c r="Y3" s="227"/>
    </row>
    <row r="4" spans="1:25" x14ac:dyDescent="0.35">
      <c r="A4" s="225"/>
      <c r="B4" s="226"/>
      <c r="C4" s="226"/>
      <c r="D4" s="226"/>
      <c r="E4" s="226"/>
      <c r="F4" s="226"/>
      <c r="G4" s="226"/>
      <c r="H4" s="226"/>
      <c r="I4" s="226"/>
      <c r="J4" s="226"/>
      <c r="K4" s="226"/>
      <c r="L4" s="226"/>
      <c r="M4" s="226"/>
      <c r="N4" s="226"/>
      <c r="O4" s="226"/>
      <c r="P4" s="226"/>
      <c r="Q4" s="226"/>
      <c r="R4" s="226"/>
      <c r="S4" s="226"/>
      <c r="T4" s="226"/>
      <c r="U4" s="226"/>
      <c r="V4" s="226"/>
      <c r="W4" s="226"/>
      <c r="X4" s="226"/>
      <c r="Y4" s="227"/>
    </row>
    <row r="5" spans="1:25" x14ac:dyDescent="0.35">
      <c r="A5" s="225"/>
      <c r="B5" s="226"/>
      <c r="C5" s="226"/>
      <c r="D5" s="226"/>
      <c r="E5" s="226"/>
      <c r="F5" s="226"/>
      <c r="G5" s="226"/>
      <c r="H5" s="226"/>
      <c r="I5" s="226"/>
      <c r="J5" s="226"/>
      <c r="K5" s="226"/>
      <c r="L5" s="226"/>
      <c r="M5" s="226"/>
      <c r="N5" s="226"/>
      <c r="O5" s="226"/>
      <c r="P5" s="226"/>
      <c r="Q5" s="226"/>
      <c r="R5" s="226"/>
      <c r="S5" s="226"/>
      <c r="T5" s="226"/>
      <c r="U5" s="226"/>
      <c r="V5" s="226"/>
      <c r="W5" s="226"/>
      <c r="X5" s="226"/>
      <c r="Y5" s="227"/>
    </row>
    <row r="6" spans="1:25" x14ac:dyDescent="0.35">
      <c r="A6" s="225"/>
      <c r="B6" s="226"/>
      <c r="C6" s="226"/>
      <c r="D6" s="226"/>
      <c r="E6" s="226"/>
      <c r="F6" s="226"/>
      <c r="G6" s="226"/>
      <c r="H6" s="226"/>
      <c r="I6" s="226"/>
      <c r="J6" s="226"/>
      <c r="K6" s="226"/>
      <c r="L6" s="226"/>
      <c r="M6" s="226"/>
      <c r="N6" s="226"/>
      <c r="O6" s="226"/>
      <c r="P6" s="226"/>
      <c r="Q6" s="226"/>
      <c r="R6" s="226"/>
      <c r="S6" s="226"/>
      <c r="T6" s="226"/>
      <c r="U6" s="226"/>
      <c r="V6" s="226"/>
      <c r="W6" s="226"/>
      <c r="X6" s="226"/>
      <c r="Y6" s="227"/>
    </row>
    <row r="7" spans="1:25" x14ac:dyDescent="0.35">
      <c r="A7" s="225"/>
      <c r="B7" s="226"/>
      <c r="C7" s="226"/>
      <c r="D7" s="226"/>
      <c r="E7" s="226"/>
      <c r="F7" s="226"/>
      <c r="G7" s="226"/>
      <c r="H7" s="226"/>
      <c r="I7" s="226"/>
      <c r="J7" s="226"/>
      <c r="K7" s="226"/>
      <c r="L7" s="226"/>
      <c r="M7" s="226"/>
      <c r="N7" s="226"/>
      <c r="O7" s="226"/>
      <c r="P7" s="226"/>
      <c r="Q7" s="226"/>
      <c r="R7" s="226"/>
      <c r="S7" s="226"/>
      <c r="T7" s="226"/>
      <c r="U7" s="226"/>
      <c r="V7" s="226"/>
      <c r="W7" s="226"/>
      <c r="X7" s="226"/>
      <c r="Y7" s="227"/>
    </row>
    <row r="8" spans="1:25" ht="15" thickBot="1" x14ac:dyDescent="0.4">
      <c r="A8" s="228"/>
      <c r="B8" s="229"/>
      <c r="C8" s="229"/>
      <c r="D8" s="229"/>
      <c r="E8" s="229"/>
      <c r="F8" s="229"/>
      <c r="G8" s="229"/>
      <c r="H8" s="229"/>
      <c r="I8" s="229"/>
      <c r="J8" s="229"/>
      <c r="K8" s="229"/>
      <c r="L8" s="229"/>
      <c r="M8" s="229"/>
      <c r="N8" s="229"/>
      <c r="O8" s="229"/>
      <c r="P8" s="229"/>
      <c r="Q8" s="229"/>
      <c r="R8" s="229"/>
      <c r="S8" s="229"/>
      <c r="T8" s="229"/>
      <c r="U8" s="229"/>
      <c r="V8" s="229"/>
      <c r="W8" s="229"/>
      <c r="X8" s="229"/>
      <c r="Y8" s="230"/>
    </row>
    <row r="11" spans="1:25" ht="19" thickBot="1" x14ac:dyDescent="0.5">
      <c r="A11" s="215" t="s">
        <v>63</v>
      </c>
      <c r="B11" s="215"/>
      <c r="C11" s="215"/>
      <c r="D11" s="215"/>
      <c r="E11" s="215"/>
      <c r="F11" s="215"/>
      <c r="H11" s="198" t="s">
        <v>248</v>
      </c>
      <c r="I11" s="198"/>
      <c r="J11" s="198"/>
    </row>
    <row r="12" spans="1:25" x14ac:dyDescent="0.35">
      <c r="A12" s="222" t="s">
        <v>257</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4"/>
    </row>
    <row r="13" spans="1:25" x14ac:dyDescent="0.35">
      <c r="A13" s="225"/>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7"/>
    </row>
    <row r="14" spans="1:25" x14ac:dyDescent="0.35">
      <c r="A14" s="225"/>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7"/>
    </row>
    <row r="15" spans="1:25" x14ac:dyDescent="0.35">
      <c r="A15" s="225"/>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7"/>
    </row>
    <row r="16" spans="1:25" x14ac:dyDescent="0.35">
      <c r="A16" s="225"/>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7"/>
    </row>
    <row r="17" spans="1:25" x14ac:dyDescent="0.35">
      <c r="A17" s="225"/>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7"/>
    </row>
    <row r="18" spans="1:25" x14ac:dyDescent="0.35">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7"/>
    </row>
    <row r="19" spans="1:25" x14ac:dyDescent="0.35">
      <c r="A19" s="225"/>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7"/>
    </row>
    <row r="20" spans="1:25" x14ac:dyDescent="0.35">
      <c r="A20" s="225"/>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7"/>
    </row>
    <row r="21" spans="1:25" x14ac:dyDescent="0.35">
      <c r="A21" s="225"/>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7"/>
    </row>
    <row r="22" spans="1:25" x14ac:dyDescent="0.35">
      <c r="A22" s="225"/>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7"/>
    </row>
    <row r="23" spans="1:25" x14ac:dyDescent="0.35">
      <c r="A23" s="225"/>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7"/>
    </row>
    <row r="24" spans="1:25" x14ac:dyDescent="0.35">
      <c r="A24" s="225"/>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7"/>
    </row>
    <row r="25" spans="1:25" ht="15" thickBot="1" x14ac:dyDescent="0.4">
      <c r="A25" s="228"/>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30"/>
    </row>
    <row r="27" spans="1:25" ht="15" thickBot="1" x14ac:dyDescent="0.4">
      <c r="A27" s="216" t="s">
        <v>28</v>
      </c>
      <c r="B27" s="216"/>
      <c r="C27" s="216"/>
      <c r="D27" s="216"/>
    </row>
    <row r="28" spans="1:25" x14ac:dyDescent="0.35">
      <c r="A28" s="222" t="s">
        <v>243</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4"/>
    </row>
    <row r="29" spans="1:25" x14ac:dyDescent="0.35">
      <c r="A29" s="225"/>
      <c r="B29" s="226"/>
      <c r="C29" s="226"/>
      <c r="D29" s="226"/>
      <c r="E29" s="226"/>
      <c r="F29" s="226"/>
      <c r="G29" s="226"/>
      <c r="H29" s="226"/>
      <c r="I29" s="226"/>
      <c r="J29" s="226"/>
      <c r="K29" s="226"/>
      <c r="L29" s="226"/>
      <c r="M29" s="226"/>
      <c r="N29" s="226"/>
      <c r="O29" s="226"/>
      <c r="P29" s="226"/>
      <c r="Q29" s="226"/>
      <c r="R29" s="226"/>
      <c r="S29" s="226"/>
      <c r="T29" s="226"/>
      <c r="U29" s="226"/>
      <c r="V29" s="226"/>
      <c r="W29" s="226"/>
      <c r="X29" s="226"/>
      <c r="Y29" s="227"/>
    </row>
    <row r="30" spans="1:25" x14ac:dyDescent="0.35">
      <c r="A30" s="225"/>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7"/>
    </row>
    <row r="31" spans="1:25" x14ac:dyDescent="0.35">
      <c r="A31" s="225"/>
      <c r="B31" s="226"/>
      <c r="C31" s="226"/>
      <c r="D31" s="226"/>
      <c r="E31" s="226"/>
      <c r="F31" s="226"/>
      <c r="G31" s="226"/>
      <c r="H31" s="226"/>
      <c r="I31" s="226"/>
      <c r="J31" s="226"/>
      <c r="K31" s="226"/>
      <c r="L31" s="226"/>
      <c r="M31" s="226"/>
      <c r="N31" s="226"/>
      <c r="O31" s="226"/>
      <c r="P31" s="226"/>
      <c r="Q31" s="226"/>
      <c r="R31" s="226"/>
      <c r="S31" s="226"/>
      <c r="T31" s="226"/>
      <c r="U31" s="226"/>
      <c r="V31" s="226"/>
      <c r="W31" s="226"/>
      <c r="X31" s="226"/>
      <c r="Y31" s="227"/>
    </row>
    <row r="32" spans="1:25" x14ac:dyDescent="0.35">
      <c r="A32" s="225"/>
      <c r="B32" s="226"/>
      <c r="C32" s="226"/>
      <c r="D32" s="226"/>
      <c r="E32" s="226"/>
      <c r="F32" s="226"/>
      <c r="G32" s="226"/>
      <c r="H32" s="226"/>
      <c r="I32" s="226"/>
      <c r="J32" s="226"/>
      <c r="K32" s="226"/>
      <c r="L32" s="226"/>
      <c r="M32" s="226"/>
      <c r="N32" s="226"/>
      <c r="O32" s="226"/>
      <c r="P32" s="226"/>
      <c r="Q32" s="226"/>
      <c r="R32" s="226"/>
      <c r="S32" s="226"/>
      <c r="T32" s="226"/>
      <c r="U32" s="226"/>
      <c r="V32" s="226"/>
      <c r="W32" s="226"/>
      <c r="X32" s="226"/>
      <c r="Y32" s="227"/>
    </row>
    <row r="33" spans="1:25" x14ac:dyDescent="0.35">
      <c r="A33" s="225"/>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7"/>
    </row>
    <row r="34" spans="1:25" ht="18" customHeight="1" thickBot="1" x14ac:dyDescent="0.4">
      <c r="A34" s="228"/>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30"/>
    </row>
    <row r="36" spans="1:25" ht="15" thickBot="1" x14ac:dyDescent="0.4">
      <c r="A36" s="216" t="s">
        <v>200</v>
      </c>
      <c r="B36" s="216"/>
      <c r="C36" s="216"/>
      <c r="D36" s="216"/>
      <c r="E36" s="216"/>
      <c r="F36" s="216"/>
      <c r="G36" s="216"/>
      <c r="H36" s="216"/>
    </row>
    <row r="37" spans="1:25" ht="15" thickBot="1" x14ac:dyDescent="0.4">
      <c r="A37" s="219" t="s">
        <v>205</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1"/>
    </row>
    <row r="39" spans="1:25" ht="15" thickBot="1" x14ac:dyDescent="0.4">
      <c r="A39" s="216" t="s">
        <v>86</v>
      </c>
      <c r="B39" s="216"/>
      <c r="C39" s="216"/>
      <c r="E39" s="216" t="s">
        <v>87</v>
      </c>
      <c r="F39" s="216"/>
      <c r="G39" s="216"/>
    </row>
    <row r="40" spans="1:25" ht="15" thickBot="1" x14ac:dyDescent="0.4">
      <c r="A40" s="217" t="s">
        <v>56</v>
      </c>
      <c r="B40" s="218"/>
      <c r="E40" s="217" t="s">
        <v>58</v>
      </c>
      <c r="F40" s="218"/>
    </row>
    <row r="42" spans="1:25" x14ac:dyDescent="0.35">
      <c r="A42" s="10"/>
      <c r="B42" s="10"/>
      <c r="C42" s="10"/>
      <c r="D42" s="10"/>
      <c r="E42" s="10"/>
      <c r="F42" s="10"/>
      <c r="G42" s="10"/>
      <c r="H42" s="10"/>
      <c r="I42" s="10"/>
      <c r="J42" s="10"/>
      <c r="K42" s="10"/>
      <c r="L42" s="10"/>
      <c r="M42" s="10"/>
      <c r="N42" s="10"/>
      <c r="O42" s="10"/>
      <c r="P42" s="10"/>
      <c r="Q42" s="10"/>
      <c r="R42" s="10"/>
      <c r="S42" s="10"/>
      <c r="T42" s="10"/>
      <c r="U42" s="10"/>
      <c r="V42" s="10"/>
      <c r="W42" s="10"/>
      <c r="X42" s="10"/>
      <c r="Y42" s="10"/>
    </row>
    <row r="44" spans="1:25" ht="19" thickBot="1" x14ac:dyDescent="0.5">
      <c r="A44" s="215" t="s">
        <v>64</v>
      </c>
      <c r="B44" s="215"/>
      <c r="C44" s="215"/>
      <c r="D44" s="215"/>
      <c r="E44" s="215"/>
      <c r="F44" s="215"/>
      <c r="H44" s="198" t="s">
        <v>249</v>
      </c>
      <c r="I44" s="198"/>
      <c r="J44" s="198"/>
    </row>
    <row r="45" spans="1:25" x14ac:dyDescent="0.35">
      <c r="A45" s="240" t="s">
        <v>244</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2"/>
    </row>
    <row r="46" spans="1:25" x14ac:dyDescent="0.35">
      <c r="A46" s="243"/>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5"/>
    </row>
    <row r="47" spans="1:25" x14ac:dyDescent="0.35">
      <c r="A47" s="243"/>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5"/>
    </row>
    <row r="48" spans="1:25" x14ac:dyDescent="0.35">
      <c r="A48" s="243"/>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5"/>
    </row>
    <row r="49" spans="1:25" x14ac:dyDescent="0.35">
      <c r="A49" s="243"/>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5"/>
    </row>
    <row r="50" spans="1:25" x14ac:dyDescent="0.35">
      <c r="A50" s="243"/>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5"/>
    </row>
    <row r="51" spans="1:25" x14ac:dyDescent="0.35">
      <c r="A51" s="243"/>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5"/>
    </row>
    <row r="52" spans="1:25" x14ac:dyDescent="0.35">
      <c r="A52" s="243"/>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5"/>
    </row>
    <row r="53" spans="1:25" x14ac:dyDescent="0.35">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5"/>
    </row>
    <row r="54" spans="1:25" x14ac:dyDescent="0.35">
      <c r="A54" s="243"/>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5"/>
    </row>
    <row r="55" spans="1:25" x14ac:dyDescent="0.35">
      <c r="A55" s="243"/>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5"/>
    </row>
    <row r="56" spans="1:25" x14ac:dyDescent="0.35">
      <c r="A56" s="243"/>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5"/>
    </row>
    <row r="57" spans="1:25" x14ac:dyDescent="0.35">
      <c r="A57" s="243"/>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5"/>
    </row>
    <row r="58" spans="1:25" ht="15" thickBot="1" x14ac:dyDescent="0.4">
      <c r="A58" s="246"/>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8"/>
    </row>
    <row r="60" spans="1:25" ht="15" thickBot="1" x14ac:dyDescent="0.4">
      <c r="A60" s="216" t="s">
        <v>28</v>
      </c>
      <c r="B60" s="216"/>
      <c r="C60" s="216"/>
      <c r="D60" s="216"/>
    </row>
    <row r="61" spans="1:25" x14ac:dyDescent="0.35">
      <c r="A61" s="231" t="s">
        <v>206</v>
      </c>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3"/>
    </row>
    <row r="62" spans="1:25" x14ac:dyDescent="0.35">
      <c r="A62" s="234"/>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6"/>
    </row>
    <row r="63" spans="1:25" x14ac:dyDescent="0.35">
      <c r="A63" s="234"/>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6"/>
    </row>
    <row r="64" spans="1:25" x14ac:dyDescent="0.35">
      <c r="A64" s="234"/>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6"/>
    </row>
    <row r="65" spans="1:25" x14ac:dyDescent="0.35">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6"/>
    </row>
    <row r="66" spans="1:25" x14ac:dyDescent="0.35">
      <c r="A66" s="234"/>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36"/>
    </row>
    <row r="67" spans="1:25" ht="15" thickBot="1" x14ac:dyDescent="0.4">
      <c r="A67" s="237"/>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9"/>
    </row>
    <row r="69" spans="1:25" ht="15" thickBot="1" x14ac:dyDescent="0.4">
      <c r="A69" s="216" t="s">
        <v>200</v>
      </c>
      <c r="B69" s="216"/>
      <c r="C69" s="216"/>
      <c r="D69" s="216"/>
      <c r="E69" s="216"/>
      <c r="F69" s="216"/>
      <c r="G69" s="216"/>
      <c r="H69" s="216"/>
    </row>
    <row r="70" spans="1:25" ht="15" thickBot="1" x14ac:dyDescent="0.4">
      <c r="A70" s="219" t="s">
        <v>217</v>
      </c>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1"/>
    </row>
    <row r="72" spans="1:25" ht="15" thickBot="1" x14ac:dyDescent="0.4">
      <c r="A72" s="216" t="s">
        <v>86</v>
      </c>
      <c r="B72" s="216"/>
      <c r="C72" s="216"/>
      <c r="E72" s="216" t="s">
        <v>87</v>
      </c>
      <c r="F72" s="216"/>
      <c r="G72" s="216"/>
    </row>
    <row r="73" spans="1:25" ht="15" thickBot="1" x14ac:dyDescent="0.4">
      <c r="A73" s="217" t="s">
        <v>55</v>
      </c>
      <c r="B73" s="218"/>
      <c r="E73" s="217" t="s">
        <v>58</v>
      </c>
      <c r="F73" s="218"/>
    </row>
    <row r="75" spans="1:25"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7" spans="1:25" ht="19" thickBot="1" x14ac:dyDescent="0.5">
      <c r="A77" s="215" t="s">
        <v>65</v>
      </c>
      <c r="B77" s="215"/>
      <c r="C77" s="215"/>
      <c r="D77" s="215"/>
      <c r="E77" s="215"/>
      <c r="F77" s="215"/>
      <c r="H77" s="215" t="s">
        <v>250</v>
      </c>
      <c r="I77" s="215"/>
      <c r="J77" s="215"/>
      <c r="K77" s="215"/>
    </row>
    <row r="78" spans="1:25" x14ac:dyDescent="0.35">
      <c r="A78" s="222" t="s">
        <v>284</v>
      </c>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4"/>
    </row>
    <row r="79" spans="1:25" x14ac:dyDescent="0.35">
      <c r="A79" s="225"/>
      <c r="B79" s="226"/>
      <c r="C79" s="226"/>
      <c r="D79" s="226"/>
      <c r="E79" s="226"/>
      <c r="F79" s="226"/>
      <c r="G79" s="226"/>
      <c r="H79" s="226"/>
      <c r="I79" s="226"/>
      <c r="J79" s="226"/>
      <c r="K79" s="226"/>
      <c r="L79" s="226"/>
      <c r="M79" s="226"/>
      <c r="N79" s="226"/>
      <c r="O79" s="226"/>
      <c r="P79" s="226"/>
      <c r="Q79" s="226"/>
      <c r="R79" s="226"/>
      <c r="S79" s="226"/>
      <c r="T79" s="226"/>
      <c r="U79" s="226"/>
      <c r="V79" s="226"/>
      <c r="W79" s="226"/>
      <c r="X79" s="226"/>
      <c r="Y79" s="227"/>
    </row>
    <row r="80" spans="1:25" x14ac:dyDescent="0.35">
      <c r="A80" s="225"/>
      <c r="B80" s="226"/>
      <c r="C80" s="226"/>
      <c r="D80" s="226"/>
      <c r="E80" s="226"/>
      <c r="F80" s="226"/>
      <c r="G80" s="226"/>
      <c r="H80" s="226"/>
      <c r="I80" s="226"/>
      <c r="J80" s="226"/>
      <c r="K80" s="226"/>
      <c r="L80" s="226"/>
      <c r="M80" s="226"/>
      <c r="N80" s="226"/>
      <c r="O80" s="226"/>
      <c r="P80" s="226"/>
      <c r="Q80" s="226"/>
      <c r="R80" s="226"/>
      <c r="S80" s="226"/>
      <c r="T80" s="226"/>
      <c r="U80" s="226"/>
      <c r="V80" s="226"/>
      <c r="W80" s="226"/>
      <c r="X80" s="226"/>
      <c r="Y80" s="227"/>
    </row>
    <row r="81" spans="1:25" x14ac:dyDescent="0.35">
      <c r="A81" s="225"/>
      <c r="B81" s="226"/>
      <c r="C81" s="226"/>
      <c r="D81" s="226"/>
      <c r="E81" s="226"/>
      <c r="F81" s="226"/>
      <c r="G81" s="226"/>
      <c r="H81" s="226"/>
      <c r="I81" s="226"/>
      <c r="J81" s="226"/>
      <c r="K81" s="226"/>
      <c r="L81" s="226"/>
      <c r="M81" s="226"/>
      <c r="N81" s="226"/>
      <c r="O81" s="226"/>
      <c r="P81" s="226"/>
      <c r="Q81" s="226"/>
      <c r="R81" s="226"/>
      <c r="S81" s="226"/>
      <c r="T81" s="226"/>
      <c r="U81" s="226"/>
      <c r="V81" s="226"/>
      <c r="W81" s="226"/>
      <c r="X81" s="226"/>
      <c r="Y81" s="227"/>
    </row>
    <row r="82" spans="1:25" x14ac:dyDescent="0.35">
      <c r="A82" s="225"/>
      <c r="B82" s="226"/>
      <c r="C82" s="226"/>
      <c r="D82" s="226"/>
      <c r="E82" s="226"/>
      <c r="F82" s="226"/>
      <c r="G82" s="226"/>
      <c r="H82" s="226"/>
      <c r="I82" s="226"/>
      <c r="J82" s="226"/>
      <c r="K82" s="226"/>
      <c r="L82" s="226"/>
      <c r="M82" s="226"/>
      <c r="N82" s="226"/>
      <c r="O82" s="226"/>
      <c r="P82" s="226"/>
      <c r="Q82" s="226"/>
      <c r="R82" s="226"/>
      <c r="S82" s="226"/>
      <c r="T82" s="226"/>
      <c r="U82" s="226"/>
      <c r="V82" s="226"/>
      <c r="W82" s="226"/>
      <c r="X82" s="226"/>
      <c r="Y82" s="227"/>
    </row>
    <row r="83" spans="1:25" x14ac:dyDescent="0.35">
      <c r="A83" s="225"/>
      <c r="B83" s="226"/>
      <c r="C83" s="226"/>
      <c r="D83" s="226"/>
      <c r="E83" s="226"/>
      <c r="F83" s="226"/>
      <c r="G83" s="226"/>
      <c r="H83" s="226"/>
      <c r="I83" s="226"/>
      <c r="J83" s="226"/>
      <c r="K83" s="226"/>
      <c r="L83" s="226"/>
      <c r="M83" s="226"/>
      <c r="N83" s="226"/>
      <c r="O83" s="226"/>
      <c r="P83" s="226"/>
      <c r="Q83" s="226"/>
      <c r="R83" s="226"/>
      <c r="S83" s="226"/>
      <c r="T83" s="226"/>
      <c r="U83" s="226"/>
      <c r="V83" s="226"/>
      <c r="W83" s="226"/>
      <c r="X83" s="226"/>
      <c r="Y83" s="227"/>
    </row>
    <row r="84" spans="1:25" x14ac:dyDescent="0.35">
      <c r="A84" s="225"/>
      <c r="B84" s="226"/>
      <c r="C84" s="226"/>
      <c r="D84" s="226"/>
      <c r="E84" s="226"/>
      <c r="F84" s="226"/>
      <c r="G84" s="226"/>
      <c r="H84" s="226"/>
      <c r="I84" s="226"/>
      <c r="J84" s="226"/>
      <c r="K84" s="226"/>
      <c r="L84" s="226"/>
      <c r="M84" s="226"/>
      <c r="N84" s="226"/>
      <c r="O84" s="226"/>
      <c r="P84" s="226"/>
      <c r="Q84" s="226"/>
      <c r="R84" s="226"/>
      <c r="S84" s="226"/>
      <c r="T84" s="226"/>
      <c r="U84" s="226"/>
      <c r="V84" s="226"/>
      <c r="W84" s="226"/>
      <c r="X84" s="226"/>
      <c r="Y84" s="227"/>
    </row>
    <row r="85" spans="1:25" x14ac:dyDescent="0.35">
      <c r="A85" s="225"/>
      <c r="B85" s="226"/>
      <c r="C85" s="226"/>
      <c r="D85" s="226"/>
      <c r="E85" s="226"/>
      <c r="F85" s="226"/>
      <c r="G85" s="226"/>
      <c r="H85" s="226"/>
      <c r="I85" s="226"/>
      <c r="J85" s="226"/>
      <c r="K85" s="226"/>
      <c r="L85" s="226"/>
      <c r="M85" s="226"/>
      <c r="N85" s="226"/>
      <c r="O85" s="226"/>
      <c r="P85" s="226"/>
      <c r="Q85" s="226"/>
      <c r="R85" s="226"/>
      <c r="S85" s="226"/>
      <c r="T85" s="226"/>
      <c r="U85" s="226"/>
      <c r="V85" s="226"/>
      <c r="W85" s="226"/>
      <c r="X85" s="226"/>
      <c r="Y85" s="227"/>
    </row>
    <row r="86" spans="1:25" x14ac:dyDescent="0.35">
      <c r="A86" s="225"/>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7"/>
    </row>
    <row r="87" spans="1:25" x14ac:dyDescent="0.35">
      <c r="A87" s="225"/>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7"/>
    </row>
    <row r="88" spans="1:25" x14ac:dyDescent="0.35">
      <c r="A88" s="225"/>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7"/>
    </row>
    <row r="89" spans="1:25" x14ac:dyDescent="0.35">
      <c r="A89" s="225"/>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7"/>
    </row>
    <row r="90" spans="1:25" x14ac:dyDescent="0.35">
      <c r="A90" s="225"/>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7"/>
    </row>
    <row r="91" spans="1:25" ht="15" thickBot="1" x14ac:dyDescent="0.4">
      <c r="A91" s="228"/>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30"/>
    </row>
    <row r="93" spans="1:25" ht="15" thickBot="1" x14ac:dyDescent="0.4">
      <c r="A93" s="216" t="s">
        <v>28</v>
      </c>
      <c r="B93" s="216"/>
      <c r="C93" s="216"/>
      <c r="D93" s="216"/>
    </row>
    <row r="94" spans="1:25" x14ac:dyDescent="0.35">
      <c r="A94" s="222" t="s">
        <v>289</v>
      </c>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4"/>
    </row>
    <row r="95" spans="1:25" x14ac:dyDescent="0.35">
      <c r="A95" s="225"/>
      <c r="B95" s="226"/>
      <c r="C95" s="226"/>
      <c r="D95" s="226"/>
      <c r="E95" s="226"/>
      <c r="F95" s="226"/>
      <c r="G95" s="226"/>
      <c r="H95" s="226"/>
      <c r="I95" s="226"/>
      <c r="J95" s="226"/>
      <c r="K95" s="226"/>
      <c r="L95" s="226"/>
      <c r="M95" s="226"/>
      <c r="N95" s="226"/>
      <c r="O95" s="226"/>
      <c r="P95" s="226"/>
      <c r="Q95" s="226"/>
      <c r="R95" s="226"/>
      <c r="S95" s="226"/>
      <c r="T95" s="226"/>
      <c r="U95" s="226"/>
      <c r="V95" s="226"/>
      <c r="W95" s="226"/>
      <c r="X95" s="226"/>
      <c r="Y95" s="227"/>
    </row>
    <row r="96" spans="1:25" x14ac:dyDescent="0.35">
      <c r="A96" s="225"/>
      <c r="B96" s="226"/>
      <c r="C96" s="226"/>
      <c r="D96" s="226"/>
      <c r="E96" s="226"/>
      <c r="F96" s="226"/>
      <c r="G96" s="226"/>
      <c r="H96" s="226"/>
      <c r="I96" s="226"/>
      <c r="J96" s="226"/>
      <c r="K96" s="226"/>
      <c r="L96" s="226"/>
      <c r="M96" s="226"/>
      <c r="N96" s="226"/>
      <c r="O96" s="226"/>
      <c r="P96" s="226"/>
      <c r="Q96" s="226"/>
      <c r="R96" s="226"/>
      <c r="S96" s="226"/>
      <c r="T96" s="226"/>
      <c r="U96" s="226"/>
      <c r="V96" s="226"/>
      <c r="W96" s="226"/>
      <c r="X96" s="226"/>
      <c r="Y96" s="227"/>
    </row>
    <row r="97" spans="1:25" x14ac:dyDescent="0.35">
      <c r="A97" s="225"/>
      <c r="B97" s="226"/>
      <c r="C97" s="226"/>
      <c r="D97" s="226"/>
      <c r="E97" s="226"/>
      <c r="F97" s="226"/>
      <c r="G97" s="226"/>
      <c r="H97" s="226"/>
      <c r="I97" s="226"/>
      <c r="J97" s="226"/>
      <c r="K97" s="226"/>
      <c r="L97" s="226"/>
      <c r="M97" s="226"/>
      <c r="N97" s="226"/>
      <c r="O97" s="226"/>
      <c r="P97" s="226"/>
      <c r="Q97" s="226"/>
      <c r="R97" s="226"/>
      <c r="S97" s="226"/>
      <c r="T97" s="226"/>
      <c r="U97" s="226"/>
      <c r="V97" s="226"/>
      <c r="W97" s="226"/>
      <c r="X97" s="226"/>
      <c r="Y97" s="227"/>
    </row>
    <row r="98" spans="1:25" x14ac:dyDescent="0.35">
      <c r="A98" s="225"/>
      <c r="B98" s="226"/>
      <c r="C98" s="226"/>
      <c r="D98" s="226"/>
      <c r="E98" s="226"/>
      <c r="F98" s="226"/>
      <c r="G98" s="226"/>
      <c r="H98" s="226"/>
      <c r="I98" s="226"/>
      <c r="J98" s="226"/>
      <c r="K98" s="226"/>
      <c r="L98" s="226"/>
      <c r="M98" s="226"/>
      <c r="N98" s="226"/>
      <c r="O98" s="226"/>
      <c r="P98" s="226"/>
      <c r="Q98" s="226"/>
      <c r="R98" s="226"/>
      <c r="S98" s="226"/>
      <c r="T98" s="226"/>
      <c r="U98" s="226"/>
      <c r="V98" s="226"/>
      <c r="W98" s="226"/>
      <c r="X98" s="226"/>
      <c r="Y98" s="227"/>
    </row>
    <row r="99" spans="1:25" x14ac:dyDescent="0.35">
      <c r="A99" s="225"/>
      <c r="B99" s="226"/>
      <c r="C99" s="226"/>
      <c r="D99" s="226"/>
      <c r="E99" s="226"/>
      <c r="F99" s="226"/>
      <c r="G99" s="226"/>
      <c r="H99" s="226"/>
      <c r="I99" s="226"/>
      <c r="J99" s="226"/>
      <c r="K99" s="226"/>
      <c r="L99" s="226"/>
      <c r="M99" s="226"/>
      <c r="N99" s="226"/>
      <c r="O99" s="226"/>
      <c r="P99" s="226"/>
      <c r="Q99" s="226"/>
      <c r="R99" s="226"/>
      <c r="S99" s="226"/>
      <c r="T99" s="226"/>
      <c r="U99" s="226"/>
      <c r="V99" s="226"/>
      <c r="W99" s="226"/>
      <c r="X99" s="226"/>
      <c r="Y99" s="227"/>
    </row>
    <row r="100" spans="1:25" ht="15" thickBot="1" x14ac:dyDescent="0.4">
      <c r="A100" s="228"/>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30"/>
    </row>
    <row r="102" spans="1:25" ht="15" thickBot="1" x14ac:dyDescent="0.4">
      <c r="A102" s="216" t="s">
        <v>200</v>
      </c>
      <c r="B102" s="216"/>
      <c r="C102" s="216"/>
      <c r="D102" s="216"/>
      <c r="E102" s="216"/>
      <c r="F102" s="216"/>
      <c r="G102" s="216"/>
      <c r="H102" s="216"/>
    </row>
    <row r="103" spans="1:25" ht="15" thickBot="1" x14ac:dyDescent="0.4">
      <c r="A103" s="219" t="s">
        <v>217</v>
      </c>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1"/>
    </row>
    <row r="105" spans="1:25" ht="15" thickBot="1" x14ac:dyDescent="0.4">
      <c r="A105" s="216" t="s">
        <v>86</v>
      </c>
      <c r="B105" s="216"/>
      <c r="C105" s="216"/>
      <c r="E105" s="216" t="s">
        <v>87</v>
      </c>
      <c r="F105" s="216"/>
      <c r="G105" s="216"/>
    </row>
    <row r="106" spans="1:25" ht="15" thickBot="1" x14ac:dyDescent="0.4">
      <c r="A106" s="217" t="s">
        <v>56</v>
      </c>
      <c r="B106" s="218"/>
      <c r="E106" s="217" t="s">
        <v>57</v>
      </c>
      <c r="F106" s="218"/>
    </row>
    <row r="108" spans="1:25"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10" spans="1:25" ht="19" thickBot="1" x14ac:dyDescent="0.5">
      <c r="A110" s="215" t="s">
        <v>187</v>
      </c>
      <c r="B110" s="215"/>
      <c r="C110" s="215"/>
      <c r="D110" s="215"/>
      <c r="E110" s="215"/>
      <c r="F110" s="215"/>
      <c r="H110" s="198" t="s">
        <v>258</v>
      </c>
      <c r="I110" s="198"/>
      <c r="J110" s="198"/>
    </row>
    <row r="111" spans="1:25" x14ac:dyDescent="0.35">
      <c r="A111" s="222" t="s">
        <v>275</v>
      </c>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4"/>
    </row>
    <row r="112" spans="1:25" x14ac:dyDescent="0.35">
      <c r="A112" s="225"/>
      <c r="B112" s="226"/>
      <c r="C112" s="226"/>
      <c r="D112" s="226"/>
      <c r="E112" s="226"/>
      <c r="F112" s="226"/>
      <c r="G112" s="226"/>
      <c r="H112" s="226"/>
      <c r="I112" s="226"/>
      <c r="J112" s="226"/>
      <c r="K112" s="226"/>
      <c r="L112" s="226"/>
      <c r="M112" s="226"/>
      <c r="N112" s="226"/>
      <c r="O112" s="226"/>
      <c r="P112" s="226"/>
      <c r="Q112" s="226"/>
      <c r="R112" s="226"/>
      <c r="S112" s="226"/>
      <c r="T112" s="226"/>
      <c r="U112" s="226"/>
      <c r="V112" s="226"/>
      <c r="W112" s="226"/>
      <c r="X112" s="226"/>
      <c r="Y112" s="227"/>
    </row>
    <row r="113" spans="1:25" x14ac:dyDescent="0.35">
      <c r="A113" s="225"/>
      <c r="B113" s="226"/>
      <c r="C113" s="226"/>
      <c r="D113" s="226"/>
      <c r="E113" s="226"/>
      <c r="F113" s="226"/>
      <c r="G113" s="226"/>
      <c r="H113" s="226"/>
      <c r="I113" s="226"/>
      <c r="J113" s="226"/>
      <c r="K113" s="226"/>
      <c r="L113" s="226"/>
      <c r="M113" s="226"/>
      <c r="N113" s="226"/>
      <c r="O113" s="226"/>
      <c r="P113" s="226"/>
      <c r="Q113" s="226"/>
      <c r="R113" s="226"/>
      <c r="S113" s="226"/>
      <c r="T113" s="226"/>
      <c r="U113" s="226"/>
      <c r="V113" s="226"/>
      <c r="W113" s="226"/>
      <c r="X113" s="226"/>
      <c r="Y113" s="227"/>
    </row>
    <row r="114" spans="1:25" x14ac:dyDescent="0.35">
      <c r="A114" s="225"/>
      <c r="B114" s="226"/>
      <c r="C114" s="226"/>
      <c r="D114" s="226"/>
      <c r="E114" s="226"/>
      <c r="F114" s="226"/>
      <c r="G114" s="226"/>
      <c r="H114" s="226"/>
      <c r="I114" s="226"/>
      <c r="J114" s="226"/>
      <c r="K114" s="226"/>
      <c r="L114" s="226"/>
      <c r="M114" s="226"/>
      <c r="N114" s="226"/>
      <c r="O114" s="226"/>
      <c r="P114" s="226"/>
      <c r="Q114" s="226"/>
      <c r="R114" s="226"/>
      <c r="S114" s="226"/>
      <c r="T114" s="226"/>
      <c r="U114" s="226"/>
      <c r="V114" s="226"/>
      <c r="W114" s="226"/>
      <c r="X114" s="226"/>
      <c r="Y114" s="227"/>
    </row>
    <row r="115" spans="1:25" x14ac:dyDescent="0.35">
      <c r="A115" s="225"/>
      <c r="B115" s="226"/>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7"/>
    </row>
    <row r="116" spans="1:25" x14ac:dyDescent="0.35">
      <c r="A116" s="225"/>
      <c r="B116" s="226"/>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7"/>
    </row>
    <row r="117" spans="1:25" x14ac:dyDescent="0.35">
      <c r="A117" s="225"/>
      <c r="B117" s="226"/>
      <c r="C117" s="226"/>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7"/>
    </row>
    <row r="118" spans="1:25" x14ac:dyDescent="0.35">
      <c r="A118" s="225"/>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7"/>
    </row>
    <row r="119" spans="1:25" x14ac:dyDescent="0.35">
      <c r="A119" s="225"/>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7"/>
    </row>
    <row r="120" spans="1:25" x14ac:dyDescent="0.35">
      <c r="A120" s="225"/>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7"/>
    </row>
    <row r="121" spans="1:25" x14ac:dyDescent="0.35">
      <c r="A121" s="225"/>
      <c r="B121" s="226"/>
      <c r="C121" s="226"/>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7"/>
    </row>
    <row r="122" spans="1:25" x14ac:dyDescent="0.35">
      <c r="A122" s="225"/>
      <c r="B122" s="226"/>
      <c r="C122" s="226"/>
      <c r="D122" s="226"/>
      <c r="E122" s="226"/>
      <c r="F122" s="226"/>
      <c r="G122" s="226"/>
      <c r="H122" s="226"/>
      <c r="I122" s="226"/>
      <c r="J122" s="226"/>
      <c r="K122" s="226"/>
      <c r="L122" s="226"/>
      <c r="M122" s="226"/>
      <c r="N122" s="226"/>
      <c r="O122" s="226"/>
      <c r="P122" s="226"/>
      <c r="Q122" s="226"/>
      <c r="R122" s="226"/>
      <c r="S122" s="226"/>
      <c r="T122" s="226"/>
      <c r="U122" s="226"/>
      <c r="V122" s="226"/>
      <c r="W122" s="226"/>
      <c r="X122" s="226"/>
      <c r="Y122" s="227"/>
    </row>
    <row r="123" spans="1:25" x14ac:dyDescent="0.35">
      <c r="A123" s="225"/>
      <c r="B123" s="226"/>
      <c r="C123" s="226"/>
      <c r="D123" s="226"/>
      <c r="E123" s="226"/>
      <c r="F123" s="226"/>
      <c r="G123" s="226"/>
      <c r="H123" s="226"/>
      <c r="I123" s="226"/>
      <c r="J123" s="226"/>
      <c r="K123" s="226"/>
      <c r="L123" s="226"/>
      <c r="M123" s="226"/>
      <c r="N123" s="226"/>
      <c r="O123" s="226"/>
      <c r="P123" s="226"/>
      <c r="Q123" s="226"/>
      <c r="R123" s="226"/>
      <c r="S123" s="226"/>
      <c r="T123" s="226"/>
      <c r="U123" s="226"/>
      <c r="V123" s="226"/>
      <c r="W123" s="226"/>
      <c r="X123" s="226"/>
      <c r="Y123" s="227"/>
    </row>
    <row r="124" spans="1:25" ht="15" thickBot="1" x14ac:dyDescent="0.4">
      <c r="A124" s="228"/>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30"/>
    </row>
    <row r="126" spans="1:25" ht="15" thickBot="1" x14ac:dyDescent="0.4">
      <c r="A126" s="216" t="s">
        <v>28</v>
      </c>
      <c r="B126" s="216"/>
      <c r="C126" s="216"/>
      <c r="D126" s="216"/>
    </row>
    <row r="127" spans="1:25" x14ac:dyDescent="0.35">
      <c r="A127" s="222" t="s">
        <v>259</v>
      </c>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4"/>
    </row>
    <row r="128" spans="1:25" x14ac:dyDescent="0.35">
      <c r="A128" s="225"/>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7"/>
    </row>
    <row r="129" spans="1:25" x14ac:dyDescent="0.35">
      <c r="A129" s="225"/>
      <c r="B129" s="226"/>
      <c r="C129" s="226"/>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7"/>
    </row>
    <row r="130" spans="1:25" x14ac:dyDescent="0.35">
      <c r="A130" s="225"/>
      <c r="B130" s="226"/>
      <c r="C130" s="226"/>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7"/>
    </row>
    <row r="131" spans="1:25" x14ac:dyDescent="0.35">
      <c r="A131" s="225"/>
      <c r="B131" s="226"/>
      <c r="C131" s="226"/>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7"/>
    </row>
    <row r="132" spans="1:25" x14ac:dyDescent="0.35">
      <c r="A132" s="225"/>
      <c r="B132" s="226"/>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7"/>
    </row>
    <row r="133" spans="1:25" ht="15" thickBot="1" x14ac:dyDescent="0.4">
      <c r="A133" s="228"/>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30"/>
    </row>
    <row r="135" spans="1:25" ht="15" thickBot="1" x14ac:dyDescent="0.4">
      <c r="A135" s="216" t="s">
        <v>200</v>
      </c>
      <c r="B135" s="216"/>
      <c r="C135" s="216"/>
      <c r="D135" s="216"/>
      <c r="E135" s="216"/>
      <c r="F135" s="216"/>
      <c r="G135" s="216"/>
      <c r="H135" s="216"/>
    </row>
    <row r="136" spans="1:25" ht="15" thickBot="1" x14ac:dyDescent="0.4">
      <c r="A136" s="219" t="s">
        <v>211</v>
      </c>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1"/>
    </row>
    <row r="138" spans="1:25" ht="15" thickBot="1" x14ac:dyDescent="0.4">
      <c r="A138" s="216" t="s">
        <v>86</v>
      </c>
      <c r="B138" s="216"/>
      <c r="C138" s="216"/>
      <c r="E138" s="216" t="s">
        <v>87</v>
      </c>
      <c r="F138" s="216"/>
      <c r="G138" s="216"/>
    </row>
    <row r="139" spans="1:25" ht="15" thickBot="1" x14ac:dyDescent="0.4">
      <c r="A139" s="217" t="s">
        <v>55</v>
      </c>
      <c r="B139" s="218"/>
      <c r="E139" s="217" t="s">
        <v>58</v>
      </c>
      <c r="F139" s="218"/>
    </row>
    <row r="141" spans="1:25"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3" spans="1:25" ht="19" thickBot="1" x14ac:dyDescent="0.5">
      <c r="A143" s="215" t="s">
        <v>66</v>
      </c>
      <c r="B143" s="215"/>
      <c r="C143" s="215"/>
      <c r="D143" s="215"/>
      <c r="E143" s="215"/>
      <c r="F143" s="215"/>
      <c r="H143" s="198" t="s">
        <v>247</v>
      </c>
      <c r="I143" s="198"/>
      <c r="J143" s="198"/>
      <c r="N143" s="17"/>
    </row>
    <row r="144" spans="1:25" x14ac:dyDescent="0.35">
      <c r="A144" s="222" t="s">
        <v>278</v>
      </c>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4"/>
    </row>
    <row r="145" spans="1:25" x14ac:dyDescent="0.35">
      <c r="A145" s="225"/>
      <c r="B145" s="226"/>
      <c r="C145" s="226"/>
      <c r="D145" s="226"/>
      <c r="E145" s="226"/>
      <c r="F145" s="226"/>
      <c r="G145" s="226"/>
      <c r="H145" s="226"/>
      <c r="I145" s="226"/>
      <c r="J145" s="226"/>
      <c r="K145" s="226"/>
      <c r="L145" s="226"/>
      <c r="M145" s="226"/>
      <c r="N145" s="226"/>
      <c r="O145" s="226"/>
      <c r="P145" s="226"/>
      <c r="Q145" s="226"/>
      <c r="R145" s="226"/>
      <c r="S145" s="226"/>
      <c r="T145" s="226"/>
      <c r="U145" s="226"/>
      <c r="V145" s="226"/>
      <c r="W145" s="226"/>
      <c r="X145" s="226"/>
      <c r="Y145" s="227"/>
    </row>
    <row r="146" spans="1:25" x14ac:dyDescent="0.35">
      <c r="A146" s="225"/>
      <c r="B146" s="226"/>
      <c r="C146" s="226"/>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7"/>
    </row>
    <row r="147" spans="1:25" x14ac:dyDescent="0.35">
      <c r="A147" s="225"/>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7"/>
    </row>
    <row r="148" spans="1:25" x14ac:dyDescent="0.35">
      <c r="A148" s="225"/>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7"/>
    </row>
    <row r="149" spans="1:25" x14ac:dyDescent="0.35">
      <c r="A149" s="225"/>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7"/>
    </row>
    <row r="150" spans="1:25" x14ac:dyDescent="0.35">
      <c r="A150" s="225"/>
      <c r="B150" s="226"/>
      <c r="C150" s="226"/>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7"/>
    </row>
    <row r="151" spans="1:25" x14ac:dyDescent="0.35">
      <c r="A151" s="225"/>
      <c r="B151" s="226"/>
      <c r="C151" s="226"/>
      <c r="D151" s="226"/>
      <c r="E151" s="226"/>
      <c r="F151" s="226"/>
      <c r="G151" s="226"/>
      <c r="H151" s="226"/>
      <c r="I151" s="226"/>
      <c r="J151" s="226"/>
      <c r="K151" s="226"/>
      <c r="L151" s="226"/>
      <c r="M151" s="226"/>
      <c r="N151" s="226"/>
      <c r="O151" s="226"/>
      <c r="P151" s="226"/>
      <c r="Q151" s="226"/>
      <c r="R151" s="226"/>
      <c r="S151" s="226"/>
      <c r="T151" s="226"/>
      <c r="U151" s="226"/>
      <c r="V151" s="226"/>
      <c r="W151" s="226"/>
      <c r="X151" s="226"/>
      <c r="Y151" s="227"/>
    </row>
    <row r="152" spans="1:25" x14ac:dyDescent="0.35">
      <c r="A152" s="225"/>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c r="Y152" s="227"/>
    </row>
    <row r="153" spans="1:25" x14ac:dyDescent="0.35">
      <c r="A153" s="225"/>
      <c r="B153" s="226"/>
      <c r="C153" s="226"/>
      <c r="D153" s="226"/>
      <c r="E153" s="226"/>
      <c r="F153" s="226"/>
      <c r="G153" s="226"/>
      <c r="H153" s="226"/>
      <c r="I153" s="226"/>
      <c r="J153" s="226"/>
      <c r="K153" s="226"/>
      <c r="L153" s="226"/>
      <c r="M153" s="226"/>
      <c r="N153" s="226"/>
      <c r="O153" s="226"/>
      <c r="P153" s="226"/>
      <c r="Q153" s="226"/>
      <c r="R153" s="226"/>
      <c r="S153" s="226"/>
      <c r="T153" s="226"/>
      <c r="U153" s="226"/>
      <c r="V153" s="226"/>
      <c r="W153" s="226"/>
      <c r="X153" s="226"/>
      <c r="Y153" s="227"/>
    </row>
    <row r="154" spans="1:25" x14ac:dyDescent="0.35">
      <c r="A154" s="225"/>
      <c r="B154" s="226"/>
      <c r="C154" s="226"/>
      <c r="D154" s="226"/>
      <c r="E154" s="226"/>
      <c r="F154" s="226"/>
      <c r="G154" s="226"/>
      <c r="H154" s="226"/>
      <c r="I154" s="226"/>
      <c r="J154" s="226"/>
      <c r="K154" s="226"/>
      <c r="L154" s="226"/>
      <c r="M154" s="226"/>
      <c r="N154" s="226"/>
      <c r="O154" s="226"/>
      <c r="P154" s="226"/>
      <c r="Q154" s="226"/>
      <c r="R154" s="226"/>
      <c r="S154" s="226"/>
      <c r="T154" s="226"/>
      <c r="U154" s="226"/>
      <c r="V154" s="226"/>
      <c r="W154" s="226"/>
      <c r="X154" s="226"/>
      <c r="Y154" s="227"/>
    </row>
    <row r="155" spans="1:25" x14ac:dyDescent="0.35">
      <c r="A155" s="225"/>
      <c r="B155" s="226"/>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7"/>
    </row>
    <row r="156" spans="1:25" x14ac:dyDescent="0.35">
      <c r="A156" s="225"/>
      <c r="B156" s="226"/>
      <c r="C156" s="226"/>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7"/>
    </row>
    <row r="157" spans="1:25" ht="15" thickBot="1" x14ac:dyDescent="0.4">
      <c r="A157" s="228"/>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30"/>
    </row>
    <row r="159" spans="1:25" ht="15" thickBot="1" x14ac:dyDescent="0.4">
      <c r="A159" s="216" t="s">
        <v>28</v>
      </c>
      <c r="B159" s="216"/>
      <c r="C159" s="216"/>
      <c r="D159" s="216"/>
    </row>
    <row r="160" spans="1:25" x14ac:dyDescent="0.35">
      <c r="A160" s="222" t="s">
        <v>260</v>
      </c>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4"/>
    </row>
    <row r="161" spans="1:25" x14ac:dyDescent="0.35">
      <c r="A161" s="225"/>
      <c r="B161" s="226"/>
      <c r="C161" s="226"/>
      <c r="D161" s="226"/>
      <c r="E161" s="226"/>
      <c r="F161" s="226"/>
      <c r="G161" s="226"/>
      <c r="H161" s="226"/>
      <c r="I161" s="226"/>
      <c r="J161" s="226"/>
      <c r="K161" s="226"/>
      <c r="L161" s="226"/>
      <c r="M161" s="226"/>
      <c r="N161" s="226"/>
      <c r="O161" s="226"/>
      <c r="P161" s="226"/>
      <c r="Q161" s="226"/>
      <c r="R161" s="226"/>
      <c r="S161" s="226"/>
      <c r="T161" s="226"/>
      <c r="U161" s="226"/>
      <c r="V161" s="226"/>
      <c r="W161" s="226"/>
      <c r="X161" s="226"/>
      <c r="Y161" s="227"/>
    </row>
    <row r="162" spans="1:25" x14ac:dyDescent="0.35">
      <c r="A162" s="225"/>
      <c r="B162" s="226"/>
      <c r="C162" s="226"/>
      <c r="D162" s="226"/>
      <c r="E162" s="226"/>
      <c r="F162" s="226"/>
      <c r="G162" s="226"/>
      <c r="H162" s="226"/>
      <c r="I162" s="226"/>
      <c r="J162" s="226"/>
      <c r="K162" s="226"/>
      <c r="L162" s="226"/>
      <c r="M162" s="226"/>
      <c r="N162" s="226"/>
      <c r="O162" s="226"/>
      <c r="P162" s="226"/>
      <c r="Q162" s="226"/>
      <c r="R162" s="226"/>
      <c r="S162" s="226"/>
      <c r="T162" s="226"/>
      <c r="U162" s="226"/>
      <c r="V162" s="226"/>
      <c r="W162" s="226"/>
      <c r="X162" s="226"/>
      <c r="Y162" s="227"/>
    </row>
    <row r="163" spans="1:25" x14ac:dyDescent="0.35">
      <c r="A163" s="225"/>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7"/>
    </row>
    <row r="164" spans="1:25" x14ac:dyDescent="0.35">
      <c r="A164" s="225"/>
      <c r="B164" s="226"/>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7"/>
    </row>
    <row r="165" spans="1:25" x14ac:dyDescent="0.35">
      <c r="A165" s="225"/>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7"/>
    </row>
    <row r="166" spans="1:25" ht="15" thickBot="1" x14ac:dyDescent="0.4">
      <c r="A166" s="228"/>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30"/>
    </row>
    <row r="168" spans="1:25" ht="15" thickBot="1" x14ac:dyDescent="0.4">
      <c r="A168" s="216" t="s">
        <v>200</v>
      </c>
      <c r="B168" s="216"/>
      <c r="C168" s="216"/>
      <c r="D168" s="216"/>
      <c r="E168" s="216"/>
      <c r="F168" s="216"/>
      <c r="G168" s="216"/>
      <c r="H168" s="216"/>
    </row>
    <row r="169" spans="1:25" ht="15" thickBot="1" x14ac:dyDescent="0.4">
      <c r="A169" s="219" t="s">
        <v>217</v>
      </c>
      <c r="B169" s="220"/>
      <c r="C169" s="220"/>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1"/>
    </row>
    <row r="171" spans="1:25" ht="15" thickBot="1" x14ac:dyDescent="0.4">
      <c r="A171" s="216" t="s">
        <v>86</v>
      </c>
      <c r="B171" s="216"/>
      <c r="C171" s="216"/>
      <c r="E171" s="216" t="s">
        <v>87</v>
      </c>
      <c r="F171" s="216"/>
      <c r="G171" s="216"/>
    </row>
    <row r="172" spans="1:25" ht="15" thickBot="1" x14ac:dyDescent="0.4">
      <c r="A172" s="217" t="s">
        <v>55</v>
      </c>
      <c r="B172" s="218"/>
      <c r="E172" s="217" t="s">
        <v>57</v>
      </c>
      <c r="F172" s="218"/>
    </row>
    <row r="174" spans="1:25"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6" spans="1:25" ht="19" thickBot="1" x14ac:dyDescent="0.5">
      <c r="A176" s="215" t="s">
        <v>67</v>
      </c>
      <c r="B176" s="215"/>
      <c r="C176" s="215"/>
      <c r="D176" s="215"/>
      <c r="E176" s="215"/>
      <c r="F176" s="215"/>
      <c r="H176" s="198" t="s">
        <v>251</v>
      </c>
      <c r="I176" s="198"/>
      <c r="J176" s="198"/>
    </row>
    <row r="177" spans="1:25" x14ac:dyDescent="0.35">
      <c r="A177" s="222" t="s">
        <v>276</v>
      </c>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4"/>
    </row>
    <row r="178" spans="1:25" x14ac:dyDescent="0.35">
      <c r="A178" s="225"/>
      <c r="B178" s="226"/>
      <c r="C178" s="226"/>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7"/>
    </row>
    <row r="179" spans="1:25" x14ac:dyDescent="0.35">
      <c r="A179" s="225"/>
      <c r="B179" s="226"/>
      <c r="C179" s="226"/>
      <c r="D179" s="226"/>
      <c r="E179" s="226"/>
      <c r="F179" s="226"/>
      <c r="G179" s="226"/>
      <c r="H179" s="226"/>
      <c r="I179" s="226"/>
      <c r="J179" s="226"/>
      <c r="K179" s="226"/>
      <c r="L179" s="226"/>
      <c r="M179" s="226"/>
      <c r="N179" s="226"/>
      <c r="O179" s="226"/>
      <c r="P179" s="226"/>
      <c r="Q179" s="226"/>
      <c r="R179" s="226"/>
      <c r="S179" s="226"/>
      <c r="T179" s="226"/>
      <c r="U179" s="226"/>
      <c r="V179" s="226"/>
      <c r="W179" s="226"/>
      <c r="X179" s="226"/>
      <c r="Y179" s="227"/>
    </row>
    <row r="180" spans="1:25" x14ac:dyDescent="0.35">
      <c r="A180" s="225"/>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c r="Y180" s="227"/>
    </row>
    <row r="181" spans="1:25" x14ac:dyDescent="0.35">
      <c r="A181" s="225"/>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c r="Y181" s="227"/>
    </row>
    <row r="182" spans="1:25" x14ac:dyDescent="0.35">
      <c r="A182" s="225"/>
      <c r="B182" s="226"/>
      <c r="C182" s="226"/>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7"/>
    </row>
    <row r="183" spans="1:25" x14ac:dyDescent="0.35">
      <c r="A183" s="225"/>
      <c r="B183" s="226"/>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7"/>
    </row>
    <row r="184" spans="1:25" x14ac:dyDescent="0.35">
      <c r="A184" s="225"/>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7"/>
    </row>
    <row r="185" spans="1:25" x14ac:dyDescent="0.35">
      <c r="A185" s="225"/>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7"/>
    </row>
    <row r="186" spans="1:25" x14ac:dyDescent="0.35">
      <c r="A186" s="225"/>
      <c r="B186" s="226"/>
      <c r="C186" s="226"/>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7"/>
    </row>
    <row r="187" spans="1:25" x14ac:dyDescent="0.35">
      <c r="A187" s="225"/>
      <c r="B187" s="226"/>
      <c r="C187" s="226"/>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7"/>
    </row>
    <row r="188" spans="1:25" x14ac:dyDescent="0.35">
      <c r="A188" s="225"/>
      <c r="B188" s="226"/>
      <c r="C188" s="226"/>
      <c r="D188" s="226"/>
      <c r="E188" s="226"/>
      <c r="F188" s="226"/>
      <c r="G188" s="226"/>
      <c r="H188" s="226"/>
      <c r="I188" s="226"/>
      <c r="J188" s="226"/>
      <c r="K188" s="226"/>
      <c r="L188" s="226"/>
      <c r="M188" s="226"/>
      <c r="N188" s="226"/>
      <c r="O188" s="226"/>
      <c r="P188" s="226"/>
      <c r="Q188" s="226"/>
      <c r="R188" s="226"/>
      <c r="S188" s="226"/>
      <c r="T188" s="226"/>
      <c r="U188" s="226"/>
      <c r="V188" s="226"/>
      <c r="W188" s="226"/>
      <c r="X188" s="226"/>
      <c r="Y188" s="227"/>
    </row>
    <row r="189" spans="1:25" x14ac:dyDescent="0.35">
      <c r="A189" s="225"/>
      <c r="B189" s="226"/>
      <c r="C189" s="226"/>
      <c r="D189" s="226"/>
      <c r="E189" s="226"/>
      <c r="F189" s="226"/>
      <c r="G189" s="226"/>
      <c r="H189" s="226"/>
      <c r="I189" s="226"/>
      <c r="J189" s="226"/>
      <c r="K189" s="226"/>
      <c r="L189" s="226"/>
      <c r="M189" s="226"/>
      <c r="N189" s="226"/>
      <c r="O189" s="226"/>
      <c r="P189" s="226"/>
      <c r="Q189" s="226"/>
      <c r="R189" s="226"/>
      <c r="S189" s="226"/>
      <c r="T189" s="226"/>
      <c r="U189" s="226"/>
      <c r="V189" s="226"/>
      <c r="W189" s="226"/>
      <c r="X189" s="226"/>
      <c r="Y189" s="227"/>
    </row>
    <row r="190" spans="1:25" ht="15" thickBot="1" x14ac:dyDescent="0.4">
      <c r="A190" s="228"/>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30"/>
    </row>
    <row r="192" spans="1:25" ht="15" thickBot="1" x14ac:dyDescent="0.4">
      <c r="A192" s="216" t="s">
        <v>28</v>
      </c>
      <c r="B192" s="216"/>
      <c r="C192" s="216"/>
      <c r="D192" s="216"/>
    </row>
    <row r="193" spans="1:25" x14ac:dyDescent="0.35">
      <c r="A193" s="222" t="s">
        <v>245</v>
      </c>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4"/>
    </row>
    <row r="194" spans="1:25" x14ac:dyDescent="0.35">
      <c r="A194" s="225"/>
      <c r="B194" s="226"/>
      <c r="C194" s="226"/>
      <c r="D194" s="226"/>
      <c r="E194" s="226"/>
      <c r="F194" s="226"/>
      <c r="G194" s="226"/>
      <c r="H194" s="226"/>
      <c r="I194" s="226"/>
      <c r="J194" s="226"/>
      <c r="K194" s="226"/>
      <c r="L194" s="226"/>
      <c r="M194" s="226"/>
      <c r="N194" s="226"/>
      <c r="O194" s="226"/>
      <c r="P194" s="226"/>
      <c r="Q194" s="226"/>
      <c r="R194" s="226"/>
      <c r="S194" s="226"/>
      <c r="T194" s="226"/>
      <c r="U194" s="226"/>
      <c r="V194" s="226"/>
      <c r="W194" s="226"/>
      <c r="X194" s="226"/>
      <c r="Y194" s="227"/>
    </row>
    <row r="195" spans="1:25" x14ac:dyDescent="0.35">
      <c r="A195" s="225"/>
      <c r="B195" s="226"/>
      <c r="C195" s="226"/>
      <c r="D195" s="226"/>
      <c r="E195" s="226"/>
      <c r="F195" s="226"/>
      <c r="G195" s="226"/>
      <c r="H195" s="226"/>
      <c r="I195" s="226"/>
      <c r="J195" s="226"/>
      <c r="K195" s="226"/>
      <c r="L195" s="226"/>
      <c r="M195" s="226"/>
      <c r="N195" s="226"/>
      <c r="O195" s="226"/>
      <c r="P195" s="226"/>
      <c r="Q195" s="226"/>
      <c r="R195" s="226"/>
      <c r="S195" s="226"/>
      <c r="T195" s="226"/>
      <c r="U195" s="226"/>
      <c r="V195" s="226"/>
      <c r="W195" s="226"/>
      <c r="X195" s="226"/>
      <c r="Y195" s="227"/>
    </row>
    <row r="196" spans="1:25" x14ac:dyDescent="0.35">
      <c r="A196" s="225"/>
      <c r="B196" s="226"/>
      <c r="C196" s="226"/>
      <c r="D196" s="226"/>
      <c r="E196" s="226"/>
      <c r="F196" s="226"/>
      <c r="G196" s="226"/>
      <c r="H196" s="226"/>
      <c r="I196" s="226"/>
      <c r="J196" s="226"/>
      <c r="K196" s="226"/>
      <c r="L196" s="226"/>
      <c r="M196" s="226"/>
      <c r="N196" s="226"/>
      <c r="O196" s="226"/>
      <c r="P196" s="226"/>
      <c r="Q196" s="226"/>
      <c r="R196" s="226"/>
      <c r="S196" s="226"/>
      <c r="T196" s="226"/>
      <c r="U196" s="226"/>
      <c r="V196" s="226"/>
      <c r="W196" s="226"/>
      <c r="X196" s="226"/>
      <c r="Y196" s="227"/>
    </row>
    <row r="197" spans="1:25" x14ac:dyDescent="0.35">
      <c r="A197" s="225"/>
      <c r="B197" s="226"/>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7"/>
    </row>
    <row r="198" spans="1:25" x14ac:dyDescent="0.35">
      <c r="A198" s="225"/>
      <c r="B198" s="226"/>
      <c r="C198" s="226"/>
      <c r="D198" s="226"/>
      <c r="E198" s="226"/>
      <c r="F198" s="226"/>
      <c r="G198" s="226"/>
      <c r="H198" s="226"/>
      <c r="I198" s="226"/>
      <c r="J198" s="226"/>
      <c r="K198" s="226"/>
      <c r="L198" s="226"/>
      <c r="M198" s="226"/>
      <c r="N198" s="226"/>
      <c r="O198" s="226"/>
      <c r="P198" s="226"/>
      <c r="Q198" s="226"/>
      <c r="R198" s="226"/>
      <c r="S198" s="226"/>
      <c r="T198" s="226"/>
      <c r="U198" s="226"/>
      <c r="V198" s="226"/>
      <c r="W198" s="226"/>
      <c r="X198" s="226"/>
      <c r="Y198" s="227"/>
    </row>
    <row r="199" spans="1:25" ht="15" thickBot="1" x14ac:dyDescent="0.4">
      <c r="A199" s="228"/>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30"/>
    </row>
    <row r="201" spans="1:25" ht="15" thickBot="1" x14ac:dyDescent="0.4">
      <c r="A201" s="216" t="s">
        <v>200</v>
      </c>
      <c r="B201" s="216"/>
      <c r="C201" s="216"/>
      <c r="D201" s="216"/>
      <c r="E201" s="216"/>
      <c r="F201" s="216"/>
      <c r="G201" s="216"/>
      <c r="H201" s="216"/>
    </row>
    <row r="202" spans="1:25" ht="15" thickBot="1" x14ac:dyDescent="0.4">
      <c r="A202" s="219" t="s">
        <v>212</v>
      </c>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1"/>
    </row>
    <row r="204" spans="1:25" ht="15" thickBot="1" x14ac:dyDescent="0.4">
      <c r="A204" s="216" t="s">
        <v>86</v>
      </c>
      <c r="B204" s="216"/>
      <c r="C204" s="216"/>
      <c r="E204" s="216" t="s">
        <v>87</v>
      </c>
      <c r="F204" s="216"/>
      <c r="G204" s="216"/>
    </row>
    <row r="205" spans="1:25" ht="15" thickBot="1" x14ac:dyDescent="0.4">
      <c r="A205" s="217" t="s">
        <v>56</v>
      </c>
      <c r="B205" s="218"/>
      <c r="E205" s="217" t="s">
        <v>56</v>
      </c>
      <c r="F205" s="218"/>
    </row>
    <row r="207" spans="1:25" x14ac:dyDescent="0.3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9" spans="1:25" ht="19" thickBot="1" x14ac:dyDescent="0.5">
      <c r="A209" s="215" t="s">
        <v>68</v>
      </c>
      <c r="B209" s="215"/>
      <c r="C209" s="215"/>
      <c r="D209" s="215"/>
      <c r="E209" s="215"/>
      <c r="F209" s="215"/>
      <c r="H209" s="198" t="s">
        <v>308</v>
      </c>
      <c r="I209" s="198"/>
      <c r="J209" s="198"/>
    </row>
    <row r="210" spans="1:25" x14ac:dyDescent="0.35">
      <c r="A210" s="222" t="s">
        <v>317</v>
      </c>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4"/>
    </row>
    <row r="211" spans="1:25" x14ac:dyDescent="0.35">
      <c r="A211" s="225"/>
      <c r="B211" s="226"/>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7"/>
    </row>
    <row r="212" spans="1:25" x14ac:dyDescent="0.35">
      <c r="A212" s="225"/>
      <c r="B212" s="226"/>
      <c r="C212" s="226"/>
      <c r="D212" s="226"/>
      <c r="E212" s="226"/>
      <c r="F212" s="226"/>
      <c r="G212" s="226"/>
      <c r="H212" s="226"/>
      <c r="I212" s="226"/>
      <c r="J212" s="226"/>
      <c r="K212" s="226"/>
      <c r="L212" s="226"/>
      <c r="M212" s="226"/>
      <c r="N212" s="226"/>
      <c r="O212" s="226"/>
      <c r="P212" s="226"/>
      <c r="Q212" s="226"/>
      <c r="R212" s="226"/>
      <c r="S212" s="226"/>
      <c r="T212" s="226"/>
      <c r="U212" s="226"/>
      <c r="V212" s="226"/>
      <c r="W212" s="226"/>
      <c r="X212" s="226"/>
      <c r="Y212" s="227"/>
    </row>
    <row r="213" spans="1:25" x14ac:dyDescent="0.35">
      <c r="A213" s="225"/>
      <c r="B213" s="226"/>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7"/>
    </row>
    <row r="214" spans="1:25" x14ac:dyDescent="0.35">
      <c r="A214" s="225"/>
      <c r="B214" s="226"/>
      <c r="C214" s="226"/>
      <c r="D214" s="226"/>
      <c r="E214" s="226"/>
      <c r="F214" s="226"/>
      <c r="G214" s="226"/>
      <c r="H214" s="226"/>
      <c r="I214" s="226"/>
      <c r="J214" s="226"/>
      <c r="K214" s="226"/>
      <c r="L214" s="226"/>
      <c r="M214" s="226"/>
      <c r="N214" s="226"/>
      <c r="O214" s="226"/>
      <c r="P214" s="226"/>
      <c r="Q214" s="226"/>
      <c r="R214" s="226"/>
      <c r="S214" s="226"/>
      <c r="T214" s="226"/>
      <c r="U214" s="226"/>
      <c r="V214" s="226"/>
      <c r="W214" s="226"/>
      <c r="X214" s="226"/>
      <c r="Y214" s="227"/>
    </row>
    <row r="215" spans="1:25" x14ac:dyDescent="0.35">
      <c r="A215" s="225"/>
      <c r="B215" s="226"/>
      <c r="C215" s="226"/>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7"/>
    </row>
    <row r="216" spans="1:25" x14ac:dyDescent="0.35">
      <c r="A216" s="225"/>
      <c r="B216" s="226"/>
      <c r="C216" s="226"/>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7"/>
    </row>
    <row r="217" spans="1:25" x14ac:dyDescent="0.35">
      <c r="A217" s="225"/>
      <c r="B217" s="226"/>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7"/>
    </row>
    <row r="218" spans="1:25" x14ac:dyDescent="0.35">
      <c r="A218" s="225"/>
      <c r="B218" s="226"/>
      <c r="C218" s="226"/>
      <c r="D218" s="226"/>
      <c r="E218" s="226"/>
      <c r="F218" s="226"/>
      <c r="G218" s="226"/>
      <c r="H218" s="226"/>
      <c r="I218" s="226"/>
      <c r="J218" s="226"/>
      <c r="K218" s="226"/>
      <c r="L218" s="226"/>
      <c r="M218" s="226"/>
      <c r="N218" s="226"/>
      <c r="O218" s="226"/>
      <c r="P218" s="226"/>
      <c r="Q218" s="226"/>
      <c r="R218" s="226"/>
      <c r="S218" s="226"/>
      <c r="T218" s="226"/>
      <c r="U218" s="226"/>
      <c r="V218" s="226"/>
      <c r="W218" s="226"/>
      <c r="X218" s="226"/>
      <c r="Y218" s="227"/>
    </row>
    <row r="219" spans="1:25" x14ac:dyDescent="0.35">
      <c r="A219" s="225"/>
      <c r="B219" s="226"/>
      <c r="C219" s="226"/>
      <c r="D219" s="226"/>
      <c r="E219" s="226"/>
      <c r="F219" s="226"/>
      <c r="G219" s="226"/>
      <c r="H219" s="226"/>
      <c r="I219" s="226"/>
      <c r="J219" s="226"/>
      <c r="K219" s="226"/>
      <c r="L219" s="226"/>
      <c r="M219" s="226"/>
      <c r="N219" s="226"/>
      <c r="O219" s="226"/>
      <c r="P219" s="226"/>
      <c r="Q219" s="226"/>
      <c r="R219" s="226"/>
      <c r="S219" s="226"/>
      <c r="T219" s="226"/>
      <c r="U219" s="226"/>
      <c r="V219" s="226"/>
      <c r="W219" s="226"/>
      <c r="X219" s="226"/>
      <c r="Y219" s="227"/>
    </row>
    <row r="220" spans="1:25" x14ac:dyDescent="0.35">
      <c r="A220" s="225"/>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c r="Y220" s="227"/>
    </row>
    <row r="221" spans="1:25" x14ac:dyDescent="0.35">
      <c r="A221" s="225"/>
      <c r="B221" s="226"/>
      <c r="C221" s="226"/>
      <c r="D221" s="226"/>
      <c r="E221" s="226"/>
      <c r="F221" s="226"/>
      <c r="G221" s="226"/>
      <c r="H221" s="226"/>
      <c r="I221" s="226"/>
      <c r="J221" s="226"/>
      <c r="K221" s="226"/>
      <c r="L221" s="226"/>
      <c r="M221" s="226"/>
      <c r="N221" s="226"/>
      <c r="O221" s="226"/>
      <c r="P221" s="226"/>
      <c r="Q221" s="226"/>
      <c r="R221" s="226"/>
      <c r="S221" s="226"/>
      <c r="T221" s="226"/>
      <c r="U221" s="226"/>
      <c r="V221" s="226"/>
      <c r="W221" s="226"/>
      <c r="X221" s="226"/>
      <c r="Y221" s="227"/>
    </row>
    <row r="222" spans="1:25" x14ac:dyDescent="0.35">
      <c r="A222" s="225"/>
      <c r="B222" s="226"/>
      <c r="C222" s="226"/>
      <c r="D222" s="226"/>
      <c r="E222" s="226"/>
      <c r="F222" s="226"/>
      <c r="G222" s="226"/>
      <c r="H222" s="226"/>
      <c r="I222" s="226"/>
      <c r="J222" s="226"/>
      <c r="K222" s="226"/>
      <c r="L222" s="226"/>
      <c r="M222" s="226"/>
      <c r="N222" s="226"/>
      <c r="O222" s="226"/>
      <c r="P222" s="226"/>
      <c r="Q222" s="226"/>
      <c r="R222" s="226"/>
      <c r="S222" s="226"/>
      <c r="T222" s="226"/>
      <c r="U222" s="226"/>
      <c r="V222" s="226"/>
      <c r="W222" s="226"/>
      <c r="X222" s="226"/>
      <c r="Y222" s="227"/>
    </row>
    <row r="223" spans="1:25" ht="15" thickBot="1" x14ac:dyDescent="0.4">
      <c r="A223" s="228"/>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30"/>
    </row>
    <row r="224" spans="1:25" x14ac:dyDescent="0.35">
      <c r="M224" s="17"/>
    </row>
    <row r="225" spans="1:25" ht="15" thickBot="1" x14ac:dyDescent="0.4">
      <c r="A225" s="216" t="s">
        <v>28</v>
      </c>
      <c r="B225" s="216"/>
      <c r="C225" s="216"/>
      <c r="D225" s="216"/>
    </row>
    <row r="226" spans="1:25" x14ac:dyDescent="0.35">
      <c r="A226" s="222" t="s">
        <v>318</v>
      </c>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4"/>
    </row>
    <row r="227" spans="1:25" x14ac:dyDescent="0.35">
      <c r="A227" s="225"/>
      <c r="B227" s="226"/>
      <c r="C227" s="226"/>
      <c r="D227" s="226"/>
      <c r="E227" s="226"/>
      <c r="F227" s="226"/>
      <c r="G227" s="226"/>
      <c r="H227" s="226"/>
      <c r="I227" s="226"/>
      <c r="J227" s="226"/>
      <c r="K227" s="226"/>
      <c r="L227" s="226"/>
      <c r="M227" s="226"/>
      <c r="N227" s="226"/>
      <c r="O227" s="226"/>
      <c r="P227" s="226"/>
      <c r="Q227" s="226"/>
      <c r="R227" s="226"/>
      <c r="S227" s="226"/>
      <c r="T227" s="226"/>
      <c r="U227" s="226"/>
      <c r="V227" s="226"/>
      <c r="W227" s="226"/>
      <c r="X227" s="226"/>
      <c r="Y227" s="227"/>
    </row>
    <row r="228" spans="1:25" x14ac:dyDescent="0.35">
      <c r="A228" s="225"/>
      <c r="B228" s="226"/>
      <c r="C228" s="226"/>
      <c r="D228" s="226"/>
      <c r="E228" s="226"/>
      <c r="F228" s="226"/>
      <c r="G228" s="226"/>
      <c r="H228" s="226"/>
      <c r="I228" s="226"/>
      <c r="J228" s="226"/>
      <c r="K228" s="226"/>
      <c r="L228" s="226"/>
      <c r="M228" s="226"/>
      <c r="N228" s="226"/>
      <c r="O228" s="226"/>
      <c r="P228" s="226"/>
      <c r="Q228" s="226"/>
      <c r="R228" s="226"/>
      <c r="S228" s="226"/>
      <c r="T228" s="226"/>
      <c r="U228" s="226"/>
      <c r="V228" s="226"/>
      <c r="W228" s="226"/>
      <c r="X228" s="226"/>
      <c r="Y228" s="227"/>
    </row>
    <row r="229" spans="1:25" x14ac:dyDescent="0.35">
      <c r="A229" s="225"/>
      <c r="B229" s="226"/>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7"/>
    </row>
    <row r="230" spans="1:25" x14ac:dyDescent="0.35">
      <c r="A230" s="225"/>
      <c r="B230" s="226"/>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7"/>
    </row>
    <row r="231" spans="1:25" x14ac:dyDescent="0.35">
      <c r="A231" s="225"/>
      <c r="B231" s="226"/>
      <c r="C231" s="226"/>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7"/>
    </row>
    <row r="232" spans="1:25" ht="15" thickBot="1" x14ac:dyDescent="0.4">
      <c r="A232" s="228"/>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30"/>
    </row>
    <row r="234" spans="1:25" ht="15" thickBot="1" x14ac:dyDescent="0.4">
      <c r="A234" s="216" t="s">
        <v>200</v>
      </c>
      <c r="B234" s="216"/>
      <c r="C234" s="216"/>
      <c r="D234" s="216"/>
      <c r="E234" s="216"/>
      <c r="F234" s="216"/>
      <c r="G234" s="216"/>
      <c r="H234" s="216"/>
    </row>
    <row r="235" spans="1:25" ht="15" thickBot="1" x14ac:dyDescent="0.4">
      <c r="A235" s="219" t="s">
        <v>316</v>
      </c>
      <c r="B235" s="220"/>
      <c r="C235" s="220"/>
      <c r="D235" s="220"/>
      <c r="E235" s="220"/>
      <c r="F235" s="220"/>
      <c r="G235" s="220"/>
      <c r="H235" s="220"/>
      <c r="I235" s="220"/>
      <c r="J235" s="220"/>
      <c r="K235" s="220"/>
      <c r="L235" s="220"/>
      <c r="M235" s="220"/>
      <c r="N235" s="220"/>
      <c r="O235" s="220"/>
      <c r="P235" s="220"/>
      <c r="Q235" s="220"/>
      <c r="R235" s="220"/>
      <c r="S235" s="220"/>
      <c r="T235" s="220"/>
      <c r="U235" s="220"/>
      <c r="V235" s="220"/>
      <c r="W235" s="220"/>
      <c r="X235" s="220"/>
      <c r="Y235" s="221"/>
    </row>
    <row r="237" spans="1:25" ht="15" thickBot="1" x14ac:dyDescent="0.4">
      <c r="A237" s="216" t="s">
        <v>86</v>
      </c>
      <c r="B237" s="216"/>
      <c r="C237" s="216"/>
      <c r="E237" s="216" t="s">
        <v>87</v>
      </c>
      <c r="F237" s="216"/>
      <c r="G237" s="216"/>
    </row>
    <row r="238" spans="1:25" ht="15" thickBot="1" x14ac:dyDescent="0.4">
      <c r="A238" s="217" t="s">
        <v>56</v>
      </c>
      <c r="B238" s="218"/>
      <c r="E238" s="217" t="s">
        <v>58</v>
      </c>
      <c r="F238" s="218"/>
    </row>
    <row r="240" spans="1:25" x14ac:dyDescent="0.3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2" spans="1:25" ht="19" thickBot="1" x14ac:dyDescent="0.5">
      <c r="A242" s="215" t="s">
        <v>69</v>
      </c>
      <c r="B242" s="215"/>
      <c r="C242" s="215"/>
      <c r="D242" s="215"/>
      <c r="E242" s="215"/>
      <c r="F242" s="215"/>
      <c r="H242" s="215" t="s">
        <v>252</v>
      </c>
      <c r="I242" s="215"/>
      <c r="J242" s="215"/>
    </row>
    <row r="243" spans="1:25" x14ac:dyDescent="0.35">
      <c r="A243" s="222" t="s">
        <v>293</v>
      </c>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4"/>
    </row>
    <row r="244" spans="1:25" x14ac:dyDescent="0.35">
      <c r="A244" s="225"/>
      <c r="B244" s="226"/>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7"/>
    </row>
    <row r="245" spans="1:25" x14ac:dyDescent="0.35">
      <c r="A245" s="225"/>
      <c r="B245" s="226"/>
      <c r="C245" s="226"/>
      <c r="D245" s="226"/>
      <c r="E245" s="226"/>
      <c r="F245" s="226"/>
      <c r="G245" s="226"/>
      <c r="H245" s="226"/>
      <c r="I245" s="226"/>
      <c r="J245" s="226"/>
      <c r="K245" s="226"/>
      <c r="L245" s="226"/>
      <c r="M245" s="226"/>
      <c r="N245" s="226"/>
      <c r="O245" s="226"/>
      <c r="P245" s="226"/>
      <c r="Q245" s="226"/>
      <c r="R245" s="226"/>
      <c r="S245" s="226"/>
      <c r="T245" s="226"/>
      <c r="U245" s="226"/>
      <c r="V245" s="226"/>
      <c r="W245" s="226"/>
      <c r="X245" s="226"/>
      <c r="Y245" s="227"/>
    </row>
    <row r="246" spans="1:25" x14ac:dyDescent="0.35">
      <c r="A246" s="225"/>
      <c r="B246" s="226"/>
      <c r="C246" s="226"/>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7"/>
    </row>
    <row r="247" spans="1:25" x14ac:dyDescent="0.35">
      <c r="A247" s="225"/>
      <c r="B247" s="226"/>
      <c r="C247" s="226"/>
      <c r="D247" s="226"/>
      <c r="E247" s="226"/>
      <c r="F247" s="226"/>
      <c r="G247" s="226"/>
      <c r="H247" s="226"/>
      <c r="I247" s="226"/>
      <c r="J247" s="226"/>
      <c r="K247" s="226"/>
      <c r="L247" s="226"/>
      <c r="M247" s="226"/>
      <c r="N247" s="226"/>
      <c r="O247" s="226"/>
      <c r="P247" s="226"/>
      <c r="Q247" s="226"/>
      <c r="R247" s="226"/>
      <c r="S247" s="226"/>
      <c r="T247" s="226"/>
      <c r="U247" s="226"/>
      <c r="V247" s="226"/>
      <c r="W247" s="226"/>
      <c r="X247" s="226"/>
      <c r="Y247" s="227"/>
    </row>
    <row r="248" spans="1:25" x14ac:dyDescent="0.35">
      <c r="A248" s="225"/>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7"/>
    </row>
    <row r="249" spans="1:25" x14ac:dyDescent="0.35">
      <c r="A249" s="225"/>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7"/>
    </row>
    <row r="250" spans="1:25" x14ac:dyDescent="0.35">
      <c r="A250" s="225"/>
      <c r="B250" s="226"/>
      <c r="C250" s="226"/>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7"/>
    </row>
    <row r="251" spans="1:25" x14ac:dyDescent="0.35">
      <c r="A251" s="225"/>
      <c r="B251" s="226"/>
      <c r="C251" s="226"/>
      <c r="D251" s="226"/>
      <c r="E251" s="226"/>
      <c r="F251" s="226"/>
      <c r="G251" s="226"/>
      <c r="H251" s="226"/>
      <c r="I251" s="226"/>
      <c r="J251" s="226"/>
      <c r="K251" s="226"/>
      <c r="L251" s="226"/>
      <c r="M251" s="226"/>
      <c r="N251" s="226"/>
      <c r="O251" s="226"/>
      <c r="P251" s="226"/>
      <c r="Q251" s="226"/>
      <c r="R251" s="226"/>
      <c r="S251" s="226"/>
      <c r="T251" s="226"/>
      <c r="U251" s="226"/>
      <c r="V251" s="226"/>
      <c r="W251" s="226"/>
      <c r="X251" s="226"/>
      <c r="Y251" s="227"/>
    </row>
    <row r="252" spans="1:25" x14ac:dyDescent="0.35">
      <c r="A252" s="225"/>
      <c r="B252" s="226"/>
      <c r="C252" s="226"/>
      <c r="D252" s="226"/>
      <c r="E252" s="226"/>
      <c r="F252" s="226"/>
      <c r="G252" s="226"/>
      <c r="H252" s="226"/>
      <c r="I252" s="226"/>
      <c r="J252" s="226"/>
      <c r="K252" s="226"/>
      <c r="L252" s="226"/>
      <c r="M252" s="226"/>
      <c r="N252" s="226"/>
      <c r="O252" s="226"/>
      <c r="P252" s="226"/>
      <c r="Q252" s="226"/>
      <c r="R252" s="226"/>
      <c r="S252" s="226"/>
      <c r="T252" s="226"/>
      <c r="U252" s="226"/>
      <c r="V252" s="226"/>
      <c r="W252" s="226"/>
      <c r="X252" s="226"/>
      <c r="Y252" s="227"/>
    </row>
    <row r="253" spans="1:25" x14ac:dyDescent="0.35">
      <c r="A253" s="225"/>
      <c r="B253" s="226"/>
      <c r="C253" s="226"/>
      <c r="D253" s="226"/>
      <c r="E253" s="226"/>
      <c r="F253" s="226"/>
      <c r="G253" s="226"/>
      <c r="H253" s="226"/>
      <c r="I253" s="226"/>
      <c r="J253" s="226"/>
      <c r="K253" s="226"/>
      <c r="L253" s="226"/>
      <c r="M253" s="226"/>
      <c r="N253" s="226"/>
      <c r="O253" s="226"/>
      <c r="P253" s="226"/>
      <c r="Q253" s="226"/>
      <c r="R253" s="226"/>
      <c r="S253" s="226"/>
      <c r="T253" s="226"/>
      <c r="U253" s="226"/>
      <c r="V253" s="226"/>
      <c r="W253" s="226"/>
      <c r="X253" s="226"/>
      <c r="Y253" s="227"/>
    </row>
    <row r="254" spans="1:25" x14ac:dyDescent="0.35">
      <c r="A254" s="225"/>
      <c r="B254" s="226"/>
      <c r="C254" s="226"/>
      <c r="D254" s="226"/>
      <c r="E254" s="226"/>
      <c r="F254" s="226"/>
      <c r="G254" s="226"/>
      <c r="H254" s="226"/>
      <c r="I254" s="226"/>
      <c r="J254" s="226"/>
      <c r="K254" s="226"/>
      <c r="L254" s="226"/>
      <c r="M254" s="226"/>
      <c r="N254" s="226"/>
      <c r="O254" s="226"/>
      <c r="P254" s="226"/>
      <c r="Q254" s="226"/>
      <c r="R254" s="226"/>
      <c r="S254" s="226"/>
      <c r="T254" s="226"/>
      <c r="U254" s="226"/>
      <c r="V254" s="226"/>
      <c r="W254" s="226"/>
      <c r="X254" s="226"/>
      <c r="Y254" s="227"/>
    </row>
    <row r="255" spans="1:25" x14ac:dyDescent="0.35">
      <c r="A255" s="225"/>
      <c r="B255" s="226"/>
      <c r="C255" s="226"/>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7"/>
    </row>
    <row r="256" spans="1:25" ht="15" thickBot="1" x14ac:dyDescent="0.4">
      <c r="A256" s="228"/>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30"/>
    </row>
    <row r="258" spans="1:25" ht="15" thickBot="1" x14ac:dyDescent="0.4">
      <c r="A258" s="216" t="s">
        <v>28</v>
      </c>
      <c r="B258" s="216"/>
      <c r="C258" s="216"/>
      <c r="D258" s="216"/>
    </row>
    <row r="259" spans="1:25" x14ac:dyDescent="0.35">
      <c r="A259" s="222" t="s">
        <v>246</v>
      </c>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4"/>
    </row>
    <row r="260" spans="1:25" x14ac:dyDescent="0.35">
      <c r="A260" s="225"/>
      <c r="B260" s="226"/>
      <c r="C260" s="226"/>
      <c r="D260" s="226"/>
      <c r="E260" s="226"/>
      <c r="F260" s="226"/>
      <c r="G260" s="226"/>
      <c r="H260" s="226"/>
      <c r="I260" s="226"/>
      <c r="J260" s="226"/>
      <c r="K260" s="226"/>
      <c r="L260" s="226"/>
      <c r="M260" s="226"/>
      <c r="N260" s="226"/>
      <c r="O260" s="226"/>
      <c r="P260" s="226"/>
      <c r="Q260" s="226"/>
      <c r="R260" s="226"/>
      <c r="S260" s="226"/>
      <c r="T260" s="226"/>
      <c r="U260" s="226"/>
      <c r="V260" s="226"/>
      <c r="W260" s="226"/>
      <c r="X260" s="226"/>
      <c r="Y260" s="227"/>
    </row>
    <row r="261" spans="1:25" x14ac:dyDescent="0.35">
      <c r="A261" s="225"/>
      <c r="B261" s="226"/>
      <c r="C261" s="226"/>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7"/>
    </row>
    <row r="262" spans="1:25" x14ac:dyDescent="0.35">
      <c r="A262" s="225"/>
      <c r="B262" s="226"/>
      <c r="C262" s="226"/>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7"/>
    </row>
    <row r="263" spans="1:25" x14ac:dyDescent="0.35">
      <c r="A263" s="225"/>
      <c r="B263" s="226"/>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7"/>
    </row>
    <row r="264" spans="1:25" x14ac:dyDescent="0.35">
      <c r="A264" s="225"/>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c r="Y264" s="227"/>
    </row>
    <row r="265" spans="1:25" ht="15" thickBot="1" x14ac:dyDescent="0.4">
      <c r="A265" s="228"/>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30"/>
    </row>
    <row r="267" spans="1:25" ht="15" thickBot="1" x14ac:dyDescent="0.4">
      <c r="A267" s="216" t="s">
        <v>200</v>
      </c>
      <c r="B267" s="216"/>
      <c r="C267" s="216"/>
      <c r="D267" s="216"/>
      <c r="E267" s="216"/>
      <c r="F267" s="216"/>
      <c r="G267" s="216"/>
      <c r="H267" s="216"/>
    </row>
    <row r="268" spans="1:25" ht="15" thickBot="1" x14ac:dyDescent="0.4">
      <c r="A268" s="219" t="s">
        <v>217</v>
      </c>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1"/>
    </row>
    <row r="270" spans="1:25" ht="15" thickBot="1" x14ac:dyDescent="0.4">
      <c r="A270" s="216" t="s">
        <v>86</v>
      </c>
      <c r="B270" s="216"/>
      <c r="C270" s="216"/>
      <c r="E270" s="216" t="s">
        <v>87</v>
      </c>
      <c r="F270" s="216"/>
      <c r="G270" s="216"/>
    </row>
    <row r="271" spans="1:25" ht="15" thickBot="1" x14ac:dyDescent="0.4">
      <c r="A271" s="217" t="s">
        <v>55</v>
      </c>
      <c r="B271" s="218"/>
      <c r="E271" s="217" t="s">
        <v>58</v>
      </c>
      <c r="F271" s="218"/>
    </row>
    <row r="273" spans="1:25" x14ac:dyDescent="0.3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5" spans="1:25" ht="19" thickBot="1" x14ac:dyDescent="0.5">
      <c r="A275" s="215" t="s">
        <v>70</v>
      </c>
      <c r="B275" s="215"/>
      <c r="C275" s="215"/>
      <c r="D275" s="215"/>
      <c r="E275" s="215"/>
      <c r="F275" s="215"/>
      <c r="H275" s="215" t="s">
        <v>253</v>
      </c>
      <c r="I275" s="215"/>
      <c r="J275" s="215"/>
    </row>
    <row r="276" spans="1:25" x14ac:dyDescent="0.35">
      <c r="A276" s="222" t="s">
        <v>285</v>
      </c>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4"/>
    </row>
    <row r="277" spans="1:25" x14ac:dyDescent="0.35">
      <c r="A277" s="225"/>
      <c r="B277" s="226"/>
      <c r="C277" s="226"/>
      <c r="D277" s="226"/>
      <c r="E277" s="226"/>
      <c r="F277" s="226"/>
      <c r="G277" s="226"/>
      <c r="H277" s="226"/>
      <c r="I277" s="226"/>
      <c r="J277" s="226"/>
      <c r="K277" s="226"/>
      <c r="L277" s="226"/>
      <c r="M277" s="226"/>
      <c r="N277" s="226"/>
      <c r="O277" s="226"/>
      <c r="P277" s="226"/>
      <c r="Q277" s="226"/>
      <c r="R277" s="226"/>
      <c r="S277" s="226"/>
      <c r="T277" s="226"/>
      <c r="U277" s="226"/>
      <c r="V277" s="226"/>
      <c r="W277" s="226"/>
      <c r="X277" s="226"/>
      <c r="Y277" s="227"/>
    </row>
    <row r="278" spans="1:25" x14ac:dyDescent="0.35">
      <c r="A278" s="225"/>
      <c r="B278" s="226"/>
      <c r="C278" s="226"/>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7"/>
    </row>
    <row r="279" spans="1:25" x14ac:dyDescent="0.35">
      <c r="A279" s="225"/>
      <c r="B279" s="226"/>
      <c r="C279" s="226"/>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7"/>
    </row>
    <row r="280" spans="1:25" x14ac:dyDescent="0.35">
      <c r="A280" s="225"/>
      <c r="B280" s="226"/>
      <c r="C280" s="226"/>
      <c r="D280" s="226"/>
      <c r="E280" s="226"/>
      <c r="F280" s="226"/>
      <c r="G280" s="226"/>
      <c r="H280" s="226"/>
      <c r="I280" s="226"/>
      <c r="J280" s="226"/>
      <c r="K280" s="226"/>
      <c r="L280" s="226"/>
      <c r="M280" s="226"/>
      <c r="N280" s="226"/>
      <c r="O280" s="226"/>
      <c r="P280" s="226"/>
      <c r="Q280" s="226"/>
      <c r="R280" s="226"/>
      <c r="S280" s="226"/>
      <c r="T280" s="226"/>
      <c r="U280" s="226"/>
      <c r="V280" s="226"/>
      <c r="W280" s="226"/>
      <c r="X280" s="226"/>
      <c r="Y280" s="227"/>
    </row>
    <row r="281" spans="1:25" x14ac:dyDescent="0.35">
      <c r="A281" s="225"/>
      <c r="B281" s="226"/>
      <c r="C281" s="226"/>
      <c r="D281" s="226"/>
      <c r="E281" s="226"/>
      <c r="F281" s="226"/>
      <c r="G281" s="226"/>
      <c r="H281" s="226"/>
      <c r="I281" s="226"/>
      <c r="J281" s="226"/>
      <c r="K281" s="226"/>
      <c r="L281" s="226"/>
      <c r="M281" s="226"/>
      <c r="N281" s="226"/>
      <c r="O281" s="226"/>
      <c r="P281" s="226"/>
      <c r="Q281" s="226"/>
      <c r="R281" s="226"/>
      <c r="S281" s="226"/>
      <c r="T281" s="226"/>
      <c r="U281" s="226"/>
      <c r="V281" s="226"/>
      <c r="W281" s="226"/>
      <c r="X281" s="226"/>
      <c r="Y281" s="227"/>
    </row>
    <row r="282" spans="1:25" x14ac:dyDescent="0.35">
      <c r="A282" s="225"/>
      <c r="B282" s="226"/>
      <c r="C282" s="226"/>
      <c r="D282" s="226"/>
      <c r="E282" s="226"/>
      <c r="F282" s="226"/>
      <c r="G282" s="226"/>
      <c r="H282" s="226"/>
      <c r="I282" s="226"/>
      <c r="J282" s="226"/>
      <c r="K282" s="226"/>
      <c r="L282" s="226"/>
      <c r="M282" s="226"/>
      <c r="N282" s="226"/>
      <c r="O282" s="226"/>
      <c r="P282" s="226"/>
      <c r="Q282" s="226"/>
      <c r="R282" s="226"/>
      <c r="S282" s="226"/>
      <c r="T282" s="226"/>
      <c r="U282" s="226"/>
      <c r="V282" s="226"/>
      <c r="W282" s="226"/>
      <c r="X282" s="226"/>
      <c r="Y282" s="227"/>
    </row>
    <row r="283" spans="1:25" x14ac:dyDescent="0.35">
      <c r="A283" s="225"/>
      <c r="B283" s="226"/>
      <c r="C283" s="226"/>
      <c r="D283" s="226"/>
      <c r="E283" s="226"/>
      <c r="F283" s="226"/>
      <c r="G283" s="226"/>
      <c r="H283" s="226"/>
      <c r="I283" s="226"/>
      <c r="J283" s="226"/>
      <c r="K283" s="226"/>
      <c r="L283" s="226"/>
      <c r="M283" s="226"/>
      <c r="N283" s="226"/>
      <c r="O283" s="226"/>
      <c r="P283" s="226"/>
      <c r="Q283" s="226"/>
      <c r="R283" s="226"/>
      <c r="S283" s="226"/>
      <c r="T283" s="226"/>
      <c r="U283" s="226"/>
      <c r="V283" s="226"/>
      <c r="W283" s="226"/>
      <c r="X283" s="226"/>
      <c r="Y283" s="227"/>
    </row>
    <row r="284" spans="1:25" x14ac:dyDescent="0.35">
      <c r="A284" s="225"/>
      <c r="B284" s="226"/>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7"/>
    </row>
    <row r="285" spans="1:25" x14ac:dyDescent="0.35">
      <c r="A285" s="225"/>
      <c r="B285" s="226"/>
      <c r="C285" s="226"/>
      <c r="D285" s="226"/>
      <c r="E285" s="226"/>
      <c r="F285" s="226"/>
      <c r="G285" s="226"/>
      <c r="H285" s="226"/>
      <c r="I285" s="226"/>
      <c r="J285" s="226"/>
      <c r="K285" s="226"/>
      <c r="L285" s="226"/>
      <c r="M285" s="226"/>
      <c r="N285" s="226"/>
      <c r="O285" s="226"/>
      <c r="P285" s="226"/>
      <c r="Q285" s="226"/>
      <c r="R285" s="226"/>
      <c r="S285" s="226"/>
      <c r="T285" s="226"/>
      <c r="U285" s="226"/>
      <c r="V285" s="226"/>
      <c r="W285" s="226"/>
      <c r="X285" s="226"/>
      <c r="Y285" s="227"/>
    </row>
    <row r="286" spans="1:25" x14ac:dyDescent="0.35">
      <c r="A286" s="225"/>
      <c r="B286" s="226"/>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7"/>
    </row>
    <row r="287" spans="1:25" x14ac:dyDescent="0.35">
      <c r="A287" s="225"/>
      <c r="B287" s="226"/>
      <c r="C287" s="226"/>
      <c r="D287" s="226"/>
      <c r="E287" s="226"/>
      <c r="F287" s="226"/>
      <c r="G287" s="226"/>
      <c r="H287" s="226"/>
      <c r="I287" s="226"/>
      <c r="J287" s="226"/>
      <c r="K287" s="226"/>
      <c r="L287" s="226"/>
      <c r="M287" s="226"/>
      <c r="N287" s="226"/>
      <c r="O287" s="226"/>
      <c r="P287" s="226"/>
      <c r="Q287" s="226"/>
      <c r="R287" s="226"/>
      <c r="S287" s="226"/>
      <c r="T287" s="226"/>
      <c r="U287" s="226"/>
      <c r="V287" s="226"/>
      <c r="W287" s="226"/>
      <c r="X287" s="226"/>
      <c r="Y287" s="227"/>
    </row>
    <row r="288" spans="1:25" x14ac:dyDescent="0.35">
      <c r="A288" s="225"/>
      <c r="B288" s="226"/>
      <c r="C288" s="226"/>
      <c r="D288" s="226"/>
      <c r="E288" s="226"/>
      <c r="F288" s="226"/>
      <c r="G288" s="226"/>
      <c r="H288" s="226"/>
      <c r="I288" s="226"/>
      <c r="J288" s="226"/>
      <c r="K288" s="226"/>
      <c r="L288" s="226"/>
      <c r="M288" s="226"/>
      <c r="N288" s="226"/>
      <c r="O288" s="226"/>
      <c r="P288" s="226"/>
      <c r="Q288" s="226"/>
      <c r="R288" s="226"/>
      <c r="S288" s="226"/>
      <c r="T288" s="226"/>
      <c r="U288" s="226"/>
      <c r="V288" s="226"/>
      <c r="W288" s="226"/>
      <c r="X288" s="226"/>
      <c r="Y288" s="227"/>
    </row>
    <row r="289" spans="1:25" ht="15" thickBot="1" x14ac:dyDescent="0.4">
      <c r="A289" s="228"/>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30"/>
    </row>
    <row r="291" spans="1:25" ht="15" thickBot="1" x14ac:dyDescent="0.4">
      <c r="A291" s="216" t="s">
        <v>28</v>
      </c>
      <c r="B291" s="216"/>
      <c r="C291" s="216"/>
      <c r="D291" s="216"/>
    </row>
    <row r="292" spans="1:25" x14ac:dyDescent="0.35">
      <c r="A292" s="222" t="s">
        <v>218</v>
      </c>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4"/>
    </row>
    <row r="293" spans="1:25" x14ac:dyDescent="0.35">
      <c r="A293" s="225"/>
      <c r="B293" s="226"/>
      <c r="C293" s="226"/>
      <c r="D293" s="226"/>
      <c r="E293" s="226"/>
      <c r="F293" s="226"/>
      <c r="G293" s="226"/>
      <c r="H293" s="226"/>
      <c r="I293" s="226"/>
      <c r="J293" s="226"/>
      <c r="K293" s="226"/>
      <c r="L293" s="226"/>
      <c r="M293" s="226"/>
      <c r="N293" s="226"/>
      <c r="O293" s="226"/>
      <c r="P293" s="226"/>
      <c r="Q293" s="226"/>
      <c r="R293" s="226"/>
      <c r="S293" s="226"/>
      <c r="T293" s="226"/>
      <c r="U293" s="226"/>
      <c r="V293" s="226"/>
      <c r="W293" s="226"/>
      <c r="X293" s="226"/>
      <c r="Y293" s="227"/>
    </row>
    <row r="294" spans="1:25" x14ac:dyDescent="0.35">
      <c r="A294" s="225"/>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7"/>
    </row>
    <row r="295" spans="1:25" x14ac:dyDescent="0.35">
      <c r="A295" s="225"/>
      <c r="B295" s="226"/>
      <c r="C295" s="226"/>
      <c r="D295" s="226"/>
      <c r="E295" s="226"/>
      <c r="F295" s="226"/>
      <c r="G295" s="226"/>
      <c r="H295" s="226"/>
      <c r="I295" s="226"/>
      <c r="J295" s="226"/>
      <c r="K295" s="226"/>
      <c r="L295" s="226"/>
      <c r="M295" s="226"/>
      <c r="N295" s="226"/>
      <c r="O295" s="226"/>
      <c r="P295" s="226"/>
      <c r="Q295" s="226"/>
      <c r="R295" s="226"/>
      <c r="S295" s="226"/>
      <c r="T295" s="226"/>
      <c r="U295" s="226"/>
      <c r="V295" s="226"/>
      <c r="W295" s="226"/>
      <c r="X295" s="226"/>
      <c r="Y295" s="227"/>
    </row>
    <row r="296" spans="1:25" x14ac:dyDescent="0.35">
      <c r="A296" s="225"/>
      <c r="B296" s="226"/>
      <c r="C296" s="226"/>
      <c r="D296" s="226"/>
      <c r="E296" s="226"/>
      <c r="F296" s="226"/>
      <c r="G296" s="226"/>
      <c r="H296" s="226"/>
      <c r="I296" s="226"/>
      <c r="J296" s="226"/>
      <c r="K296" s="226"/>
      <c r="L296" s="226"/>
      <c r="M296" s="226"/>
      <c r="N296" s="226"/>
      <c r="O296" s="226"/>
      <c r="P296" s="226"/>
      <c r="Q296" s="226"/>
      <c r="R296" s="226"/>
      <c r="S296" s="226"/>
      <c r="T296" s="226"/>
      <c r="U296" s="226"/>
      <c r="V296" s="226"/>
      <c r="W296" s="226"/>
      <c r="X296" s="226"/>
      <c r="Y296" s="227"/>
    </row>
    <row r="297" spans="1:25" x14ac:dyDescent="0.35">
      <c r="A297" s="225"/>
      <c r="B297" s="226"/>
      <c r="C297" s="226"/>
      <c r="D297" s="226"/>
      <c r="E297" s="226"/>
      <c r="F297" s="226"/>
      <c r="G297" s="226"/>
      <c r="H297" s="226"/>
      <c r="I297" s="226"/>
      <c r="J297" s="226"/>
      <c r="K297" s="226"/>
      <c r="L297" s="226"/>
      <c r="M297" s="226"/>
      <c r="N297" s="226"/>
      <c r="O297" s="226"/>
      <c r="P297" s="226"/>
      <c r="Q297" s="226"/>
      <c r="R297" s="226"/>
      <c r="S297" s="226"/>
      <c r="T297" s="226"/>
      <c r="U297" s="226"/>
      <c r="V297" s="226"/>
      <c r="W297" s="226"/>
      <c r="X297" s="226"/>
      <c r="Y297" s="227"/>
    </row>
    <row r="298" spans="1:25" ht="15" thickBot="1" x14ac:dyDescent="0.4">
      <c r="A298" s="228"/>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30"/>
    </row>
    <row r="300" spans="1:25" ht="15" thickBot="1" x14ac:dyDescent="0.4">
      <c r="A300" s="216" t="s">
        <v>200</v>
      </c>
      <c r="B300" s="216"/>
      <c r="C300" s="216"/>
      <c r="D300" s="216"/>
      <c r="E300" s="216"/>
      <c r="F300" s="216"/>
      <c r="G300" s="216"/>
      <c r="H300" s="216"/>
    </row>
    <row r="301" spans="1:25" ht="15" thickBot="1" x14ac:dyDescent="0.4">
      <c r="A301" s="219" t="s">
        <v>220</v>
      </c>
      <c r="B301" s="220"/>
      <c r="C301" s="220"/>
      <c r="D301" s="220"/>
      <c r="E301" s="220"/>
      <c r="F301" s="220"/>
      <c r="G301" s="220"/>
      <c r="H301" s="220"/>
      <c r="I301" s="220"/>
      <c r="J301" s="220"/>
      <c r="K301" s="220"/>
      <c r="L301" s="220"/>
      <c r="M301" s="220"/>
      <c r="N301" s="220"/>
      <c r="O301" s="220"/>
      <c r="P301" s="220"/>
      <c r="Q301" s="220"/>
      <c r="R301" s="220"/>
      <c r="S301" s="220"/>
      <c r="T301" s="220"/>
      <c r="U301" s="220"/>
      <c r="V301" s="220"/>
      <c r="W301" s="220"/>
      <c r="X301" s="220"/>
      <c r="Y301" s="221"/>
    </row>
    <row r="303" spans="1:25" ht="15" thickBot="1" x14ac:dyDescent="0.4">
      <c r="A303" s="216" t="s">
        <v>86</v>
      </c>
      <c r="B303" s="216"/>
      <c r="C303" s="216"/>
      <c r="E303" s="216" t="s">
        <v>87</v>
      </c>
      <c r="F303" s="216"/>
      <c r="G303" s="216"/>
    </row>
    <row r="304" spans="1:25" ht="15" thickBot="1" x14ac:dyDescent="0.4">
      <c r="A304" s="217" t="s">
        <v>57</v>
      </c>
      <c r="B304" s="218"/>
      <c r="E304" s="217" t="s">
        <v>57</v>
      </c>
      <c r="F304" s="218"/>
    </row>
    <row r="306" spans="1:25" x14ac:dyDescent="0.3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8" spans="1:25" ht="19" thickBot="1" x14ac:dyDescent="0.5">
      <c r="A308" s="215" t="s">
        <v>71</v>
      </c>
      <c r="B308" s="215"/>
      <c r="C308" s="215"/>
      <c r="D308" s="215"/>
      <c r="E308" s="215"/>
      <c r="F308" s="215"/>
      <c r="H308" s="198" t="s">
        <v>254</v>
      </c>
      <c r="I308" s="198"/>
      <c r="J308" s="198"/>
    </row>
    <row r="309" spans="1:25" x14ac:dyDescent="0.35">
      <c r="A309" s="222" t="s">
        <v>286</v>
      </c>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4"/>
    </row>
    <row r="310" spans="1:25" x14ac:dyDescent="0.35">
      <c r="A310" s="225"/>
      <c r="B310" s="226"/>
      <c r="C310" s="226"/>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7"/>
    </row>
    <row r="311" spans="1:25" x14ac:dyDescent="0.35">
      <c r="A311" s="225"/>
      <c r="B311" s="226"/>
      <c r="C311" s="226"/>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7"/>
    </row>
    <row r="312" spans="1:25" x14ac:dyDescent="0.35">
      <c r="A312" s="225"/>
      <c r="B312" s="226"/>
      <c r="C312" s="226"/>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7"/>
    </row>
    <row r="313" spans="1:25" x14ac:dyDescent="0.35">
      <c r="A313" s="225"/>
      <c r="B313" s="226"/>
      <c r="C313" s="226"/>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7"/>
    </row>
    <row r="314" spans="1:25" x14ac:dyDescent="0.35">
      <c r="A314" s="225"/>
      <c r="B314" s="226"/>
      <c r="C314" s="226"/>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7"/>
    </row>
    <row r="315" spans="1:25" x14ac:dyDescent="0.35">
      <c r="A315" s="225"/>
      <c r="B315" s="226"/>
      <c r="C315" s="226"/>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7"/>
    </row>
    <row r="316" spans="1:25" x14ac:dyDescent="0.35">
      <c r="A316" s="225"/>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7"/>
    </row>
    <row r="317" spans="1:25" x14ac:dyDescent="0.35">
      <c r="A317" s="225"/>
      <c r="B317" s="226"/>
      <c r="C317" s="226"/>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7"/>
    </row>
    <row r="318" spans="1:25" x14ac:dyDescent="0.35">
      <c r="A318" s="225"/>
      <c r="B318" s="226"/>
      <c r="C318" s="226"/>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7"/>
    </row>
    <row r="319" spans="1:25" x14ac:dyDescent="0.35">
      <c r="A319" s="225"/>
      <c r="B319" s="226"/>
      <c r="C319" s="226"/>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7"/>
    </row>
    <row r="320" spans="1:25" x14ac:dyDescent="0.35">
      <c r="A320" s="225"/>
      <c r="B320" s="226"/>
      <c r="C320" s="226"/>
      <c r="D320" s="226"/>
      <c r="E320" s="226"/>
      <c r="F320" s="226"/>
      <c r="G320" s="226"/>
      <c r="H320" s="226"/>
      <c r="I320" s="226"/>
      <c r="J320" s="226"/>
      <c r="K320" s="226"/>
      <c r="L320" s="226"/>
      <c r="M320" s="226"/>
      <c r="N320" s="226"/>
      <c r="O320" s="226"/>
      <c r="P320" s="226"/>
      <c r="Q320" s="226"/>
      <c r="R320" s="226"/>
      <c r="S320" s="226"/>
      <c r="T320" s="226"/>
      <c r="U320" s="226"/>
      <c r="V320" s="226"/>
      <c r="W320" s="226"/>
      <c r="X320" s="226"/>
      <c r="Y320" s="227"/>
    </row>
    <row r="321" spans="1:25" x14ac:dyDescent="0.35">
      <c r="A321" s="225"/>
      <c r="B321" s="226"/>
      <c r="C321" s="226"/>
      <c r="D321" s="226"/>
      <c r="E321" s="226"/>
      <c r="F321" s="226"/>
      <c r="G321" s="226"/>
      <c r="H321" s="226"/>
      <c r="I321" s="226"/>
      <c r="J321" s="226"/>
      <c r="K321" s="226"/>
      <c r="L321" s="226"/>
      <c r="M321" s="226"/>
      <c r="N321" s="226"/>
      <c r="O321" s="226"/>
      <c r="P321" s="226"/>
      <c r="Q321" s="226"/>
      <c r="R321" s="226"/>
      <c r="S321" s="226"/>
      <c r="T321" s="226"/>
      <c r="U321" s="226"/>
      <c r="V321" s="226"/>
      <c r="W321" s="226"/>
      <c r="X321" s="226"/>
      <c r="Y321" s="227"/>
    </row>
    <row r="322" spans="1:25" ht="15" thickBot="1" x14ac:dyDescent="0.4">
      <c r="A322" s="228"/>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30"/>
    </row>
    <row r="324" spans="1:25" ht="15" thickBot="1" x14ac:dyDescent="0.4">
      <c r="A324" s="216" t="s">
        <v>28</v>
      </c>
      <c r="B324" s="216"/>
      <c r="C324" s="216"/>
      <c r="D324" s="216"/>
    </row>
    <row r="325" spans="1:25" x14ac:dyDescent="0.35">
      <c r="A325" s="222" t="s">
        <v>277</v>
      </c>
      <c r="B325" s="223"/>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4"/>
    </row>
    <row r="326" spans="1:25" x14ac:dyDescent="0.35">
      <c r="A326" s="225"/>
      <c r="B326" s="226"/>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7"/>
    </row>
    <row r="327" spans="1:25" x14ac:dyDescent="0.35">
      <c r="A327" s="225"/>
      <c r="B327" s="226"/>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7"/>
    </row>
    <row r="328" spans="1:25" x14ac:dyDescent="0.35">
      <c r="A328" s="225"/>
      <c r="B328" s="226"/>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7"/>
    </row>
    <row r="329" spans="1:25" x14ac:dyDescent="0.35">
      <c r="A329" s="225"/>
      <c r="B329" s="226"/>
      <c r="C329" s="226"/>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7"/>
    </row>
    <row r="330" spans="1:25" x14ac:dyDescent="0.35">
      <c r="A330" s="225"/>
      <c r="B330" s="226"/>
      <c r="C330" s="226"/>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7"/>
    </row>
    <row r="331" spans="1:25" ht="15" thickBot="1" x14ac:dyDescent="0.4">
      <c r="A331" s="228"/>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30"/>
    </row>
    <row r="333" spans="1:25" ht="15" thickBot="1" x14ac:dyDescent="0.4">
      <c r="A333" s="216" t="s">
        <v>200</v>
      </c>
      <c r="B333" s="216"/>
      <c r="C333" s="216"/>
      <c r="D333" s="216"/>
      <c r="E333" s="216"/>
      <c r="F333" s="216"/>
      <c r="G333" s="216"/>
      <c r="H333" s="216"/>
    </row>
    <row r="334" spans="1:25" ht="15" thickBot="1" x14ac:dyDescent="0.4">
      <c r="A334" s="219" t="s">
        <v>221</v>
      </c>
      <c r="B334" s="220"/>
      <c r="C334" s="220"/>
      <c r="D334" s="220"/>
      <c r="E334" s="220"/>
      <c r="F334" s="220"/>
      <c r="G334" s="220"/>
      <c r="H334" s="220"/>
      <c r="I334" s="220"/>
      <c r="J334" s="220"/>
      <c r="K334" s="220"/>
      <c r="L334" s="220"/>
      <c r="M334" s="220"/>
      <c r="N334" s="220"/>
      <c r="O334" s="220"/>
      <c r="P334" s="220"/>
      <c r="Q334" s="220"/>
      <c r="R334" s="220"/>
      <c r="S334" s="220"/>
      <c r="T334" s="220"/>
      <c r="U334" s="220"/>
      <c r="V334" s="220"/>
      <c r="W334" s="220"/>
      <c r="X334" s="220"/>
      <c r="Y334" s="221"/>
    </row>
    <row r="336" spans="1:25" ht="15" thickBot="1" x14ac:dyDescent="0.4">
      <c r="A336" s="216" t="s">
        <v>86</v>
      </c>
      <c r="B336" s="216"/>
      <c r="C336" s="216"/>
      <c r="E336" s="216" t="s">
        <v>87</v>
      </c>
      <c r="F336" s="216"/>
      <c r="G336" s="216"/>
    </row>
    <row r="337" spans="1:25" ht="15" thickBot="1" x14ac:dyDescent="0.4">
      <c r="A337" s="217" t="s">
        <v>56</v>
      </c>
      <c r="B337" s="218"/>
      <c r="E337" s="217" t="s">
        <v>57</v>
      </c>
      <c r="F337" s="218"/>
    </row>
    <row r="339" spans="1:25" s="10" customFormat="1" x14ac:dyDescent="0.35"/>
    <row r="341" spans="1:25" ht="19" thickBot="1" x14ac:dyDescent="0.5">
      <c r="A341" s="215" t="s">
        <v>72</v>
      </c>
      <c r="B341" s="215"/>
      <c r="C341" s="215"/>
      <c r="D341" s="215"/>
      <c r="E341" s="215"/>
      <c r="F341" s="215"/>
      <c r="H341" s="198" t="s">
        <v>261</v>
      </c>
      <c r="I341" s="198"/>
      <c r="J341" s="198"/>
    </row>
    <row r="342" spans="1:25" x14ac:dyDescent="0.35">
      <c r="A342" s="222" t="s">
        <v>294</v>
      </c>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4"/>
    </row>
    <row r="343" spans="1:25" x14ac:dyDescent="0.35">
      <c r="A343" s="225"/>
      <c r="B343" s="226"/>
      <c r="C343" s="226"/>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7"/>
    </row>
    <row r="344" spans="1:25" x14ac:dyDescent="0.35">
      <c r="A344" s="225"/>
      <c r="B344" s="226"/>
      <c r="C344" s="226"/>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7"/>
    </row>
    <row r="345" spans="1:25" x14ac:dyDescent="0.35">
      <c r="A345" s="225"/>
      <c r="B345" s="226"/>
      <c r="C345" s="226"/>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7"/>
    </row>
    <row r="346" spans="1:25" x14ac:dyDescent="0.35">
      <c r="A346" s="225"/>
      <c r="B346" s="226"/>
      <c r="C346" s="226"/>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7"/>
    </row>
    <row r="347" spans="1:25" x14ac:dyDescent="0.35">
      <c r="A347" s="225"/>
      <c r="B347" s="226"/>
      <c r="C347" s="226"/>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7"/>
    </row>
    <row r="348" spans="1:25" x14ac:dyDescent="0.35">
      <c r="A348" s="225"/>
      <c r="B348" s="226"/>
      <c r="C348" s="226"/>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7"/>
    </row>
    <row r="349" spans="1:25" x14ac:dyDescent="0.35">
      <c r="A349" s="225"/>
      <c r="B349" s="226"/>
      <c r="C349" s="226"/>
      <c r="D349" s="226"/>
      <c r="E349" s="226"/>
      <c r="F349" s="226"/>
      <c r="G349" s="226"/>
      <c r="H349" s="226"/>
      <c r="I349" s="226"/>
      <c r="J349" s="226"/>
      <c r="K349" s="226"/>
      <c r="L349" s="226"/>
      <c r="M349" s="226"/>
      <c r="N349" s="226"/>
      <c r="O349" s="226"/>
      <c r="P349" s="226"/>
      <c r="Q349" s="226"/>
      <c r="R349" s="226"/>
      <c r="S349" s="226"/>
      <c r="T349" s="226"/>
      <c r="U349" s="226"/>
      <c r="V349" s="226"/>
      <c r="W349" s="226"/>
      <c r="X349" s="226"/>
      <c r="Y349" s="227"/>
    </row>
    <row r="350" spans="1:25" x14ac:dyDescent="0.35">
      <c r="A350" s="225"/>
      <c r="B350" s="226"/>
      <c r="C350" s="226"/>
      <c r="D350" s="226"/>
      <c r="E350" s="226"/>
      <c r="F350" s="226"/>
      <c r="G350" s="226"/>
      <c r="H350" s="226"/>
      <c r="I350" s="226"/>
      <c r="J350" s="226"/>
      <c r="K350" s="226"/>
      <c r="L350" s="226"/>
      <c r="M350" s="226"/>
      <c r="N350" s="226"/>
      <c r="O350" s="226"/>
      <c r="P350" s="226"/>
      <c r="Q350" s="226"/>
      <c r="R350" s="226"/>
      <c r="S350" s="226"/>
      <c r="T350" s="226"/>
      <c r="U350" s="226"/>
      <c r="V350" s="226"/>
      <c r="W350" s="226"/>
      <c r="X350" s="226"/>
      <c r="Y350" s="227"/>
    </row>
    <row r="351" spans="1:25" x14ac:dyDescent="0.35">
      <c r="A351" s="225"/>
      <c r="B351" s="226"/>
      <c r="C351" s="226"/>
      <c r="D351" s="226"/>
      <c r="E351" s="226"/>
      <c r="F351" s="226"/>
      <c r="G351" s="226"/>
      <c r="H351" s="226"/>
      <c r="I351" s="226"/>
      <c r="J351" s="226"/>
      <c r="K351" s="226"/>
      <c r="L351" s="226"/>
      <c r="M351" s="226"/>
      <c r="N351" s="226"/>
      <c r="O351" s="226"/>
      <c r="P351" s="226"/>
      <c r="Q351" s="226"/>
      <c r="R351" s="226"/>
      <c r="S351" s="226"/>
      <c r="T351" s="226"/>
      <c r="U351" s="226"/>
      <c r="V351" s="226"/>
      <c r="W351" s="226"/>
      <c r="X351" s="226"/>
      <c r="Y351" s="227"/>
    </row>
    <row r="352" spans="1:25" x14ac:dyDescent="0.35">
      <c r="A352" s="225"/>
      <c r="B352" s="226"/>
      <c r="C352" s="226"/>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7"/>
    </row>
    <row r="353" spans="1:25" x14ac:dyDescent="0.35">
      <c r="A353" s="225"/>
      <c r="B353" s="226"/>
      <c r="C353" s="226"/>
      <c r="D353" s="226"/>
      <c r="E353" s="226"/>
      <c r="F353" s="226"/>
      <c r="G353" s="226"/>
      <c r="H353" s="226"/>
      <c r="I353" s="226"/>
      <c r="J353" s="226"/>
      <c r="K353" s="226"/>
      <c r="L353" s="226"/>
      <c r="M353" s="226"/>
      <c r="N353" s="226"/>
      <c r="O353" s="226"/>
      <c r="P353" s="226"/>
      <c r="Q353" s="226"/>
      <c r="R353" s="226"/>
      <c r="S353" s="226"/>
      <c r="T353" s="226"/>
      <c r="U353" s="226"/>
      <c r="V353" s="226"/>
      <c r="W353" s="226"/>
      <c r="X353" s="226"/>
      <c r="Y353" s="227"/>
    </row>
    <row r="354" spans="1:25" x14ac:dyDescent="0.35">
      <c r="A354" s="225"/>
      <c r="B354" s="226"/>
      <c r="C354" s="226"/>
      <c r="D354" s="226"/>
      <c r="E354" s="226"/>
      <c r="F354" s="226"/>
      <c r="G354" s="226"/>
      <c r="H354" s="226"/>
      <c r="I354" s="226"/>
      <c r="J354" s="226"/>
      <c r="K354" s="226"/>
      <c r="L354" s="226"/>
      <c r="M354" s="226"/>
      <c r="N354" s="226"/>
      <c r="O354" s="226"/>
      <c r="P354" s="226"/>
      <c r="Q354" s="226"/>
      <c r="R354" s="226"/>
      <c r="S354" s="226"/>
      <c r="T354" s="226"/>
      <c r="U354" s="226"/>
      <c r="V354" s="226"/>
      <c r="W354" s="226"/>
      <c r="X354" s="226"/>
      <c r="Y354" s="227"/>
    </row>
    <row r="355" spans="1:25" ht="15" thickBot="1" x14ac:dyDescent="0.4">
      <c r="A355" s="228"/>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30"/>
    </row>
    <row r="357" spans="1:25" ht="15" thickBot="1" x14ac:dyDescent="0.4">
      <c r="A357" s="216" t="s">
        <v>28</v>
      </c>
      <c r="B357" s="216"/>
      <c r="C357" s="216"/>
      <c r="D357" s="216"/>
    </row>
    <row r="358" spans="1:25" x14ac:dyDescent="0.35">
      <c r="A358" s="222" t="s">
        <v>266</v>
      </c>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4"/>
    </row>
    <row r="359" spans="1:25" x14ac:dyDescent="0.35">
      <c r="A359" s="225"/>
      <c r="B359" s="226"/>
      <c r="C359" s="226"/>
      <c r="D359" s="226"/>
      <c r="E359" s="226"/>
      <c r="F359" s="226"/>
      <c r="G359" s="226"/>
      <c r="H359" s="226"/>
      <c r="I359" s="226"/>
      <c r="J359" s="226"/>
      <c r="K359" s="226"/>
      <c r="L359" s="226"/>
      <c r="M359" s="226"/>
      <c r="N359" s="226"/>
      <c r="O359" s="226"/>
      <c r="P359" s="226"/>
      <c r="Q359" s="226"/>
      <c r="R359" s="226"/>
      <c r="S359" s="226"/>
      <c r="T359" s="226"/>
      <c r="U359" s="226"/>
      <c r="V359" s="226"/>
      <c r="W359" s="226"/>
      <c r="X359" s="226"/>
      <c r="Y359" s="227"/>
    </row>
    <row r="360" spans="1:25" x14ac:dyDescent="0.35">
      <c r="A360" s="225"/>
      <c r="B360" s="226"/>
      <c r="C360" s="226"/>
      <c r="D360" s="226"/>
      <c r="E360" s="226"/>
      <c r="F360" s="226"/>
      <c r="G360" s="226"/>
      <c r="H360" s="226"/>
      <c r="I360" s="226"/>
      <c r="J360" s="226"/>
      <c r="K360" s="226"/>
      <c r="L360" s="226"/>
      <c r="M360" s="226"/>
      <c r="N360" s="226"/>
      <c r="O360" s="226"/>
      <c r="P360" s="226"/>
      <c r="Q360" s="226"/>
      <c r="R360" s="226"/>
      <c r="S360" s="226"/>
      <c r="T360" s="226"/>
      <c r="U360" s="226"/>
      <c r="V360" s="226"/>
      <c r="W360" s="226"/>
      <c r="X360" s="226"/>
      <c r="Y360" s="227"/>
    </row>
    <row r="361" spans="1:25" x14ac:dyDescent="0.35">
      <c r="A361" s="225"/>
      <c r="B361" s="226"/>
      <c r="C361" s="226"/>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7"/>
    </row>
    <row r="362" spans="1:25" x14ac:dyDescent="0.35">
      <c r="A362" s="225"/>
      <c r="B362" s="226"/>
      <c r="C362" s="226"/>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7"/>
    </row>
    <row r="363" spans="1:25" x14ac:dyDescent="0.35">
      <c r="A363" s="225"/>
      <c r="B363" s="226"/>
      <c r="C363" s="226"/>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7"/>
    </row>
    <row r="364" spans="1:25" ht="15" thickBot="1" x14ac:dyDescent="0.4">
      <c r="A364" s="228"/>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30"/>
    </row>
    <row r="366" spans="1:25" ht="15" thickBot="1" x14ac:dyDescent="0.4">
      <c r="A366" s="216" t="s">
        <v>200</v>
      </c>
      <c r="B366" s="216"/>
      <c r="C366" s="216"/>
      <c r="D366" s="216"/>
      <c r="E366" s="216"/>
      <c r="F366" s="216"/>
      <c r="G366" s="216"/>
      <c r="H366" s="216"/>
    </row>
    <row r="367" spans="1:25" ht="15" thickBot="1" x14ac:dyDescent="0.4">
      <c r="A367" s="219" t="s">
        <v>262</v>
      </c>
      <c r="B367" s="220"/>
      <c r="C367" s="220"/>
      <c r="D367" s="220"/>
      <c r="E367" s="220"/>
      <c r="F367" s="220"/>
      <c r="G367" s="220"/>
      <c r="H367" s="220"/>
      <c r="I367" s="220"/>
      <c r="J367" s="220"/>
      <c r="K367" s="220"/>
      <c r="L367" s="220"/>
      <c r="M367" s="220"/>
      <c r="N367" s="220"/>
      <c r="O367" s="220"/>
      <c r="P367" s="220"/>
      <c r="Q367" s="220"/>
      <c r="R367" s="220"/>
      <c r="S367" s="220"/>
      <c r="T367" s="220"/>
      <c r="U367" s="220"/>
      <c r="V367" s="220"/>
      <c r="W367" s="220"/>
      <c r="X367" s="220"/>
      <c r="Y367" s="221"/>
    </row>
    <row r="369" spans="1:25" ht="15" thickBot="1" x14ac:dyDescent="0.4">
      <c r="A369" s="216" t="s">
        <v>86</v>
      </c>
      <c r="B369" s="216"/>
      <c r="C369" s="216"/>
      <c r="E369" s="216" t="s">
        <v>87</v>
      </c>
      <c r="F369" s="216"/>
      <c r="G369" s="216"/>
    </row>
    <row r="370" spans="1:25" ht="15" thickBot="1" x14ac:dyDescent="0.4">
      <c r="A370" s="217" t="s">
        <v>56</v>
      </c>
      <c r="B370" s="218"/>
      <c r="E370" s="217" t="s">
        <v>56</v>
      </c>
      <c r="F370" s="218"/>
    </row>
    <row r="372" spans="1:25" s="10" customFormat="1" x14ac:dyDescent="0.35"/>
    <row r="374" spans="1:25" ht="19" thickBot="1" x14ac:dyDescent="0.5">
      <c r="A374" s="215" t="s">
        <v>73</v>
      </c>
      <c r="B374" s="215"/>
      <c r="C374" s="215"/>
      <c r="D374" s="215"/>
      <c r="E374" s="215"/>
      <c r="F374" s="215"/>
      <c r="H374" s="215" t="s">
        <v>314</v>
      </c>
      <c r="I374" s="215"/>
      <c r="J374" s="215"/>
    </row>
    <row r="375" spans="1:25" x14ac:dyDescent="0.35">
      <c r="A375" s="222" t="s">
        <v>313</v>
      </c>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4"/>
    </row>
    <row r="376" spans="1:25" x14ac:dyDescent="0.35">
      <c r="A376" s="225"/>
      <c r="B376" s="226"/>
      <c r="C376" s="226"/>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7"/>
    </row>
    <row r="377" spans="1:25" x14ac:dyDescent="0.35">
      <c r="A377" s="225"/>
      <c r="B377" s="226"/>
      <c r="C377" s="226"/>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7"/>
    </row>
    <row r="378" spans="1:25" x14ac:dyDescent="0.35">
      <c r="A378" s="225"/>
      <c r="B378" s="226"/>
      <c r="C378" s="226"/>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7"/>
    </row>
    <row r="379" spans="1:25" x14ac:dyDescent="0.35">
      <c r="A379" s="225"/>
      <c r="B379" s="226"/>
      <c r="C379" s="226"/>
      <c r="D379" s="226"/>
      <c r="E379" s="226"/>
      <c r="F379" s="226"/>
      <c r="G379" s="226"/>
      <c r="H379" s="226"/>
      <c r="I379" s="226"/>
      <c r="J379" s="226"/>
      <c r="K379" s="226"/>
      <c r="L379" s="226"/>
      <c r="M379" s="226"/>
      <c r="N379" s="226"/>
      <c r="O379" s="226"/>
      <c r="P379" s="226"/>
      <c r="Q379" s="226"/>
      <c r="R379" s="226"/>
      <c r="S379" s="226"/>
      <c r="T379" s="226"/>
      <c r="U379" s="226"/>
      <c r="V379" s="226"/>
      <c r="W379" s="226"/>
      <c r="X379" s="226"/>
      <c r="Y379" s="227"/>
    </row>
    <row r="380" spans="1:25" x14ac:dyDescent="0.35">
      <c r="A380" s="225"/>
      <c r="B380" s="226"/>
      <c r="C380" s="226"/>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7"/>
    </row>
    <row r="381" spans="1:25" x14ac:dyDescent="0.35">
      <c r="A381" s="225"/>
      <c r="B381" s="226"/>
      <c r="C381" s="226"/>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7"/>
    </row>
    <row r="382" spans="1:25" x14ac:dyDescent="0.35">
      <c r="A382" s="225"/>
      <c r="B382" s="226"/>
      <c r="C382" s="226"/>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7"/>
    </row>
    <row r="383" spans="1:25" x14ac:dyDescent="0.35">
      <c r="A383" s="225"/>
      <c r="B383" s="226"/>
      <c r="C383" s="226"/>
      <c r="D383" s="226"/>
      <c r="E383" s="226"/>
      <c r="F383" s="226"/>
      <c r="G383" s="226"/>
      <c r="H383" s="226"/>
      <c r="I383" s="226"/>
      <c r="J383" s="226"/>
      <c r="K383" s="226"/>
      <c r="L383" s="226"/>
      <c r="M383" s="226"/>
      <c r="N383" s="226"/>
      <c r="O383" s="226"/>
      <c r="P383" s="226"/>
      <c r="Q383" s="226"/>
      <c r="R383" s="226"/>
      <c r="S383" s="226"/>
      <c r="T383" s="226"/>
      <c r="U383" s="226"/>
      <c r="V383" s="226"/>
      <c r="W383" s="226"/>
      <c r="X383" s="226"/>
      <c r="Y383" s="227"/>
    </row>
    <row r="384" spans="1:25" x14ac:dyDescent="0.35">
      <c r="A384" s="225"/>
      <c r="B384" s="226"/>
      <c r="C384" s="226"/>
      <c r="D384" s="226"/>
      <c r="E384" s="226"/>
      <c r="F384" s="226"/>
      <c r="G384" s="226"/>
      <c r="H384" s="226"/>
      <c r="I384" s="226"/>
      <c r="J384" s="226"/>
      <c r="K384" s="226"/>
      <c r="L384" s="226"/>
      <c r="M384" s="226"/>
      <c r="N384" s="226"/>
      <c r="O384" s="226"/>
      <c r="P384" s="226"/>
      <c r="Q384" s="226"/>
      <c r="R384" s="226"/>
      <c r="S384" s="226"/>
      <c r="T384" s="226"/>
      <c r="U384" s="226"/>
      <c r="V384" s="226"/>
      <c r="W384" s="226"/>
      <c r="X384" s="226"/>
      <c r="Y384" s="227"/>
    </row>
    <row r="385" spans="1:25" x14ac:dyDescent="0.35">
      <c r="A385" s="225"/>
      <c r="B385" s="226"/>
      <c r="C385" s="226"/>
      <c r="D385" s="226"/>
      <c r="E385" s="226"/>
      <c r="F385" s="226"/>
      <c r="G385" s="226"/>
      <c r="H385" s="226"/>
      <c r="I385" s="226"/>
      <c r="J385" s="226"/>
      <c r="K385" s="226"/>
      <c r="L385" s="226"/>
      <c r="M385" s="226"/>
      <c r="N385" s="226"/>
      <c r="O385" s="226"/>
      <c r="P385" s="226"/>
      <c r="Q385" s="226"/>
      <c r="R385" s="226"/>
      <c r="S385" s="226"/>
      <c r="T385" s="226"/>
      <c r="U385" s="226"/>
      <c r="V385" s="226"/>
      <c r="W385" s="226"/>
      <c r="X385" s="226"/>
      <c r="Y385" s="227"/>
    </row>
    <row r="386" spans="1:25" x14ac:dyDescent="0.35">
      <c r="A386" s="225"/>
      <c r="B386" s="226"/>
      <c r="C386" s="226"/>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7"/>
    </row>
    <row r="387" spans="1:25" x14ac:dyDescent="0.35">
      <c r="A387" s="225"/>
      <c r="B387" s="226"/>
      <c r="C387" s="226"/>
      <c r="D387" s="226"/>
      <c r="E387" s="226"/>
      <c r="F387" s="226"/>
      <c r="G387" s="226"/>
      <c r="H387" s="226"/>
      <c r="I387" s="226"/>
      <c r="J387" s="226"/>
      <c r="K387" s="226"/>
      <c r="L387" s="226"/>
      <c r="M387" s="226"/>
      <c r="N387" s="226"/>
      <c r="O387" s="226"/>
      <c r="P387" s="226"/>
      <c r="Q387" s="226"/>
      <c r="R387" s="226"/>
      <c r="S387" s="226"/>
      <c r="T387" s="226"/>
      <c r="U387" s="226"/>
      <c r="V387" s="226"/>
      <c r="W387" s="226"/>
      <c r="X387" s="226"/>
      <c r="Y387" s="227"/>
    </row>
    <row r="388" spans="1:25" ht="15" thickBot="1" x14ac:dyDescent="0.4">
      <c r="A388" s="228"/>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30"/>
    </row>
    <row r="390" spans="1:25" ht="15" thickBot="1" x14ac:dyDescent="0.4">
      <c r="A390" s="216" t="s">
        <v>28</v>
      </c>
      <c r="B390" s="216"/>
      <c r="C390" s="216"/>
      <c r="D390" s="216"/>
    </row>
    <row r="391" spans="1:25" x14ac:dyDescent="0.35">
      <c r="A391" s="222" t="s">
        <v>315</v>
      </c>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4"/>
    </row>
    <row r="392" spans="1:25" x14ac:dyDescent="0.35">
      <c r="A392" s="225"/>
      <c r="B392" s="226"/>
      <c r="C392" s="226"/>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7"/>
    </row>
    <row r="393" spans="1:25" x14ac:dyDescent="0.35">
      <c r="A393" s="225"/>
      <c r="B393" s="226"/>
      <c r="C393" s="226"/>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7"/>
    </row>
    <row r="394" spans="1:25" x14ac:dyDescent="0.35">
      <c r="A394" s="225"/>
      <c r="B394" s="226"/>
      <c r="C394" s="226"/>
      <c r="D394" s="226"/>
      <c r="E394" s="226"/>
      <c r="F394" s="226"/>
      <c r="G394" s="226"/>
      <c r="H394" s="226"/>
      <c r="I394" s="226"/>
      <c r="J394" s="226"/>
      <c r="K394" s="226"/>
      <c r="L394" s="226"/>
      <c r="M394" s="226"/>
      <c r="N394" s="226"/>
      <c r="O394" s="226"/>
      <c r="P394" s="226"/>
      <c r="Q394" s="226"/>
      <c r="R394" s="226"/>
      <c r="S394" s="226"/>
      <c r="T394" s="226"/>
      <c r="U394" s="226"/>
      <c r="V394" s="226"/>
      <c r="W394" s="226"/>
      <c r="X394" s="226"/>
      <c r="Y394" s="227"/>
    </row>
    <row r="395" spans="1:25" x14ac:dyDescent="0.35">
      <c r="A395" s="225"/>
      <c r="B395" s="226"/>
      <c r="C395" s="226"/>
      <c r="D395" s="226"/>
      <c r="E395" s="226"/>
      <c r="F395" s="226"/>
      <c r="G395" s="226"/>
      <c r="H395" s="226"/>
      <c r="I395" s="226"/>
      <c r="J395" s="226"/>
      <c r="K395" s="226"/>
      <c r="L395" s="226"/>
      <c r="M395" s="226"/>
      <c r="N395" s="226"/>
      <c r="O395" s="226"/>
      <c r="P395" s="226"/>
      <c r="Q395" s="226"/>
      <c r="R395" s="226"/>
      <c r="S395" s="226"/>
      <c r="T395" s="226"/>
      <c r="U395" s="226"/>
      <c r="V395" s="226"/>
      <c r="W395" s="226"/>
      <c r="X395" s="226"/>
      <c r="Y395" s="227"/>
    </row>
    <row r="396" spans="1:25" x14ac:dyDescent="0.35">
      <c r="A396" s="225"/>
      <c r="B396" s="226"/>
      <c r="C396" s="226"/>
      <c r="D396" s="226"/>
      <c r="E396" s="226"/>
      <c r="F396" s="226"/>
      <c r="G396" s="226"/>
      <c r="H396" s="226"/>
      <c r="I396" s="226"/>
      <c r="J396" s="226"/>
      <c r="K396" s="226"/>
      <c r="L396" s="226"/>
      <c r="M396" s="226"/>
      <c r="N396" s="226"/>
      <c r="O396" s="226"/>
      <c r="P396" s="226"/>
      <c r="Q396" s="226"/>
      <c r="R396" s="226"/>
      <c r="S396" s="226"/>
      <c r="T396" s="226"/>
      <c r="U396" s="226"/>
      <c r="V396" s="226"/>
      <c r="W396" s="226"/>
      <c r="X396" s="226"/>
      <c r="Y396" s="227"/>
    </row>
    <row r="397" spans="1:25" ht="15" thickBot="1" x14ac:dyDescent="0.4">
      <c r="A397" s="228"/>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30"/>
    </row>
    <row r="399" spans="1:25" ht="15" thickBot="1" x14ac:dyDescent="0.4">
      <c r="A399" s="216" t="s">
        <v>200</v>
      </c>
      <c r="B399" s="216"/>
      <c r="C399" s="216"/>
      <c r="D399" s="216"/>
      <c r="E399" s="216"/>
      <c r="F399" s="216"/>
      <c r="G399" s="216"/>
      <c r="H399" s="216"/>
    </row>
    <row r="400" spans="1:25" ht="15" thickBot="1" x14ac:dyDescent="0.4">
      <c r="A400" s="219" t="s">
        <v>211</v>
      </c>
      <c r="B400" s="220"/>
      <c r="C400" s="220"/>
      <c r="D400" s="220"/>
      <c r="E400" s="220"/>
      <c r="F400" s="220"/>
      <c r="G400" s="220"/>
      <c r="H400" s="220"/>
      <c r="I400" s="220"/>
      <c r="J400" s="220"/>
      <c r="K400" s="220"/>
      <c r="L400" s="220"/>
      <c r="M400" s="220"/>
      <c r="N400" s="220"/>
      <c r="O400" s="220"/>
      <c r="P400" s="220"/>
      <c r="Q400" s="220"/>
      <c r="R400" s="220"/>
      <c r="S400" s="220"/>
      <c r="T400" s="220"/>
      <c r="U400" s="220"/>
      <c r="V400" s="220"/>
      <c r="W400" s="220"/>
      <c r="X400" s="220"/>
      <c r="Y400" s="221"/>
    </row>
    <row r="402" spans="1:25" ht="15" thickBot="1" x14ac:dyDescent="0.4">
      <c r="A402" s="216" t="s">
        <v>86</v>
      </c>
      <c r="B402" s="216"/>
      <c r="C402" s="216"/>
      <c r="E402" s="216" t="s">
        <v>87</v>
      </c>
      <c r="F402" s="216"/>
      <c r="G402" s="216"/>
    </row>
    <row r="403" spans="1:25" ht="15" thickBot="1" x14ac:dyDescent="0.4">
      <c r="A403" s="217" t="s">
        <v>58</v>
      </c>
      <c r="B403" s="218"/>
      <c r="E403" s="217" t="s">
        <v>58</v>
      </c>
      <c r="F403" s="218"/>
    </row>
    <row r="405" spans="1:25" s="10" customFormat="1" x14ac:dyDescent="0.35"/>
    <row r="407" spans="1:25" ht="19" thickBot="1" x14ac:dyDescent="0.5">
      <c r="A407" s="215" t="s">
        <v>74</v>
      </c>
      <c r="B407" s="215"/>
      <c r="C407" s="215"/>
      <c r="D407" s="215"/>
      <c r="E407" s="215"/>
      <c r="F407" s="215"/>
      <c r="H407" s="215" t="s">
        <v>319</v>
      </c>
      <c r="I407" s="215"/>
      <c r="J407" s="215"/>
      <c r="K407" s="215"/>
      <c r="L407" s="215"/>
      <c r="M407" s="215"/>
    </row>
    <row r="408" spans="1:25" x14ac:dyDescent="0.35">
      <c r="A408" s="222" t="s">
        <v>320</v>
      </c>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4"/>
    </row>
    <row r="409" spans="1:25" x14ac:dyDescent="0.35">
      <c r="A409" s="225"/>
      <c r="B409" s="226"/>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7"/>
    </row>
    <row r="410" spans="1:25" x14ac:dyDescent="0.35">
      <c r="A410" s="225"/>
      <c r="B410" s="226"/>
      <c r="C410" s="226"/>
      <c r="D410" s="226"/>
      <c r="E410" s="226"/>
      <c r="F410" s="226"/>
      <c r="G410" s="226"/>
      <c r="H410" s="226"/>
      <c r="I410" s="226"/>
      <c r="J410" s="226"/>
      <c r="K410" s="226"/>
      <c r="L410" s="226"/>
      <c r="M410" s="226"/>
      <c r="N410" s="226"/>
      <c r="O410" s="226"/>
      <c r="P410" s="226"/>
      <c r="Q410" s="226"/>
      <c r="R410" s="226"/>
      <c r="S410" s="226"/>
      <c r="T410" s="226"/>
      <c r="U410" s="226"/>
      <c r="V410" s="226"/>
      <c r="W410" s="226"/>
      <c r="X410" s="226"/>
      <c r="Y410" s="227"/>
    </row>
    <row r="411" spans="1:25" x14ac:dyDescent="0.35">
      <c r="A411" s="225"/>
      <c r="B411" s="226"/>
      <c r="C411" s="226"/>
      <c r="D411" s="226"/>
      <c r="E411" s="226"/>
      <c r="F411" s="226"/>
      <c r="G411" s="226"/>
      <c r="H411" s="226"/>
      <c r="I411" s="226"/>
      <c r="J411" s="226"/>
      <c r="K411" s="226"/>
      <c r="L411" s="226"/>
      <c r="M411" s="226"/>
      <c r="N411" s="226"/>
      <c r="O411" s="226"/>
      <c r="P411" s="226"/>
      <c r="Q411" s="226"/>
      <c r="R411" s="226"/>
      <c r="S411" s="226"/>
      <c r="T411" s="226"/>
      <c r="U411" s="226"/>
      <c r="V411" s="226"/>
      <c r="W411" s="226"/>
      <c r="X411" s="226"/>
      <c r="Y411" s="227"/>
    </row>
    <row r="412" spans="1:25" x14ac:dyDescent="0.35">
      <c r="A412" s="225"/>
      <c r="B412" s="226"/>
      <c r="C412" s="226"/>
      <c r="D412" s="226"/>
      <c r="E412" s="226"/>
      <c r="F412" s="226"/>
      <c r="G412" s="226"/>
      <c r="H412" s="226"/>
      <c r="I412" s="226"/>
      <c r="J412" s="226"/>
      <c r="K412" s="226"/>
      <c r="L412" s="226"/>
      <c r="M412" s="226"/>
      <c r="N412" s="226"/>
      <c r="O412" s="226"/>
      <c r="P412" s="226"/>
      <c r="Q412" s="226"/>
      <c r="R412" s="226"/>
      <c r="S412" s="226"/>
      <c r="T412" s="226"/>
      <c r="U412" s="226"/>
      <c r="V412" s="226"/>
      <c r="W412" s="226"/>
      <c r="X412" s="226"/>
      <c r="Y412" s="227"/>
    </row>
    <row r="413" spans="1:25" x14ac:dyDescent="0.35">
      <c r="A413" s="225"/>
      <c r="B413" s="226"/>
      <c r="C413" s="226"/>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7"/>
    </row>
    <row r="414" spans="1:25" x14ac:dyDescent="0.35">
      <c r="A414" s="225"/>
      <c r="B414" s="226"/>
      <c r="C414" s="226"/>
      <c r="D414" s="226"/>
      <c r="E414" s="226"/>
      <c r="F414" s="226"/>
      <c r="G414" s="226"/>
      <c r="H414" s="226"/>
      <c r="I414" s="226"/>
      <c r="J414" s="226"/>
      <c r="K414" s="226"/>
      <c r="L414" s="226"/>
      <c r="M414" s="226"/>
      <c r="N414" s="226"/>
      <c r="O414" s="226"/>
      <c r="P414" s="226"/>
      <c r="Q414" s="226"/>
      <c r="R414" s="226"/>
      <c r="S414" s="226"/>
      <c r="T414" s="226"/>
      <c r="U414" s="226"/>
      <c r="V414" s="226"/>
      <c r="W414" s="226"/>
      <c r="X414" s="226"/>
      <c r="Y414" s="227"/>
    </row>
    <row r="415" spans="1:25" x14ac:dyDescent="0.35">
      <c r="A415" s="225"/>
      <c r="B415" s="226"/>
      <c r="C415" s="226"/>
      <c r="D415" s="226"/>
      <c r="E415" s="226"/>
      <c r="F415" s="226"/>
      <c r="G415" s="226"/>
      <c r="H415" s="226"/>
      <c r="I415" s="226"/>
      <c r="J415" s="226"/>
      <c r="K415" s="226"/>
      <c r="L415" s="226"/>
      <c r="M415" s="226"/>
      <c r="N415" s="226"/>
      <c r="O415" s="226"/>
      <c r="P415" s="226"/>
      <c r="Q415" s="226"/>
      <c r="R415" s="226"/>
      <c r="S415" s="226"/>
      <c r="T415" s="226"/>
      <c r="U415" s="226"/>
      <c r="V415" s="226"/>
      <c r="W415" s="226"/>
      <c r="X415" s="226"/>
      <c r="Y415" s="227"/>
    </row>
    <row r="416" spans="1:25" x14ac:dyDescent="0.35">
      <c r="A416" s="225"/>
      <c r="B416" s="226"/>
      <c r="C416" s="226"/>
      <c r="D416" s="226"/>
      <c r="E416" s="226"/>
      <c r="F416" s="226"/>
      <c r="G416" s="226"/>
      <c r="H416" s="226"/>
      <c r="I416" s="226"/>
      <c r="J416" s="226"/>
      <c r="K416" s="226"/>
      <c r="L416" s="226"/>
      <c r="M416" s="226"/>
      <c r="N416" s="226"/>
      <c r="O416" s="226"/>
      <c r="P416" s="226"/>
      <c r="Q416" s="226"/>
      <c r="R416" s="226"/>
      <c r="S416" s="226"/>
      <c r="T416" s="226"/>
      <c r="U416" s="226"/>
      <c r="V416" s="226"/>
      <c r="W416" s="226"/>
      <c r="X416" s="226"/>
      <c r="Y416" s="227"/>
    </row>
    <row r="417" spans="1:32" x14ac:dyDescent="0.35">
      <c r="A417" s="225"/>
      <c r="B417" s="226"/>
      <c r="C417" s="226"/>
      <c r="D417" s="226"/>
      <c r="E417" s="226"/>
      <c r="F417" s="226"/>
      <c r="G417" s="226"/>
      <c r="H417" s="226"/>
      <c r="I417" s="226"/>
      <c r="J417" s="226"/>
      <c r="K417" s="226"/>
      <c r="L417" s="226"/>
      <c r="M417" s="226"/>
      <c r="N417" s="226"/>
      <c r="O417" s="226"/>
      <c r="P417" s="226"/>
      <c r="Q417" s="226"/>
      <c r="R417" s="226"/>
      <c r="S417" s="226"/>
      <c r="T417" s="226"/>
      <c r="U417" s="226"/>
      <c r="V417" s="226"/>
      <c r="W417" s="226"/>
      <c r="X417" s="226"/>
      <c r="Y417" s="227"/>
    </row>
    <row r="418" spans="1:32" x14ac:dyDescent="0.35">
      <c r="A418" s="225"/>
      <c r="B418" s="226"/>
      <c r="C418" s="226"/>
      <c r="D418" s="226"/>
      <c r="E418" s="226"/>
      <c r="F418" s="226"/>
      <c r="G418" s="226"/>
      <c r="H418" s="226"/>
      <c r="I418" s="226"/>
      <c r="J418" s="226"/>
      <c r="K418" s="226"/>
      <c r="L418" s="226"/>
      <c r="M418" s="226"/>
      <c r="N418" s="226"/>
      <c r="O418" s="226"/>
      <c r="P418" s="226"/>
      <c r="Q418" s="226"/>
      <c r="R418" s="226"/>
      <c r="S418" s="226"/>
      <c r="T418" s="226"/>
      <c r="U418" s="226"/>
      <c r="V418" s="226"/>
      <c r="W418" s="226"/>
      <c r="X418" s="226"/>
      <c r="Y418" s="227"/>
    </row>
    <row r="419" spans="1:32" x14ac:dyDescent="0.35">
      <c r="A419" s="225"/>
      <c r="B419" s="226"/>
      <c r="C419" s="226"/>
      <c r="D419" s="226"/>
      <c r="E419" s="226"/>
      <c r="F419" s="226"/>
      <c r="G419" s="226"/>
      <c r="H419" s="226"/>
      <c r="I419" s="226"/>
      <c r="J419" s="226"/>
      <c r="K419" s="226"/>
      <c r="L419" s="226"/>
      <c r="M419" s="226"/>
      <c r="N419" s="226"/>
      <c r="O419" s="226"/>
      <c r="P419" s="226"/>
      <c r="Q419" s="226"/>
      <c r="R419" s="226"/>
      <c r="S419" s="226"/>
      <c r="T419" s="226"/>
      <c r="U419" s="226"/>
      <c r="V419" s="226"/>
      <c r="W419" s="226"/>
      <c r="X419" s="226"/>
      <c r="Y419" s="227"/>
    </row>
    <row r="420" spans="1:32" x14ac:dyDescent="0.35">
      <c r="A420" s="225"/>
      <c r="B420" s="226"/>
      <c r="C420" s="226"/>
      <c r="D420" s="226"/>
      <c r="E420" s="226"/>
      <c r="F420" s="226"/>
      <c r="G420" s="226"/>
      <c r="H420" s="226"/>
      <c r="I420" s="226"/>
      <c r="J420" s="226"/>
      <c r="K420" s="226"/>
      <c r="L420" s="226"/>
      <c r="M420" s="226"/>
      <c r="N420" s="226"/>
      <c r="O420" s="226"/>
      <c r="P420" s="226"/>
      <c r="Q420" s="226"/>
      <c r="R420" s="226"/>
      <c r="S420" s="226"/>
      <c r="T420" s="226"/>
      <c r="U420" s="226"/>
      <c r="V420" s="226"/>
      <c r="W420" s="226"/>
      <c r="X420" s="226"/>
      <c r="Y420" s="227"/>
    </row>
    <row r="421" spans="1:32" ht="15" thickBot="1" x14ac:dyDescent="0.4">
      <c r="A421" s="228"/>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30"/>
    </row>
    <row r="423" spans="1:32" ht="15" thickBot="1" x14ac:dyDescent="0.4">
      <c r="A423" s="216" t="s">
        <v>28</v>
      </c>
      <c r="B423" s="216"/>
      <c r="C423" s="216"/>
      <c r="D423" s="216"/>
    </row>
    <row r="424" spans="1:32" x14ac:dyDescent="0.35">
      <c r="A424" s="222" t="s">
        <v>326</v>
      </c>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4"/>
    </row>
    <row r="425" spans="1:32" x14ac:dyDescent="0.35">
      <c r="A425" s="225"/>
      <c r="B425" s="226"/>
      <c r="C425" s="226"/>
      <c r="D425" s="226"/>
      <c r="E425" s="226"/>
      <c r="F425" s="226"/>
      <c r="G425" s="226"/>
      <c r="H425" s="226"/>
      <c r="I425" s="226"/>
      <c r="J425" s="226"/>
      <c r="K425" s="226"/>
      <c r="L425" s="226"/>
      <c r="M425" s="226"/>
      <c r="N425" s="226"/>
      <c r="O425" s="226"/>
      <c r="P425" s="226"/>
      <c r="Q425" s="226"/>
      <c r="R425" s="226"/>
      <c r="S425" s="226"/>
      <c r="T425" s="226"/>
      <c r="U425" s="226"/>
      <c r="V425" s="226"/>
      <c r="W425" s="226"/>
      <c r="X425" s="226"/>
      <c r="Y425" s="227"/>
    </row>
    <row r="426" spans="1:32" x14ac:dyDescent="0.35">
      <c r="A426" s="225"/>
      <c r="B426" s="226"/>
      <c r="C426" s="226"/>
      <c r="D426" s="226"/>
      <c r="E426" s="226"/>
      <c r="F426" s="226"/>
      <c r="G426" s="226"/>
      <c r="H426" s="226"/>
      <c r="I426" s="226"/>
      <c r="J426" s="226"/>
      <c r="K426" s="226"/>
      <c r="L426" s="226"/>
      <c r="M426" s="226"/>
      <c r="N426" s="226"/>
      <c r="O426" s="226"/>
      <c r="P426" s="226"/>
      <c r="Q426" s="226"/>
      <c r="R426" s="226"/>
      <c r="S426" s="226"/>
      <c r="T426" s="226"/>
      <c r="U426" s="226"/>
      <c r="V426" s="226"/>
      <c r="W426" s="226"/>
      <c r="X426" s="226"/>
      <c r="Y426" s="227"/>
    </row>
    <row r="427" spans="1:32" x14ac:dyDescent="0.35">
      <c r="A427" s="225"/>
      <c r="B427" s="226"/>
      <c r="C427" s="226"/>
      <c r="D427" s="226"/>
      <c r="E427" s="226"/>
      <c r="F427" s="226"/>
      <c r="G427" s="226"/>
      <c r="H427" s="226"/>
      <c r="I427" s="226"/>
      <c r="J427" s="226"/>
      <c r="K427" s="226"/>
      <c r="L427" s="226"/>
      <c r="M427" s="226"/>
      <c r="N427" s="226"/>
      <c r="O427" s="226"/>
      <c r="P427" s="226"/>
      <c r="Q427" s="226"/>
      <c r="R427" s="226"/>
      <c r="S427" s="226"/>
      <c r="T427" s="226"/>
      <c r="U427" s="226"/>
      <c r="V427" s="226"/>
      <c r="W427" s="226"/>
      <c r="X427" s="226"/>
      <c r="Y427" s="227"/>
    </row>
    <row r="428" spans="1:32" x14ac:dyDescent="0.35">
      <c r="A428" s="225"/>
      <c r="B428" s="226"/>
      <c r="C428" s="226"/>
      <c r="D428" s="226"/>
      <c r="E428" s="226"/>
      <c r="F428" s="226"/>
      <c r="G428" s="226"/>
      <c r="H428" s="226"/>
      <c r="I428" s="226"/>
      <c r="J428" s="226"/>
      <c r="K428" s="226"/>
      <c r="L428" s="226"/>
      <c r="M428" s="226"/>
      <c r="N428" s="226"/>
      <c r="O428" s="226"/>
      <c r="P428" s="226"/>
      <c r="Q428" s="226"/>
      <c r="R428" s="226"/>
      <c r="S428" s="226"/>
      <c r="T428" s="226"/>
      <c r="U428" s="226"/>
      <c r="V428" s="226"/>
      <c r="W428" s="226"/>
      <c r="X428" s="226"/>
      <c r="Y428" s="227"/>
      <c r="AF428" s="11"/>
    </row>
    <row r="429" spans="1:32" x14ac:dyDescent="0.35">
      <c r="A429" s="225"/>
      <c r="B429" s="226"/>
      <c r="C429" s="226"/>
      <c r="D429" s="226"/>
      <c r="E429" s="226"/>
      <c r="F429" s="226"/>
      <c r="G429" s="226"/>
      <c r="H429" s="226"/>
      <c r="I429" s="226"/>
      <c r="J429" s="226"/>
      <c r="K429" s="226"/>
      <c r="L429" s="226"/>
      <c r="M429" s="226"/>
      <c r="N429" s="226"/>
      <c r="O429" s="226"/>
      <c r="P429" s="226"/>
      <c r="Q429" s="226"/>
      <c r="R429" s="226"/>
      <c r="S429" s="226"/>
      <c r="T429" s="226"/>
      <c r="U429" s="226"/>
      <c r="V429" s="226"/>
      <c r="W429" s="226"/>
      <c r="X429" s="226"/>
      <c r="Y429" s="227"/>
    </row>
    <row r="430" spans="1:32" ht="15" thickBot="1" x14ac:dyDescent="0.4">
      <c r="A430" s="228"/>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30"/>
    </row>
    <row r="432" spans="1:32" ht="15" thickBot="1" x14ac:dyDescent="0.4">
      <c r="A432" s="216" t="s">
        <v>200</v>
      </c>
      <c r="B432" s="216"/>
      <c r="C432" s="216"/>
      <c r="D432" s="216"/>
      <c r="E432" s="216"/>
      <c r="F432" s="216"/>
      <c r="G432" s="216"/>
      <c r="H432" s="216"/>
    </row>
    <row r="433" spans="1:25" ht="15" thickBot="1" x14ac:dyDescent="0.4">
      <c r="A433" s="219" t="s">
        <v>211</v>
      </c>
      <c r="B433" s="220"/>
      <c r="C433" s="220"/>
      <c r="D433" s="220"/>
      <c r="E433" s="220"/>
      <c r="F433" s="220"/>
      <c r="G433" s="220"/>
      <c r="H433" s="220"/>
      <c r="I433" s="220"/>
      <c r="J433" s="220"/>
      <c r="K433" s="220"/>
      <c r="L433" s="220"/>
      <c r="M433" s="220"/>
      <c r="N433" s="220"/>
      <c r="O433" s="220"/>
      <c r="P433" s="220"/>
      <c r="Q433" s="220"/>
      <c r="R433" s="220"/>
      <c r="S433" s="220"/>
      <c r="T433" s="220"/>
      <c r="U433" s="220"/>
      <c r="V433" s="220"/>
      <c r="W433" s="220"/>
      <c r="X433" s="220"/>
      <c r="Y433" s="221"/>
    </row>
    <row r="435" spans="1:25" ht="15" thickBot="1" x14ac:dyDescent="0.4">
      <c r="A435" s="216" t="s">
        <v>86</v>
      </c>
      <c r="B435" s="216"/>
      <c r="C435" s="216"/>
      <c r="E435" s="216" t="s">
        <v>87</v>
      </c>
      <c r="F435" s="216"/>
      <c r="G435" s="216"/>
    </row>
    <row r="436" spans="1:25" ht="15" thickBot="1" x14ac:dyDescent="0.4">
      <c r="A436" s="217" t="s">
        <v>58</v>
      </c>
      <c r="B436" s="218"/>
      <c r="E436" s="217" t="s">
        <v>58</v>
      </c>
      <c r="F436" s="218"/>
    </row>
    <row r="438" spans="1:25" s="10" customFormat="1" x14ac:dyDescent="0.35"/>
    <row r="440" spans="1:25" ht="19" thickBot="1" x14ac:dyDescent="0.5">
      <c r="A440" s="215" t="s">
        <v>75</v>
      </c>
      <c r="B440" s="215"/>
      <c r="C440" s="215"/>
      <c r="D440" s="215"/>
      <c r="E440" s="215"/>
      <c r="F440" s="215"/>
      <c r="H440" s="215" t="s">
        <v>166</v>
      </c>
      <c r="I440" s="215"/>
      <c r="J440" s="215"/>
    </row>
    <row r="441" spans="1:25" x14ac:dyDescent="0.35">
      <c r="A441" s="222"/>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4"/>
    </row>
    <row r="442" spans="1:25" x14ac:dyDescent="0.35">
      <c r="A442" s="225"/>
      <c r="B442" s="226"/>
      <c r="C442" s="226"/>
      <c r="D442" s="226"/>
      <c r="E442" s="226"/>
      <c r="F442" s="226"/>
      <c r="G442" s="226"/>
      <c r="H442" s="226"/>
      <c r="I442" s="226"/>
      <c r="J442" s="226"/>
      <c r="K442" s="226"/>
      <c r="L442" s="226"/>
      <c r="M442" s="226"/>
      <c r="N442" s="226"/>
      <c r="O442" s="226"/>
      <c r="P442" s="226"/>
      <c r="Q442" s="226"/>
      <c r="R442" s="226"/>
      <c r="S442" s="226"/>
      <c r="T442" s="226"/>
      <c r="U442" s="226"/>
      <c r="V442" s="226"/>
      <c r="W442" s="226"/>
      <c r="X442" s="226"/>
      <c r="Y442" s="227"/>
    </row>
    <row r="443" spans="1:25" x14ac:dyDescent="0.35">
      <c r="A443" s="225"/>
      <c r="B443" s="226"/>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7"/>
    </row>
    <row r="444" spans="1:25" x14ac:dyDescent="0.35">
      <c r="A444" s="225"/>
      <c r="B444" s="226"/>
      <c r="C444" s="226"/>
      <c r="D444" s="226"/>
      <c r="E444" s="226"/>
      <c r="F444" s="226"/>
      <c r="G444" s="226"/>
      <c r="H444" s="226"/>
      <c r="I444" s="226"/>
      <c r="J444" s="226"/>
      <c r="K444" s="226"/>
      <c r="L444" s="226"/>
      <c r="M444" s="226"/>
      <c r="N444" s="226"/>
      <c r="O444" s="226"/>
      <c r="P444" s="226"/>
      <c r="Q444" s="226"/>
      <c r="R444" s="226"/>
      <c r="S444" s="226"/>
      <c r="T444" s="226"/>
      <c r="U444" s="226"/>
      <c r="V444" s="226"/>
      <c r="W444" s="226"/>
      <c r="X444" s="226"/>
      <c r="Y444" s="227"/>
    </row>
    <row r="445" spans="1:25" x14ac:dyDescent="0.35">
      <c r="A445" s="225"/>
      <c r="B445" s="226"/>
      <c r="C445" s="226"/>
      <c r="D445" s="226"/>
      <c r="E445" s="226"/>
      <c r="F445" s="226"/>
      <c r="G445" s="226"/>
      <c r="H445" s="226"/>
      <c r="I445" s="226"/>
      <c r="J445" s="226"/>
      <c r="K445" s="226"/>
      <c r="L445" s="226"/>
      <c r="M445" s="226"/>
      <c r="N445" s="226"/>
      <c r="O445" s="226"/>
      <c r="P445" s="226"/>
      <c r="Q445" s="226"/>
      <c r="R445" s="226"/>
      <c r="S445" s="226"/>
      <c r="T445" s="226"/>
      <c r="U445" s="226"/>
      <c r="V445" s="226"/>
      <c r="W445" s="226"/>
      <c r="X445" s="226"/>
      <c r="Y445" s="227"/>
    </row>
    <row r="446" spans="1:25" x14ac:dyDescent="0.35">
      <c r="A446" s="225"/>
      <c r="B446" s="226"/>
      <c r="C446" s="226"/>
      <c r="D446" s="226"/>
      <c r="E446" s="226"/>
      <c r="F446" s="226"/>
      <c r="G446" s="226"/>
      <c r="H446" s="226"/>
      <c r="I446" s="226"/>
      <c r="J446" s="226"/>
      <c r="K446" s="226"/>
      <c r="L446" s="226"/>
      <c r="M446" s="226"/>
      <c r="N446" s="226"/>
      <c r="O446" s="226"/>
      <c r="P446" s="226"/>
      <c r="Q446" s="226"/>
      <c r="R446" s="226"/>
      <c r="S446" s="226"/>
      <c r="T446" s="226"/>
      <c r="U446" s="226"/>
      <c r="V446" s="226"/>
      <c r="W446" s="226"/>
      <c r="X446" s="226"/>
      <c r="Y446" s="227"/>
    </row>
    <row r="447" spans="1:25" x14ac:dyDescent="0.35">
      <c r="A447" s="225"/>
      <c r="B447" s="226"/>
      <c r="C447" s="226"/>
      <c r="D447" s="226"/>
      <c r="E447" s="226"/>
      <c r="F447" s="226"/>
      <c r="G447" s="226"/>
      <c r="H447" s="226"/>
      <c r="I447" s="226"/>
      <c r="J447" s="226"/>
      <c r="K447" s="226"/>
      <c r="L447" s="226"/>
      <c r="M447" s="226"/>
      <c r="N447" s="226"/>
      <c r="O447" s="226"/>
      <c r="P447" s="226"/>
      <c r="Q447" s="226"/>
      <c r="R447" s="226"/>
      <c r="S447" s="226"/>
      <c r="T447" s="226"/>
      <c r="U447" s="226"/>
      <c r="V447" s="226"/>
      <c r="W447" s="226"/>
      <c r="X447" s="226"/>
      <c r="Y447" s="227"/>
    </row>
    <row r="448" spans="1:25" x14ac:dyDescent="0.35">
      <c r="A448" s="225"/>
      <c r="B448" s="226"/>
      <c r="C448" s="226"/>
      <c r="D448" s="226"/>
      <c r="E448" s="226"/>
      <c r="F448" s="226"/>
      <c r="G448" s="226"/>
      <c r="H448" s="226"/>
      <c r="I448" s="226"/>
      <c r="J448" s="226"/>
      <c r="K448" s="226"/>
      <c r="L448" s="226"/>
      <c r="M448" s="226"/>
      <c r="N448" s="226"/>
      <c r="O448" s="226"/>
      <c r="P448" s="226"/>
      <c r="Q448" s="226"/>
      <c r="R448" s="226"/>
      <c r="S448" s="226"/>
      <c r="T448" s="226"/>
      <c r="U448" s="226"/>
      <c r="V448" s="226"/>
      <c r="W448" s="226"/>
      <c r="X448" s="226"/>
      <c r="Y448" s="227"/>
    </row>
    <row r="449" spans="1:25" x14ac:dyDescent="0.35">
      <c r="A449" s="225"/>
      <c r="B449" s="226"/>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7"/>
    </row>
    <row r="450" spans="1:25" x14ac:dyDescent="0.35">
      <c r="A450" s="225"/>
      <c r="B450" s="226"/>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7"/>
    </row>
    <row r="451" spans="1:25" x14ac:dyDescent="0.35">
      <c r="A451" s="225"/>
      <c r="B451" s="226"/>
      <c r="C451" s="226"/>
      <c r="D451" s="226"/>
      <c r="E451" s="226"/>
      <c r="F451" s="226"/>
      <c r="G451" s="226"/>
      <c r="H451" s="226"/>
      <c r="I451" s="226"/>
      <c r="J451" s="226"/>
      <c r="K451" s="226"/>
      <c r="L451" s="226"/>
      <c r="M451" s="226"/>
      <c r="N451" s="226"/>
      <c r="O451" s="226"/>
      <c r="P451" s="226"/>
      <c r="Q451" s="226"/>
      <c r="R451" s="226"/>
      <c r="S451" s="226"/>
      <c r="T451" s="226"/>
      <c r="U451" s="226"/>
      <c r="V451" s="226"/>
      <c r="W451" s="226"/>
      <c r="X451" s="226"/>
      <c r="Y451" s="227"/>
    </row>
    <row r="452" spans="1:25" x14ac:dyDescent="0.35">
      <c r="A452" s="225"/>
      <c r="B452" s="226"/>
      <c r="C452" s="226"/>
      <c r="D452" s="226"/>
      <c r="E452" s="226"/>
      <c r="F452" s="226"/>
      <c r="G452" s="226"/>
      <c r="H452" s="226"/>
      <c r="I452" s="226"/>
      <c r="J452" s="226"/>
      <c r="K452" s="226"/>
      <c r="L452" s="226"/>
      <c r="M452" s="226"/>
      <c r="N452" s="226"/>
      <c r="O452" s="226"/>
      <c r="P452" s="226"/>
      <c r="Q452" s="226"/>
      <c r="R452" s="226"/>
      <c r="S452" s="226"/>
      <c r="T452" s="226"/>
      <c r="U452" s="226"/>
      <c r="V452" s="226"/>
      <c r="W452" s="226"/>
      <c r="X452" s="226"/>
      <c r="Y452" s="227"/>
    </row>
    <row r="453" spans="1:25" x14ac:dyDescent="0.35">
      <c r="A453" s="225"/>
      <c r="B453" s="226"/>
      <c r="C453" s="226"/>
      <c r="D453" s="226"/>
      <c r="E453" s="226"/>
      <c r="F453" s="226"/>
      <c r="G453" s="226"/>
      <c r="H453" s="226"/>
      <c r="I453" s="226"/>
      <c r="J453" s="226"/>
      <c r="K453" s="226"/>
      <c r="L453" s="226"/>
      <c r="M453" s="226"/>
      <c r="N453" s="226"/>
      <c r="O453" s="226"/>
      <c r="P453" s="226"/>
      <c r="Q453" s="226"/>
      <c r="R453" s="226"/>
      <c r="S453" s="226"/>
      <c r="T453" s="226"/>
      <c r="U453" s="226"/>
      <c r="V453" s="226"/>
      <c r="W453" s="226"/>
      <c r="X453" s="226"/>
      <c r="Y453" s="227"/>
    </row>
    <row r="454" spans="1:25" ht="15" thickBot="1" x14ac:dyDescent="0.4">
      <c r="A454" s="228"/>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30"/>
    </row>
    <row r="456" spans="1:25" ht="15" thickBot="1" x14ac:dyDescent="0.4">
      <c r="A456" s="216" t="s">
        <v>28</v>
      </c>
      <c r="B456" s="216"/>
      <c r="C456" s="216"/>
      <c r="D456" s="216"/>
    </row>
    <row r="457" spans="1:25" x14ac:dyDescent="0.35">
      <c r="A457" s="222"/>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4"/>
    </row>
    <row r="458" spans="1:25" x14ac:dyDescent="0.35">
      <c r="A458" s="225"/>
      <c r="B458" s="226"/>
      <c r="C458" s="226"/>
      <c r="D458" s="226"/>
      <c r="E458" s="226"/>
      <c r="F458" s="226"/>
      <c r="G458" s="226"/>
      <c r="H458" s="226"/>
      <c r="I458" s="226"/>
      <c r="J458" s="226"/>
      <c r="K458" s="226"/>
      <c r="L458" s="226"/>
      <c r="M458" s="226"/>
      <c r="N458" s="226"/>
      <c r="O458" s="226"/>
      <c r="P458" s="226"/>
      <c r="Q458" s="226"/>
      <c r="R458" s="226"/>
      <c r="S458" s="226"/>
      <c r="T458" s="226"/>
      <c r="U458" s="226"/>
      <c r="V458" s="226"/>
      <c r="W458" s="226"/>
      <c r="X458" s="226"/>
      <c r="Y458" s="227"/>
    </row>
    <row r="459" spans="1:25" x14ac:dyDescent="0.35">
      <c r="A459" s="225"/>
      <c r="B459" s="226"/>
      <c r="C459" s="226"/>
      <c r="D459" s="226"/>
      <c r="E459" s="226"/>
      <c r="F459" s="226"/>
      <c r="G459" s="226"/>
      <c r="H459" s="226"/>
      <c r="I459" s="226"/>
      <c r="J459" s="226"/>
      <c r="K459" s="226"/>
      <c r="L459" s="226"/>
      <c r="M459" s="226"/>
      <c r="N459" s="226"/>
      <c r="O459" s="226"/>
      <c r="P459" s="226"/>
      <c r="Q459" s="226"/>
      <c r="R459" s="226"/>
      <c r="S459" s="226"/>
      <c r="T459" s="226"/>
      <c r="U459" s="226"/>
      <c r="V459" s="226"/>
      <c r="W459" s="226"/>
      <c r="X459" s="226"/>
      <c r="Y459" s="227"/>
    </row>
    <row r="460" spans="1:25" x14ac:dyDescent="0.35">
      <c r="A460" s="225"/>
      <c r="B460" s="226"/>
      <c r="C460" s="226"/>
      <c r="D460" s="226"/>
      <c r="E460" s="226"/>
      <c r="F460" s="226"/>
      <c r="G460" s="226"/>
      <c r="H460" s="226"/>
      <c r="I460" s="226"/>
      <c r="J460" s="226"/>
      <c r="K460" s="226"/>
      <c r="L460" s="226"/>
      <c r="M460" s="226"/>
      <c r="N460" s="226"/>
      <c r="O460" s="226"/>
      <c r="P460" s="226"/>
      <c r="Q460" s="226"/>
      <c r="R460" s="226"/>
      <c r="S460" s="226"/>
      <c r="T460" s="226"/>
      <c r="U460" s="226"/>
      <c r="V460" s="226"/>
      <c r="W460" s="226"/>
      <c r="X460" s="226"/>
      <c r="Y460" s="227"/>
    </row>
    <row r="461" spans="1:25" x14ac:dyDescent="0.35">
      <c r="A461" s="225"/>
      <c r="B461" s="226"/>
      <c r="C461" s="226"/>
      <c r="D461" s="226"/>
      <c r="E461" s="226"/>
      <c r="F461" s="226"/>
      <c r="G461" s="226"/>
      <c r="H461" s="226"/>
      <c r="I461" s="226"/>
      <c r="J461" s="226"/>
      <c r="K461" s="226"/>
      <c r="L461" s="226"/>
      <c r="M461" s="226"/>
      <c r="N461" s="226"/>
      <c r="O461" s="226"/>
      <c r="P461" s="226"/>
      <c r="Q461" s="226"/>
      <c r="R461" s="226"/>
      <c r="S461" s="226"/>
      <c r="T461" s="226"/>
      <c r="U461" s="226"/>
      <c r="V461" s="226"/>
      <c r="W461" s="226"/>
      <c r="X461" s="226"/>
      <c r="Y461" s="227"/>
    </row>
    <row r="462" spans="1:25" x14ac:dyDescent="0.35">
      <c r="A462" s="225"/>
      <c r="B462" s="226"/>
      <c r="C462" s="226"/>
      <c r="D462" s="226"/>
      <c r="E462" s="226"/>
      <c r="F462" s="226"/>
      <c r="G462" s="226"/>
      <c r="H462" s="226"/>
      <c r="I462" s="226"/>
      <c r="J462" s="226"/>
      <c r="K462" s="226"/>
      <c r="L462" s="226"/>
      <c r="M462" s="226"/>
      <c r="N462" s="226"/>
      <c r="O462" s="226"/>
      <c r="P462" s="226"/>
      <c r="Q462" s="226"/>
      <c r="R462" s="226"/>
      <c r="S462" s="226"/>
      <c r="T462" s="226"/>
      <c r="U462" s="226"/>
      <c r="V462" s="226"/>
      <c r="W462" s="226"/>
      <c r="X462" s="226"/>
      <c r="Y462" s="227"/>
    </row>
    <row r="463" spans="1:25" ht="15" thickBot="1" x14ac:dyDescent="0.4">
      <c r="A463" s="228"/>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30"/>
    </row>
    <row r="465" spans="1:25" ht="15" thickBot="1" x14ac:dyDescent="0.4">
      <c r="A465" s="216" t="s">
        <v>200</v>
      </c>
      <c r="B465" s="216"/>
      <c r="C465" s="216"/>
      <c r="D465" s="216"/>
      <c r="E465" s="216"/>
      <c r="F465" s="216"/>
      <c r="G465" s="216"/>
      <c r="H465" s="216"/>
    </row>
    <row r="466" spans="1:25" ht="15" thickBot="1" x14ac:dyDescent="0.4">
      <c r="A466" s="219"/>
      <c r="B466" s="220"/>
      <c r="C466" s="220"/>
      <c r="D466" s="220"/>
      <c r="E466" s="220"/>
      <c r="F466" s="220"/>
      <c r="G466" s="220"/>
      <c r="H466" s="220"/>
      <c r="I466" s="220"/>
      <c r="J466" s="220"/>
      <c r="K466" s="220"/>
      <c r="L466" s="220"/>
      <c r="M466" s="220"/>
      <c r="N466" s="220"/>
      <c r="O466" s="220"/>
      <c r="P466" s="220"/>
      <c r="Q466" s="220"/>
      <c r="R466" s="220"/>
      <c r="S466" s="220"/>
      <c r="T466" s="220"/>
      <c r="U466" s="220"/>
      <c r="V466" s="220"/>
      <c r="W466" s="220"/>
      <c r="X466" s="220"/>
      <c r="Y466" s="221"/>
    </row>
    <row r="468" spans="1:25" ht="15" thickBot="1" x14ac:dyDescent="0.4">
      <c r="A468" s="216" t="s">
        <v>86</v>
      </c>
      <c r="B468" s="216"/>
      <c r="C468" s="216"/>
      <c r="E468" s="216" t="s">
        <v>87</v>
      </c>
      <c r="F468" s="216"/>
      <c r="G468" s="216"/>
    </row>
    <row r="469" spans="1:25" ht="15" thickBot="1" x14ac:dyDescent="0.4">
      <c r="A469" s="217"/>
      <c r="B469" s="218"/>
      <c r="E469" s="217"/>
      <c r="F469" s="218"/>
    </row>
    <row r="471" spans="1:25" s="10" customFormat="1" x14ac:dyDescent="0.35"/>
    <row r="473" spans="1:25" ht="19" thickBot="1" x14ac:dyDescent="0.5">
      <c r="A473" s="215" t="s">
        <v>76</v>
      </c>
      <c r="B473" s="215"/>
      <c r="C473" s="215"/>
      <c r="D473" s="215"/>
      <c r="E473" s="215"/>
      <c r="F473" s="215"/>
      <c r="H473" s="215" t="s">
        <v>166</v>
      </c>
      <c r="I473" s="215"/>
      <c r="J473" s="215"/>
    </row>
    <row r="474" spans="1:25" x14ac:dyDescent="0.35">
      <c r="A474" s="222"/>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4"/>
    </row>
    <row r="475" spans="1:25" x14ac:dyDescent="0.35">
      <c r="A475" s="225"/>
      <c r="B475" s="226"/>
      <c r="C475" s="226"/>
      <c r="D475" s="226"/>
      <c r="E475" s="226"/>
      <c r="F475" s="226"/>
      <c r="G475" s="226"/>
      <c r="H475" s="226"/>
      <c r="I475" s="226"/>
      <c r="J475" s="226"/>
      <c r="K475" s="226"/>
      <c r="L475" s="226"/>
      <c r="M475" s="226"/>
      <c r="N475" s="226"/>
      <c r="O475" s="226"/>
      <c r="P475" s="226"/>
      <c r="Q475" s="226"/>
      <c r="R475" s="226"/>
      <c r="S475" s="226"/>
      <c r="T475" s="226"/>
      <c r="U475" s="226"/>
      <c r="V475" s="226"/>
      <c r="W475" s="226"/>
      <c r="X475" s="226"/>
      <c r="Y475" s="227"/>
    </row>
    <row r="476" spans="1:25" x14ac:dyDescent="0.35">
      <c r="A476" s="225"/>
      <c r="B476" s="226"/>
      <c r="C476" s="226"/>
      <c r="D476" s="226"/>
      <c r="E476" s="226"/>
      <c r="F476" s="226"/>
      <c r="G476" s="226"/>
      <c r="H476" s="226"/>
      <c r="I476" s="226"/>
      <c r="J476" s="226"/>
      <c r="K476" s="226"/>
      <c r="L476" s="226"/>
      <c r="M476" s="226"/>
      <c r="N476" s="226"/>
      <c r="O476" s="226"/>
      <c r="P476" s="226"/>
      <c r="Q476" s="226"/>
      <c r="R476" s="226"/>
      <c r="S476" s="226"/>
      <c r="T476" s="226"/>
      <c r="U476" s="226"/>
      <c r="V476" s="226"/>
      <c r="W476" s="226"/>
      <c r="X476" s="226"/>
      <c r="Y476" s="227"/>
    </row>
    <row r="477" spans="1:25" x14ac:dyDescent="0.35">
      <c r="A477" s="225"/>
      <c r="B477" s="226"/>
      <c r="C477" s="226"/>
      <c r="D477" s="226"/>
      <c r="E477" s="226"/>
      <c r="F477" s="226"/>
      <c r="G477" s="226"/>
      <c r="H477" s="226"/>
      <c r="I477" s="226"/>
      <c r="J477" s="226"/>
      <c r="K477" s="226"/>
      <c r="L477" s="226"/>
      <c r="M477" s="226"/>
      <c r="N477" s="226"/>
      <c r="O477" s="226"/>
      <c r="P477" s="226"/>
      <c r="Q477" s="226"/>
      <c r="R477" s="226"/>
      <c r="S477" s="226"/>
      <c r="T477" s="226"/>
      <c r="U477" s="226"/>
      <c r="V477" s="226"/>
      <c r="W477" s="226"/>
      <c r="X477" s="226"/>
      <c r="Y477" s="227"/>
    </row>
    <row r="478" spans="1:25" x14ac:dyDescent="0.35">
      <c r="A478" s="225"/>
      <c r="B478" s="226"/>
      <c r="C478" s="226"/>
      <c r="D478" s="226"/>
      <c r="E478" s="226"/>
      <c r="F478" s="226"/>
      <c r="G478" s="226"/>
      <c r="H478" s="226"/>
      <c r="I478" s="226"/>
      <c r="J478" s="226"/>
      <c r="K478" s="226"/>
      <c r="L478" s="226"/>
      <c r="M478" s="226"/>
      <c r="N478" s="226"/>
      <c r="O478" s="226"/>
      <c r="P478" s="226"/>
      <c r="Q478" s="226"/>
      <c r="R478" s="226"/>
      <c r="S478" s="226"/>
      <c r="T478" s="226"/>
      <c r="U478" s="226"/>
      <c r="V478" s="226"/>
      <c r="W478" s="226"/>
      <c r="X478" s="226"/>
      <c r="Y478" s="227"/>
    </row>
    <row r="479" spans="1:25" x14ac:dyDescent="0.35">
      <c r="A479" s="225"/>
      <c r="B479" s="226"/>
      <c r="C479" s="226"/>
      <c r="D479" s="226"/>
      <c r="E479" s="226"/>
      <c r="F479" s="226"/>
      <c r="G479" s="226"/>
      <c r="H479" s="226"/>
      <c r="I479" s="226"/>
      <c r="J479" s="226"/>
      <c r="K479" s="226"/>
      <c r="L479" s="226"/>
      <c r="M479" s="226"/>
      <c r="N479" s="226"/>
      <c r="O479" s="226"/>
      <c r="P479" s="226"/>
      <c r="Q479" s="226"/>
      <c r="R479" s="226"/>
      <c r="S479" s="226"/>
      <c r="T479" s="226"/>
      <c r="U479" s="226"/>
      <c r="V479" s="226"/>
      <c r="W479" s="226"/>
      <c r="X479" s="226"/>
      <c r="Y479" s="227"/>
    </row>
    <row r="480" spans="1:25" x14ac:dyDescent="0.35">
      <c r="A480" s="225"/>
      <c r="B480" s="226"/>
      <c r="C480" s="226"/>
      <c r="D480" s="226"/>
      <c r="E480" s="226"/>
      <c r="F480" s="226"/>
      <c r="G480" s="226"/>
      <c r="H480" s="226"/>
      <c r="I480" s="226"/>
      <c r="J480" s="226"/>
      <c r="K480" s="226"/>
      <c r="L480" s="226"/>
      <c r="M480" s="226"/>
      <c r="N480" s="226"/>
      <c r="O480" s="226"/>
      <c r="P480" s="226"/>
      <c r="Q480" s="226"/>
      <c r="R480" s="226"/>
      <c r="S480" s="226"/>
      <c r="T480" s="226"/>
      <c r="U480" s="226"/>
      <c r="V480" s="226"/>
      <c r="W480" s="226"/>
      <c r="X480" s="226"/>
      <c r="Y480" s="227"/>
    </row>
    <row r="481" spans="1:25" x14ac:dyDescent="0.35">
      <c r="A481" s="225"/>
      <c r="B481" s="226"/>
      <c r="C481" s="226"/>
      <c r="D481" s="226"/>
      <c r="E481" s="226"/>
      <c r="F481" s="226"/>
      <c r="G481" s="226"/>
      <c r="H481" s="226"/>
      <c r="I481" s="226"/>
      <c r="J481" s="226"/>
      <c r="K481" s="226"/>
      <c r="L481" s="226"/>
      <c r="M481" s="226"/>
      <c r="N481" s="226"/>
      <c r="O481" s="226"/>
      <c r="P481" s="226"/>
      <c r="Q481" s="226"/>
      <c r="R481" s="226"/>
      <c r="S481" s="226"/>
      <c r="T481" s="226"/>
      <c r="U481" s="226"/>
      <c r="V481" s="226"/>
      <c r="W481" s="226"/>
      <c r="X481" s="226"/>
      <c r="Y481" s="227"/>
    </row>
    <row r="482" spans="1:25" x14ac:dyDescent="0.35">
      <c r="A482" s="225"/>
      <c r="B482" s="226"/>
      <c r="C482" s="226"/>
      <c r="D482" s="226"/>
      <c r="E482" s="226"/>
      <c r="F482" s="226"/>
      <c r="G482" s="226"/>
      <c r="H482" s="226"/>
      <c r="I482" s="226"/>
      <c r="J482" s="226"/>
      <c r="K482" s="226"/>
      <c r="L482" s="226"/>
      <c r="M482" s="226"/>
      <c r="N482" s="226"/>
      <c r="O482" s="226"/>
      <c r="P482" s="226"/>
      <c r="Q482" s="226"/>
      <c r="R482" s="226"/>
      <c r="S482" s="226"/>
      <c r="T482" s="226"/>
      <c r="U482" s="226"/>
      <c r="V482" s="226"/>
      <c r="W482" s="226"/>
      <c r="X482" s="226"/>
      <c r="Y482" s="227"/>
    </row>
    <row r="483" spans="1:25" x14ac:dyDescent="0.35">
      <c r="A483" s="225"/>
      <c r="B483" s="226"/>
      <c r="C483" s="226"/>
      <c r="D483" s="226"/>
      <c r="E483" s="226"/>
      <c r="F483" s="226"/>
      <c r="G483" s="226"/>
      <c r="H483" s="226"/>
      <c r="I483" s="226"/>
      <c r="J483" s="226"/>
      <c r="K483" s="226"/>
      <c r="L483" s="226"/>
      <c r="M483" s="226"/>
      <c r="N483" s="226"/>
      <c r="O483" s="226"/>
      <c r="P483" s="226"/>
      <c r="Q483" s="226"/>
      <c r="R483" s="226"/>
      <c r="S483" s="226"/>
      <c r="T483" s="226"/>
      <c r="U483" s="226"/>
      <c r="V483" s="226"/>
      <c r="W483" s="226"/>
      <c r="X483" s="226"/>
      <c r="Y483" s="227"/>
    </row>
    <row r="484" spans="1:25" x14ac:dyDescent="0.35">
      <c r="A484" s="225"/>
      <c r="B484" s="226"/>
      <c r="C484" s="226"/>
      <c r="D484" s="226"/>
      <c r="E484" s="226"/>
      <c r="F484" s="226"/>
      <c r="G484" s="226"/>
      <c r="H484" s="226"/>
      <c r="I484" s="226"/>
      <c r="J484" s="226"/>
      <c r="K484" s="226"/>
      <c r="L484" s="226"/>
      <c r="M484" s="226"/>
      <c r="N484" s="226"/>
      <c r="O484" s="226"/>
      <c r="P484" s="226"/>
      <c r="Q484" s="226"/>
      <c r="R484" s="226"/>
      <c r="S484" s="226"/>
      <c r="T484" s="226"/>
      <c r="U484" s="226"/>
      <c r="V484" s="226"/>
      <c r="W484" s="226"/>
      <c r="X484" s="226"/>
      <c r="Y484" s="227"/>
    </row>
    <row r="485" spans="1:25" x14ac:dyDescent="0.35">
      <c r="A485" s="225"/>
      <c r="B485" s="226"/>
      <c r="C485" s="226"/>
      <c r="D485" s="226"/>
      <c r="E485" s="226"/>
      <c r="F485" s="226"/>
      <c r="G485" s="226"/>
      <c r="H485" s="226"/>
      <c r="I485" s="226"/>
      <c r="J485" s="226"/>
      <c r="K485" s="226"/>
      <c r="L485" s="226"/>
      <c r="M485" s="226"/>
      <c r="N485" s="226"/>
      <c r="O485" s="226"/>
      <c r="P485" s="226"/>
      <c r="Q485" s="226"/>
      <c r="R485" s="226"/>
      <c r="S485" s="226"/>
      <c r="T485" s="226"/>
      <c r="U485" s="226"/>
      <c r="V485" s="226"/>
      <c r="W485" s="226"/>
      <c r="X485" s="226"/>
      <c r="Y485" s="227"/>
    </row>
    <row r="486" spans="1:25" x14ac:dyDescent="0.35">
      <c r="A486" s="225"/>
      <c r="B486" s="226"/>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7"/>
    </row>
    <row r="487" spans="1:25" ht="15" thickBot="1" x14ac:dyDescent="0.4">
      <c r="A487" s="228"/>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30"/>
    </row>
    <row r="489" spans="1:25" ht="15" thickBot="1" x14ac:dyDescent="0.4">
      <c r="A489" s="216" t="s">
        <v>28</v>
      </c>
      <c r="B489" s="216"/>
      <c r="C489" s="216"/>
      <c r="D489" s="216"/>
    </row>
    <row r="490" spans="1:25" x14ac:dyDescent="0.35">
      <c r="A490" s="222"/>
      <c r="B490" s="223"/>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4"/>
    </row>
    <row r="491" spans="1:25" x14ac:dyDescent="0.35">
      <c r="A491" s="225"/>
      <c r="B491" s="226"/>
      <c r="C491" s="226"/>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7"/>
    </row>
    <row r="492" spans="1:25" x14ac:dyDescent="0.35">
      <c r="A492" s="225"/>
      <c r="B492" s="226"/>
      <c r="C492" s="226"/>
      <c r="D492" s="226"/>
      <c r="E492" s="226"/>
      <c r="F492" s="226"/>
      <c r="G492" s="226"/>
      <c r="H492" s="226"/>
      <c r="I492" s="226"/>
      <c r="J492" s="226"/>
      <c r="K492" s="226"/>
      <c r="L492" s="226"/>
      <c r="M492" s="226"/>
      <c r="N492" s="226"/>
      <c r="O492" s="226"/>
      <c r="P492" s="226"/>
      <c r="Q492" s="226"/>
      <c r="R492" s="226"/>
      <c r="S492" s="226"/>
      <c r="T492" s="226"/>
      <c r="U492" s="226"/>
      <c r="V492" s="226"/>
      <c r="W492" s="226"/>
      <c r="X492" s="226"/>
      <c r="Y492" s="227"/>
    </row>
    <row r="493" spans="1:25" x14ac:dyDescent="0.35">
      <c r="A493" s="225"/>
      <c r="B493" s="226"/>
      <c r="C493" s="226"/>
      <c r="D493" s="226"/>
      <c r="E493" s="226"/>
      <c r="F493" s="226"/>
      <c r="G493" s="226"/>
      <c r="H493" s="226"/>
      <c r="I493" s="226"/>
      <c r="J493" s="226"/>
      <c r="K493" s="226"/>
      <c r="L493" s="226"/>
      <c r="M493" s="226"/>
      <c r="N493" s="226"/>
      <c r="O493" s="226"/>
      <c r="P493" s="226"/>
      <c r="Q493" s="226"/>
      <c r="R493" s="226"/>
      <c r="S493" s="226"/>
      <c r="T493" s="226"/>
      <c r="U493" s="226"/>
      <c r="V493" s="226"/>
      <c r="W493" s="226"/>
      <c r="X493" s="226"/>
      <c r="Y493" s="227"/>
    </row>
    <row r="494" spans="1:25" x14ac:dyDescent="0.35">
      <c r="A494" s="225"/>
      <c r="B494" s="226"/>
      <c r="C494" s="226"/>
      <c r="D494" s="226"/>
      <c r="E494" s="226"/>
      <c r="F494" s="226"/>
      <c r="G494" s="226"/>
      <c r="H494" s="226"/>
      <c r="I494" s="226"/>
      <c r="J494" s="226"/>
      <c r="K494" s="226"/>
      <c r="L494" s="226"/>
      <c r="M494" s="226"/>
      <c r="N494" s="226"/>
      <c r="O494" s="226"/>
      <c r="P494" s="226"/>
      <c r="Q494" s="226"/>
      <c r="R494" s="226"/>
      <c r="S494" s="226"/>
      <c r="T494" s="226"/>
      <c r="U494" s="226"/>
      <c r="V494" s="226"/>
      <c r="W494" s="226"/>
      <c r="X494" s="226"/>
      <c r="Y494" s="227"/>
    </row>
    <row r="495" spans="1:25" x14ac:dyDescent="0.35">
      <c r="A495" s="225"/>
      <c r="B495" s="226"/>
      <c r="C495" s="226"/>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7"/>
    </row>
    <row r="496" spans="1:25" ht="15" thickBot="1" x14ac:dyDescent="0.4">
      <c r="A496" s="228"/>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30"/>
    </row>
    <row r="498" spans="1:25" ht="15" thickBot="1" x14ac:dyDescent="0.4">
      <c r="A498" s="216" t="s">
        <v>200</v>
      </c>
      <c r="B498" s="216"/>
      <c r="C498" s="216"/>
      <c r="D498" s="216"/>
      <c r="E498" s="216"/>
      <c r="F498" s="216"/>
      <c r="G498" s="216"/>
      <c r="H498" s="216"/>
    </row>
    <row r="499" spans="1:25" ht="15" thickBot="1" x14ac:dyDescent="0.4">
      <c r="A499" s="219"/>
      <c r="B499" s="220"/>
      <c r="C499" s="220"/>
      <c r="D499" s="220"/>
      <c r="E499" s="220"/>
      <c r="F499" s="220"/>
      <c r="G499" s="220"/>
      <c r="H499" s="220"/>
      <c r="I499" s="220"/>
      <c r="J499" s="220"/>
      <c r="K499" s="220"/>
      <c r="L499" s="220"/>
      <c r="M499" s="220"/>
      <c r="N499" s="220"/>
      <c r="O499" s="220"/>
      <c r="P499" s="220"/>
      <c r="Q499" s="220"/>
      <c r="R499" s="220"/>
      <c r="S499" s="220"/>
      <c r="T499" s="220"/>
      <c r="U499" s="220"/>
      <c r="V499" s="220"/>
      <c r="W499" s="220"/>
      <c r="X499" s="220"/>
      <c r="Y499" s="221"/>
    </row>
    <row r="501" spans="1:25" ht="15" thickBot="1" x14ac:dyDescent="0.4">
      <c r="A501" s="216" t="s">
        <v>86</v>
      </c>
      <c r="B501" s="216"/>
      <c r="C501" s="216"/>
      <c r="E501" s="216" t="s">
        <v>87</v>
      </c>
      <c r="F501" s="216"/>
      <c r="G501" s="216"/>
    </row>
    <row r="502" spans="1:25" ht="15" thickBot="1" x14ac:dyDescent="0.4">
      <c r="A502" s="217"/>
      <c r="B502" s="218"/>
      <c r="E502" s="217"/>
      <c r="F502" s="218"/>
    </row>
    <row r="504" spans="1:25" s="10" customFormat="1" x14ac:dyDescent="0.35"/>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158">
    <mergeCell ref="H473:J473"/>
    <mergeCell ref="H242:J242"/>
    <mergeCell ref="H275:J275"/>
    <mergeCell ref="A135:H135"/>
    <mergeCell ref="A78:Y91"/>
    <mergeCell ref="A93:D93"/>
    <mergeCell ref="A94:Y100"/>
    <mergeCell ref="A102:H102"/>
    <mergeCell ref="A103:Y103"/>
    <mergeCell ref="A105:C105"/>
    <mergeCell ref="A160:Y166"/>
    <mergeCell ref="A168:H168"/>
    <mergeCell ref="A143:F143"/>
    <mergeCell ref="A111:Y124"/>
    <mergeCell ref="A126:D126"/>
    <mergeCell ref="A127:Y133"/>
    <mergeCell ref="E106:F106"/>
    <mergeCell ref="E270:G270"/>
    <mergeCell ref="E271:F271"/>
    <mergeCell ref="A358:Y364"/>
    <mergeCell ref="A341:F341"/>
    <mergeCell ref="A357:D357"/>
    <mergeCell ref="A473:F473"/>
    <mergeCell ref="A226:Y232"/>
    <mergeCell ref="H77:K77"/>
    <mergeCell ref="E303:G303"/>
    <mergeCell ref="E304:F304"/>
    <mergeCell ref="E336:G336"/>
    <mergeCell ref="E337:F337"/>
    <mergeCell ref="A209:F209"/>
    <mergeCell ref="A242:F242"/>
    <mergeCell ref="A275:F275"/>
    <mergeCell ref="A325:Y331"/>
    <mergeCell ref="A333:H333"/>
    <mergeCell ref="A276:Y289"/>
    <mergeCell ref="A291:D291"/>
    <mergeCell ref="A292:Y298"/>
    <mergeCell ref="A300:H300"/>
    <mergeCell ref="A301:Y301"/>
    <mergeCell ref="A303:C303"/>
    <mergeCell ref="A337:B337"/>
    <mergeCell ref="A309:Y322"/>
    <mergeCell ref="A324:D324"/>
    <mergeCell ref="E237:G237"/>
    <mergeCell ref="E238:F238"/>
    <mergeCell ref="A308:F308"/>
    <mergeCell ref="A210:Y223"/>
    <mergeCell ref="A225:D225"/>
    <mergeCell ref="A138:C138"/>
    <mergeCell ref="A139:B139"/>
    <mergeCell ref="A144:Y157"/>
    <mergeCell ref="A234:H234"/>
    <mergeCell ref="A259:Y265"/>
    <mergeCell ref="A267:H267"/>
    <mergeCell ref="A268:Y268"/>
    <mergeCell ref="A270:C270"/>
    <mergeCell ref="A271:B271"/>
    <mergeCell ref="A235:Y235"/>
    <mergeCell ref="A237:C237"/>
    <mergeCell ref="A238:B238"/>
    <mergeCell ref="A243:Y256"/>
    <mergeCell ref="A258:D258"/>
    <mergeCell ref="A106:B106"/>
    <mergeCell ref="E105:G105"/>
    <mergeCell ref="A136:Y136"/>
    <mergeCell ref="A304:B304"/>
    <mergeCell ref="A370:B370"/>
    <mergeCell ref="A334:Y334"/>
    <mergeCell ref="A336:C336"/>
    <mergeCell ref="E205:F205"/>
    <mergeCell ref="E138:G138"/>
    <mergeCell ref="E139:F139"/>
    <mergeCell ref="A169:Y169"/>
    <mergeCell ref="A171:C171"/>
    <mergeCell ref="A172:B172"/>
    <mergeCell ref="A192:D192"/>
    <mergeCell ref="A193:Y199"/>
    <mergeCell ref="A201:H201"/>
    <mergeCell ref="A202:Y202"/>
    <mergeCell ref="A204:C204"/>
    <mergeCell ref="A176:F176"/>
    <mergeCell ref="E171:G171"/>
    <mergeCell ref="E172:F172"/>
    <mergeCell ref="E204:G204"/>
    <mergeCell ref="A342:Y355"/>
    <mergeCell ref="E369:G369"/>
    <mergeCell ref="A374:F374"/>
    <mergeCell ref="A407:F407"/>
    <mergeCell ref="A11:F11"/>
    <mergeCell ref="A44:F44"/>
    <mergeCell ref="A61:Y67"/>
    <mergeCell ref="A69:H69"/>
    <mergeCell ref="A70:Y70"/>
    <mergeCell ref="A72:C72"/>
    <mergeCell ref="A73:B73"/>
    <mergeCell ref="A37:Y37"/>
    <mergeCell ref="A39:C39"/>
    <mergeCell ref="A40:B40"/>
    <mergeCell ref="A45:Y58"/>
    <mergeCell ref="A60:D60"/>
    <mergeCell ref="E39:G39"/>
    <mergeCell ref="E40:F40"/>
    <mergeCell ref="E72:G72"/>
    <mergeCell ref="E73:F73"/>
    <mergeCell ref="A77:F77"/>
    <mergeCell ref="A110:F110"/>
    <mergeCell ref="A12:Y25"/>
    <mergeCell ref="A36:H36"/>
    <mergeCell ref="A27:D27"/>
    <mergeCell ref="A28:Y34"/>
    <mergeCell ref="A441:Y454"/>
    <mergeCell ref="A456:D456"/>
    <mergeCell ref="E435:G435"/>
    <mergeCell ref="A159:D159"/>
    <mergeCell ref="A205:B205"/>
    <mergeCell ref="A177:Y190"/>
    <mergeCell ref="H440:J440"/>
    <mergeCell ref="A440:F440"/>
    <mergeCell ref="E370:F370"/>
    <mergeCell ref="A403:B403"/>
    <mergeCell ref="A408:Y421"/>
    <mergeCell ref="H374:J374"/>
    <mergeCell ref="A423:D423"/>
    <mergeCell ref="A424:Y430"/>
    <mergeCell ref="A432:H432"/>
    <mergeCell ref="A375:Y388"/>
    <mergeCell ref="A390:D390"/>
    <mergeCell ref="A391:Y397"/>
    <mergeCell ref="A399:H399"/>
    <mergeCell ref="A400:Y400"/>
    <mergeCell ref="A402:C402"/>
    <mergeCell ref="E402:G402"/>
    <mergeCell ref="E436:F436"/>
    <mergeCell ref="E403:F403"/>
    <mergeCell ref="H407:M407"/>
    <mergeCell ref="E468:G468"/>
    <mergeCell ref="E469:F469"/>
    <mergeCell ref="A366:H366"/>
    <mergeCell ref="A367:Y367"/>
    <mergeCell ref="A369:C369"/>
    <mergeCell ref="A2:Y8"/>
    <mergeCell ref="A502:B502"/>
    <mergeCell ref="A474:Y487"/>
    <mergeCell ref="A489:D489"/>
    <mergeCell ref="A490:Y496"/>
    <mergeCell ref="A498:H498"/>
    <mergeCell ref="A499:Y499"/>
    <mergeCell ref="A501:C501"/>
    <mergeCell ref="E501:G501"/>
    <mergeCell ref="E502:F502"/>
    <mergeCell ref="A457:Y463"/>
    <mergeCell ref="A465:H465"/>
    <mergeCell ref="A466:Y466"/>
    <mergeCell ref="A468:C468"/>
    <mergeCell ref="A469:B469"/>
    <mergeCell ref="A433:Y433"/>
    <mergeCell ref="A435:C435"/>
    <mergeCell ref="A436:B436"/>
  </mergeCells>
  <dataValidations count="1">
    <dataValidation type="list" allowBlank="1" showInputMessage="1" showErrorMessage="1" sqref="A40:B40 E40:F40 A73:B73 E73:F73 A106:B106 E106:F106 A139:B139 E139:F139 A172:B172 E172:F172 A205:B205 E205:F205 A238:B238 E238:F238 A271:B271 E271:F271 A304:B304 E304:F304 A337:B337 E337:F337 A370:B370 E370:F370 A403:B403 E403:F403 A436:B436 E436:F436 A469:B469 E469:F469 A502:B502 E502:F502" xr:uid="{00000000-0002-0000-0100-000000000000}">
      <formula1>Quarter1</formula1>
    </dataValidation>
  </dataValidations>
  <pageMargins left="0.7" right="0.7" top="0.75" bottom="0.75" header="0.3" footer="0.3"/>
  <pageSetup scale="41" fitToHeight="0" orientation="landscape"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55"/>
  <sheetViews>
    <sheetView zoomScaleNormal="100" workbookViewId="0">
      <selection activeCell="A114" sqref="A114"/>
    </sheetView>
  </sheetViews>
  <sheetFormatPr defaultColWidth="9.453125" defaultRowHeight="14.5" x14ac:dyDescent="0.35"/>
  <cols>
    <col min="2" max="2" width="9.453125" hidden="1" customWidth="1"/>
    <col min="3" max="3" width="13.453125" bestFit="1" customWidth="1"/>
    <col min="4" max="4" width="12" customWidth="1"/>
    <col min="5" max="5" width="25.36328125" bestFit="1" customWidth="1"/>
    <col min="6" max="6" width="11" customWidth="1"/>
    <col min="14" max="14" width="11.6328125" customWidth="1"/>
    <col min="15" max="16" width="19" customWidth="1"/>
    <col min="17" max="17" width="35.54296875" style="16" customWidth="1"/>
    <col min="18" max="18" width="19" style="3" customWidth="1"/>
    <col min="19" max="19" width="38.36328125" style="16" customWidth="1"/>
    <col min="20" max="20" width="19" style="3" customWidth="1"/>
    <col min="21" max="21" width="38.36328125" style="16" customWidth="1"/>
  </cols>
  <sheetData>
    <row r="1" spans="1:25" ht="19" thickBot="1" x14ac:dyDescent="0.5">
      <c r="A1" s="39" t="s">
        <v>90</v>
      </c>
      <c r="B1" s="39"/>
      <c r="C1" s="39"/>
      <c r="D1" s="249">
        <v>50000</v>
      </c>
      <c r="E1" s="250"/>
    </row>
    <row r="3" spans="1:25" ht="18.5" x14ac:dyDescent="0.45">
      <c r="A3" s="42" t="s">
        <v>29</v>
      </c>
      <c r="B3" s="42"/>
      <c r="C3" s="42"/>
      <c r="D3" s="42"/>
      <c r="E3" s="12"/>
      <c r="F3" s="12"/>
      <c r="G3" s="12"/>
      <c r="H3" s="12"/>
      <c r="I3" s="12"/>
      <c r="J3" s="12"/>
      <c r="K3" s="12"/>
      <c r="L3" s="12"/>
      <c r="M3" s="12"/>
      <c r="N3" s="12"/>
      <c r="O3" s="12"/>
      <c r="P3" s="12"/>
      <c r="Q3" s="12"/>
      <c r="R3" s="12"/>
      <c r="S3" s="12"/>
      <c r="T3" s="12"/>
      <c r="U3" s="12"/>
      <c r="V3" s="12"/>
      <c r="W3" s="12"/>
      <c r="X3" s="12"/>
      <c r="Y3" s="12"/>
    </row>
    <row r="4" spans="1:25" ht="15" customHeight="1" x14ac:dyDescent="0.35">
      <c r="A4" s="13" t="s">
        <v>26</v>
      </c>
      <c r="B4" s="40"/>
      <c r="C4" s="40"/>
      <c r="D4" s="40"/>
      <c r="E4" s="40"/>
      <c r="F4" s="40"/>
      <c r="G4" s="9"/>
      <c r="H4" s="9"/>
      <c r="Q4"/>
      <c r="R4"/>
      <c r="S4"/>
      <c r="T4"/>
      <c r="U4"/>
    </row>
    <row r="5" spans="1:25" ht="15" thickBot="1" x14ac:dyDescent="0.4">
      <c r="A5" s="40"/>
      <c r="B5" s="40"/>
      <c r="C5" s="40"/>
      <c r="D5" s="40"/>
      <c r="E5" s="40"/>
      <c r="F5" s="40"/>
      <c r="G5" s="9"/>
      <c r="H5" s="9"/>
      <c r="Q5"/>
      <c r="R5"/>
      <c r="S5"/>
      <c r="T5"/>
      <c r="U5"/>
    </row>
    <row r="6" spans="1:25" ht="15" customHeight="1" thickBot="1" x14ac:dyDescent="0.4">
      <c r="A6" s="13" t="s">
        <v>91</v>
      </c>
      <c r="B6" s="40"/>
      <c r="C6" s="40"/>
      <c r="D6" s="40"/>
      <c r="E6" s="40"/>
      <c r="F6" s="195">
        <v>0.05</v>
      </c>
      <c r="G6" s="9"/>
      <c r="H6" s="9"/>
      <c r="Q6"/>
      <c r="R6"/>
      <c r="S6"/>
      <c r="T6"/>
      <c r="U6"/>
    </row>
    <row r="7" spans="1:25" ht="15" thickBot="1" x14ac:dyDescent="0.4">
      <c r="A7" s="40"/>
      <c r="B7" s="40"/>
      <c r="C7" s="40"/>
      <c r="D7" s="40"/>
      <c r="E7" s="40"/>
      <c r="F7" s="40"/>
      <c r="G7" s="40"/>
      <c r="H7" s="40"/>
      <c r="Q7"/>
      <c r="R7"/>
      <c r="S7"/>
      <c r="T7"/>
      <c r="U7"/>
    </row>
    <row r="8" spans="1:25" ht="15" customHeight="1" thickBot="1" x14ac:dyDescent="0.4">
      <c r="A8" t="s">
        <v>27</v>
      </c>
      <c r="G8" s="16"/>
      <c r="H8" s="62" t="s">
        <v>30</v>
      </c>
      <c r="K8" s="40"/>
      <c r="L8" s="3" t="s">
        <v>40</v>
      </c>
      <c r="M8" s="40"/>
      <c r="N8" s="40"/>
      <c r="O8" s="40"/>
      <c r="P8" s="40"/>
      <c r="Q8"/>
      <c r="R8"/>
      <c r="S8"/>
      <c r="T8"/>
      <c r="U8"/>
    </row>
    <row r="9" spans="1:25" x14ac:dyDescent="0.35">
      <c r="A9" s="40"/>
      <c r="B9" s="40"/>
      <c r="C9" s="40"/>
      <c r="D9" s="40"/>
      <c r="E9" s="40"/>
      <c r="F9" s="40"/>
      <c r="G9" s="40"/>
      <c r="H9" s="40"/>
      <c r="Q9"/>
      <c r="R9"/>
      <c r="S9"/>
      <c r="T9"/>
      <c r="U9"/>
    </row>
    <row r="10" spans="1:25" ht="15" thickBot="1" x14ac:dyDescent="0.4">
      <c r="A10" s="41" t="s">
        <v>77</v>
      </c>
      <c r="B10" s="41"/>
      <c r="C10" s="41"/>
      <c r="D10" s="41"/>
      <c r="E10" s="41"/>
      <c r="F10" s="41"/>
      <c r="G10" s="41"/>
      <c r="H10" s="41"/>
      <c r="I10" s="41"/>
      <c r="J10" s="41"/>
      <c r="K10" s="41"/>
      <c r="Q10"/>
      <c r="R10"/>
      <c r="S10"/>
      <c r="T10"/>
      <c r="U10"/>
    </row>
    <row r="11" spans="1:25" x14ac:dyDescent="0.35">
      <c r="A11" s="264" t="s">
        <v>287</v>
      </c>
      <c r="B11" s="265"/>
      <c r="C11" s="265"/>
      <c r="D11" s="265"/>
      <c r="E11" s="265"/>
      <c r="F11" s="265"/>
      <c r="G11" s="265"/>
      <c r="H11" s="265"/>
      <c r="I11" s="265"/>
      <c r="J11" s="265"/>
      <c r="K11" s="265"/>
      <c r="L11" s="265"/>
      <c r="M11" s="265"/>
      <c r="N11" s="265"/>
      <c r="O11" s="265"/>
      <c r="P11" s="265"/>
      <c r="Q11" s="266"/>
      <c r="R11" s="9"/>
      <c r="S11" s="9"/>
      <c r="T11" s="9"/>
      <c r="U11" s="9"/>
      <c r="V11" s="9"/>
      <c r="W11" s="9"/>
      <c r="X11" s="9"/>
      <c r="Y11" s="9"/>
    </row>
    <row r="12" spans="1:25" x14ac:dyDescent="0.35">
      <c r="A12" s="267"/>
      <c r="B12" s="268"/>
      <c r="C12" s="268"/>
      <c r="D12" s="268"/>
      <c r="E12" s="268"/>
      <c r="F12" s="268"/>
      <c r="G12" s="268"/>
      <c r="H12" s="268"/>
      <c r="I12" s="268"/>
      <c r="J12" s="268"/>
      <c r="K12" s="268"/>
      <c r="L12" s="268"/>
      <c r="M12" s="268"/>
      <c r="N12" s="268"/>
      <c r="O12" s="268"/>
      <c r="P12" s="268"/>
      <c r="Q12" s="269"/>
      <c r="R12" s="9"/>
      <c r="S12" s="9"/>
      <c r="T12" s="9"/>
      <c r="U12" s="9"/>
      <c r="V12" s="9"/>
      <c r="W12" s="9"/>
      <c r="X12" s="9"/>
      <c r="Y12" s="9"/>
    </row>
    <row r="13" spans="1:25" x14ac:dyDescent="0.35">
      <c r="A13" s="267"/>
      <c r="B13" s="268"/>
      <c r="C13" s="268"/>
      <c r="D13" s="268"/>
      <c r="E13" s="268"/>
      <c r="F13" s="268"/>
      <c r="G13" s="268"/>
      <c r="H13" s="268"/>
      <c r="I13" s="268"/>
      <c r="J13" s="268"/>
      <c r="K13" s="268"/>
      <c r="L13" s="268"/>
      <c r="M13" s="268"/>
      <c r="N13" s="268"/>
      <c r="O13" s="268"/>
      <c r="P13" s="268"/>
      <c r="Q13" s="269"/>
      <c r="R13" s="9"/>
      <c r="S13" s="9"/>
      <c r="T13" s="9"/>
      <c r="U13" s="9"/>
      <c r="V13" s="9"/>
      <c r="W13" s="9"/>
      <c r="X13" s="9"/>
      <c r="Y13" s="9"/>
    </row>
    <row r="14" spans="1:25" x14ac:dyDescent="0.35">
      <c r="A14" s="267"/>
      <c r="B14" s="268"/>
      <c r="C14" s="268"/>
      <c r="D14" s="268"/>
      <c r="E14" s="268"/>
      <c r="F14" s="268"/>
      <c r="G14" s="268"/>
      <c r="H14" s="268"/>
      <c r="I14" s="268"/>
      <c r="J14" s="268"/>
      <c r="K14" s="268"/>
      <c r="L14" s="268"/>
      <c r="M14" s="268"/>
      <c r="N14" s="268"/>
      <c r="O14" s="268"/>
      <c r="P14" s="268"/>
      <c r="Q14" s="269"/>
      <c r="R14" s="9"/>
      <c r="S14" s="9"/>
      <c r="T14" s="9"/>
      <c r="U14" s="9"/>
      <c r="V14" s="9"/>
      <c r="W14" s="9"/>
      <c r="X14" s="9"/>
      <c r="Y14" s="9"/>
    </row>
    <row r="15" spans="1:25" ht="15" thickBot="1" x14ac:dyDescent="0.4">
      <c r="A15" s="270"/>
      <c r="B15" s="271"/>
      <c r="C15" s="271"/>
      <c r="D15" s="271"/>
      <c r="E15" s="271"/>
      <c r="F15" s="271"/>
      <c r="G15" s="271"/>
      <c r="H15" s="271"/>
      <c r="I15" s="271"/>
      <c r="J15" s="271"/>
      <c r="K15" s="271"/>
      <c r="L15" s="271"/>
      <c r="M15" s="271"/>
      <c r="N15" s="271"/>
      <c r="O15" s="271"/>
      <c r="P15" s="271"/>
      <c r="Q15" s="272"/>
      <c r="R15" s="9"/>
      <c r="S15" s="9"/>
      <c r="T15" s="9"/>
      <c r="U15" s="9"/>
      <c r="V15" s="9"/>
      <c r="W15" s="9"/>
      <c r="X15" s="9"/>
      <c r="Y15" s="9"/>
    </row>
    <row r="20" spans="1:21" ht="23.5" x14ac:dyDescent="0.55000000000000004">
      <c r="A20" s="254" t="s">
        <v>188</v>
      </c>
      <c r="B20" s="254"/>
      <c r="C20" s="254"/>
      <c r="D20" s="254"/>
      <c r="E20" s="30"/>
      <c r="F20" s="30"/>
      <c r="G20" s="30"/>
      <c r="H20" s="30"/>
      <c r="I20" s="30"/>
      <c r="J20" s="30"/>
      <c r="K20" s="30"/>
      <c r="L20" s="30"/>
    </row>
    <row r="21" spans="1:21" s="89" customFormat="1" ht="37.5" customHeight="1" x14ac:dyDescent="0.35">
      <c r="A21" s="90" t="s">
        <v>92</v>
      </c>
      <c r="B21" s="91"/>
      <c r="C21" s="91"/>
      <c r="D21" s="91"/>
      <c r="E21" s="91"/>
      <c r="F21" s="91"/>
      <c r="G21" s="91"/>
      <c r="H21" s="91"/>
      <c r="I21" s="91"/>
      <c r="J21" s="91"/>
      <c r="K21" s="91"/>
      <c r="L21" s="91"/>
      <c r="M21" s="91"/>
      <c r="N21" s="92"/>
      <c r="O21" s="93" t="s">
        <v>88</v>
      </c>
      <c r="P21" s="93" t="s">
        <v>37</v>
      </c>
      <c r="Q21" s="94" t="s">
        <v>89</v>
      </c>
      <c r="R21" s="93" t="s">
        <v>38</v>
      </c>
      <c r="S21" s="94" t="s">
        <v>89</v>
      </c>
      <c r="T21" s="93" t="s">
        <v>39</v>
      </c>
      <c r="U21" s="94" t="s">
        <v>89</v>
      </c>
    </row>
    <row r="22" spans="1:21" x14ac:dyDescent="0.35">
      <c r="A22" s="43" t="s">
        <v>84</v>
      </c>
      <c r="B22" s="44"/>
      <c r="C22" s="19" t="s">
        <v>79</v>
      </c>
      <c r="D22" s="19" t="s">
        <v>78</v>
      </c>
      <c r="E22" s="47" t="s">
        <v>32</v>
      </c>
      <c r="F22" s="43" t="s">
        <v>33</v>
      </c>
      <c r="G22" s="45"/>
      <c r="H22" s="45"/>
      <c r="I22" s="45"/>
      <c r="J22" s="45"/>
      <c r="K22" s="45"/>
      <c r="L22" s="45"/>
      <c r="M22" s="45"/>
      <c r="N22" s="44"/>
      <c r="O22" s="15" t="s">
        <v>34</v>
      </c>
      <c r="P22" s="15" t="s">
        <v>34</v>
      </c>
      <c r="Q22" s="22"/>
      <c r="R22" s="7" t="s">
        <v>34</v>
      </c>
      <c r="S22" s="23"/>
      <c r="T22" s="7" t="s">
        <v>34</v>
      </c>
      <c r="U22" s="23"/>
    </row>
    <row r="23" spans="1:21" s="61" customFormat="1" ht="52.5" customHeight="1" x14ac:dyDescent="0.35">
      <c r="A23" s="52"/>
      <c r="B23" s="53"/>
      <c r="C23" s="54" t="s">
        <v>55</v>
      </c>
      <c r="D23" s="52" t="s">
        <v>58</v>
      </c>
      <c r="E23" s="55" t="s">
        <v>1</v>
      </c>
      <c r="F23" s="251" t="s">
        <v>210</v>
      </c>
      <c r="G23" s="252"/>
      <c r="H23" s="252"/>
      <c r="I23" s="252"/>
      <c r="J23" s="252"/>
      <c r="K23" s="252"/>
      <c r="L23" s="252"/>
      <c r="M23" s="252"/>
      <c r="N23" s="253"/>
      <c r="O23" s="56">
        <v>27500</v>
      </c>
      <c r="P23" s="57">
        <v>27500</v>
      </c>
      <c r="Q23" s="58"/>
      <c r="R23" s="57">
        <v>27500</v>
      </c>
      <c r="S23" s="60"/>
      <c r="U23" s="60"/>
    </row>
    <row r="24" spans="1:21" s="61" customFormat="1" ht="52.5" customHeight="1" x14ac:dyDescent="0.35">
      <c r="A24" s="52"/>
      <c r="B24" s="53"/>
      <c r="C24" s="54"/>
      <c r="D24" s="52"/>
      <c r="E24" s="55"/>
      <c r="F24" s="251"/>
      <c r="G24" s="252"/>
      <c r="H24" s="252"/>
      <c r="I24" s="252"/>
      <c r="J24" s="252"/>
      <c r="K24" s="252"/>
      <c r="L24" s="252"/>
      <c r="M24" s="252"/>
      <c r="N24" s="253"/>
      <c r="O24" s="56"/>
      <c r="P24" s="57"/>
      <c r="Q24" s="58"/>
      <c r="R24" s="59"/>
      <c r="S24" s="60"/>
      <c r="T24" s="59"/>
      <c r="U24" s="60"/>
    </row>
    <row r="25" spans="1:21" s="61" customFormat="1" ht="52.5" customHeight="1" x14ac:dyDescent="0.35">
      <c r="A25" s="52"/>
      <c r="B25" s="53"/>
      <c r="C25" s="54"/>
      <c r="D25" s="52"/>
      <c r="E25" s="55"/>
      <c r="F25" s="251"/>
      <c r="G25" s="252"/>
      <c r="H25" s="252"/>
      <c r="I25" s="252"/>
      <c r="J25" s="252"/>
      <c r="K25" s="252"/>
      <c r="L25" s="252"/>
      <c r="M25" s="252"/>
      <c r="N25" s="253"/>
      <c r="O25" s="56"/>
      <c r="P25" s="57"/>
      <c r="Q25" s="58"/>
      <c r="R25" s="59"/>
      <c r="S25" s="60"/>
      <c r="T25" s="59"/>
      <c r="U25" s="60"/>
    </row>
    <row r="26" spans="1:21" s="61" customFormat="1" ht="52.5" customHeight="1" x14ac:dyDescent="0.35">
      <c r="A26" s="52"/>
      <c r="B26" s="53"/>
      <c r="C26" s="54"/>
      <c r="D26" s="52"/>
      <c r="E26" s="55"/>
      <c r="F26" s="251"/>
      <c r="G26" s="252"/>
      <c r="H26" s="252"/>
      <c r="I26" s="252"/>
      <c r="J26" s="252"/>
      <c r="K26" s="252"/>
      <c r="L26" s="252"/>
      <c r="M26" s="252"/>
      <c r="N26" s="253"/>
      <c r="O26" s="56"/>
      <c r="P26" s="57"/>
      <c r="Q26" s="58"/>
      <c r="R26" s="59"/>
      <c r="S26" s="60"/>
      <c r="T26" s="59"/>
      <c r="U26" s="60"/>
    </row>
    <row r="27" spans="1:21" s="61" customFormat="1" ht="52.5" customHeight="1" x14ac:dyDescent="0.35">
      <c r="A27" s="52"/>
      <c r="B27" s="53"/>
      <c r="C27" s="54"/>
      <c r="D27" s="52"/>
      <c r="E27" s="55"/>
      <c r="F27" s="251"/>
      <c r="G27" s="252"/>
      <c r="H27" s="252"/>
      <c r="I27" s="252"/>
      <c r="J27" s="252"/>
      <c r="K27" s="252"/>
      <c r="L27" s="252"/>
      <c r="M27" s="252"/>
      <c r="N27" s="253"/>
      <c r="O27" s="56"/>
      <c r="P27" s="57"/>
      <c r="Q27" s="58"/>
      <c r="R27" s="59"/>
      <c r="S27" s="60"/>
      <c r="T27" s="59"/>
      <c r="U27" s="60"/>
    </row>
    <row r="28" spans="1:21" s="61" customFormat="1" ht="52.5" customHeight="1" x14ac:dyDescent="0.35">
      <c r="A28" s="52"/>
      <c r="B28" s="53"/>
      <c r="C28" s="54"/>
      <c r="D28" s="52"/>
      <c r="E28" s="55"/>
      <c r="F28" s="251"/>
      <c r="G28" s="252"/>
      <c r="H28" s="252"/>
      <c r="I28" s="252"/>
      <c r="J28" s="252"/>
      <c r="K28" s="252"/>
      <c r="L28" s="252"/>
      <c r="M28" s="252"/>
      <c r="N28" s="253"/>
      <c r="O28" s="56"/>
      <c r="P28" s="57"/>
      <c r="Q28" s="58"/>
      <c r="R28" s="59"/>
      <c r="S28" s="60"/>
      <c r="T28" s="59"/>
      <c r="U28" s="60"/>
    </row>
    <row r="29" spans="1:21" s="61" customFormat="1" ht="52.5" customHeight="1" x14ac:dyDescent="0.35">
      <c r="A29" s="52"/>
      <c r="B29" s="53"/>
      <c r="C29" s="54"/>
      <c r="D29" s="52"/>
      <c r="E29" s="55"/>
      <c r="F29" s="251"/>
      <c r="G29" s="252"/>
      <c r="H29" s="252"/>
      <c r="I29" s="252"/>
      <c r="J29" s="252"/>
      <c r="K29" s="252"/>
      <c r="L29" s="252"/>
      <c r="M29" s="252"/>
      <c r="N29" s="253"/>
      <c r="O29" s="56"/>
      <c r="P29" s="57"/>
      <c r="Q29" s="58"/>
      <c r="R29" s="59"/>
      <c r="S29" s="60"/>
      <c r="T29" s="59"/>
      <c r="U29" s="60"/>
    </row>
    <row r="30" spans="1:21" s="61" customFormat="1" ht="52.5" customHeight="1" x14ac:dyDescent="0.35">
      <c r="A30" s="52"/>
      <c r="B30" s="53"/>
      <c r="C30" s="54"/>
      <c r="D30" s="52"/>
      <c r="E30" s="55"/>
      <c r="F30" s="251"/>
      <c r="G30" s="252"/>
      <c r="H30" s="252"/>
      <c r="I30" s="252"/>
      <c r="J30" s="252"/>
      <c r="K30" s="252"/>
      <c r="L30" s="252"/>
      <c r="M30" s="252"/>
      <c r="N30" s="253"/>
      <c r="O30" s="56"/>
      <c r="P30" s="57"/>
      <c r="Q30" s="58"/>
      <c r="R30" s="59"/>
      <c r="S30" s="60"/>
      <c r="T30" s="59"/>
      <c r="U30" s="60"/>
    </row>
    <row r="31" spans="1:21" s="61" customFormat="1" ht="52.5" customHeight="1" x14ac:dyDescent="0.35">
      <c r="A31" s="52"/>
      <c r="B31" s="53"/>
      <c r="C31" s="54"/>
      <c r="D31" s="52"/>
      <c r="E31" s="55"/>
      <c r="F31" s="251"/>
      <c r="G31" s="252"/>
      <c r="H31" s="252"/>
      <c r="I31" s="252"/>
      <c r="J31" s="252"/>
      <c r="K31" s="252"/>
      <c r="L31" s="252"/>
      <c r="M31" s="252"/>
      <c r="N31" s="253"/>
      <c r="O31" s="56"/>
      <c r="P31" s="57"/>
      <c r="Q31" s="58"/>
      <c r="R31" s="59"/>
      <c r="S31" s="60"/>
      <c r="T31" s="59"/>
      <c r="U31" s="60"/>
    </row>
    <row r="32" spans="1:21" s="61" customFormat="1" ht="52.5" customHeight="1" x14ac:dyDescent="0.35">
      <c r="A32" s="52"/>
      <c r="B32" s="53"/>
      <c r="C32" s="54"/>
      <c r="D32" s="52"/>
      <c r="E32" s="55"/>
      <c r="F32" s="251"/>
      <c r="G32" s="252"/>
      <c r="H32" s="252"/>
      <c r="I32" s="252"/>
      <c r="J32" s="252"/>
      <c r="K32" s="252"/>
      <c r="L32" s="252"/>
      <c r="M32" s="252"/>
      <c r="N32" s="253"/>
      <c r="O32" s="56"/>
      <c r="P32" s="57"/>
      <c r="Q32" s="58"/>
      <c r="R32" s="59"/>
      <c r="S32" s="60"/>
      <c r="T32" s="59"/>
      <c r="U32" s="60"/>
    </row>
    <row r="33" spans="1:21" s="61" customFormat="1" ht="52.5" customHeight="1" x14ac:dyDescent="0.35">
      <c r="A33" s="52"/>
      <c r="B33" s="53"/>
      <c r="C33" s="54"/>
      <c r="D33" s="52"/>
      <c r="E33" s="55"/>
      <c r="F33" s="251"/>
      <c r="G33" s="252"/>
      <c r="H33" s="252"/>
      <c r="I33" s="252"/>
      <c r="J33" s="252"/>
      <c r="K33" s="252"/>
      <c r="L33" s="252"/>
      <c r="M33" s="252"/>
      <c r="N33" s="253"/>
      <c r="O33" s="56"/>
      <c r="P33" s="57"/>
      <c r="Q33" s="58"/>
      <c r="R33" s="59"/>
      <c r="S33" s="60"/>
      <c r="T33" s="59"/>
      <c r="U33" s="60"/>
    </row>
    <row r="34" spans="1:21" s="1" customFormat="1" x14ac:dyDescent="0.35">
      <c r="L34" s="26" t="s">
        <v>93</v>
      </c>
      <c r="O34" s="26">
        <f>SUM(O23:O33)</f>
        <v>27500</v>
      </c>
      <c r="P34" s="26">
        <f>SUM(P23:P33)</f>
        <v>27500</v>
      </c>
      <c r="Q34" s="18"/>
      <c r="R34" s="136">
        <f>SUM(R23:R33)</f>
        <v>27500</v>
      </c>
      <c r="S34" s="18"/>
      <c r="T34" s="136">
        <f>SUM(T23:T33)</f>
        <v>0</v>
      </c>
      <c r="U34" s="18"/>
    </row>
    <row r="36" spans="1:21" s="89" customFormat="1" ht="37.5" customHeight="1" x14ac:dyDescent="0.35">
      <c r="A36" s="90" t="s">
        <v>167</v>
      </c>
      <c r="B36" s="91"/>
      <c r="C36" s="91"/>
      <c r="D36" s="91"/>
      <c r="E36" s="91"/>
      <c r="F36" s="91"/>
      <c r="G36" s="91"/>
      <c r="H36" s="91"/>
      <c r="I36" s="91"/>
      <c r="J36" s="91"/>
      <c r="K36" s="91"/>
      <c r="L36" s="91"/>
      <c r="M36" s="91"/>
      <c r="N36" s="92"/>
      <c r="O36" s="93" t="s">
        <v>88</v>
      </c>
      <c r="P36" s="93" t="s">
        <v>37</v>
      </c>
      <c r="Q36" s="94" t="s">
        <v>89</v>
      </c>
      <c r="R36" s="93" t="s">
        <v>38</v>
      </c>
      <c r="S36" s="94" t="s">
        <v>89</v>
      </c>
      <c r="T36" s="93" t="s">
        <v>39</v>
      </c>
      <c r="U36" s="94" t="s">
        <v>89</v>
      </c>
    </row>
    <row r="37" spans="1:21" x14ac:dyDescent="0.35">
      <c r="A37" s="43" t="s">
        <v>84</v>
      </c>
      <c r="B37" s="44"/>
      <c r="C37" s="19" t="s">
        <v>79</v>
      </c>
      <c r="D37" s="19" t="s">
        <v>78</v>
      </c>
      <c r="E37" s="47" t="s">
        <v>32</v>
      </c>
      <c r="F37" s="43" t="s">
        <v>33</v>
      </c>
      <c r="G37" s="45"/>
      <c r="H37" s="45"/>
      <c r="I37" s="45"/>
      <c r="J37" s="45"/>
      <c r="K37" s="45"/>
      <c r="L37" s="45"/>
      <c r="M37" s="45"/>
      <c r="N37" s="44"/>
      <c r="O37" s="15" t="s">
        <v>34</v>
      </c>
      <c r="P37" s="15" t="s">
        <v>34</v>
      </c>
      <c r="Q37" s="22"/>
      <c r="R37" s="7" t="s">
        <v>34</v>
      </c>
      <c r="S37" s="23"/>
      <c r="T37" s="7" t="s">
        <v>34</v>
      </c>
      <c r="U37" s="23"/>
    </row>
    <row r="38" spans="1:21" s="61" customFormat="1" ht="52.5" customHeight="1" x14ac:dyDescent="0.35">
      <c r="A38" s="52"/>
      <c r="B38" s="53"/>
      <c r="C38" s="54"/>
      <c r="D38" s="52"/>
      <c r="E38" s="63" t="s">
        <v>4</v>
      </c>
      <c r="F38" s="251" t="s">
        <v>214</v>
      </c>
      <c r="G38" s="252"/>
      <c r="H38" s="252"/>
      <c r="I38" s="252"/>
      <c r="J38" s="252"/>
      <c r="K38" s="252"/>
      <c r="L38" s="252"/>
      <c r="M38" s="252"/>
      <c r="N38" s="253"/>
      <c r="O38" s="56">
        <f>0.062*O23</f>
        <v>1705</v>
      </c>
      <c r="P38" s="57">
        <v>1705</v>
      </c>
      <c r="Q38" s="58"/>
      <c r="R38" s="57">
        <v>1705</v>
      </c>
      <c r="S38" s="60"/>
      <c r="T38" s="59"/>
      <c r="U38" s="60"/>
    </row>
    <row r="39" spans="1:21" s="61" customFormat="1" ht="52.5" customHeight="1" x14ac:dyDescent="0.35">
      <c r="A39" s="52"/>
      <c r="B39" s="53"/>
      <c r="C39" s="54"/>
      <c r="D39" s="52"/>
      <c r="E39" s="63" t="s">
        <v>4</v>
      </c>
      <c r="F39" s="251" t="s">
        <v>216</v>
      </c>
      <c r="G39" s="252"/>
      <c r="H39" s="252"/>
      <c r="I39" s="252"/>
      <c r="J39" s="252"/>
      <c r="K39" s="252"/>
      <c r="L39" s="252"/>
      <c r="M39" s="252"/>
      <c r="N39" s="253"/>
      <c r="O39" s="56">
        <f>0.00355*O23</f>
        <v>97.625</v>
      </c>
      <c r="P39" s="57">
        <v>97.63</v>
      </c>
      <c r="Q39" s="58"/>
      <c r="R39" s="57">
        <v>97.63</v>
      </c>
      <c r="S39" s="60"/>
      <c r="T39" s="59"/>
      <c r="U39" s="60"/>
    </row>
    <row r="40" spans="1:21" s="61" customFormat="1" ht="52.5" customHeight="1" x14ac:dyDescent="0.35">
      <c r="A40" s="52"/>
      <c r="B40" s="53"/>
      <c r="C40" s="54"/>
      <c r="D40" s="52"/>
      <c r="E40" s="63" t="s">
        <v>4</v>
      </c>
      <c r="F40" s="251" t="s">
        <v>208</v>
      </c>
      <c r="G40" s="252"/>
      <c r="H40" s="252"/>
      <c r="I40" s="252"/>
      <c r="J40" s="252"/>
      <c r="K40" s="252"/>
      <c r="L40" s="252"/>
      <c r="M40" s="252"/>
      <c r="N40" s="253"/>
      <c r="O40" s="56">
        <f>0.0145*O23</f>
        <v>398.75</v>
      </c>
      <c r="P40" s="56">
        <f>0.0145*P23</f>
        <v>398.75</v>
      </c>
      <c r="Q40" s="58"/>
      <c r="R40" s="56">
        <f>0.0145*R23</f>
        <v>398.75</v>
      </c>
      <c r="S40" s="60"/>
      <c r="T40" s="59"/>
      <c r="U40" s="60"/>
    </row>
    <row r="41" spans="1:21" s="61" customFormat="1" ht="52.5" customHeight="1" x14ac:dyDescent="0.35">
      <c r="A41" s="52"/>
      <c r="B41" s="53"/>
      <c r="C41" s="54"/>
      <c r="D41" s="52"/>
      <c r="E41" s="63" t="s">
        <v>4</v>
      </c>
      <c r="F41" s="251" t="s">
        <v>215</v>
      </c>
      <c r="G41" s="252"/>
      <c r="H41" s="252"/>
      <c r="I41" s="252"/>
      <c r="J41" s="252"/>
      <c r="K41" s="252"/>
      <c r="L41" s="252"/>
      <c r="M41" s="252"/>
      <c r="N41" s="253"/>
      <c r="O41" s="56">
        <f>0.0035*O23</f>
        <v>96.25</v>
      </c>
      <c r="P41" s="56">
        <f>0.0035*P23</f>
        <v>96.25</v>
      </c>
      <c r="Q41" s="58"/>
      <c r="R41" s="56">
        <f>0.0035*R23</f>
        <v>96.25</v>
      </c>
      <c r="S41" s="60"/>
      <c r="T41" s="59"/>
      <c r="U41" s="60"/>
    </row>
    <row r="42" spans="1:21" s="61" customFormat="1" ht="52.5" customHeight="1" x14ac:dyDescent="0.35">
      <c r="A42" s="52"/>
      <c r="B42" s="53"/>
      <c r="C42" s="54"/>
      <c r="D42" s="52"/>
      <c r="E42" s="63" t="s">
        <v>4</v>
      </c>
      <c r="F42" s="251" t="s">
        <v>213</v>
      </c>
      <c r="G42" s="252"/>
      <c r="H42" s="252"/>
      <c r="I42" s="252"/>
      <c r="J42" s="252"/>
      <c r="K42" s="252"/>
      <c r="L42" s="252"/>
      <c r="M42" s="252"/>
      <c r="N42" s="253"/>
      <c r="O42" s="56">
        <f>0.067*O23</f>
        <v>1842.5</v>
      </c>
      <c r="P42" s="56">
        <f>0.067*P23</f>
        <v>1842.5</v>
      </c>
      <c r="Q42" s="58"/>
      <c r="R42" s="56">
        <f>0.067*R23</f>
        <v>1842.5</v>
      </c>
      <c r="S42" s="60"/>
      <c r="T42" s="59"/>
      <c r="U42" s="60"/>
    </row>
    <row r="43" spans="1:21" s="61" customFormat="1" ht="52.5" customHeight="1" x14ac:dyDescent="0.35">
      <c r="A43" s="52"/>
      <c r="B43" s="53"/>
      <c r="C43" s="54"/>
      <c r="D43" s="52"/>
      <c r="E43" s="63" t="s">
        <v>4</v>
      </c>
      <c r="F43" s="251" t="s">
        <v>209</v>
      </c>
      <c r="G43" s="252"/>
      <c r="H43" s="252"/>
      <c r="I43" s="252"/>
      <c r="J43" s="252"/>
      <c r="K43" s="252"/>
      <c r="L43" s="252"/>
      <c r="M43" s="252"/>
      <c r="N43" s="253"/>
      <c r="O43" s="56">
        <v>6324</v>
      </c>
      <c r="P43" s="56">
        <v>6324</v>
      </c>
      <c r="Q43" s="58"/>
      <c r="R43" s="56">
        <v>6324</v>
      </c>
      <c r="S43" s="60"/>
      <c r="T43" s="59"/>
      <c r="U43" s="60"/>
    </row>
    <row r="44" spans="1:21" s="61" customFormat="1" ht="52.5" customHeight="1" x14ac:dyDescent="0.35">
      <c r="A44" s="52"/>
      <c r="B44" s="53"/>
      <c r="C44" s="54"/>
      <c r="D44" s="52"/>
      <c r="E44" s="63" t="s">
        <v>4</v>
      </c>
      <c r="F44" s="251"/>
      <c r="G44" s="252"/>
      <c r="H44" s="252"/>
      <c r="I44" s="252"/>
      <c r="J44" s="252"/>
      <c r="K44" s="252"/>
      <c r="L44" s="252"/>
      <c r="M44" s="252"/>
      <c r="N44" s="253"/>
      <c r="O44" s="56"/>
      <c r="P44" s="57"/>
      <c r="Q44" s="58"/>
      <c r="R44" s="59"/>
      <c r="S44" s="60"/>
      <c r="T44" s="59"/>
      <c r="U44" s="60"/>
    </row>
    <row r="45" spans="1:21" s="61" customFormat="1" ht="52.5" customHeight="1" x14ac:dyDescent="0.35">
      <c r="A45" s="52"/>
      <c r="B45" s="53"/>
      <c r="C45" s="54"/>
      <c r="D45" s="52"/>
      <c r="E45" s="63" t="s">
        <v>4</v>
      </c>
      <c r="F45" s="251"/>
      <c r="G45" s="252"/>
      <c r="H45" s="252"/>
      <c r="I45" s="252"/>
      <c r="J45" s="252"/>
      <c r="K45" s="252"/>
      <c r="L45" s="252"/>
      <c r="M45" s="252"/>
      <c r="N45" s="253"/>
      <c r="O45" s="56"/>
      <c r="P45" s="57"/>
      <c r="Q45" s="58"/>
      <c r="R45" s="59"/>
      <c r="S45" s="60"/>
      <c r="T45" s="59"/>
      <c r="U45" s="60"/>
    </row>
    <row r="46" spans="1:21" s="61" customFormat="1" ht="52.5" customHeight="1" x14ac:dyDescent="0.35">
      <c r="A46" s="52"/>
      <c r="B46" s="53"/>
      <c r="C46" s="54"/>
      <c r="D46" s="52"/>
      <c r="E46" s="63" t="s">
        <v>4</v>
      </c>
      <c r="F46" s="251"/>
      <c r="G46" s="252"/>
      <c r="H46" s="252"/>
      <c r="I46" s="252"/>
      <c r="J46" s="252"/>
      <c r="K46" s="252"/>
      <c r="L46" s="252"/>
      <c r="M46" s="252"/>
      <c r="N46" s="253"/>
      <c r="O46" s="56"/>
      <c r="P46" s="57"/>
      <c r="Q46" s="58"/>
      <c r="R46" s="59"/>
      <c r="S46" s="60"/>
      <c r="T46" s="59"/>
      <c r="U46" s="60"/>
    </row>
    <row r="47" spans="1:21" s="61" customFormat="1" ht="52.5" customHeight="1" x14ac:dyDescent="0.35">
      <c r="A47" s="52"/>
      <c r="B47" s="53"/>
      <c r="C47" s="54"/>
      <c r="D47" s="52"/>
      <c r="E47" s="63" t="s">
        <v>4</v>
      </c>
      <c r="F47" s="251"/>
      <c r="G47" s="252"/>
      <c r="H47" s="252"/>
      <c r="I47" s="252"/>
      <c r="J47" s="252"/>
      <c r="K47" s="252"/>
      <c r="L47" s="252"/>
      <c r="M47" s="252"/>
      <c r="N47" s="253"/>
      <c r="O47" s="56"/>
      <c r="P47" s="57"/>
      <c r="Q47" s="58"/>
      <c r="R47" s="59"/>
      <c r="S47" s="60"/>
      <c r="T47" s="59"/>
      <c r="U47" s="60"/>
    </row>
    <row r="48" spans="1:21" s="61" customFormat="1" ht="52.5" customHeight="1" x14ac:dyDescent="0.35">
      <c r="A48" s="52"/>
      <c r="B48" s="53"/>
      <c r="C48" s="54"/>
      <c r="D48" s="52"/>
      <c r="E48" s="63" t="s">
        <v>4</v>
      </c>
      <c r="F48" s="251"/>
      <c r="G48" s="252"/>
      <c r="H48" s="252"/>
      <c r="I48" s="252"/>
      <c r="J48" s="252"/>
      <c r="K48" s="252"/>
      <c r="L48" s="252"/>
      <c r="M48" s="252"/>
      <c r="N48" s="253"/>
      <c r="O48" s="56"/>
      <c r="P48" s="57"/>
      <c r="Q48" s="58"/>
      <c r="R48" s="59"/>
      <c r="S48" s="60"/>
      <c r="T48" s="59"/>
      <c r="U48" s="60"/>
    </row>
    <row r="49" spans="1:21" s="61" customFormat="1" ht="52.5" customHeight="1" x14ac:dyDescent="0.35">
      <c r="A49" s="52"/>
      <c r="B49" s="53"/>
      <c r="C49" s="54"/>
      <c r="D49" s="52"/>
      <c r="E49" s="63" t="s">
        <v>4</v>
      </c>
      <c r="F49" s="251"/>
      <c r="G49" s="252"/>
      <c r="H49" s="252"/>
      <c r="I49" s="252"/>
      <c r="J49" s="252"/>
      <c r="K49" s="252"/>
      <c r="L49" s="252"/>
      <c r="M49" s="252"/>
      <c r="N49" s="253"/>
      <c r="O49" s="56"/>
      <c r="P49" s="57"/>
      <c r="Q49" s="58"/>
      <c r="R49" s="59"/>
      <c r="S49" s="60"/>
      <c r="T49" s="59"/>
      <c r="U49" s="60"/>
    </row>
    <row r="50" spans="1:21" s="61" customFormat="1" ht="52.5" customHeight="1" x14ac:dyDescent="0.35">
      <c r="A50" s="52"/>
      <c r="B50" s="53"/>
      <c r="C50" s="54"/>
      <c r="D50" s="52"/>
      <c r="E50" s="63" t="s">
        <v>4</v>
      </c>
      <c r="F50" s="251"/>
      <c r="G50" s="252"/>
      <c r="H50" s="252"/>
      <c r="I50" s="252"/>
      <c r="J50" s="252"/>
      <c r="K50" s="252"/>
      <c r="L50" s="252"/>
      <c r="M50" s="252"/>
      <c r="N50" s="253"/>
      <c r="O50" s="56"/>
      <c r="P50" s="57"/>
      <c r="Q50" s="58"/>
      <c r="R50" s="59"/>
      <c r="S50" s="60"/>
      <c r="T50" s="59"/>
      <c r="U50" s="60"/>
    </row>
    <row r="51" spans="1:21" s="1" customFormat="1" x14ac:dyDescent="0.35">
      <c r="L51" s="26" t="s">
        <v>94</v>
      </c>
      <c r="N51" s="25"/>
      <c r="O51" s="26">
        <f>SUM(O38:O50)</f>
        <v>10464.125</v>
      </c>
      <c r="P51" s="26">
        <f>SUM(P38:P50)</f>
        <v>10464.130000000001</v>
      </c>
      <c r="Q51" s="18"/>
      <c r="R51" s="136">
        <f>SUM(R38:R50)</f>
        <v>10464.130000000001</v>
      </c>
      <c r="S51" s="18"/>
      <c r="T51" s="136">
        <f>SUM(T38:T50)</f>
        <v>0</v>
      </c>
      <c r="U51" s="18"/>
    </row>
    <row r="53" spans="1:21" s="1" customFormat="1" ht="15" thickBot="1" x14ac:dyDescent="0.4">
      <c r="O53" s="26"/>
      <c r="P53" s="26"/>
      <c r="Q53" s="18"/>
      <c r="R53" s="27"/>
      <c r="S53" s="18"/>
      <c r="T53" s="27"/>
      <c r="U53" s="18"/>
    </row>
    <row r="54" spans="1:21" s="1" customFormat="1" ht="19" thickBot="1" x14ac:dyDescent="0.5">
      <c r="K54" s="273" t="s">
        <v>80</v>
      </c>
      <c r="L54" s="274"/>
      <c r="M54" s="274"/>
      <c r="N54" s="275"/>
      <c r="O54" s="26">
        <f>SUM(O34,O51)</f>
        <v>37964.125</v>
      </c>
      <c r="P54" s="26">
        <f>SUM(P34,P51)</f>
        <v>37964.130000000005</v>
      </c>
      <c r="Q54" s="26"/>
      <c r="R54" s="26">
        <f>SUM(R34,R51)</f>
        <v>37964.130000000005</v>
      </c>
      <c r="S54" s="26"/>
      <c r="T54" s="26">
        <f>SUM(T34,T51)</f>
        <v>0</v>
      </c>
      <c r="U54" s="18"/>
    </row>
    <row r="55" spans="1:21" ht="23.5" x14ac:dyDescent="0.55000000000000004">
      <c r="A55" s="254" t="s">
        <v>100</v>
      </c>
      <c r="B55" s="254"/>
      <c r="C55" s="254"/>
      <c r="D55" s="254"/>
    </row>
    <row r="56" spans="1:21" s="89" customFormat="1" ht="34.5" customHeight="1" x14ac:dyDescent="0.35">
      <c r="A56" s="95" t="s">
        <v>168</v>
      </c>
      <c r="B56" s="96"/>
      <c r="C56" s="96"/>
      <c r="D56" s="96"/>
      <c r="E56" s="97"/>
      <c r="F56" s="97"/>
      <c r="G56" s="97"/>
      <c r="H56" s="97"/>
      <c r="I56" s="97"/>
      <c r="J56" s="97"/>
      <c r="K56" s="97"/>
      <c r="L56" s="97"/>
      <c r="M56" s="97"/>
      <c r="N56" s="98"/>
      <c r="O56" s="99" t="s">
        <v>88</v>
      </c>
      <c r="P56" s="99" t="s">
        <v>37</v>
      </c>
      <c r="Q56" s="100" t="s">
        <v>89</v>
      </c>
      <c r="R56" s="99" t="s">
        <v>38</v>
      </c>
      <c r="S56" s="100" t="s">
        <v>89</v>
      </c>
      <c r="T56" s="99" t="s">
        <v>39</v>
      </c>
      <c r="U56" s="100" t="s">
        <v>89</v>
      </c>
    </row>
    <row r="57" spans="1:21" x14ac:dyDescent="0.35">
      <c r="A57" s="46" t="s">
        <v>84</v>
      </c>
      <c r="B57" s="4"/>
      <c r="C57" s="19" t="s">
        <v>79</v>
      </c>
      <c r="D57" s="19" t="s">
        <v>78</v>
      </c>
      <c r="E57" s="48" t="s">
        <v>32</v>
      </c>
      <c r="F57" s="24" t="s">
        <v>33</v>
      </c>
      <c r="G57" s="4"/>
      <c r="H57" s="4"/>
      <c r="I57" s="4"/>
      <c r="J57" s="4"/>
      <c r="K57" s="4"/>
      <c r="L57" s="4"/>
      <c r="M57" s="4"/>
      <c r="N57" s="4"/>
      <c r="O57" s="15" t="s">
        <v>34</v>
      </c>
      <c r="P57" s="15" t="s">
        <v>34</v>
      </c>
      <c r="Q57" s="22"/>
      <c r="R57" s="15" t="s">
        <v>34</v>
      </c>
      <c r="S57" s="23"/>
      <c r="T57" s="15" t="s">
        <v>34</v>
      </c>
      <c r="U57" s="23"/>
    </row>
    <row r="58" spans="1:21" s="61" customFormat="1" ht="52.5" customHeight="1" x14ac:dyDescent="0.35">
      <c r="A58" s="52">
        <v>2</v>
      </c>
      <c r="B58" s="53"/>
      <c r="C58" s="54" t="s">
        <v>55</v>
      </c>
      <c r="D58" s="52" t="s">
        <v>57</v>
      </c>
      <c r="E58" s="55" t="s">
        <v>10</v>
      </c>
      <c r="F58" s="251" t="s">
        <v>219</v>
      </c>
      <c r="G58" s="252"/>
      <c r="H58" s="252"/>
      <c r="I58" s="252"/>
      <c r="J58" s="252"/>
      <c r="K58" s="252"/>
      <c r="L58" s="252"/>
      <c r="M58" s="252"/>
      <c r="N58" s="253"/>
      <c r="O58" s="57">
        <v>500</v>
      </c>
      <c r="P58" s="57">
        <v>65</v>
      </c>
      <c r="Q58" s="199" t="s">
        <v>299</v>
      </c>
      <c r="R58" s="57">
        <v>65</v>
      </c>
      <c r="S58" s="60"/>
      <c r="T58" s="57"/>
      <c r="U58" s="60"/>
    </row>
    <row r="59" spans="1:21" s="61" customFormat="1" ht="52.5" customHeight="1" x14ac:dyDescent="0.35">
      <c r="A59" s="52">
        <v>6</v>
      </c>
      <c r="B59" s="53"/>
      <c r="C59" s="54" t="s">
        <v>55</v>
      </c>
      <c r="D59" s="52" t="s">
        <v>55</v>
      </c>
      <c r="E59" s="55" t="s">
        <v>8</v>
      </c>
      <c r="F59" s="251" t="s">
        <v>222</v>
      </c>
      <c r="G59" s="252"/>
      <c r="H59" s="252"/>
      <c r="I59" s="252"/>
      <c r="J59" s="252"/>
      <c r="K59" s="252"/>
      <c r="L59" s="252"/>
      <c r="M59" s="252"/>
      <c r="N59" s="253"/>
      <c r="O59" s="57">
        <v>770</v>
      </c>
      <c r="P59" s="57">
        <v>600</v>
      </c>
      <c r="Q59" s="58" t="s">
        <v>295</v>
      </c>
      <c r="R59" s="57">
        <v>0</v>
      </c>
      <c r="S59" s="60" t="s">
        <v>321</v>
      </c>
      <c r="T59" s="57"/>
      <c r="U59" s="60"/>
    </row>
    <row r="60" spans="1:21" s="61" customFormat="1" ht="52.5" customHeight="1" x14ac:dyDescent="0.35">
      <c r="A60" s="52">
        <v>7</v>
      </c>
      <c r="B60" s="53"/>
      <c r="C60" s="54" t="s">
        <v>56</v>
      </c>
      <c r="D60" s="52" t="s">
        <v>56</v>
      </c>
      <c r="E60" s="55" t="s">
        <v>8</v>
      </c>
      <c r="F60" s="251" t="s">
        <v>224</v>
      </c>
      <c r="G60" s="252"/>
      <c r="H60" s="252"/>
      <c r="I60" s="252"/>
      <c r="J60" s="252"/>
      <c r="K60" s="252"/>
      <c r="L60" s="252"/>
      <c r="M60" s="252"/>
      <c r="N60" s="253"/>
      <c r="O60" s="57">
        <v>215</v>
      </c>
      <c r="P60" s="57">
        <v>350</v>
      </c>
      <c r="Q60" s="58" t="s">
        <v>301</v>
      </c>
      <c r="R60" s="57">
        <v>350</v>
      </c>
      <c r="S60" s="60"/>
      <c r="T60" s="57"/>
      <c r="U60" s="60"/>
    </row>
    <row r="61" spans="1:21" s="61" customFormat="1" ht="52.5" customHeight="1" x14ac:dyDescent="0.35">
      <c r="A61" s="52">
        <v>10</v>
      </c>
      <c r="B61" s="53"/>
      <c r="C61" s="54" t="s">
        <v>56</v>
      </c>
      <c r="D61" s="52" t="s">
        <v>57</v>
      </c>
      <c r="E61" s="55" t="s">
        <v>8</v>
      </c>
      <c r="F61" s="251" t="s">
        <v>255</v>
      </c>
      <c r="G61" s="252"/>
      <c r="H61" s="252"/>
      <c r="I61" s="252"/>
      <c r="J61" s="252"/>
      <c r="K61" s="252"/>
      <c r="L61" s="252"/>
      <c r="M61" s="252"/>
      <c r="N61" s="253"/>
      <c r="O61" s="57">
        <v>330</v>
      </c>
      <c r="P61" s="57">
        <v>0</v>
      </c>
      <c r="Q61" s="58" t="s">
        <v>302</v>
      </c>
      <c r="R61" s="57">
        <v>0</v>
      </c>
      <c r="S61" s="60"/>
      <c r="T61" s="57"/>
      <c r="U61" s="60"/>
    </row>
    <row r="62" spans="1:21" s="61" customFormat="1" ht="52.5" customHeight="1" x14ac:dyDescent="0.35">
      <c r="A62" s="52">
        <v>5</v>
      </c>
      <c r="B62" s="53"/>
      <c r="C62" s="54" t="s">
        <v>56</v>
      </c>
      <c r="D62" s="52" t="s">
        <v>58</v>
      </c>
      <c r="E62" s="55" t="s">
        <v>8</v>
      </c>
      <c r="F62" s="251" t="s">
        <v>273</v>
      </c>
      <c r="G62" s="252"/>
      <c r="H62" s="252"/>
      <c r="I62" s="252"/>
      <c r="J62" s="252"/>
      <c r="K62" s="252"/>
      <c r="L62" s="252"/>
      <c r="M62" s="252"/>
      <c r="N62" s="253"/>
      <c r="O62" s="57">
        <v>215</v>
      </c>
      <c r="P62" s="57">
        <v>330</v>
      </c>
      <c r="Q62" s="58" t="s">
        <v>300</v>
      </c>
      <c r="R62" s="57">
        <v>330</v>
      </c>
      <c r="S62" s="60"/>
      <c r="T62" s="57"/>
      <c r="U62" s="60"/>
    </row>
    <row r="63" spans="1:21" s="61" customFormat="1" ht="52.5" customHeight="1" x14ac:dyDescent="0.35">
      <c r="A63" s="52"/>
      <c r="B63" s="53"/>
      <c r="C63" s="54"/>
      <c r="D63" s="52"/>
      <c r="E63" s="55"/>
      <c r="F63" s="251"/>
      <c r="G63" s="252"/>
      <c r="H63" s="252"/>
      <c r="I63" s="252"/>
      <c r="J63" s="252"/>
      <c r="K63" s="252"/>
      <c r="L63" s="252"/>
      <c r="M63" s="252"/>
      <c r="N63" s="253"/>
      <c r="P63" s="57"/>
      <c r="Q63" s="58"/>
      <c r="R63" s="57"/>
      <c r="S63" s="60"/>
      <c r="T63" s="57"/>
      <c r="U63" s="60"/>
    </row>
    <row r="64" spans="1:21" s="61" customFormat="1" ht="52.5" customHeight="1" x14ac:dyDescent="0.35">
      <c r="A64" s="52"/>
      <c r="B64" s="53"/>
      <c r="C64" s="54"/>
      <c r="D64" s="52"/>
      <c r="E64" s="55"/>
      <c r="F64" s="251"/>
      <c r="G64" s="252"/>
      <c r="H64" s="252"/>
      <c r="I64" s="252"/>
      <c r="J64" s="252"/>
      <c r="K64" s="252"/>
      <c r="L64" s="252"/>
      <c r="M64" s="252"/>
      <c r="N64" s="253"/>
      <c r="O64" s="57"/>
      <c r="P64" s="57"/>
      <c r="Q64" s="58"/>
      <c r="R64" s="57"/>
      <c r="S64" s="60"/>
      <c r="T64" s="57"/>
      <c r="U64" s="60"/>
    </row>
    <row r="65" spans="1:21" s="61" customFormat="1" ht="52.5" customHeight="1" x14ac:dyDescent="0.35">
      <c r="A65" s="64"/>
      <c r="B65" s="65"/>
      <c r="C65" s="66"/>
      <c r="D65" s="64"/>
      <c r="E65" s="67"/>
      <c r="F65" s="251"/>
      <c r="G65" s="252"/>
      <c r="H65" s="252"/>
      <c r="I65" s="252"/>
      <c r="J65" s="252"/>
      <c r="K65" s="252"/>
      <c r="L65" s="252"/>
      <c r="M65" s="252"/>
      <c r="N65" s="253"/>
      <c r="O65" s="68"/>
      <c r="P65" s="68"/>
      <c r="Q65" s="69"/>
      <c r="R65" s="68"/>
      <c r="S65" s="70"/>
      <c r="T65" s="68"/>
      <c r="U65" s="70"/>
    </row>
    <row r="66" spans="1:21" s="29" customFormat="1" x14ac:dyDescent="0.35">
      <c r="M66" s="29" t="s">
        <v>97</v>
      </c>
      <c r="N66" s="25"/>
      <c r="O66" s="25">
        <f>SUM(O58:O65)</f>
        <v>2030</v>
      </c>
      <c r="P66" s="25">
        <f>SUM(P58:P65)</f>
        <v>1345</v>
      </c>
      <c r="Q66" s="28"/>
      <c r="R66" s="25">
        <f>SUM(R58:R65)</f>
        <v>745</v>
      </c>
      <c r="S66" s="28"/>
      <c r="T66" s="25">
        <f>SUM(T58:T65)</f>
        <v>0</v>
      </c>
      <c r="U66" s="28"/>
    </row>
    <row r="67" spans="1:21" s="1" customFormat="1" x14ac:dyDescent="0.35">
      <c r="N67" s="26"/>
      <c r="O67" s="26"/>
      <c r="P67" s="26"/>
      <c r="Q67" s="18"/>
      <c r="R67" s="26"/>
      <c r="S67" s="18"/>
      <c r="T67" s="26"/>
      <c r="U67" s="18"/>
    </row>
    <row r="68" spans="1:21" s="107" customFormat="1" ht="34.5" customHeight="1" x14ac:dyDescent="0.35">
      <c r="A68" s="101" t="s">
        <v>95</v>
      </c>
      <c r="B68" s="102"/>
      <c r="C68" s="102"/>
      <c r="D68" s="102"/>
      <c r="E68" s="103"/>
      <c r="F68" s="103"/>
      <c r="G68" s="103"/>
      <c r="H68" s="103"/>
      <c r="I68" s="103"/>
      <c r="J68" s="103"/>
      <c r="K68" s="103"/>
      <c r="L68" s="103"/>
      <c r="M68" s="103"/>
      <c r="N68" s="104"/>
      <c r="O68" s="105" t="s">
        <v>88</v>
      </c>
      <c r="P68" s="105" t="s">
        <v>37</v>
      </c>
      <c r="Q68" s="106" t="s">
        <v>89</v>
      </c>
      <c r="R68" s="105" t="s">
        <v>38</v>
      </c>
      <c r="S68" s="106" t="s">
        <v>89</v>
      </c>
      <c r="T68" s="105" t="s">
        <v>39</v>
      </c>
      <c r="U68" s="106" t="s">
        <v>89</v>
      </c>
    </row>
    <row r="69" spans="1:21" x14ac:dyDescent="0.35">
      <c r="A69" s="46" t="s">
        <v>84</v>
      </c>
      <c r="B69" s="4"/>
      <c r="C69" s="19" t="s">
        <v>79</v>
      </c>
      <c r="D69" s="19" t="s">
        <v>78</v>
      </c>
      <c r="E69" s="48" t="s">
        <v>32</v>
      </c>
      <c r="F69" s="24" t="s">
        <v>33</v>
      </c>
      <c r="G69" s="4"/>
      <c r="H69" s="4"/>
      <c r="I69" s="4"/>
      <c r="J69" s="4"/>
      <c r="K69" s="4"/>
      <c r="L69" s="4"/>
      <c r="M69" s="4"/>
      <c r="N69" s="4"/>
      <c r="O69" s="15" t="s">
        <v>34</v>
      </c>
      <c r="P69" s="15" t="s">
        <v>34</v>
      </c>
      <c r="Q69" s="22"/>
      <c r="R69" s="15" t="s">
        <v>34</v>
      </c>
      <c r="S69" s="23"/>
      <c r="T69" s="15" t="s">
        <v>34</v>
      </c>
      <c r="U69" s="23"/>
    </row>
    <row r="70" spans="1:21" s="61" customFormat="1" ht="52.5" customHeight="1" x14ac:dyDescent="0.35">
      <c r="A70" s="52">
        <v>10</v>
      </c>
      <c r="B70" s="53"/>
      <c r="C70" s="54" t="s">
        <v>57</v>
      </c>
      <c r="D70" s="52"/>
      <c r="E70" s="55" t="s">
        <v>13</v>
      </c>
      <c r="F70" s="251" t="s">
        <v>265</v>
      </c>
      <c r="G70" s="252"/>
      <c r="H70" s="252"/>
      <c r="I70" s="252"/>
      <c r="J70" s="252"/>
      <c r="K70" s="252"/>
      <c r="L70" s="252"/>
      <c r="M70" s="252"/>
      <c r="N70" s="253"/>
      <c r="O70" s="57">
        <v>2480</v>
      </c>
      <c r="P70" s="57">
        <v>1850</v>
      </c>
      <c r="Q70" s="58" t="s">
        <v>311</v>
      </c>
      <c r="R70" s="57">
        <v>1850</v>
      </c>
      <c r="S70" s="60"/>
      <c r="T70" s="57"/>
      <c r="U70" s="60"/>
    </row>
    <row r="71" spans="1:21" s="61" customFormat="1" ht="52.5" customHeight="1" x14ac:dyDescent="0.35">
      <c r="A71" s="52"/>
      <c r="B71" s="53"/>
      <c r="C71" s="54"/>
      <c r="D71" s="52"/>
      <c r="E71" s="55"/>
      <c r="F71" s="251"/>
      <c r="G71" s="252"/>
      <c r="H71" s="252"/>
      <c r="I71" s="252"/>
      <c r="J71" s="252"/>
      <c r="K71" s="252"/>
      <c r="L71" s="252"/>
      <c r="M71" s="252"/>
      <c r="N71" s="253"/>
      <c r="O71" s="57"/>
      <c r="P71" s="57"/>
      <c r="Q71" s="58"/>
      <c r="R71" s="57"/>
      <c r="S71" s="60"/>
      <c r="T71" s="57"/>
      <c r="U71" s="60"/>
    </row>
    <row r="72" spans="1:21" s="61" customFormat="1" ht="52.5" customHeight="1" x14ac:dyDescent="0.35">
      <c r="A72" s="52"/>
      <c r="B72" s="53"/>
      <c r="C72" s="54"/>
      <c r="D72" s="52"/>
      <c r="E72" s="55"/>
      <c r="F72" s="251"/>
      <c r="G72" s="252"/>
      <c r="H72" s="252"/>
      <c r="I72" s="252"/>
      <c r="J72" s="252"/>
      <c r="K72" s="252"/>
      <c r="L72" s="252"/>
      <c r="M72" s="252"/>
      <c r="N72" s="253"/>
      <c r="O72" s="57"/>
      <c r="P72" s="57"/>
      <c r="Q72" s="58"/>
      <c r="R72" s="57"/>
      <c r="S72" s="60"/>
      <c r="T72" s="57"/>
      <c r="U72" s="60"/>
    </row>
    <row r="73" spans="1:21" s="61" customFormat="1" ht="52.5" customHeight="1" x14ac:dyDescent="0.35">
      <c r="A73" s="52"/>
      <c r="B73" s="53"/>
      <c r="C73" s="54"/>
      <c r="D73" s="52"/>
      <c r="E73" s="55"/>
      <c r="F73" s="251"/>
      <c r="G73" s="252"/>
      <c r="H73" s="252"/>
      <c r="I73" s="252"/>
      <c r="J73" s="252"/>
      <c r="K73" s="252"/>
      <c r="L73" s="252"/>
      <c r="M73" s="252"/>
      <c r="N73" s="253"/>
      <c r="O73" s="57"/>
      <c r="P73" s="57"/>
      <c r="Q73" s="58"/>
      <c r="R73" s="57"/>
      <c r="S73" s="60"/>
      <c r="T73" s="57"/>
      <c r="U73" s="60"/>
    </row>
    <row r="74" spans="1:21" s="61" customFormat="1" ht="52.5" customHeight="1" x14ac:dyDescent="0.35">
      <c r="A74" s="52"/>
      <c r="B74" s="53"/>
      <c r="C74" s="54"/>
      <c r="D74" s="52"/>
      <c r="E74" s="55"/>
      <c r="F74" s="251"/>
      <c r="G74" s="252"/>
      <c r="H74" s="252"/>
      <c r="I74" s="252"/>
      <c r="J74" s="252"/>
      <c r="K74" s="252"/>
      <c r="L74" s="252"/>
      <c r="M74" s="252"/>
      <c r="N74" s="253"/>
      <c r="O74" s="57"/>
      <c r="P74" s="57"/>
      <c r="Q74" s="58"/>
      <c r="R74" s="57"/>
      <c r="S74" s="60"/>
      <c r="T74" s="57"/>
      <c r="U74" s="60"/>
    </row>
    <row r="75" spans="1:21" s="61" customFormat="1" ht="52.5" customHeight="1" x14ac:dyDescent="0.35">
      <c r="A75" s="52"/>
      <c r="B75" s="53"/>
      <c r="C75" s="54"/>
      <c r="D75" s="52"/>
      <c r="E75" s="55"/>
      <c r="F75" s="251"/>
      <c r="G75" s="252"/>
      <c r="H75" s="252"/>
      <c r="I75" s="252"/>
      <c r="J75" s="252"/>
      <c r="K75" s="252"/>
      <c r="L75" s="252"/>
      <c r="M75" s="252"/>
      <c r="N75" s="253"/>
      <c r="O75" s="57"/>
      <c r="P75" s="57"/>
      <c r="Q75" s="58"/>
      <c r="R75" s="57"/>
      <c r="S75" s="60"/>
      <c r="T75" s="57"/>
      <c r="U75" s="60"/>
    </row>
    <row r="76" spans="1:21" s="61" customFormat="1" ht="52.5" customHeight="1" x14ac:dyDescent="0.35">
      <c r="A76" s="52"/>
      <c r="B76" s="53"/>
      <c r="C76" s="54"/>
      <c r="D76" s="52"/>
      <c r="E76" s="55"/>
      <c r="F76" s="251"/>
      <c r="G76" s="252"/>
      <c r="H76" s="252"/>
      <c r="I76" s="252"/>
      <c r="J76" s="252"/>
      <c r="K76" s="252"/>
      <c r="L76" s="252"/>
      <c r="M76" s="252"/>
      <c r="N76" s="253"/>
      <c r="O76" s="57"/>
      <c r="P76" s="57"/>
      <c r="Q76" s="58"/>
      <c r="R76" s="57"/>
      <c r="S76" s="60"/>
      <c r="T76" s="57"/>
      <c r="U76" s="60"/>
    </row>
    <row r="77" spans="1:21" s="61" customFormat="1" ht="52.5" customHeight="1" x14ac:dyDescent="0.35">
      <c r="A77" s="52"/>
      <c r="B77" s="53"/>
      <c r="C77" s="54"/>
      <c r="D77" s="52"/>
      <c r="E77" s="55"/>
      <c r="F77" s="251"/>
      <c r="G77" s="252"/>
      <c r="H77" s="252"/>
      <c r="I77" s="252"/>
      <c r="J77" s="252"/>
      <c r="K77" s="252"/>
      <c r="L77" s="252"/>
      <c r="M77" s="252"/>
      <c r="N77" s="253"/>
      <c r="O77" s="57"/>
      <c r="P77" s="57"/>
      <c r="Q77" s="58"/>
      <c r="R77" s="57"/>
      <c r="S77" s="60"/>
      <c r="T77" s="57"/>
      <c r="U77" s="60"/>
    </row>
    <row r="78" spans="1:21" s="61" customFormat="1" ht="52.5" customHeight="1" x14ac:dyDescent="0.35">
      <c r="A78" s="52"/>
      <c r="B78" s="53"/>
      <c r="C78" s="54"/>
      <c r="D78" s="52"/>
      <c r="E78" s="55"/>
      <c r="F78" s="251"/>
      <c r="G78" s="252"/>
      <c r="H78" s="252"/>
      <c r="I78" s="252"/>
      <c r="J78" s="252"/>
      <c r="K78" s="252"/>
      <c r="L78" s="252"/>
      <c r="M78" s="252"/>
      <c r="N78" s="253"/>
      <c r="O78" s="57"/>
      <c r="P78" s="57"/>
      <c r="Q78" s="58"/>
      <c r="R78" s="57"/>
      <c r="S78" s="60"/>
      <c r="T78" s="57"/>
      <c r="U78" s="60"/>
    </row>
    <row r="79" spans="1:21" s="61" customFormat="1" ht="52.5" customHeight="1" x14ac:dyDescent="0.35">
      <c r="A79" s="52"/>
      <c r="B79" s="53"/>
      <c r="C79" s="54"/>
      <c r="D79" s="52"/>
      <c r="E79" s="55"/>
      <c r="F79" s="251"/>
      <c r="G79" s="252"/>
      <c r="H79" s="252"/>
      <c r="I79" s="252"/>
      <c r="J79" s="252"/>
      <c r="K79" s="252"/>
      <c r="L79" s="252"/>
      <c r="M79" s="252"/>
      <c r="N79" s="253"/>
      <c r="O79" s="57"/>
      <c r="P79" s="57"/>
      <c r="Q79" s="58"/>
      <c r="R79" s="57"/>
      <c r="S79" s="60"/>
      <c r="T79" s="57"/>
      <c r="U79" s="60"/>
    </row>
    <row r="80" spans="1:21" s="61" customFormat="1" ht="52.5" customHeight="1" x14ac:dyDescent="0.35">
      <c r="A80" s="52"/>
      <c r="B80" s="53"/>
      <c r="C80" s="54"/>
      <c r="D80" s="52"/>
      <c r="E80" s="55"/>
      <c r="F80" s="251"/>
      <c r="G80" s="252"/>
      <c r="H80" s="252"/>
      <c r="I80" s="252"/>
      <c r="J80" s="252"/>
      <c r="K80" s="252"/>
      <c r="L80" s="252"/>
      <c r="M80" s="252"/>
      <c r="N80" s="253"/>
      <c r="O80" s="57"/>
      <c r="P80" s="57"/>
      <c r="Q80" s="58"/>
      <c r="R80" s="57"/>
      <c r="S80" s="60"/>
      <c r="T80" s="57"/>
      <c r="U80" s="60"/>
    </row>
    <row r="81" spans="1:21" s="61" customFormat="1" ht="52.5" customHeight="1" x14ac:dyDescent="0.35">
      <c r="A81" s="52"/>
      <c r="B81" s="53"/>
      <c r="C81" s="54"/>
      <c r="D81" s="52"/>
      <c r="E81" s="55"/>
      <c r="F81" s="251"/>
      <c r="G81" s="252"/>
      <c r="H81" s="252"/>
      <c r="I81" s="252"/>
      <c r="J81" s="252"/>
      <c r="K81" s="252"/>
      <c r="L81" s="252"/>
      <c r="M81" s="252"/>
      <c r="N81" s="253"/>
      <c r="O81" s="57"/>
      <c r="P81" s="57"/>
      <c r="Q81" s="58"/>
      <c r="R81" s="57"/>
      <c r="S81" s="60"/>
      <c r="T81" s="57"/>
      <c r="U81" s="60"/>
    </row>
    <row r="82" spans="1:21" s="61" customFormat="1" ht="52.5" customHeight="1" x14ac:dyDescent="0.35">
      <c r="A82" s="52"/>
      <c r="B82" s="53"/>
      <c r="C82" s="54"/>
      <c r="D82" s="52"/>
      <c r="E82" s="55"/>
      <c r="F82" s="251"/>
      <c r="G82" s="252"/>
      <c r="H82" s="252"/>
      <c r="I82" s="252"/>
      <c r="J82" s="252"/>
      <c r="K82" s="252"/>
      <c r="L82" s="252"/>
      <c r="M82" s="252"/>
      <c r="N82" s="253"/>
      <c r="O82" s="57"/>
      <c r="P82" s="57"/>
      <c r="Q82" s="58"/>
      <c r="R82" s="57"/>
      <c r="S82" s="60"/>
      <c r="T82" s="57"/>
      <c r="U82" s="60"/>
    </row>
    <row r="83" spans="1:21" s="1" customFormat="1" x14ac:dyDescent="0.35">
      <c r="L83" s="137" t="s">
        <v>98</v>
      </c>
      <c r="M83" s="38"/>
      <c r="N83" s="38"/>
      <c r="O83" s="26">
        <f>SUM(O70:O82)</f>
        <v>2480</v>
      </c>
      <c r="P83" s="26">
        <f t="shared" ref="P83:T83" si="0">SUM(P70:P82)</f>
        <v>1850</v>
      </c>
      <c r="Q83" s="26"/>
      <c r="R83" s="26">
        <f t="shared" si="0"/>
        <v>1850</v>
      </c>
      <c r="S83" s="26"/>
      <c r="T83" s="26">
        <f t="shared" si="0"/>
        <v>0</v>
      </c>
      <c r="U83" s="26"/>
    </row>
    <row r="85" spans="1:21" s="89" customFormat="1" ht="37.5" customHeight="1" x14ac:dyDescent="0.35">
      <c r="A85" s="108" t="s">
        <v>36</v>
      </c>
      <c r="B85" s="109"/>
      <c r="C85" s="109"/>
      <c r="D85" s="109"/>
      <c r="E85" s="109"/>
      <c r="F85" s="109"/>
      <c r="G85" s="109"/>
      <c r="H85" s="109"/>
      <c r="I85" s="109"/>
      <c r="J85" s="109"/>
      <c r="K85" s="109"/>
      <c r="L85" s="109"/>
      <c r="M85" s="109"/>
      <c r="N85" s="110"/>
      <c r="O85" s="111" t="s">
        <v>88</v>
      </c>
      <c r="P85" s="111" t="s">
        <v>37</v>
      </c>
      <c r="Q85" s="112" t="s">
        <v>89</v>
      </c>
      <c r="R85" s="111" t="s">
        <v>38</v>
      </c>
      <c r="S85" s="112" t="s">
        <v>89</v>
      </c>
      <c r="T85" s="111" t="s">
        <v>39</v>
      </c>
      <c r="U85" s="112" t="s">
        <v>89</v>
      </c>
    </row>
    <row r="86" spans="1:21" x14ac:dyDescent="0.35">
      <c r="A86" s="46" t="s">
        <v>84</v>
      </c>
      <c r="B86" s="4"/>
      <c r="C86" s="19" t="s">
        <v>79</v>
      </c>
      <c r="D86" s="19" t="s">
        <v>78</v>
      </c>
      <c r="E86" s="48" t="s">
        <v>32</v>
      </c>
      <c r="F86" s="4" t="s">
        <v>33</v>
      </c>
      <c r="G86" s="4"/>
      <c r="H86" s="4"/>
      <c r="I86" s="4"/>
      <c r="J86" s="4"/>
      <c r="K86" s="4"/>
      <c r="L86" s="4"/>
      <c r="M86" s="4"/>
      <c r="N86" s="4"/>
      <c r="O86" s="15" t="s">
        <v>34</v>
      </c>
      <c r="P86" s="24" t="s">
        <v>34</v>
      </c>
      <c r="Q86" s="22"/>
      <c r="R86" s="24" t="s">
        <v>34</v>
      </c>
      <c r="S86" s="23"/>
      <c r="T86" s="24" t="s">
        <v>34</v>
      </c>
      <c r="U86" s="23"/>
    </row>
    <row r="87" spans="1:21" s="61" customFormat="1" ht="52.5" customHeight="1" x14ac:dyDescent="0.35">
      <c r="A87" s="52"/>
      <c r="B87" s="53"/>
      <c r="C87" s="54"/>
      <c r="D87" s="54"/>
      <c r="E87" s="55"/>
      <c r="F87" s="251"/>
      <c r="G87" s="252"/>
      <c r="H87" s="252"/>
      <c r="I87" s="252"/>
      <c r="J87" s="252"/>
      <c r="K87" s="252"/>
      <c r="L87" s="252"/>
      <c r="M87" s="252"/>
      <c r="N87" s="253"/>
      <c r="O87" s="57"/>
      <c r="P87" s="56"/>
      <c r="Q87" s="58"/>
      <c r="R87" s="56"/>
      <c r="S87" s="60"/>
      <c r="T87" s="56"/>
      <c r="U87" s="60"/>
    </row>
    <row r="88" spans="1:21" s="61" customFormat="1" ht="52.5" customHeight="1" x14ac:dyDescent="0.35">
      <c r="A88" s="52"/>
      <c r="B88" s="53"/>
      <c r="C88" s="54"/>
      <c r="D88" s="54"/>
      <c r="E88" s="55"/>
      <c r="F88" s="251"/>
      <c r="G88" s="252"/>
      <c r="H88" s="252"/>
      <c r="I88" s="252"/>
      <c r="J88" s="252"/>
      <c r="K88" s="252"/>
      <c r="L88" s="252"/>
      <c r="M88" s="252"/>
      <c r="N88" s="253"/>
      <c r="O88" s="57"/>
      <c r="P88" s="56"/>
      <c r="Q88" s="58"/>
      <c r="R88" s="56"/>
      <c r="S88" s="60"/>
      <c r="T88" s="56"/>
      <c r="U88" s="60"/>
    </row>
    <row r="89" spans="1:21" s="61" customFormat="1" ht="52.5" customHeight="1" x14ac:dyDescent="0.35">
      <c r="A89" s="52"/>
      <c r="B89" s="53"/>
      <c r="C89" s="54"/>
      <c r="D89" s="54"/>
      <c r="E89" s="55"/>
      <c r="F89" s="251"/>
      <c r="G89" s="252"/>
      <c r="H89" s="252"/>
      <c r="I89" s="252"/>
      <c r="J89" s="252"/>
      <c r="K89" s="252"/>
      <c r="L89" s="252"/>
      <c r="M89" s="252"/>
      <c r="N89" s="253"/>
      <c r="O89" s="57"/>
      <c r="P89" s="56"/>
      <c r="Q89" s="58"/>
      <c r="R89" s="56"/>
      <c r="S89" s="60"/>
      <c r="T89" s="56"/>
      <c r="U89" s="60"/>
    </row>
    <row r="90" spans="1:21" s="61" customFormat="1" ht="52.5" customHeight="1" x14ac:dyDescent="0.35">
      <c r="A90" s="52"/>
      <c r="B90" s="53"/>
      <c r="C90" s="54"/>
      <c r="D90" s="54"/>
      <c r="E90" s="55"/>
      <c r="F90" s="251"/>
      <c r="G90" s="252"/>
      <c r="H90" s="252"/>
      <c r="I90" s="252"/>
      <c r="J90" s="252"/>
      <c r="K90" s="252"/>
      <c r="L90" s="252"/>
      <c r="M90" s="252"/>
      <c r="N90" s="253"/>
      <c r="O90" s="57"/>
      <c r="P90" s="56"/>
      <c r="Q90" s="58"/>
      <c r="R90" s="56"/>
      <c r="S90" s="60"/>
      <c r="T90" s="56"/>
      <c r="U90" s="60"/>
    </row>
    <row r="91" spans="1:21" s="61" customFormat="1" ht="52.5" customHeight="1" x14ac:dyDescent="0.35">
      <c r="A91" s="52"/>
      <c r="B91" s="53"/>
      <c r="C91" s="54"/>
      <c r="D91" s="54"/>
      <c r="E91" s="55"/>
      <c r="F91" s="251"/>
      <c r="G91" s="252"/>
      <c r="H91" s="252"/>
      <c r="I91" s="252"/>
      <c r="J91" s="252"/>
      <c r="K91" s="252"/>
      <c r="L91" s="252"/>
      <c r="M91" s="252"/>
      <c r="N91" s="253"/>
      <c r="O91" s="57"/>
      <c r="P91" s="56"/>
      <c r="Q91" s="58"/>
      <c r="R91" s="56"/>
      <c r="S91" s="60"/>
      <c r="T91" s="56"/>
      <c r="U91" s="60"/>
    </row>
    <row r="92" spans="1:21" s="61" customFormat="1" ht="52.5" customHeight="1" x14ac:dyDescent="0.35">
      <c r="A92" s="52"/>
      <c r="B92" s="53"/>
      <c r="C92" s="54"/>
      <c r="D92" s="54"/>
      <c r="E92" s="55"/>
      <c r="F92" s="251"/>
      <c r="G92" s="252"/>
      <c r="H92" s="252"/>
      <c r="I92" s="252"/>
      <c r="J92" s="252"/>
      <c r="K92" s="252"/>
      <c r="L92" s="252"/>
      <c r="M92" s="252"/>
      <c r="N92" s="253"/>
      <c r="O92" s="57"/>
      <c r="P92" s="56"/>
      <c r="Q92" s="58"/>
      <c r="R92" s="56"/>
      <c r="S92" s="60"/>
      <c r="T92" s="56"/>
      <c r="U92" s="60"/>
    </row>
    <row r="93" spans="1:21" s="61" customFormat="1" ht="52.5" customHeight="1" x14ac:dyDescent="0.35">
      <c r="A93" s="52"/>
      <c r="B93" s="53"/>
      <c r="C93" s="54"/>
      <c r="D93" s="54"/>
      <c r="E93" s="55"/>
      <c r="F93" s="251"/>
      <c r="G93" s="252"/>
      <c r="H93" s="252"/>
      <c r="I93" s="252"/>
      <c r="J93" s="252"/>
      <c r="K93" s="252"/>
      <c r="L93" s="252"/>
      <c r="M93" s="252"/>
      <c r="N93" s="253"/>
      <c r="O93" s="57"/>
      <c r="P93" s="56"/>
      <c r="Q93" s="58"/>
      <c r="R93" s="56"/>
      <c r="S93" s="60"/>
      <c r="T93" s="56"/>
      <c r="U93" s="60"/>
    </row>
    <row r="94" spans="1:21" s="61" customFormat="1" ht="52.5" customHeight="1" x14ac:dyDescent="0.35">
      <c r="A94" s="52"/>
      <c r="B94" s="53"/>
      <c r="C94" s="54"/>
      <c r="D94" s="54"/>
      <c r="E94" s="55"/>
      <c r="F94" s="251"/>
      <c r="G94" s="252"/>
      <c r="H94" s="252"/>
      <c r="I94" s="252"/>
      <c r="J94" s="252"/>
      <c r="K94" s="252"/>
      <c r="L94" s="252"/>
      <c r="M94" s="252"/>
      <c r="N94" s="253"/>
      <c r="O94" s="57"/>
      <c r="P94" s="56"/>
      <c r="Q94" s="58"/>
      <c r="R94" s="56"/>
      <c r="S94" s="60"/>
      <c r="T94" s="56"/>
      <c r="U94" s="60"/>
    </row>
    <row r="95" spans="1:21" s="61" customFormat="1" ht="52.5" customHeight="1" x14ac:dyDescent="0.35">
      <c r="A95" s="52"/>
      <c r="B95" s="53"/>
      <c r="C95" s="54"/>
      <c r="D95" s="54"/>
      <c r="E95" s="55"/>
      <c r="F95" s="251"/>
      <c r="G95" s="252"/>
      <c r="H95" s="252"/>
      <c r="I95" s="252"/>
      <c r="J95" s="252"/>
      <c r="K95" s="252"/>
      <c r="L95" s="252"/>
      <c r="M95" s="252"/>
      <c r="N95" s="253"/>
      <c r="O95" s="57"/>
      <c r="P95" s="56"/>
      <c r="Q95" s="58"/>
      <c r="R95" s="56"/>
      <c r="S95" s="60"/>
      <c r="T95" s="56"/>
      <c r="U95" s="60"/>
    </row>
    <row r="96" spans="1:21" s="61" customFormat="1" ht="52.5" customHeight="1" x14ac:dyDescent="0.35">
      <c r="A96" s="52"/>
      <c r="B96" s="53"/>
      <c r="C96" s="54"/>
      <c r="D96" s="54"/>
      <c r="E96" s="55"/>
      <c r="F96" s="251"/>
      <c r="G96" s="252"/>
      <c r="H96" s="252"/>
      <c r="I96" s="252"/>
      <c r="J96" s="252"/>
      <c r="K96" s="252"/>
      <c r="L96" s="252"/>
      <c r="M96" s="252"/>
      <c r="N96" s="253"/>
      <c r="O96" s="57"/>
      <c r="P96" s="56"/>
      <c r="Q96" s="58"/>
      <c r="R96" s="56"/>
      <c r="S96" s="60"/>
      <c r="T96" s="56"/>
      <c r="U96" s="60"/>
    </row>
    <row r="97" spans="1:21" s="61" customFormat="1" ht="52.5" customHeight="1" x14ac:dyDescent="0.35">
      <c r="A97" s="52"/>
      <c r="B97" s="53"/>
      <c r="C97" s="54"/>
      <c r="D97" s="54"/>
      <c r="E97" s="55"/>
      <c r="F97" s="251"/>
      <c r="G97" s="252"/>
      <c r="H97" s="252"/>
      <c r="I97" s="252"/>
      <c r="J97" s="252"/>
      <c r="K97" s="252"/>
      <c r="L97" s="252"/>
      <c r="M97" s="252"/>
      <c r="N97" s="253"/>
      <c r="O97" s="57"/>
      <c r="P97" s="56"/>
      <c r="Q97" s="69"/>
      <c r="R97" s="56"/>
      <c r="S97" s="70"/>
      <c r="T97" s="56"/>
      <c r="U97" s="60"/>
    </row>
    <row r="98" spans="1:21" s="1" customFormat="1" x14ac:dyDescent="0.35">
      <c r="L98" s="137" t="s">
        <v>81</v>
      </c>
      <c r="M98" s="38"/>
      <c r="N98" s="38"/>
      <c r="O98" s="26">
        <f>SUM(O87:O97)</f>
        <v>0</v>
      </c>
      <c r="P98" s="26">
        <f>SUM(P87:P97)</f>
        <v>0</v>
      </c>
      <c r="Q98" s="28"/>
      <c r="R98" s="26">
        <f>SUM(R87:R97)</f>
        <v>0</v>
      </c>
      <c r="S98" s="28"/>
      <c r="T98" s="26">
        <f>SUM(T87:T97)</f>
        <v>0</v>
      </c>
      <c r="U98" s="22"/>
    </row>
    <row r="100" spans="1:21" s="89" customFormat="1" ht="37.5" customHeight="1" x14ac:dyDescent="0.35">
      <c r="A100" s="113" t="s">
        <v>96</v>
      </c>
      <c r="B100" s="114"/>
      <c r="C100" s="114"/>
      <c r="D100" s="138" t="s">
        <v>186</v>
      </c>
      <c r="E100" s="114"/>
      <c r="F100" s="114"/>
      <c r="G100" s="114"/>
      <c r="H100" s="114"/>
      <c r="I100" s="114"/>
      <c r="J100" s="114"/>
      <c r="K100" s="114"/>
      <c r="L100" s="114"/>
      <c r="M100" s="114"/>
      <c r="N100" s="115"/>
      <c r="O100" s="116" t="s">
        <v>88</v>
      </c>
      <c r="P100" s="116" t="s">
        <v>37</v>
      </c>
      <c r="Q100" s="117" t="s">
        <v>89</v>
      </c>
      <c r="R100" s="116" t="s">
        <v>38</v>
      </c>
      <c r="S100" s="117" t="s">
        <v>89</v>
      </c>
      <c r="T100" s="116" t="s">
        <v>39</v>
      </c>
      <c r="U100" s="117" t="s">
        <v>89</v>
      </c>
    </row>
    <row r="101" spans="1:21" x14ac:dyDescent="0.35">
      <c r="A101" s="46" t="s">
        <v>84</v>
      </c>
      <c r="B101" s="4"/>
      <c r="C101" s="19" t="s">
        <v>79</v>
      </c>
      <c r="D101" s="19" t="s">
        <v>78</v>
      </c>
      <c r="E101" s="48" t="s">
        <v>32</v>
      </c>
      <c r="F101" s="4" t="s">
        <v>33</v>
      </c>
      <c r="G101" s="4"/>
      <c r="H101" s="4"/>
      <c r="I101" s="4"/>
      <c r="J101" s="4"/>
      <c r="K101" s="4"/>
      <c r="L101" s="4"/>
      <c r="M101" s="4"/>
      <c r="N101" s="4"/>
      <c r="O101" s="15" t="s">
        <v>34</v>
      </c>
      <c r="P101" s="15" t="s">
        <v>34</v>
      </c>
      <c r="Q101" s="22"/>
      <c r="R101" s="15" t="s">
        <v>34</v>
      </c>
      <c r="S101" s="23"/>
      <c r="T101" s="15" t="s">
        <v>34</v>
      </c>
      <c r="U101" s="23"/>
    </row>
    <row r="102" spans="1:21" s="61" customFormat="1" ht="52.5" customHeight="1" x14ac:dyDescent="0.35">
      <c r="A102" s="52">
        <v>1</v>
      </c>
      <c r="B102" s="53"/>
      <c r="C102" s="54" t="s">
        <v>56</v>
      </c>
      <c r="D102" s="54" t="s">
        <v>56</v>
      </c>
      <c r="E102" s="63" t="s">
        <v>207</v>
      </c>
      <c r="F102" s="251" t="s">
        <v>288</v>
      </c>
      <c r="G102" s="252"/>
      <c r="H102" s="252"/>
      <c r="I102" s="252"/>
      <c r="J102" s="252"/>
      <c r="K102" s="252"/>
      <c r="L102" s="252"/>
      <c r="M102" s="252"/>
      <c r="N102" s="253"/>
      <c r="O102" s="57">
        <v>1862</v>
      </c>
      <c r="P102" s="57">
        <v>865.3</v>
      </c>
      <c r="Q102" s="58" t="s">
        <v>298</v>
      </c>
      <c r="R102" s="57">
        <v>865.3</v>
      </c>
      <c r="S102" s="60"/>
      <c r="T102" s="57"/>
      <c r="U102" s="60"/>
    </row>
    <row r="103" spans="1:21" s="61" customFormat="1" ht="52.5" customHeight="1" x14ac:dyDescent="0.35">
      <c r="A103" s="52">
        <v>3</v>
      </c>
      <c r="B103" s="53"/>
      <c r="C103" s="54" t="s">
        <v>56</v>
      </c>
      <c r="D103" s="54" t="s">
        <v>56</v>
      </c>
      <c r="E103" s="63" t="s">
        <v>207</v>
      </c>
      <c r="F103" s="251" t="s">
        <v>269</v>
      </c>
      <c r="G103" s="252"/>
      <c r="H103" s="252"/>
      <c r="I103" s="252"/>
      <c r="J103" s="252"/>
      <c r="K103" s="252"/>
      <c r="L103" s="252"/>
      <c r="M103" s="252"/>
      <c r="N103" s="253"/>
      <c r="O103" s="57">
        <v>342</v>
      </c>
      <c r="P103" s="57">
        <v>107.51</v>
      </c>
      <c r="Q103" s="58" t="s">
        <v>298</v>
      </c>
      <c r="R103" s="57">
        <v>107.51</v>
      </c>
      <c r="S103" s="60"/>
      <c r="T103" s="57"/>
      <c r="U103" s="60"/>
    </row>
    <row r="104" spans="1:21" s="61" customFormat="1" ht="52.5" customHeight="1" x14ac:dyDescent="0.35">
      <c r="A104" s="52">
        <v>3</v>
      </c>
      <c r="B104" s="53"/>
      <c r="C104" s="54" t="s">
        <v>57</v>
      </c>
      <c r="D104" s="54" t="s">
        <v>57</v>
      </c>
      <c r="E104" s="63" t="s">
        <v>207</v>
      </c>
      <c r="F104" s="251" t="s">
        <v>270</v>
      </c>
      <c r="G104" s="252"/>
      <c r="H104" s="252"/>
      <c r="I104" s="252"/>
      <c r="J104" s="252"/>
      <c r="K104" s="252"/>
      <c r="L104" s="252"/>
      <c r="M104" s="252"/>
      <c r="N104" s="253"/>
      <c r="O104" s="57">
        <v>342</v>
      </c>
      <c r="P104" s="57">
        <v>150</v>
      </c>
      <c r="Q104" s="58" t="s">
        <v>310</v>
      </c>
      <c r="R104" s="57">
        <v>150</v>
      </c>
      <c r="S104" s="60"/>
      <c r="T104" s="57"/>
      <c r="U104" s="60"/>
    </row>
    <row r="105" spans="1:21" s="61" customFormat="1" ht="52.5" customHeight="1" x14ac:dyDescent="0.35">
      <c r="A105" s="52">
        <v>4</v>
      </c>
      <c r="B105" s="53"/>
      <c r="C105" s="54" t="s">
        <v>57</v>
      </c>
      <c r="D105" s="54" t="s">
        <v>57</v>
      </c>
      <c r="E105" s="63" t="s">
        <v>207</v>
      </c>
      <c r="F105" s="251" t="s">
        <v>223</v>
      </c>
      <c r="G105" s="252"/>
      <c r="H105" s="252"/>
      <c r="I105" s="252"/>
      <c r="J105" s="252"/>
      <c r="K105" s="252"/>
      <c r="L105" s="252"/>
      <c r="M105" s="252"/>
      <c r="N105" s="253"/>
      <c r="O105" s="57">
        <v>427</v>
      </c>
      <c r="P105" s="57">
        <v>0</v>
      </c>
      <c r="Q105" s="58" t="s">
        <v>303</v>
      </c>
      <c r="R105" s="57">
        <v>0</v>
      </c>
      <c r="S105" s="60"/>
      <c r="T105" s="57"/>
      <c r="U105" s="60"/>
    </row>
    <row r="106" spans="1:21" s="61" customFormat="1" ht="52.5" customHeight="1" x14ac:dyDescent="0.35">
      <c r="A106" s="52">
        <v>6</v>
      </c>
      <c r="B106" s="53"/>
      <c r="C106" s="54" t="s">
        <v>55</v>
      </c>
      <c r="D106" s="54"/>
      <c r="E106" s="63" t="s">
        <v>15</v>
      </c>
      <c r="F106" s="251" t="s">
        <v>267</v>
      </c>
      <c r="G106" s="252"/>
      <c r="H106" s="252"/>
      <c r="I106" s="252"/>
      <c r="J106" s="252"/>
      <c r="K106" s="252"/>
      <c r="L106" s="252"/>
      <c r="M106" s="252"/>
      <c r="N106" s="253"/>
      <c r="O106" s="57">
        <v>92</v>
      </c>
      <c r="P106" s="57">
        <v>0</v>
      </c>
      <c r="Q106" s="58" t="s">
        <v>305</v>
      </c>
      <c r="R106" s="57">
        <v>0</v>
      </c>
      <c r="S106" s="60"/>
      <c r="T106" s="57"/>
      <c r="U106" s="60"/>
    </row>
    <row r="107" spans="1:21" s="61" customFormat="1" ht="52.5" customHeight="1" x14ac:dyDescent="0.35">
      <c r="A107" s="52">
        <v>9</v>
      </c>
      <c r="B107" s="53"/>
      <c r="C107" s="54" t="s">
        <v>57</v>
      </c>
      <c r="D107" s="54"/>
      <c r="E107" s="63" t="s">
        <v>15</v>
      </c>
      <c r="F107" s="251" t="s">
        <v>268</v>
      </c>
      <c r="G107" s="252"/>
      <c r="H107" s="252"/>
      <c r="I107" s="252"/>
      <c r="J107" s="252"/>
      <c r="K107" s="252"/>
      <c r="L107" s="252"/>
      <c r="M107" s="252"/>
      <c r="N107" s="253"/>
      <c r="O107" s="57">
        <v>60</v>
      </c>
      <c r="P107" s="57">
        <v>0</v>
      </c>
      <c r="Q107" s="58" t="s">
        <v>304</v>
      </c>
      <c r="R107" s="57">
        <v>0</v>
      </c>
      <c r="S107" s="60"/>
      <c r="T107" s="57"/>
      <c r="U107" s="60"/>
    </row>
    <row r="108" spans="1:21" s="61" customFormat="1" ht="52.5" customHeight="1" x14ac:dyDescent="0.35">
      <c r="A108" s="52">
        <v>11</v>
      </c>
      <c r="B108" s="53"/>
      <c r="C108" s="54" t="s">
        <v>56</v>
      </c>
      <c r="D108" s="54"/>
      <c r="E108" s="63" t="s">
        <v>15</v>
      </c>
      <c r="F108" s="251" t="s">
        <v>256</v>
      </c>
      <c r="G108" s="252"/>
      <c r="H108" s="252"/>
      <c r="I108" s="252"/>
      <c r="J108" s="252"/>
      <c r="K108" s="252"/>
      <c r="L108" s="252"/>
      <c r="M108" s="252"/>
      <c r="N108" s="253"/>
      <c r="O108" s="57">
        <v>326</v>
      </c>
      <c r="P108" s="57">
        <v>119.22</v>
      </c>
      <c r="Q108" s="58" t="s">
        <v>297</v>
      </c>
      <c r="R108" s="57">
        <v>119.22</v>
      </c>
      <c r="S108" s="60"/>
      <c r="T108" s="57"/>
      <c r="U108" s="60"/>
    </row>
    <row r="109" spans="1:21" s="61" customFormat="1" ht="52.5" customHeight="1" x14ac:dyDescent="0.35">
      <c r="A109" s="52">
        <v>10</v>
      </c>
      <c r="B109" s="53"/>
      <c r="C109" s="54" t="s">
        <v>56</v>
      </c>
      <c r="D109" s="54"/>
      <c r="E109" s="63" t="s">
        <v>15</v>
      </c>
      <c r="F109" s="251" t="s">
        <v>274</v>
      </c>
      <c r="G109" s="252"/>
      <c r="H109" s="252"/>
      <c r="I109" s="252"/>
      <c r="J109" s="252"/>
      <c r="K109" s="252"/>
      <c r="L109" s="252"/>
      <c r="M109" s="252"/>
      <c r="N109" s="253"/>
      <c r="O109" s="57">
        <v>223</v>
      </c>
      <c r="P109" s="57">
        <v>0</v>
      </c>
      <c r="Q109" s="58" t="s">
        <v>306</v>
      </c>
      <c r="R109" s="57">
        <v>0</v>
      </c>
      <c r="S109" s="60"/>
      <c r="T109" s="57"/>
      <c r="U109" s="60"/>
    </row>
    <row r="110" spans="1:21" s="61" customFormat="1" ht="52.5" customHeight="1" x14ac:dyDescent="0.35">
      <c r="A110" s="52">
        <v>3</v>
      </c>
      <c r="B110" s="53"/>
      <c r="C110" s="54" t="s">
        <v>56</v>
      </c>
      <c r="D110" s="54"/>
      <c r="E110" s="63" t="s">
        <v>15</v>
      </c>
      <c r="F110" s="251" t="s">
        <v>271</v>
      </c>
      <c r="G110" s="252"/>
      <c r="H110" s="252"/>
      <c r="I110" s="252"/>
      <c r="J110" s="252"/>
      <c r="K110" s="252"/>
      <c r="L110" s="252"/>
      <c r="M110" s="252"/>
      <c r="N110" s="253"/>
      <c r="O110" s="57">
        <v>80</v>
      </c>
      <c r="P110" s="57">
        <v>80</v>
      </c>
      <c r="Q110" s="58"/>
      <c r="R110" s="57">
        <v>80</v>
      </c>
      <c r="S110" s="60"/>
      <c r="T110" s="57"/>
      <c r="U110" s="60"/>
    </row>
    <row r="111" spans="1:21" s="61" customFormat="1" ht="52.5" customHeight="1" x14ac:dyDescent="0.35">
      <c r="A111" s="52">
        <v>3</v>
      </c>
      <c r="B111" s="53"/>
      <c r="C111" s="54" t="s">
        <v>57</v>
      </c>
      <c r="D111" s="54"/>
      <c r="E111" s="63" t="s">
        <v>15</v>
      </c>
      <c r="F111" s="251" t="s">
        <v>272</v>
      </c>
      <c r="G111" s="252"/>
      <c r="H111" s="252"/>
      <c r="I111" s="252"/>
      <c r="J111" s="252"/>
      <c r="K111" s="252"/>
      <c r="L111" s="252"/>
      <c r="M111" s="252"/>
      <c r="N111" s="253"/>
      <c r="O111" s="57">
        <v>71</v>
      </c>
      <c r="P111" s="57">
        <v>0</v>
      </c>
      <c r="Q111" s="58" t="s">
        <v>306</v>
      </c>
      <c r="R111" s="57">
        <v>0</v>
      </c>
      <c r="S111" s="60"/>
      <c r="T111" s="57"/>
      <c r="U111" s="60"/>
    </row>
    <row r="112" spans="1:21" s="61" customFormat="1" ht="52.5" customHeight="1" x14ac:dyDescent="0.35">
      <c r="A112" s="52">
        <v>7</v>
      </c>
      <c r="B112" s="53"/>
      <c r="C112" s="54" t="s">
        <v>58</v>
      </c>
      <c r="D112" s="54"/>
      <c r="E112" s="63" t="s">
        <v>15</v>
      </c>
      <c r="F112" s="251" t="s">
        <v>307</v>
      </c>
      <c r="G112" s="252"/>
      <c r="H112" s="252"/>
      <c r="I112" s="252"/>
      <c r="J112" s="252"/>
      <c r="K112" s="252"/>
      <c r="L112" s="252"/>
      <c r="M112" s="252"/>
      <c r="N112" s="253"/>
      <c r="O112" s="57"/>
      <c r="P112" s="57">
        <v>400</v>
      </c>
      <c r="Q112" s="58"/>
      <c r="R112" s="57">
        <v>0</v>
      </c>
      <c r="S112" s="60" t="s">
        <v>322</v>
      </c>
      <c r="T112" s="57"/>
      <c r="U112" s="60"/>
    </row>
    <row r="113" spans="1:21" s="61" customFormat="1" ht="52.5" customHeight="1" x14ac:dyDescent="0.35">
      <c r="A113" s="52">
        <v>12</v>
      </c>
      <c r="B113" s="53"/>
      <c r="C113" s="54" t="s">
        <v>58</v>
      </c>
      <c r="D113" s="54"/>
      <c r="E113" s="63" t="s">
        <v>15</v>
      </c>
      <c r="F113" s="258" t="s">
        <v>312</v>
      </c>
      <c r="G113" s="259"/>
      <c r="H113" s="259"/>
      <c r="I113" s="259"/>
      <c r="J113" s="259"/>
      <c r="K113" s="259"/>
      <c r="L113" s="259"/>
      <c r="M113" s="259"/>
      <c r="N113" s="260"/>
      <c r="O113" s="57"/>
      <c r="P113" s="57">
        <v>2550</v>
      </c>
      <c r="Q113" s="58"/>
      <c r="R113" s="57">
        <v>0</v>
      </c>
      <c r="S113" s="60" t="s">
        <v>323</v>
      </c>
      <c r="T113" s="57"/>
      <c r="U113" s="60"/>
    </row>
    <row r="114" spans="1:21" s="61" customFormat="1" ht="52.5" customHeight="1" x14ac:dyDescent="0.35">
      <c r="A114" s="52"/>
      <c r="B114" s="53"/>
      <c r="C114" s="54" t="s">
        <v>58</v>
      </c>
      <c r="D114" s="54"/>
      <c r="E114" s="63" t="s">
        <v>15</v>
      </c>
      <c r="F114" s="251"/>
      <c r="G114" s="252"/>
      <c r="H114" s="252"/>
      <c r="I114" s="252"/>
      <c r="J114" s="252"/>
      <c r="K114" s="252"/>
      <c r="L114" s="252"/>
      <c r="M114" s="252"/>
      <c r="N114" s="253"/>
      <c r="O114" s="202"/>
      <c r="P114" s="201"/>
      <c r="Q114" s="58"/>
      <c r="R114" s="57"/>
      <c r="S114" s="60"/>
      <c r="T114" s="57"/>
      <c r="U114" s="60"/>
    </row>
    <row r="115" spans="1:21" s="1" customFormat="1" x14ac:dyDescent="0.35">
      <c r="M115" s="200" t="s">
        <v>82</v>
      </c>
      <c r="N115" s="200"/>
      <c r="O115" s="26">
        <f>SUM(O102:O113)</f>
        <v>3825</v>
      </c>
      <c r="P115" s="26">
        <f>SUM(P102:P113)</f>
        <v>4272.03</v>
      </c>
      <c r="Q115" s="18"/>
      <c r="R115" s="26">
        <f>SUM(R102:R114)</f>
        <v>1322.03</v>
      </c>
      <c r="S115" s="18"/>
      <c r="T115" s="26">
        <f>SUM(T102:T114)</f>
        <v>0</v>
      </c>
      <c r="U115" s="18"/>
    </row>
    <row r="117" spans="1:21" s="89" customFormat="1" ht="37.5" customHeight="1" x14ac:dyDescent="0.35">
      <c r="A117" s="118" t="s">
        <v>169</v>
      </c>
      <c r="B117" s="119"/>
      <c r="C117" s="119"/>
      <c r="D117" s="119"/>
      <c r="E117" s="119"/>
      <c r="F117" s="119"/>
      <c r="G117" s="119"/>
      <c r="H117" s="119"/>
      <c r="I117" s="119"/>
      <c r="J117" s="119"/>
      <c r="K117" s="119"/>
      <c r="L117" s="119"/>
      <c r="M117" s="119"/>
      <c r="N117" s="120"/>
      <c r="O117" s="121" t="s">
        <v>88</v>
      </c>
      <c r="P117" s="121" t="s">
        <v>37</v>
      </c>
      <c r="Q117" s="122" t="s">
        <v>89</v>
      </c>
      <c r="R117" s="121" t="s">
        <v>38</v>
      </c>
      <c r="S117" s="122" t="s">
        <v>89</v>
      </c>
      <c r="T117" s="121" t="s">
        <v>39</v>
      </c>
      <c r="U117" s="122" t="s">
        <v>89</v>
      </c>
    </row>
    <row r="118" spans="1:21" x14ac:dyDescent="0.35">
      <c r="A118" s="46" t="s">
        <v>84</v>
      </c>
      <c r="B118" s="4"/>
      <c r="C118" s="19" t="s">
        <v>79</v>
      </c>
      <c r="D118" s="19" t="s">
        <v>78</v>
      </c>
      <c r="E118" s="48" t="s">
        <v>32</v>
      </c>
      <c r="F118" s="4" t="s">
        <v>33</v>
      </c>
      <c r="G118" s="4"/>
      <c r="H118" s="4"/>
      <c r="I118" s="4"/>
      <c r="J118" s="4"/>
      <c r="K118" s="4"/>
      <c r="L118" s="4"/>
      <c r="M118" s="4"/>
      <c r="N118" s="4"/>
      <c r="O118" s="15" t="s">
        <v>34</v>
      </c>
      <c r="P118" s="15" t="s">
        <v>34</v>
      </c>
      <c r="Q118" s="22"/>
      <c r="R118" s="15" t="s">
        <v>34</v>
      </c>
      <c r="S118" s="23"/>
      <c r="T118" s="15" t="s">
        <v>34</v>
      </c>
      <c r="U118" s="23"/>
    </row>
    <row r="119" spans="1:21" s="61" customFormat="1" ht="52.5" customHeight="1" x14ac:dyDescent="0.35">
      <c r="A119" s="52">
        <v>1</v>
      </c>
      <c r="B119" s="53"/>
      <c r="C119" s="54" t="s">
        <v>56</v>
      </c>
      <c r="D119" s="54" t="s">
        <v>56</v>
      </c>
      <c r="E119" s="55" t="s">
        <v>20</v>
      </c>
      <c r="F119" s="251" t="s">
        <v>264</v>
      </c>
      <c r="G119" s="252"/>
      <c r="H119" s="252"/>
      <c r="I119" s="252"/>
      <c r="J119" s="252"/>
      <c r="K119" s="252"/>
      <c r="L119" s="252"/>
      <c r="M119" s="252"/>
      <c r="N119" s="253"/>
      <c r="O119" s="57">
        <v>630</v>
      </c>
      <c r="P119" s="57">
        <v>705</v>
      </c>
      <c r="Q119" s="58" t="s">
        <v>296</v>
      </c>
      <c r="R119" s="57">
        <v>705</v>
      </c>
      <c r="S119" s="60"/>
      <c r="T119" s="57"/>
      <c r="U119" s="60"/>
    </row>
    <row r="120" spans="1:21" s="61" customFormat="1" ht="52.5" customHeight="1" x14ac:dyDescent="0.35">
      <c r="A120" s="52">
        <v>1</v>
      </c>
      <c r="B120" s="53"/>
      <c r="C120" s="54" t="s">
        <v>56</v>
      </c>
      <c r="D120" s="54" t="s">
        <v>56</v>
      </c>
      <c r="E120" s="55" t="s">
        <v>19</v>
      </c>
      <c r="F120" s="251" t="s">
        <v>263</v>
      </c>
      <c r="G120" s="252"/>
      <c r="H120" s="252"/>
      <c r="I120" s="252"/>
      <c r="J120" s="252"/>
      <c r="K120" s="252"/>
      <c r="L120" s="252"/>
      <c r="M120" s="252"/>
      <c r="N120" s="253"/>
      <c r="O120" s="57">
        <v>690</v>
      </c>
      <c r="P120" s="57">
        <v>690</v>
      </c>
      <c r="Q120" s="58"/>
      <c r="R120" s="57">
        <v>690</v>
      </c>
      <c r="S120" s="60"/>
      <c r="T120" s="57"/>
      <c r="U120" s="60"/>
    </row>
    <row r="121" spans="1:21" s="61" customFormat="1" ht="52.5" customHeight="1" x14ac:dyDescent="0.35">
      <c r="A121" s="52">
        <v>12</v>
      </c>
      <c r="B121" s="53"/>
      <c r="C121" s="54" t="s">
        <v>58</v>
      </c>
      <c r="D121" s="54" t="s">
        <v>58</v>
      </c>
      <c r="E121" s="55" t="s">
        <v>20</v>
      </c>
      <c r="F121" s="251" t="s">
        <v>309</v>
      </c>
      <c r="G121" s="252"/>
      <c r="H121" s="252"/>
      <c r="I121" s="252"/>
      <c r="J121" s="252"/>
      <c r="K121" s="252"/>
      <c r="L121" s="252"/>
      <c r="M121" s="252"/>
      <c r="N121" s="253"/>
      <c r="O121" s="57"/>
      <c r="P121" s="57">
        <v>790</v>
      </c>
      <c r="Q121" s="58"/>
      <c r="R121" s="57">
        <v>0</v>
      </c>
      <c r="S121" s="60"/>
      <c r="T121" s="57"/>
      <c r="U121" s="60"/>
    </row>
    <row r="122" spans="1:21" s="61" customFormat="1" ht="52.5" customHeight="1" x14ac:dyDescent="0.35">
      <c r="A122" s="52">
        <v>13</v>
      </c>
      <c r="B122" s="53"/>
      <c r="C122" s="54" t="s">
        <v>58</v>
      </c>
      <c r="D122" s="54" t="s">
        <v>58</v>
      </c>
      <c r="E122" s="55" t="s">
        <v>20</v>
      </c>
      <c r="F122" s="251" t="s">
        <v>324</v>
      </c>
      <c r="G122" s="252"/>
      <c r="H122" s="252"/>
      <c r="I122" s="252"/>
      <c r="J122" s="252"/>
      <c r="K122" s="252"/>
      <c r="L122" s="252"/>
      <c r="M122" s="252"/>
      <c r="N122" s="253"/>
      <c r="O122" s="57"/>
      <c r="P122" s="57"/>
      <c r="Q122" s="58" t="s">
        <v>325</v>
      </c>
      <c r="R122" s="57">
        <v>4000</v>
      </c>
      <c r="S122" s="60"/>
      <c r="T122" s="57"/>
      <c r="U122" s="60"/>
    </row>
    <row r="123" spans="1:21" s="61" customFormat="1" ht="52.5" customHeight="1" x14ac:dyDescent="0.35">
      <c r="A123" s="52"/>
      <c r="B123" s="53"/>
      <c r="C123" s="54"/>
      <c r="D123" s="54"/>
      <c r="E123" s="55"/>
      <c r="F123" s="251"/>
      <c r="G123" s="252"/>
      <c r="H123" s="252"/>
      <c r="I123" s="252"/>
      <c r="J123" s="252"/>
      <c r="K123" s="252"/>
      <c r="L123" s="252"/>
      <c r="M123" s="252"/>
      <c r="N123" s="253"/>
      <c r="O123" s="57"/>
      <c r="P123" s="57"/>
      <c r="Q123" s="58"/>
      <c r="R123" s="57"/>
      <c r="S123" s="60"/>
      <c r="T123" s="57"/>
      <c r="U123" s="60"/>
    </row>
    <row r="124" spans="1:21" s="61" customFormat="1" ht="52.5" customHeight="1" x14ac:dyDescent="0.35">
      <c r="A124" s="52"/>
      <c r="B124" s="53"/>
      <c r="C124" s="54"/>
      <c r="D124" s="54"/>
      <c r="E124" s="55"/>
      <c r="F124" s="251"/>
      <c r="G124" s="252"/>
      <c r="H124" s="252"/>
      <c r="I124" s="252"/>
      <c r="J124" s="252"/>
      <c r="K124" s="252"/>
      <c r="L124" s="252"/>
      <c r="M124" s="252"/>
      <c r="N124" s="253"/>
      <c r="O124" s="57"/>
      <c r="P124" s="57"/>
      <c r="Q124" s="58"/>
      <c r="R124" s="57"/>
      <c r="S124" s="60"/>
      <c r="T124" s="57"/>
      <c r="U124" s="60"/>
    </row>
    <row r="125" spans="1:21" s="61" customFormat="1" ht="52.5" customHeight="1" x14ac:dyDescent="0.35">
      <c r="A125" s="52"/>
      <c r="B125" s="53"/>
      <c r="C125" s="54"/>
      <c r="D125" s="54"/>
      <c r="E125" s="55"/>
      <c r="F125" s="251"/>
      <c r="G125" s="252"/>
      <c r="H125" s="252"/>
      <c r="I125" s="252"/>
      <c r="J125" s="252"/>
      <c r="K125" s="252"/>
      <c r="L125" s="252"/>
      <c r="M125" s="252"/>
      <c r="N125" s="253"/>
      <c r="O125" s="57"/>
      <c r="P125" s="57"/>
      <c r="Q125" s="58"/>
      <c r="R125" s="57"/>
      <c r="S125" s="60"/>
      <c r="T125" s="57"/>
      <c r="U125" s="60"/>
    </row>
    <row r="126" spans="1:21" s="61" customFormat="1" ht="52.5" customHeight="1" x14ac:dyDescent="0.35">
      <c r="A126" s="52"/>
      <c r="B126" s="53"/>
      <c r="C126" s="54"/>
      <c r="D126" s="54"/>
      <c r="E126" s="55"/>
      <c r="F126" s="251"/>
      <c r="G126" s="252"/>
      <c r="H126" s="252"/>
      <c r="I126" s="252"/>
      <c r="J126" s="252"/>
      <c r="K126" s="252"/>
      <c r="L126" s="252"/>
      <c r="M126" s="252"/>
      <c r="N126" s="253"/>
      <c r="O126" s="57"/>
      <c r="P126" s="57"/>
      <c r="Q126" s="58"/>
      <c r="R126" s="57"/>
      <c r="S126" s="60"/>
      <c r="T126" s="57"/>
      <c r="U126" s="60"/>
    </row>
    <row r="127" spans="1:21" s="61" customFormat="1" ht="52.5" customHeight="1" x14ac:dyDescent="0.35">
      <c r="A127" s="52"/>
      <c r="B127" s="53"/>
      <c r="C127" s="54"/>
      <c r="D127" s="54"/>
      <c r="E127" s="55"/>
      <c r="F127" s="251"/>
      <c r="G127" s="252"/>
      <c r="H127" s="252"/>
      <c r="I127" s="252"/>
      <c r="J127" s="252"/>
      <c r="K127" s="252"/>
      <c r="L127" s="252"/>
      <c r="M127" s="252"/>
      <c r="N127" s="253"/>
      <c r="O127" s="57"/>
      <c r="P127" s="57"/>
      <c r="Q127" s="58"/>
      <c r="R127" s="57"/>
      <c r="S127" s="60"/>
      <c r="T127" s="57"/>
      <c r="U127" s="60"/>
    </row>
    <row r="128" spans="1:21" s="1" customFormat="1" x14ac:dyDescent="0.35">
      <c r="L128" s="137" t="s">
        <v>99</v>
      </c>
      <c r="M128" s="38"/>
      <c r="N128" s="38"/>
      <c r="O128" s="26">
        <f>SUM(O119:O127)</f>
        <v>1320</v>
      </c>
      <c r="P128" s="26">
        <f t="shared" ref="P128:T128" si="1">SUM(P119:P127)</f>
        <v>2185</v>
      </c>
      <c r="Q128" s="26"/>
      <c r="R128" s="26">
        <f t="shared" si="1"/>
        <v>5395</v>
      </c>
      <c r="S128" s="26"/>
      <c r="T128" s="26">
        <f t="shared" si="1"/>
        <v>0</v>
      </c>
      <c r="U128" s="26"/>
    </row>
    <row r="129" spans="1:21" s="1" customFormat="1" x14ac:dyDescent="0.35">
      <c r="N129" s="26"/>
      <c r="O129" s="26"/>
      <c r="P129" s="26"/>
      <c r="Q129" s="18"/>
      <c r="R129" s="26"/>
      <c r="S129" s="18"/>
      <c r="T129" s="26"/>
      <c r="U129" s="18"/>
    </row>
    <row r="130" spans="1:21" s="1" customFormat="1" x14ac:dyDescent="0.35">
      <c r="L130" s="1" t="s">
        <v>170</v>
      </c>
      <c r="N130" s="26"/>
      <c r="O130" s="26">
        <f>SUM(O115,O98,O128,O83,O66)</f>
        <v>9655</v>
      </c>
      <c r="P130" s="26">
        <f>SUM(P115,P98,P128,P83,P66)</f>
        <v>9652.0299999999988</v>
      </c>
      <c r="Q130" s="26"/>
      <c r="R130" s="26">
        <f>SUM(R115,R98,R128,R83,R66)</f>
        <v>9312.0299999999988</v>
      </c>
      <c r="S130" s="26"/>
      <c r="T130" s="26">
        <f>SUM(T115,T98,T128,T83,T66)</f>
        <v>0</v>
      </c>
      <c r="U130" s="18"/>
    </row>
    <row r="131" spans="1:21" s="1" customFormat="1" ht="15" thickBot="1" x14ac:dyDescent="0.4">
      <c r="N131" s="26"/>
      <c r="O131" s="26"/>
      <c r="P131" s="26"/>
      <c r="Q131" s="18"/>
      <c r="R131" s="26"/>
      <c r="S131" s="18"/>
      <c r="T131" s="26"/>
      <c r="U131" s="18"/>
    </row>
    <row r="132" spans="1:21" s="1" customFormat="1" ht="21.5" thickBot="1" x14ac:dyDescent="0.55000000000000004">
      <c r="E132" s="255" t="s">
        <v>102</v>
      </c>
      <c r="F132" s="256"/>
      <c r="G132" s="256"/>
      <c r="H132" s="256"/>
      <c r="I132" s="256"/>
      <c r="J132" s="256"/>
      <c r="K132" s="256"/>
      <c r="L132" s="256"/>
      <c r="M132" s="256"/>
      <c r="N132" s="257"/>
      <c r="O132" s="32">
        <f>SUM(O115,O98,O128,O83,O66,O54)</f>
        <v>47619.125</v>
      </c>
      <c r="P132" s="32">
        <f>SUM(P115,P98,P128,P83,P66,P54)</f>
        <v>47616.160000000003</v>
      </c>
      <c r="Q132" s="26"/>
      <c r="R132" s="32">
        <f>SUM(R115,R98,R128,R83,R66,R54)</f>
        <v>47276.160000000003</v>
      </c>
      <c r="S132" s="26"/>
      <c r="T132" s="32">
        <f>SUM(T115,T98,T128,T83,T66,T54)</f>
        <v>0</v>
      </c>
      <c r="U132" s="26"/>
    </row>
    <row r="133" spans="1:21" s="1" customFormat="1" ht="15.75" customHeight="1" x14ac:dyDescent="0.5">
      <c r="G133" s="31"/>
      <c r="H133" s="31"/>
      <c r="I133" s="31"/>
      <c r="J133" s="31"/>
      <c r="K133" s="31"/>
      <c r="L133" s="31"/>
      <c r="M133" s="31"/>
      <c r="N133" s="31"/>
      <c r="O133" s="26"/>
      <c r="P133" s="26"/>
      <c r="Q133" s="26"/>
      <c r="R133" s="26"/>
      <c r="S133" s="26"/>
      <c r="T133" s="26"/>
      <c r="U133" s="26"/>
    </row>
    <row r="135" spans="1:21" s="89" customFormat="1" ht="37.5" customHeight="1" x14ac:dyDescent="0.35">
      <c r="A135" s="123" t="s">
        <v>35</v>
      </c>
      <c r="B135" s="124"/>
      <c r="C135" s="124"/>
      <c r="D135" s="125"/>
      <c r="E135" s="126"/>
      <c r="F135" s="126"/>
      <c r="G135" s="126"/>
      <c r="H135" s="126"/>
      <c r="I135" s="126"/>
      <c r="J135" s="126"/>
      <c r="K135" s="126"/>
      <c r="L135" s="126"/>
      <c r="M135" s="126"/>
      <c r="N135" s="127"/>
      <c r="O135" s="128" t="s">
        <v>88</v>
      </c>
      <c r="P135" s="128" t="s">
        <v>37</v>
      </c>
      <c r="Q135" s="129" t="s">
        <v>89</v>
      </c>
      <c r="R135" s="128" t="s">
        <v>38</v>
      </c>
      <c r="S135" s="129" t="s">
        <v>89</v>
      </c>
      <c r="T135" s="128" t="s">
        <v>39</v>
      </c>
      <c r="U135" s="129" t="s">
        <v>89</v>
      </c>
    </row>
    <row r="136" spans="1:21" x14ac:dyDescent="0.35">
      <c r="A136" s="46" t="s">
        <v>84</v>
      </c>
      <c r="B136" s="4"/>
      <c r="C136" s="19" t="s">
        <v>79</v>
      </c>
      <c r="D136" s="19" t="s">
        <v>78</v>
      </c>
      <c r="E136" s="48" t="s">
        <v>32</v>
      </c>
      <c r="F136" s="4" t="s">
        <v>33</v>
      </c>
      <c r="G136" s="4"/>
      <c r="H136" s="4"/>
      <c r="I136" s="4"/>
      <c r="J136" s="4"/>
      <c r="K136" s="4"/>
      <c r="L136" s="4"/>
      <c r="M136" s="4"/>
      <c r="N136" s="4"/>
      <c r="O136" s="15" t="s">
        <v>34</v>
      </c>
      <c r="P136" s="15" t="s">
        <v>34</v>
      </c>
      <c r="Q136" s="22"/>
      <c r="R136" s="15" t="s">
        <v>34</v>
      </c>
      <c r="S136" s="23"/>
      <c r="T136" s="15" t="s">
        <v>34</v>
      </c>
      <c r="U136" s="23"/>
    </row>
    <row r="137" spans="1:21" s="61" customFormat="1" ht="52.5" customHeight="1" x14ac:dyDescent="0.35">
      <c r="A137" s="52"/>
      <c r="B137" s="53"/>
      <c r="C137" s="54"/>
      <c r="D137" s="54"/>
      <c r="E137" s="63" t="s">
        <v>60</v>
      </c>
      <c r="F137" s="251"/>
      <c r="G137" s="252"/>
      <c r="H137" s="252"/>
      <c r="I137" s="252"/>
      <c r="J137" s="252"/>
      <c r="K137" s="252"/>
      <c r="L137" s="252"/>
      <c r="M137" s="252"/>
      <c r="N137" s="253"/>
      <c r="O137" s="57"/>
      <c r="P137" s="57"/>
      <c r="Q137" s="58"/>
      <c r="R137" s="57"/>
      <c r="S137" s="60"/>
      <c r="T137" s="57"/>
      <c r="U137" s="60"/>
    </row>
    <row r="138" spans="1:21" s="61" customFormat="1" ht="52.5" customHeight="1" x14ac:dyDescent="0.35">
      <c r="A138" s="52"/>
      <c r="B138" s="53"/>
      <c r="C138" s="54"/>
      <c r="D138" s="54"/>
      <c r="E138" s="63" t="s">
        <v>60</v>
      </c>
      <c r="F138" s="251"/>
      <c r="G138" s="252"/>
      <c r="H138" s="252"/>
      <c r="I138" s="252"/>
      <c r="J138" s="252"/>
      <c r="K138" s="252"/>
      <c r="L138" s="252"/>
      <c r="M138" s="252"/>
      <c r="N138" s="253"/>
      <c r="O138" s="57"/>
      <c r="P138" s="57"/>
      <c r="Q138" s="58"/>
      <c r="R138" s="57"/>
      <c r="S138" s="71"/>
      <c r="T138" s="57"/>
      <c r="U138" s="71"/>
    </row>
    <row r="139" spans="1:21" s="61" customFormat="1" ht="52.5" customHeight="1" x14ac:dyDescent="0.35">
      <c r="A139" s="52"/>
      <c r="B139" s="53"/>
      <c r="C139" s="54"/>
      <c r="D139" s="54"/>
      <c r="E139" s="63" t="s">
        <v>60</v>
      </c>
      <c r="F139" s="251"/>
      <c r="G139" s="252"/>
      <c r="H139" s="252"/>
      <c r="I139" s="252"/>
      <c r="J139" s="252"/>
      <c r="K139" s="252"/>
      <c r="L139" s="252"/>
      <c r="M139" s="252"/>
      <c r="N139" s="253"/>
      <c r="O139" s="57"/>
      <c r="P139" s="57"/>
      <c r="Q139" s="58"/>
      <c r="R139" s="57"/>
      <c r="S139" s="60"/>
      <c r="T139" s="57"/>
      <c r="U139" s="60"/>
    </row>
    <row r="140" spans="1:21" s="61" customFormat="1" ht="52.5" customHeight="1" x14ac:dyDescent="0.35">
      <c r="A140" s="52"/>
      <c r="B140" s="53"/>
      <c r="C140" s="54"/>
      <c r="D140" s="54"/>
      <c r="E140" s="63" t="s">
        <v>60</v>
      </c>
      <c r="F140" s="251"/>
      <c r="G140" s="252"/>
      <c r="H140" s="252"/>
      <c r="I140" s="252"/>
      <c r="J140" s="252"/>
      <c r="K140" s="252"/>
      <c r="L140" s="252"/>
      <c r="M140" s="252"/>
      <c r="N140" s="253"/>
      <c r="O140" s="57"/>
      <c r="P140" s="57"/>
      <c r="Q140" s="58"/>
      <c r="R140" s="57"/>
      <c r="S140" s="60"/>
      <c r="T140" s="57"/>
      <c r="U140" s="60"/>
    </row>
    <row r="141" spans="1:21" s="61" customFormat="1" ht="52.5" customHeight="1" x14ac:dyDescent="0.35">
      <c r="A141" s="52"/>
      <c r="B141" s="53"/>
      <c r="C141" s="54"/>
      <c r="D141" s="54"/>
      <c r="E141" s="63" t="s">
        <v>60</v>
      </c>
      <c r="F141" s="251"/>
      <c r="G141" s="252"/>
      <c r="H141" s="252"/>
      <c r="I141" s="252"/>
      <c r="J141" s="252"/>
      <c r="K141" s="252"/>
      <c r="L141" s="252"/>
      <c r="M141" s="252"/>
      <c r="N141" s="253"/>
      <c r="O141" s="57"/>
      <c r="P141" s="57"/>
      <c r="Q141" s="58"/>
      <c r="R141" s="57"/>
      <c r="S141" s="60"/>
      <c r="T141" s="57"/>
      <c r="U141" s="60"/>
    </row>
    <row r="142" spans="1:21" s="61" customFormat="1" ht="52.5" customHeight="1" x14ac:dyDescent="0.35">
      <c r="A142" s="52"/>
      <c r="B142" s="53"/>
      <c r="C142" s="54"/>
      <c r="D142" s="54"/>
      <c r="E142" s="63" t="s">
        <v>60</v>
      </c>
      <c r="F142" s="251"/>
      <c r="G142" s="252"/>
      <c r="H142" s="252"/>
      <c r="I142" s="252"/>
      <c r="J142" s="252"/>
      <c r="K142" s="252"/>
      <c r="L142" s="252"/>
      <c r="M142" s="252"/>
      <c r="N142" s="253"/>
      <c r="O142" s="57"/>
      <c r="P142" s="57"/>
      <c r="Q142" s="58"/>
      <c r="R142" s="57"/>
      <c r="S142" s="60"/>
      <c r="T142" s="57"/>
      <c r="U142" s="60"/>
    </row>
    <row r="143" spans="1:21" s="61" customFormat="1" ht="52.5" customHeight="1" x14ac:dyDescent="0.35">
      <c r="A143" s="52"/>
      <c r="B143" s="53"/>
      <c r="C143" s="54"/>
      <c r="D143" s="54"/>
      <c r="E143" s="63" t="s">
        <v>60</v>
      </c>
      <c r="F143" s="251"/>
      <c r="G143" s="252"/>
      <c r="H143" s="252"/>
      <c r="I143" s="252"/>
      <c r="J143" s="252"/>
      <c r="K143" s="252"/>
      <c r="L143" s="252"/>
      <c r="M143" s="252"/>
      <c r="N143" s="253"/>
      <c r="O143" s="57"/>
      <c r="P143" s="57"/>
      <c r="Q143" s="58"/>
      <c r="R143" s="57"/>
      <c r="S143" s="60"/>
      <c r="T143" s="57"/>
      <c r="U143" s="60"/>
    </row>
    <row r="144" spans="1:21" s="61" customFormat="1" ht="52.5" customHeight="1" x14ac:dyDescent="0.35">
      <c r="A144" s="52"/>
      <c r="B144" s="53"/>
      <c r="C144" s="54"/>
      <c r="D144" s="54"/>
      <c r="E144" s="63" t="s">
        <v>60</v>
      </c>
      <c r="F144" s="251"/>
      <c r="G144" s="252"/>
      <c r="H144" s="252"/>
      <c r="I144" s="252"/>
      <c r="J144" s="252"/>
      <c r="K144" s="252"/>
      <c r="L144" s="252"/>
      <c r="M144" s="252"/>
      <c r="N144" s="253"/>
      <c r="O144" s="57"/>
      <c r="P144" s="57"/>
      <c r="Q144" s="58"/>
      <c r="R144" s="57"/>
      <c r="S144" s="60"/>
      <c r="T144" s="57"/>
      <c r="U144" s="60"/>
    </row>
    <row r="145" spans="1:21" s="61" customFormat="1" ht="52.5" customHeight="1" x14ac:dyDescent="0.35">
      <c r="A145" s="52"/>
      <c r="B145" s="53"/>
      <c r="C145" s="54"/>
      <c r="D145" s="54"/>
      <c r="E145" s="63" t="s">
        <v>60</v>
      </c>
      <c r="F145" s="251"/>
      <c r="G145" s="252"/>
      <c r="H145" s="252"/>
      <c r="I145" s="252"/>
      <c r="J145" s="252"/>
      <c r="K145" s="252"/>
      <c r="L145" s="252"/>
      <c r="M145" s="252"/>
      <c r="N145" s="253"/>
      <c r="O145" s="57"/>
      <c r="P145" s="57"/>
      <c r="Q145" s="58"/>
      <c r="R145" s="57"/>
      <c r="S145" s="60"/>
      <c r="T145" s="57"/>
      <c r="U145" s="60"/>
    </row>
    <row r="146" spans="1:21" s="61" customFormat="1" ht="52.5" customHeight="1" x14ac:dyDescent="0.35">
      <c r="A146" s="52"/>
      <c r="B146" s="53"/>
      <c r="C146" s="54"/>
      <c r="D146" s="54"/>
      <c r="E146" s="63" t="s">
        <v>60</v>
      </c>
      <c r="F146" s="251"/>
      <c r="G146" s="252"/>
      <c r="H146" s="252"/>
      <c r="I146" s="252"/>
      <c r="J146" s="252"/>
      <c r="K146" s="252"/>
      <c r="L146" s="252"/>
      <c r="M146" s="252"/>
      <c r="N146" s="253"/>
      <c r="O146" s="57"/>
      <c r="P146" s="57"/>
      <c r="Q146" s="58"/>
      <c r="R146" s="57"/>
      <c r="S146" s="60"/>
      <c r="T146" s="57"/>
      <c r="U146" s="60"/>
    </row>
    <row r="147" spans="1:21" s="61" customFormat="1" ht="52.5" customHeight="1" x14ac:dyDescent="0.35">
      <c r="A147" s="52"/>
      <c r="B147" s="53"/>
      <c r="C147" s="54"/>
      <c r="D147" s="54"/>
      <c r="E147" s="63" t="s">
        <v>60</v>
      </c>
      <c r="F147" s="251"/>
      <c r="G147" s="252"/>
      <c r="H147" s="252"/>
      <c r="I147" s="252"/>
      <c r="J147" s="252"/>
      <c r="K147" s="252"/>
      <c r="L147" s="252"/>
      <c r="M147" s="252"/>
      <c r="N147" s="253"/>
      <c r="O147" s="57"/>
      <c r="P147" s="57"/>
      <c r="Q147" s="58"/>
      <c r="R147" s="57"/>
      <c r="S147" s="60"/>
      <c r="T147" s="57"/>
      <c r="U147" s="60"/>
    </row>
    <row r="148" spans="1:21" s="1" customFormat="1" ht="15.5" x14ac:dyDescent="0.35">
      <c r="M148" s="37"/>
      <c r="N148" s="37" t="s">
        <v>83</v>
      </c>
      <c r="O148" s="26">
        <f>SUM(O137:O147)</f>
        <v>0</v>
      </c>
      <c r="P148" s="26">
        <f>SUM(P137:P147)</f>
        <v>0</v>
      </c>
      <c r="Q148" s="18"/>
      <c r="R148" s="26">
        <f>SUM(R137:R147)</f>
        <v>0</v>
      </c>
      <c r="S148" s="18"/>
      <c r="T148" s="26">
        <f>SUM(T137:T147)</f>
        <v>0</v>
      </c>
      <c r="U148" s="18"/>
    </row>
    <row r="151" spans="1:21" ht="15" thickBot="1" x14ac:dyDescent="0.4"/>
    <row r="152" spans="1:21" s="1" customFormat="1" ht="21.5" thickBot="1" x14ac:dyDescent="0.55000000000000004">
      <c r="G152" s="2"/>
      <c r="H152" s="255" t="s">
        <v>101</v>
      </c>
      <c r="I152" s="256"/>
      <c r="J152" s="256"/>
      <c r="K152" s="256"/>
      <c r="L152" s="256"/>
      <c r="M152" s="256"/>
      <c r="N152" s="257"/>
      <c r="O152" s="72">
        <v>2380.87</v>
      </c>
      <c r="P152" s="72">
        <v>2380.87</v>
      </c>
      <c r="Q152" s="72"/>
      <c r="R152" s="72">
        <v>2380.87</v>
      </c>
      <c r="S152" s="72"/>
      <c r="T152" s="72">
        <v>0</v>
      </c>
      <c r="U152" s="26"/>
    </row>
    <row r="154" spans="1:21" ht="15" thickBot="1" x14ac:dyDescent="0.4"/>
    <row r="155" spans="1:21" s="33" customFormat="1" ht="24" thickBot="1" x14ac:dyDescent="0.6">
      <c r="E155" s="261" t="s">
        <v>103</v>
      </c>
      <c r="F155" s="262"/>
      <c r="G155" s="262"/>
      <c r="H155" s="262"/>
      <c r="I155" s="262"/>
      <c r="J155" s="262"/>
      <c r="K155" s="262"/>
      <c r="L155" s="262"/>
      <c r="M155" s="262"/>
      <c r="N155" s="263"/>
      <c r="O155" s="35">
        <f>SUM(O152,O148,O132)</f>
        <v>49999.995000000003</v>
      </c>
      <c r="P155" s="35">
        <f t="shared" ref="P155:T155" si="2">SUM(P152,P148,P132)</f>
        <v>49997.030000000006</v>
      </c>
      <c r="Q155" s="35"/>
      <c r="R155" s="35">
        <f t="shared" si="2"/>
        <v>49657.030000000006</v>
      </c>
      <c r="S155" s="35"/>
      <c r="T155" s="35">
        <f t="shared" si="2"/>
        <v>0</v>
      </c>
      <c r="U155" s="34"/>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7">
    <mergeCell ref="H152:N152"/>
    <mergeCell ref="E155:N155"/>
    <mergeCell ref="A11:Q15"/>
    <mergeCell ref="F122:N122"/>
    <mergeCell ref="F123:N123"/>
    <mergeCell ref="F145:N145"/>
    <mergeCell ref="F146:N146"/>
    <mergeCell ref="F147:N147"/>
    <mergeCell ref="K54:N54"/>
    <mergeCell ref="F70:N70"/>
    <mergeCell ref="F71:N71"/>
    <mergeCell ref="F72:N72"/>
    <mergeCell ref="F73:N73"/>
    <mergeCell ref="F74:N74"/>
    <mergeCell ref="F75:N75"/>
    <mergeCell ref="F76:N76"/>
    <mergeCell ref="F141:N141"/>
    <mergeCell ref="F142:N142"/>
    <mergeCell ref="F143:N143"/>
    <mergeCell ref="F144:N144"/>
    <mergeCell ref="F108:N108"/>
    <mergeCell ref="F109:N109"/>
    <mergeCell ref="F110:N110"/>
    <mergeCell ref="F111:N111"/>
    <mergeCell ref="F112:N112"/>
    <mergeCell ref="F113:N113"/>
    <mergeCell ref="F119:N119"/>
    <mergeCell ref="F120:N120"/>
    <mergeCell ref="F125:N125"/>
    <mergeCell ref="F126:N126"/>
    <mergeCell ref="F121:N121"/>
    <mergeCell ref="F114:N114"/>
    <mergeCell ref="F106:N106"/>
    <mergeCell ref="F137:N137"/>
    <mergeCell ref="F138:N138"/>
    <mergeCell ref="F139:N139"/>
    <mergeCell ref="F140:N140"/>
    <mergeCell ref="F124:N124"/>
    <mergeCell ref="F107:N107"/>
    <mergeCell ref="E132:N132"/>
    <mergeCell ref="F127:N127"/>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94:N94"/>
    <mergeCell ref="F95:N95"/>
    <mergeCell ref="F96:N96"/>
    <mergeCell ref="F97:N97"/>
    <mergeCell ref="F102:N102"/>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D1:E1"/>
    <mergeCell ref="F23:N23"/>
    <mergeCell ref="F24:N24"/>
    <mergeCell ref="F25:N25"/>
    <mergeCell ref="F26:N26"/>
  </mergeCells>
  <dataValidations count="10">
    <dataValidation type="list" allowBlank="1" showInputMessage="1" showErrorMessage="1" sqref="C23:D33 C87:D97 C119:D127 C70:D82 C137:D147 C38:D50 C58:D65 C102:D114"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7:E147"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0:E82" xr:uid="{00000000-0002-0000-0200-000005000000}">
      <formula1>Supplies</formula1>
    </dataValidation>
    <dataValidation type="list" allowBlank="1" showInputMessage="1" showErrorMessage="1" sqref="E119:E127" xr:uid="{00000000-0002-0000-0200-000006000000}">
      <formula1>Other</formula1>
    </dataValidation>
    <dataValidation allowBlank="1" showInputMessage="1" showErrorMessage="1" error="Please select from the drop down menu" sqref="E38:E50" xr:uid="{00000000-0002-0000-0200-000007000000}"/>
    <dataValidation type="list" allowBlank="1" showInputMessage="1" showErrorMessage="1" error="Please Select from the Drop Down Menu" sqref="E58:E65" xr:uid="{00000000-0002-0000-0200-000008000000}">
      <formula1>ContractedServices</formula1>
    </dataValidation>
    <dataValidation allowBlank="1" showInputMessage="1" showErrorMessage="1" error="Please Select from the Drop Down Menu" sqref="E102:E114" xr:uid="{00000000-0002-0000-0200-000009000000}"/>
  </dataValidations>
  <pageMargins left="0.7" right="0.7" top="0.75" bottom="0.75" header="0.3" footer="0.3"/>
  <pageSetup scale="32"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H33" sqref="H33"/>
    </sheetView>
  </sheetViews>
  <sheetFormatPr defaultRowHeight="14.5" x14ac:dyDescent="0.35"/>
  <cols>
    <col min="1" max="1" width="3" bestFit="1" customWidth="1"/>
    <col min="2" max="2" width="28.90625" customWidth="1"/>
    <col min="3" max="3" width="16.54296875" customWidth="1"/>
    <col min="4" max="4" width="6.6328125" customWidth="1"/>
    <col min="5" max="5" width="3" bestFit="1" customWidth="1"/>
    <col min="6" max="6" width="28.08984375" customWidth="1"/>
    <col min="7" max="7" width="16.90625" customWidth="1"/>
    <col min="8" max="8" width="6.90625" customWidth="1"/>
    <col min="9" max="9" width="3" bestFit="1" customWidth="1"/>
    <col min="10" max="10" width="27.453125" bestFit="1" customWidth="1"/>
    <col min="11" max="11" width="16.90625" customWidth="1"/>
    <col min="12" max="12" width="6.54296875" customWidth="1"/>
    <col min="13" max="13" width="3" bestFit="1" customWidth="1"/>
    <col min="14" max="14" width="27.453125" bestFit="1" customWidth="1"/>
    <col min="15" max="15" width="16.54296875" customWidth="1"/>
    <col min="16" max="16" width="6.6328125" customWidth="1"/>
    <col min="18" max="18" width="3" bestFit="1" customWidth="1"/>
    <col min="19" max="19" width="27.453125" bestFit="1" customWidth="1"/>
    <col min="22" max="22" width="27.453125" bestFit="1" customWidth="1"/>
  </cols>
  <sheetData>
    <row r="1" spans="1:15" ht="18.5" x14ac:dyDescent="0.45">
      <c r="A1" s="278" t="s">
        <v>41</v>
      </c>
      <c r="B1" s="278"/>
      <c r="C1" s="278"/>
      <c r="E1" s="278" t="s">
        <v>37</v>
      </c>
      <c r="F1" s="278"/>
      <c r="G1" s="278"/>
      <c r="I1" s="278" t="s">
        <v>38</v>
      </c>
      <c r="J1" s="278"/>
      <c r="K1" s="278"/>
      <c r="M1" s="278" t="s">
        <v>39</v>
      </c>
      <c r="N1" s="278"/>
      <c r="O1" s="278"/>
    </row>
    <row r="2" spans="1:15" x14ac:dyDescent="0.35">
      <c r="A2" s="216" t="s">
        <v>2</v>
      </c>
      <c r="B2" s="216"/>
      <c r="C2" s="1" t="s">
        <v>0</v>
      </c>
      <c r="E2" s="216" t="s">
        <v>2</v>
      </c>
      <c r="F2" s="216"/>
      <c r="G2" s="1" t="s">
        <v>0</v>
      </c>
      <c r="I2" s="216" t="s">
        <v>2</v>
      </c>
      <c r="J2" s="216"/>
      <c r="K2" s="1" t="s">
        <v>0</v>
      </c>
      <c r="M2" s="216" t="s">
        <v>2</v>
      </c>
      <c r="N2" s="216"/>
      <c r="O2" s="1" t="s">
        <v>0</v>
      </c>
    </row>
    <row r="3" spans="1:15" x14ac:dyDescent="0.35">
      <c r="A3" s="276" t="s">
        <v>5</v>
      </c>
      <c r="B3" s="277"/>
      <c r="C3" s="49"/>
      <c r="E3" s="276" t="s">
        <v>5</v>
      </c>
      <c r="F3" s="277"/>
      <c r="G3" s="49"/>
      <c r="I3" s="276" t="s">
        <v>5</v>
      </c>
      <c r="J3" s="277"/>
      <c r="K3" s="49"/>
      <c r="M3" s="276" t="s">
        <v>5</v>
      </c>
      <c r="N3" s="277"/>
      <c r="O3" s="49"/>
    </row>
    <row r="4" spans="1:15" x14ac:dyDescent="0.35">
      <c r="A4" s="5">
        <v>1</v>
      </c>
      <c r="B4" s="6" t="s">
        <v>1</v>
      </c>
      <c r="C4" s="49">
        <f>SUMIF('Budget Detail &amp; Amendments'!E23:E33, B4, 'Budget Detail &amp; Amendments'!O23:O33)</f>
        <v>27500</v>
      </c>
      <c r="E4" s="5">
        <v>1</v>
      </c>
      <c r="F4" s="6" t="s">
        <v>1</v>
      </c>
      <c r="G4" s="49">
        <f>SUMIF('Budget Detail &amp; Amendments'!E23:E33, 'Budget Roll-Up'!F4, 'Budget Detail &amp; Amendments'!P23:P33)</f>
        <v>27500</v>
      </c>
      <c r="I4" s="5">
        <v>1</v>
      </c>
      <c r="J4" s="6" t="s">
        <v>1</v>
      </c>
      <c r="K4" s="49">
        <f>SUMIF('Budget Detail &amp; Amendments'!E23:E33, 'Budget Roll-Up'!J4, 'Budget Detail &amp; Amendments'!R23:R33)</f>
        <v>27500</v>
      </c>
      <c r="M4" s="5">
        <v>1</v>
      </c>
      <c r="N4" s="6" t="s">
        <v>1</v>
      </c>
      <c r="O4" s="49">
        <f>SUMIF('Budget Detail &amp; Amendments'!E23:E33, 'Budget Roll-Up'!N4, 'Budget Detail &amp; Amendments'!T23:T33)</f>
        <v>0</v>
      </c>
    </row>
    <row r="5" spans="1:15" x14ac:dyDescent="0.35">
      <c r="A5" s="5">
        <v>2</v>
      </c>
      <c r="B5" s="6" t="s">
        <v>3</v>
      </c>
      <c r="C5" s="49">
        <f>SUMIF('Budget Detail &amp; Amendments'!E23:E33, B5, 'Budget Detail &amp; Amendments'!O23:O33)</f>
        <v>0</v>
      </c>
      <c r="E5" s="5">
        <v>2</v>
      </c>
      <c r="F5" s="6" t="s">
        <v>3</v>
      </c>
      <c r="G5" s="49">
        <f>SUMIF('Budget Detail &amp; Amendments'!E23:E33, 'Budget Roll-Up'!F5, 'Budget Detail &amp; Amendments'!P23:P33)</f>
        <v>0</v>
      </c>
      <c r="I5" s="5">
        <v>2</v>
      </c>
      <c r="J5" s="6" t="s">
        <v>3</v>
      </c>
      <c r="K5" s="49">
        <f>SUMIF('Budget Detail &amp; Amendments'!E23:E33, 'Budget Roll-Up'!J5, 'Budget Detail &amp; Amendments'!R23:R33)</f>
        <v>0</v>
      </c>
      <c r="M5" s="5">
        <v>2</v>
      </c>
      <c r="N5" s="6" t="s">
        <v>3</v>
      </c>
      <c r="O5" s="49">
        <f>SUMIF('Budget Detail &amp; Amendments'!E23:E33, 'Budget Roll-Up'!N5, 'Budget Detail &amp; Amendments'!T23:T33)</f>
        <v>0</v>
      </c>
    </row>
    <row r="6" spans="1:15" x14ac:dyDescent="0.35">
      <c r="A6" s="5">
        <v>3</v>
      </c>
      <c r="B6" s="6" t="s">
        <v>4</v>
      </c>
      <c r="C6" s="49">
        <f>'Budget Detail &amp; Amendments'!O51</f>
        <v>10464.125</v>
      </c>
      <c r="E6" s="5">
        <v>3</v>
      </c>
      <c r="F6" s="6" t="s">
        <v>4</v>
      </c>
      <c r="G6" s="49">
        <f>'Budget Detail &amp; Amendments'!P51</f>
        <v>10464.130000000001</v>
      </c>
      <c r="I6" s="5">
        <v>3</v>
      </c>
      <c r="J6" s="6" t="s">
        <v>4</v>
      </c>
      <c r="K6" s="49">
        <f>'Budget Detail &amp; Amendments'!R51</f>
        <v>10464.130000000001</v>
      </c>
      <c r="M6" s="5">
        <v>3</v>
      </c>
      <c r="N6" s="6" t="s">
        <v>4</v>
      </c>
      <c r="O6" s="49">
        <f>'Budget Detail &amp; Amendments'!T51</f>
        <v>0</v>
      </c>
    </row>
    <row r="7" spans="1:15" x14ac:dyDescent="0.35">
      <c r="A7" s="7">
        <v>4</v>
      </c>
      <c r="B7" s="8" t="s">
        <v>6</v>
      </c>
      <c r="C7" s="50">
        <f>SUM(C4:C6)</f>
        <v>37964.125</v>
      </c>
      <c r="E7" s="7">
        <v>4</v>
      </c>
      <c r="F7" s="8" t="s">
        <v>6</v>
      </c>
      <c r="G7" s="50">
        <f>SUM(G4:G6)</f>
        <v>37964.130000000005</v>
      </c>
      <c r="I7" s="7">
        <v>4</v>
      </c>
      <c r="J7" s="8" t="s">
        <v>6</v>
      </c>
      <c r="K7" s="50">
        <f>SUM(K4:K6)</f>
        <v>37964.130000000005</v>
      </c>
      <c r="M7" s="7">
        <v>4</v>
      </c>
      <c r="N7" s="8" t="s">
        <v>6</v>
      </c>
      <c r="O7" s="50">
        <f>SUM(O4:O6)</f>
        <v>0</v>
      </c>
    </row>
    <row r="8" spans="1:15" x14ac:dyDescent="0.35">
      <c r="G8" s="51"/>
      <c r="K8" s="51"/>
      <c r="O8" s="51"/>
    </row>
    <row r="9" spans="1:15" x14ac:dyDescent="0.35">
      <c r="A9" s="216" t="s">
        <v>7</v>
      </c>
      <c r="B9" s="216"/>
      <c r="E9" s="216" t="s">
        <v>7</v>
      </c>
      <c r="F9" s="216"/>
      <c r="G9" s="51"/>
      <c r="I9" s="216" t="s">
        <v>7</v>
      </c>
      <c r="J9" s="216"/>
      <c r="K9" s="51"/>
      <c r="M9" s="216" t="s">
        <v>7</v>
      </c>
      <c r="N9" s="216"/>
      <c r="O9" s="51"/>
    </row>
    <row r="10" spans="1:15" x14ac:dyDescent="0.35">
      <c r="A10" s="5">
        <v>5</v>
      </c>
      <c r="B10" s="6" t="s">
        <v>8</v>
      </c>
      <c r="C10" s="49">
        <f>SUMIF('Budget Detail &amp; Amendments'!E58:E65, B10, 'Budget Detail &amp; Amendments'!O58:O65)</f>
        <v>1530</v>
      </c>
      <c r="E10" s="5">
        <v>5</v>
      </c>
      <c r="F10" s="6" t="s">
        <v>8</v>
      </c>
      <c r="G10" s="49">
        <f>SUMIF('Budget Detail &amp; Amendments'!E58:E65, 'Budget Roll-Up'!F10, 'Budget Detail &amp; Amendments'!P58:P65)</f>
        <v>1280</v>
      </c>
      <c r="I10" s="5">
        <v>5</v>
      </c>
      <c r="J10" s="6" t="s">
        <v>8</v>
      </c>
      <c r="K10" s="49">
        <f>SUMIF('Budget Detail &amp; Amendments'!E58:E65, 'Budget Roll-Up'!J10, 'Budget Detail &amp; Amendments'!R58:R65)</f>
        <v>680</v>
      </c>
      <c r="M10" s="5">
        <v>5</v>
      </c>
      <c r="N10" s="6" t="s">
        <v>8</v>
      </c>
      <c r="O10" s="49">
        <f>SUMIF('Budget Detail &amp; Amendments'!E58:E65, 'Budget Roll-Up'!N10, 'Budget Detail &amp; Amendments'!T58:T65)</f>
        <v>0</v>
      </c>
    </row>
    <row r="11" spans="1:15" x14ac:dyDescent="0.35">
      <c r="A11" s="5">
        <v>6</v>
      </c>
      <c r="B11" s="6" t="s">
        <v>9</v>
      </c>
      <c r="C11" s="49"/>
      <c r="E11" s="5">
        <v>6</v>
      </c>
      <c r="F11" s="6" t="s">
        <v>9</v>
      </c>
      <c r="G11" s="49"/>
      <c r="I11" s="5">
        <v>6</v>
      </c>
      <c r="J11" s="6" t="s">
        <v>9</v>
      </c>
      <c r="K11" s="49"/>
      <c r="M11" s="5">
        <v>6</v>
      </c>
      <c r="N11" s="6" t="s">
        <v>9</v>
      </c>
      <c r="O11" s="49"/>
    </row>
    <row r="12" spans="1:15" x14ac:dyDescent="0.35">
      <c r="A12" s="5">
        <v>7</v>
      </c>
      <c r="B12" s="6" t="s">
        <v>10</v>
      </c>
      <c r="C12" s="49">
        <f>SUMIF('Budget Detail &amp; Amendments'!E58:E65, 'Budget Roll-Up'!B12, 'Budget Detail &amp; Amendments'!O58:O65)</f>
        <v>500</v>
      </c>
      <c r="E12" s="5">
        <v>7</v>
      </c>
      <c r="F12" s="6" t="s">
        <v>10</v>
      </c>
      <c r="G12" s="49">
        <f>SUMIF('Budget Detail &amp; Amendments'!E58:E65, 'Budget Roll-Up'!F12, 'Budget Detail &amp; Amendments'!P58:P65)</f>
        <v>65</v>
      </c>
      <c r="I12" s="5">
        <v>7</v>
      </c>
      <c r="J12" s="6" t="s">
        <v>10</v>
      </c>
      <c r="K12" s="49">
        <f>SUMIF('Budget Detail &amp; Amendments'!E58:E65, 'Budget Roll-Up'!J12, 'Budget Detail &amp; Amendments'!R58:R65)</f>
        <v>65</v>
      </c>
      <c r="M12" s="5">
        <v>7</v>
      </c>
      <c r="N12" s="6" t="s">
        <v>10</v>
      </c>
      <c r="O12" s="49">
        <f>SUMIF('Budget Detail &amp; Amendments'!E58:E65, 'Budget Roll-Up'!N12, 'Budget Detail &amp; Amendments'!T58:T65)</f>
        <v>0</v>
      </c>
    </row>
    <row r="13" spans="1:15" x14ac:dyDescent="0.35">
      <c r="A13" s="5">
        <v>8</v>
      </c>
      <c r="B13" s="6" t="s">
        <v>13</v>
      </c>
      <c r="C13" s="49">
        <f>SUMIF('Budget Detail &amp; Amendments'!E70:E82, 'Budget Roll-Up'!B13, 'Budget Detail &amp; Amendments'!O70:O82)</f>
        <v>2480</v>
      </c>
      <c r="E13" s="5">
        <v>8</v>
      </c>
      <c r="F13" s="6" t="s">
        <v>13</v>
      </c>
      <c r="G13" s="49">
        <f>SUMIF('Budget Detail &amp; Amendments'!E70:E82, 'Budget Roll-Up'!F13, 'Budget Detail &amp; Amendments'!P70:P82)</f>
        <v>1850</v>
      </c>
      <c r="I13" s="5">
        <v>8</v>
      </c>
      <c r="J13" s="6" t="s">
        <v>13</v>
      </c>
      <c r="K13" s="49">
        <f>SUMIF('Budget Detail &amp; Amendments'!E70:E82, 'Budget Roll-Up'!J13, 'Budget Detail &amp; Amendments'!R70:R82)</f>
        <v>1850</v>
      </c>
      <c r="M13" s="5">
        <v>8</v>
      </c>
      <c r="N13" s="6" t="s">
        <v>13</v>
      </c>
      <c r="O13" s="49">
        <f>SUMIF('Budget Detail &amp; Amendments'!E70:E82, 'Budget Roll-Up'!N13, 'Budget Detail &amp; Amendments'!T70:T82)</f>
        <v>0</v>
      </c>
    </row>
    <row r="14" spans="1:15" x14ac:dyDescent="0.35">
      <c r="A14" s="5">
        <v>9</v>
      </c>
      <c r="B14" s="6" t="s">
        <v>11</v>
      </c>
      <c r="C14" s="49">
        <f>SUMIF('Budget Detail &amp; Amendments'!E70:E82, 'Budget Roll-Up'!B14, 'Budget Detail &amp; Amendments'!O70:O82)</f>
        <v>0</v>
      </c>
      <c r="E14" s="5">
        <v>9</v>
      </c>
      <c r="F14" s="6" t="s">
        <v>11</v>
      </c>
      <c r="G14" s="49">
        <f>SUMIF('Budget Detail &amp; Amendments'!E70:E82, 'Budget Roll-Up'!F14, 'Budget Detail &amp; Amendments'!P70:P82)</f>
        <v>0</v>
      </c>
      <c r="I14" s="5">
        <v>9</v>
      </c>
      <c r="J14" s="6" t="s">
        <v>11</v>
      </c>
      <c r="K14" s="49">
        <f>SUMIF('Budget Detail &amp; Amendments'!E70:E82, 'Budget Roll-Up'!J14, 'Budget Detail &amp; Amendments'!R70:R82)</f>
        <v>0</v>
      </c>
      <c r="M14" s="5">
        <v>9</v>
      </c>
      <c r="N14" s="6" t="s">
        <v>11</v>
      </c>
      <c r="O14" s="49">
        <f>SUMIF('Budget Detail &amp; Amendments'!E70:E82, 'Budget Roll-Up'!N14, 'Budget Detail &amp; Amendments'!T70:T82)</f>
        <v>0</v>
      </c>
    </row>
    <row r="15" spans="1:15" x14ac:dyDescent="0.35">
      <c r="A15" s="5">
        <v>10</v>
      </c>
      <c r="B15" s="6" t="s">
        <v>12</v>
      </c>
      <c r="C15" s="49">
        <f>SUMIF('Budget Detail &amp; Amendments'!E87:E97, 'Budget Roll-Up'!B15, 'Budget Detail &amp; Amendments'!O87:O97)</f>
        <v>0</v>
      </c>
      <c r="E15" s="5">
        <v>10</v>
      </c>
      <c r="F15" s="6" t="s">
        <v>12</v>
      </c>
      <c r="G15" s="49">
        <f>SUMIF('Budget Detail &amp; Amendments'!E87:E97, 'Budget Roll-Up'!F15, 'Budget Detail &amp; Amendments'!P87:P97)</f>
        <v>0</v>
      </c>
      <c r="I15" s="5">
        <v>10</v>
      </c>
      <c r="J15" s="6" t="s">
        <v>12</v>
      </c>
      <c r="K15" s="49">
        <f>SUMIF('Budget Detail &amp; Amendments'!E87:E97, 'Budget Roll-Up'!J15, 'Budget Detail &amp; Amendments'!R87:R97)</f>
        <v>0</v>
      </c>
      <c r="M15" s="5">
        <v>10</v>
      </c>
      <c r="N15" s="6" t="s">
        <v>12</v>
      </c>
      <c r="O15" s="49">
        <f>SUMIF('Budget Detail &amp; Amendments'!E87:E97, 'Budget Roll-Up'!N15, 'Budget Detail &amp; Amendments'!T87:T97)</f>
        <v>0</v>
      </c>
    </row>
    <row r="16" spans="1:15" x14ac:dyDescent="0.35">
      <c r="A16" s="5">
        <v>11</v>
      </c>
      <c r="B16" s="6" t="s">
        <v>14</v>
      </c>
      <c r="C16" s="49">
        <f>SUMIF('Budget Detail &amp; Amendments'!E87:E97, 'Budget Roll-Up'!B16, 'Budget Detail &amp; Amendments'!O87:O97)</f>
        <v>0</v>
      </c>
      <c r="E16" s="5">
        <v>11</v>
      </c>
      <c r="F16" s="6" t="s">
        <v>14</v>
      </c>
      <c r="G16" s="49">
        <f>SUMIF('Budget Detail &amp; Amendments'!E87:E97, 'Budget Roll-Up'!F16, 'Budget Detail &amp; Amendments'!P87:P97)</f>
        <v>0</v>
      </c>
      <c r="I16" s="5">
        <v>11</v>
      </c>
      <c r="J16" s="6" t="s">
        <v>14</v>
      </c>
      <c r="K16" s="49">
        <f>SUMIF('Budget Detail &amp; Amendments'!E87:E97, 'Budget Roll-Up'!J16, 'Budget Detail &amp; Amendments'!R87:R97)</f>
        <v>0</v>
      </c>
      <c r="M16" s="5">
        <v>11</v>
      </c>
      <c r="N16" s="6" t="s">
        <v>14</v>
      </c>
      <c r="O16" s="49">
        <f>SUMIF('Budget Detail &amp; Amendments'!E87:E97, 'Budget Roll-Up'!N16, 'Budget Detail &amp; Amendments'!T87:T97)</f>
        <v>0</v>
      </c>
    </row>
    <row r="17" spans="1:15" x14ac:dyDescent="0.35">
      <c r="A17" s="5">
        <v>12</v>
      </c>
      <c r="B17" s="6" t="s">
        <v>15</v>
      </c>
      <c r="C17" s="49">
        <f>'Budget Detail &amp; Amendments'!O115</f>
        <v>3825</v>
      </c>
      <c r="E17" s="5">
        <v>12</v>
      </c>
      <c r="F17" s="6" t="s">
        <v>15</v>
      </c>
      <c r="G17" s="49">
        <f>SUM('Budget Detail &amp; Amendments'!P115)</f>
        <v>4272.03</v>
      </c>
      <c r="I17" s="5">
        <v>12</v>
      </c>
      <c r="J17" s="6" t="s">
        <v>15</v>
      </c>
      <c r="K17" s="49">
        <f>SUM('Budget Detail &amp; Amendments'!R115)</f>
        <v>1322.03</v>
      </c>
      <c r="M17" s="5">
        <v>12</v>
      </c>
      <c r="N17" s="6" t="s">
        <v>15</v>
      </c>
      <c r="O17" s="49">
        <f>SUM('Budget Detail &amp; Amendments'!T115)</f>
        <v>0</v>
      </c>
    </row>
    <row r="18" spans="1:15" x14ac:dyDescent="0.35">
      <c r="A18" s="5">
        <v>13</v>
      </c>
      <c r="B18" s="6" t="s">
        <v>16</v>
      </c>
      <c r="C18" s="49"/>
      <c r="E18" s="5">
        <v>13</v>
      </c>
      <c r="F18" s="6" t="s">
        <v>16</v>
      </c>
      <c r="G18" s="49"/>
      <c r="I18" s="5">
        <v>13</v>
      </c>
      <c r="J18" s="6" t="s">
        <v>16</v>
      </c>
      <c r="K18" s="49"/>
      <c r="M18" s="5">
        <v>13</v>
      </c>
      <c r="N18" s="6" t="s">
        <v>16</v>
      </c>
      <c r="O18" s="49"/>
    </row>
    <row r="19" spans="1:15" x14ac:dyDescent="0.35">
      <c r="A19" s="5">
        <v>14</v>
      </c>
      <c r="B19" s="6" t="s">
        <v>17</v>
      </c>
      <c r="C19" s="49"/>
      <c r="E19" s="5">
        <v>14</v>
      </c>
      <c r="F19" s="6" t="s">
        <v>17</v>
      </c>
      <c r="G19" s="49"/>
      <c r="I19" s="5">
        <v>14</v>
      </c>
      <c r="J19" s="6" t="s">
        <v>17</v>
      </c>
      <c r="K19" s="49"/>
      <c r="M19" s="5">
        <v>14</v>
      </c>
      <c r="N19" s="6" t="s">
        <v>17</v>
      </c>
      <c r="O19" s="49"/>
    </row>
    <row r="20" spans="1:15" x14ac:dyDescent="0.35">
      <c r="A20" s="5">
        <v>15</v>
      </c>
      <c r="B20" s="6" t="s">
        <v>18</v>
      </c>
      <c r="C20" s="49"/>
      <c r="E20" s="5">
        <v>15</v>
      </c>
      <c r="F20" s="6" t="s">
        <v>18</v>
      </c>
      <c r="G20" s="49"/>
      <c r="I20" s="5">
        <v>15</v>
      </c>
      <c r="J20" s="6" t="s">
        <v>18</v>
      </c>
      <c r="K20" s="49"/>
      <c r="M20" s="5">
        <v>15</v>
      </c>
      <c r="N20" s="6" t="s">
        <v>18</v>
      </c>
      <c r="O20" s="49"/>
    </row>
    <row r="21" spans="1:15" x14ac:dyDescent="0.35">
      <c r="A21" s="5">
        <v>16</v>
      </c>
      <c r="B21" s="6" t="s">
        <v>19</v>
      </c>
      <c r="C21" s="49">
        <f>SUMIF('Budget Detail &amp; Amendments'!E119:E127, 'Budget Roll-Up'!B21, 'Budget Detail &amp; Amendments'!O119:O127)</f>
        <v>690</v>
      </c>
      <c r="E21" s="5">
        <v>16</v>
      </c>
      <c r="F21" s="6" t="s">
        <v>19</v>
      </c>
      <c r="G21" s="49">
        <f>SUMIF('Budget Detail &amp; Amendments'!E119:E127, 'Budget Roll-Up'!F21, 'Budget Detail &amp; Amendments'!P119:P127)</f>
        <v>690</v>
      </c>
      <c r="I21" s="5">
        <v>16</v>
      </c>
      <c r="J21" s="6" t="s">
        <v>19</v>
      </c>
      <c r="K21" s="49">
        <f>SUMIF('Budget Detail &amp; Amendments'!E119:E127, 'Budget Roll-Up'!J21, 'Budget Detail &amp; Amendments'!R119:R127)</f>
        <v>690</v>
      </c>
      <c r="M21" s="5">
        <v>16</v>
      </c>
      <c r="N21" s="6" t="s">
        <v>19</v>
      </c>
      <c r="O21" s="49">
        <f>SUMIF('Budget Detail &amp; Amendments'!E119:E127, 'Budget Roll-Up'!N21, 'Budget Detail &amp; Amendments'!T119:T127)</f>
        <v>0</v>
      </c>
    </row>
    <row r="22" spans="1:15" x14ac:dyDescent="0.35">
      <c r="A22" s="5">
        <v>17</v>
      </c>
      <c r="B22" s="6" t="s">
        <v>20</v>
      </c>
      <c r="C22" s="49">
        <f>SUMIF('Budget Detail &amp; Amendments'!E119:E127, 'Budget Roll-Up'!B22, 'Budget Detail &amp; Amendments'!O119:O127)</f>
        <v>630</v>
      </c>
      <c r="E22" s="5">
        <v>17</v>
      </c>
      <c r="F22" s="6" t="s">
        <v>20</v>
      </c>
      <c r="G22" s="49">
        <f>SUMIF('Budget Detail &amp; Amendments'!E119:E127, 'Budget Roll-Up'!F22, 'Budget Detail &amp; Amendments'!P119:P127)</f>
        <v>1495</v>
      </c>
      <c r="I22" s="5">
        <v>17</v>
      </c>
      <c r="J22" s="6" t="s">
        <v>20</v>
      </c>
      <c r="K22" s="49">
        <f>SUMIF('Budget Detail &amp; Amendments'!E119:E127, 'Budget Roll-Up'!J22, 'Budget Detail &amp; Amendments'!R119:R127)</f>
        <v>4705</v>
      </c>
      <c r="M22" s="5">
        <v>17</v>
      </c>
      <c r="N22" s="6" t="s">
        <v>20</v>
      </c>
      <c r="O22" s="49">
        <f>SUMIF('Budget Detail &amp; Amendments'!E119:E127, 'Budget Roll-Up'!N22, 'Budget Detail &amp; Amendments'!T119:T127)</f>
        <v>0</v>
      </c>
    </row>
    <row r="23" spans="1:15" x14ac:dyDescent="0.35">
      <c r="A23" s="5">
        <v>18</v>
      </c>
      <c r="B23" s="6" t="s">
        <v>21</v>
      </c>
      <c r="C23" s="49">
        <f>SUMIF('Budget Detail &amp; Amendments'!E119:E127, 'Budget Roll-Up'!B23, 'Budget Detail &amp; Amendments'!O119:O127)</f>
        <v>0</v>
      </c>
      <c r="E23" s="5">
        <v>18</v>
      </c>
      <c r="F23" s="6" t="s">
        <v>21</v>
      </c>
      <c r="G23" s="49">
        <f>SUMIF('Budget Detail &amp; Amendments'!E119:E127, 'Budget Roll-Up'!F23, 'Budget Detail &amp; Amendments'!P119:P127)</f>
        <v>0</v>
      </c>
      <c r="I23" s="5">
        <v>18</v>
      </c>
      <c r="J23" s="6" t="s">
        <v>21</v>
      </c>
      <c r="K23" s="49">
        <f>SUMIF('Budget Detail &amp; Amendments'!E119:E127, 'Budget Roll-Up'!J23, 'Budget Detail &amp; Amendments'!R119:R127)</f>
        <v>0</v>
      </c>
      <c r="M23" s="5">
        <v>18</v>
      </c>
      <c r="N23" s="6" t="s">
        <v>21</v>
      </c>
      <c r="O23" s="49">
        <f>SUMIF('Budget Detail &amp; Amendments'!E119:E127, 'Budget Roll-Up'!N23, 'Budget Detail &amp; Amendments'!T119:T127)</f>
        <v>0</v>
      </c>
    </row>
    <row r="24" spans="1:15" x14ac:dyDescent="0.35">
      <c r="A24" s="7">
        <v>19</v>
      </c>
      <c r="B24" s="8" t="s">
        <v>22</v>
      </c>
      <c r="C24" s="49">
        <f>SUM(C10:C23)</f>
        <v>9655</v>
      </c>
      <c r="E24" s="7">
        <v>19</v>
      </c>
      <c r="F24" s="8" t="s">
        <v>22</v>
      </c>
      <c r="G24" s="49">
        <f>SUM(G10:G23)</f>
        <v>9652.0299999999988</v>
      </c>
      <c r="I24" s="7">
        <v>19</v>
      </c>
      <c r="J24" s="8" t="s">
        <v>22</v>
      </c>
      <c r="K24" s="49">
        <f>SUM(K10:K23)</f>
        <v>9312.0299999999988</v>
      </c>
      <c r="M24" s="7">
        <v>19</v>
      </c>
      <c r="N24" s="8" t="s">
        <v>22</v>
      </c>
      <c r="O24" s="49">
        <f>SUM(O10:O23)</f>
        <v>0</v>
      </c>
    </row>
    <row r="25" spans="1:15" x14ac:dyDescent="0.35">
      <c r="C25" s="51"/>
      <c r="G25" s="51"/>
      <c r="K25" s="51"/>
      <c r="O25" s="51"/>
    </row>
    <row r="26" spans="1:15" x14ac:dyDescent="0.35">
      <c r="A26" s="7">
        <v>20</v>
      </c>
      <c r="B26" s="8" t="s">
        <v>23</v>
      </c>
      <c r="C26" s="49">
        <f>'Budget Detail &amp; Amendments'!O152</f>
        <v>2380.87</v>
      </c>
      <c r="E26" s="7">
        <v>20</v>
      </c>
      <c r="F26" s="8" t="s">
        <v>23</v>
      </c>
      <c r="G26" s="49">
        <f>'Budget Detail &amp; Amendments'!P152</f>
        <v>2380.87</v>
      </c>
      <c r="I26" s="7">
        <v>20</v>
      </c>
      <c r="J26" s="8" t="s">
        <v>23</v>
      </c>
      <c r="K26" s="49">
        <f>SUM('Budget Detail &amp; Amendments'!R152)</f>
        <v>2380.87</v>
      </c>
      <c r="M26" s="7">
        <v>20</v>
      </c>
      <c r="N26" s="8" t="s">
        <v>23</v>
      </c>
      <c r="O26" s="49">
        <f>SUM('Budget Detail &amp; Amendments'!T152)</f>
        <v>0</v>
      </c>
    </row>
    <row r="27" spans="1:15" x14ac:dyDescent="0.35">
      <c r="A27" s="1"/>
      <c r="B27" s="1"/>
      <c r="C27" s="51"/>
      <c r="E27" s="1"/>
      <c r="F27" s="1"/>
      <c r="G27" s="51"/>
      <c r="I27" s="1"/>
      <c r="J27" s="1"/>
      <c r="K27" s="51"/>
      <c r="M27" s="1"/>
      <c r="N27" s="1"/>
      <c r="O27" s="51"/>
    </row>
    <row r="28" spans="1:15" x14ac:dyDescent="0.35">
      <c r="A28" s="7">
        <v>21</v>
      </c>
      <c r="B28" s="8" t="s">
        <v>24</v>
      </c>
      <c r="C28" s="49">
        <f>'Budget Detail &amp; Amendments'!O148</f>
        <v>0</v>
      </c>
      <c r="E28" s="7">
        <v>21</v>
      </c>
      <c r="F28" s="8" t="s">
        <v>24</v>
      </c>
      <c r="G28" s="49">
        <f>SUM('Budget Detail &amp; Amendments'!P148)</f>
        <v>0</v>
      </c>
      <c r="I28" s="7">
        <v>21</v>
      </c>
      <c r="J28" s="8" t="s">
        <v>24</v>
      </c>
      <c r="K28" s="49">
        <f>SUM('Budget Detail &amp; Amendments'!R148)</f>
        <v>0</v>
      </c>
      <c r="M28" s="7">
        <v>21</v>
      </c>
      <c r="N28" s="8" t="s">
        <v>24</v>
      </c>
      <c r="O28" s="49">
        <f>SUM('Budget Detail &amp; Amendments'!T148)</f>
        <v>0</v>
      </c>
    </row>
    <row r="29" spans="1:15" x14ac:dyDescent="0.35">
      <c r="A29" s="2"/>
      <c r="B29" s="1"/>
      <c r="C29" s="51"/>
      <c r="E29" s="2"/>
      <c r="F29" s="1"/>
      <c r="G29" s="51"/>
      <c r="I29" s="2"/>
      <c r="J29" s="1"/>
      <c r="K29" s="51"/>
      <c r="M29" s="2"/>
      <c r="N29" s="1"/>
      <c r="O29" s="51"/>
    </row>
    <row r="30" spans="1:15" x14ac:dyDescent="0.35">
      <c r="A30" s="7">
        <v>22</v>
      </c>
      <c r="B30" s="8" t="s">
        <v>25</v>
      </c>
      <c r="C30" s="49">
        <f>SUM(C7,C24,C26,C28)</f>
        <v>49999.995000000003</v>
      </c>
      <c r="E30" s="7">
        <v>22</v>
      </c>
      <c r="F30" s="8" t="s">
        <v>25</v>
      </c>
      <c r="G30" s="49">
        <f>SUM(G7,G24,G26,G28)</f>
        <v>49997.030000000006</v>
      </c>
      <c r="I30" s="7">
        <v>22</v>
      </c>
      <c r="J30" s="8" t="s">
        <v>25</v>
      </c>
      <c r="K30" s="49">
        <f>SUM(K7,K24,K26,K28)</f>
        <v>49657.030000000006</v>
      </c>
      <c r="M30" s="7">
        <v>22</v>
      </c>
      <c r="N30" s="8" t="s">
        <v>25</v>
      </c>
      <c r="O30" s="49">
        <f>SUM(O7,O24,O26,O28)</f>
        <v>0</v>
      </c>
    </row>
    <row r="33" spans="1:7" ht="15" thickBot="1" x14ac:dyDescent="0.4"/>
    <row r="34" spans="1:7" ht="15" customHeight="1" thickBot="1" x14ac:dyDescent="0.4">
      <c r="A34" s="279" t="s">
        <v>85</v>
      </c>
      <c r="B34" s="280"/>
      <c r="C34" s="280"/>
      <c r="D34" s="280"/>
      <c r="E34" s="280"/>
      <c r="F34" s="280"/>
      <c r="G34" s="281"/>
    </row>
    <row r="35" spans="1:7" x14ac:dyDescent="0.35">
      <c r="A35" s="20"/>
      <c r="C35" s="20"/>
      <c r="D35" s="20"/>
      <c r="E35" s="20"/>
      <c r="F35" s="20"/>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7" workbookViewId="0">
      <selection activeCell="D11" sqref="D11"/>
    </sheetView>
  </sheetViews>
  <sheetFormatPr defaultRowHeight="15.5" x14ac:dyDescent="0.35"/>
  <cols>
    <col min="1" max="1" width="22.54296875" style="21" customWidth="1"/>
    <col min="2" max="2" width="23.08984375" style="1" customWidth="1"/>
    <col min="4" max="4" width="17.453125" style="87" customWidth="1"/>
    <col min="6" max="6" width="18.08984375" style="88" customWidth="1"/>
    <col min="8" max="8" width="17.90625" style="87" customWidth="1"/>
    <col min="10" max="10" width="18.36328125" style="87" customWidth="1"/>
  </cols>
  <sheetData>
    <row r="1" spans="1:10" s="131" customFormat="1" ht="18.5" x14ac:dyDescent="0.45">
      <c r="A1" s="130"/>
      <c r="B1" s="130"/>
      <c r="D1" s="132" t="s">
        <v>165</v>
      </c>
      <c r="E1" s="133"/>
      <c r="F1" s="134" t="s">
        <v>37</v>
      </c>
      <c r="G1" s="133"/>
      <c r="H1" s="132" t="s">
        <v>38</v>
      </c>
      <c r="I1" s="133"/>
      <c r="J1" s="132" t="s">
        <v>39</v>
      </c>
    </row>
    <row r="3" spans="1:10" x14ac:dyDescent="0.35">
      <c r="A3" s="21" t="s">
        <v>130</v>
      </c>
      <c r="B3" s="1" t="str">
        <f>Narrative!H11</f>
        <v>NACEP Training and Accreditation Exploration</v>
      </c>
      <c r="D3" s="87">
        <f ca="1">SUMIF('Budget Detail &amp; Amendments'!A:Q, 1, 'Budget Detail &amp; Amendments'!O:O)</f>
        <v>3182</v>
      </c>
      <c r="F3" s="88">
        <f ca="1">SUMIF('Budget Detail &amp; Amendments'!A:Q, 1, 'Budget Detail &amp; Amendments'!P:P)</f>
        <v>2260.3000000000002</v>
      </c>
      <c r="H3" s="87">
        <f ca="1">SUMIF('Budget Detail &amp; Amendments'!A:Q, 1, 'Budget Detail &amp; Amendments'!R:R)</f>
        <v>2260.3000000000002</v>
      </c>
      <c r="J3" s="87">
        <f ca="1">SUMIF('Budget Detail &amp; Amendments'!A:Q, 1, 'Budget Detail &amp; Amendments'!T:T)</f>
        <v>0</v>
      </c>
    </row>
    <row r="5" spans="1:10" x14ac:dyDescent="0.35">
      <c r="A5" s="21" t="s">
        <v>131</v>
      </c>
      <c r="B5" s="1" t="str">
        <f>Narrative!H44</f>
        <v>Promote MCPs through Publications and Presentations</v>
      </c>
      <c r="D5" s="87">
        <f ca="1">SUMIF('Budget Detail &amp; Amendments'!A:Q, 2, 'Budget Detail &amp; Amendments'!O:O)</f>
        <v>500</v>
      </c>
      <c r="F5" s="88">
        <f ca="1">SUMIF('Budget Detail &amp; Amendments'!A:Q, 2, 'Budget Detail &amp; Amendments'!P:P)</f>
        <v>65</v>
      </c>
      <c r="H5" s="87">
        <f ca="1">SUMIF('Budget Detail &amp; Amendments'!A:Q, 2, 'Budget Detail &amp; Amendments'!R:R)</f>
        <v>65</v>
      </c>
      <c r="J5" s="87">
        <f ca="1">SUMIF('Budget Detail &amp; Amendments'!A:Q, 2, 'Budget Detail &amp; Amendments'!T:T)</f>
        <v>0</v>
      </c>
    </row>
    <row r="7" spans="1:10" x14ac:dyDescent="0.35">
      <c r="A7" s="21" t="s">
        <v>132</v>
      </c>
      <c r="B7" s="1" t="str">
        <f>Narrative!H77</f>
        <v>Authenticity and Alignment</v>
      </c>
      <c r="D7" s="87">
        <f ca="1">SUMIF('Budget Detail &amp; Amendments'!A:Q, 3, 'Budget Detail &amp; Amendments'!O:O)</f>
        <v>835</v>
      </c>
      <c r="F7" s="88">
        <f ca="1">SUMIF('Budget Detail &amp; Amendments'!A:Q, 3, 'Budget Detail &amp; Amendments'!P:P)</f>
        <v>337.51</v>
      </c>
      <c r="H7" s="87">
        <f ca="1">SUMIF('Budget Detail &amp; Amendments'!A:Q, 3, 'Budget Detail &amp; Amendments'!R:R)</f>
        <v>337.51</v>
      </c>
      <c r="J7" s="87">
        <f ca="1">SUMIF('Budget Detail &amp; Amendments'!A:Q, 3, 'Budget Detail &amp; Amendments'!T:T)</f>
        <v>0</v>
      </c>
    </row>
    <row r="9" spans="1:10" x14ac:dyDescent="0.35">
      <c r="A9" s="21" t="s">
        <v>133</v>
      </c>
      <c r="B9" s="1" t="str">
        <f>Narrative!H110</f>
        <v>MCP Trainings, Calls and Reports</v>
      </c>
      <c r="D9" s="87">
        <f ca="1">SUMIF('Budget Detail &amp; Amendments'!A:Q, 4, 'Budget Detail &amp; Amendments'!O:O)</f>
        <v>427</v>
      </c>
      <c r="F9" s="88">
        <f ca="1">SUMIF('Budget Detail &amp; Amendments'!A:Q, 4, 'Budget Detail &amp; Amendments'!P:P)</f>
        <v>0</v>
      </c>
      <c r="H9" s="87">
        <f ca="1">SUMIF('Budget Detail &amp; Amendments'!A:Q, 4, 'Budget Detail &amp; Amendments'!R:R)</f>
        <v>0</v>
      </c>
      <c r="J9" s="87">
        <f ca="1">SUMIF('Budget Detail &amp; Amendments'!A:Q, 4, 'Budget Detail &amp; Amendments'!T:T)</f>
        <v>0</v>
      </c>
    </row>
    <row r="11" spans="1:10" x14ac:dyDescent="0.35">
      <c r="A11" s="21" t="s">
        <v>134</v>
      </c>
      <c r="B11" s="1" t="str">
        <f>Narrative!H143</f>
        <v>Informational Events Focused on Careers and Dual Enrollment</v>
      </c>
      <c r="D11" s="87">
        <f ca="1">SUMIF('Budget Detail &amp; Amendments'!A:Q, 5, 'Budget Detail &amp; Amendments'!O:O)</f>
        <v>215</v>
      </c>
      <c r="F11" s="88">
        <f ca="1">SUMIF('Budget Detail &amp; Amendments'!A:Q, 5, 'Budget Detail &amp; Amendments'!P:P)</f>
        <v>330</v>
      </c>
      <c r="H11" s="87">
        <f ca="1">SUMIF('Budget Detail &amp; Amendments'!A:Q, 5, 'Budget Detail &amp; Amendments'!R:R)</f>
        <v>330</v>
      </c>
      <c r="J11" s="87">
        <f ca="1">SUMIF('Budget Detail &amp; Amendments'!A:Q, 5, 'Budget Detail &amp; Amendments'!T:T)</f>
        <v>0</v>
      </c>
    </row>
    <row r="13" spans="1:10" x14ac:dyDescent="0.35">
      <c r="A13" s="21" t="s">
        <v>135</v>
      </c>
      <c r="B13" s="1" t="str">
        <f>Narrative!H176</f>
        <v>Finance and Business Pathway/Course Alignment</v>
      </c>
      <c r="D13" s="87">
        <f ca="1">SUMIF('Budget Detail &amp; Amendments'!A:Q, 6, 'Budget Detail &amp; Amendments'!O:O)</f>
        <v>862</v>
      </c>
      <c r="F13" s="88">
        <f ca="1">SUMIF('Budget Detail &amp; Amendments'!A:Q, 6, 'Budget Detail &amp; Amendments'!P:P)</f>
        <v>600</v>
      </c>
      <c r="H13" s="87">
        <f ca="1">SUMIF('Budget Detail &amp; Amendments'!A:Q, 6, 'Budget Detail &amp; Amendments'!R:R)</f>
        <v>0</v>
      </c>
      <c r="J13" s="87">
        <f ca="1">SUMIF('Budget Detail &amp; Amendments'!A:Q, 6, 'Budget Detail &amp; Amendments'!T:T)</f>
        <v>0</v>
      </c>
    </row>
    <row r="15" spans="1:10" x14ac:dyDescent="0.35">
      <c r="A15" s="21" t="s">
        <v>136</v>
      </c>
      <c r="B15" s="1" t="str">
        <f>Narrative!H209</f>
        <v>Manufacturing &amp; Transportation Career Activities</v>
      </c>
      <c r="D15" s="87">
        <f ca="1">SUMIF('Budget Detail &amp; Amendments'!A:Q, 7, 'Budget Detail &amp; Amendments'!O:O)</f>
        <v>215</v>
      </c>
      <c r="F15" s="88">
        <f ca="1">SUMIF('Budget Detail &amp; Amendments'!A:Q, 7, 'Budget Detail &amp; Amendments'!P:P)</f>
        <v>750</v>
      </c>
      <c r="H15" s="87">
        <f ca="1">SUMIF('Budget Detail &amp; Amendments'!A:Q, 7, 'Budget Detail &amp; Amendments'!R:R)</f>
        <v>350</v>
      </c>
      <c r="J15" s="87">
        <f ca="1">SUMIF('Budget Detail &amp; Amendments'!A:Q, 7, 'Budget Detail &amp; Amendments'!T:T)</f>
        <v>0</v>
      </c>
    </row>
    <row r="17" spans="1:10" x14ac:dyDescent="0.35">
      <c r="A17" s="21" t="s">
        <v>137</v>
      </c>
      <c r="B17" s="1" t="str">
        <f>Narrative!H242</f>
        <v>Student Advising</v>
      </c>
      <c r="D17" s="87">
        <f ca="1">SUMIF('Budget Detail &amp; Amendments'!A:Q, 8, 'Budget Detail &amp; Amendments'!O:O)</f>
        <v>0</v>
      </c>
      <c r="F17" s="88">
        <f ca="1">SUMIF('Budget Detail &amp; Amendments'!A:Q, 8, 'Budget Detail &amp; Amendments'!P:P)</f>
        <v>0</v>
      </c>
      <c r="H17" s="87">
        <f ca="1">SUMIF('Budget Detail &amp; Amendments'!A:Q, 8, 'Budget Detail &amp; Amendments'!R:R)</f>
        <v>0</v>
      </c>
      <c r="J17" s="87">
        <f ca="1">SUMIF('Budget Detail &amp; Amendments'!A:Q, 8, 'Budget Detail &amp; Amendments'!T:T)</f>
        <v>0</v>
      </c>
    </row>
    <row r="19" spans="1:10" x14ac:dyDescent="0.35">
      <c r="A19" s="21" t="s">
        <v>138</v>
      </c>
      <c r="B19" s="1" t="str">
        <f>Narrative!H275</f>
        <v>Dual Credit Focus Groups</v>
      </c>
      <c r="D19" s="87">
        <f ca="1">SUMIF('Budget Detail &amp; Amendments'!A:Q, 9, 'Budget Detail &amp; Amendments'!O:O)</f>
        <v>60</v>
      </c>
      <c r="F19" s="88">
        <f ca="1">SUMIF('Budget Detail &amp; Amendments'!A:Q, 9, 'Budget Detail &amp; Amendments'!P:P)</f>
        <v>0</v>
      </c>
      <c r="H19" s="87">
        <f ca="1">SUMIF('Budget Detail &amp; Amendments'!A:Q, 9, 'Budget Detail &amp; Amendments'!R:R)</f>
        <v>0</v>
      </c>
      <c r="J19" s="87">
        <f ca="1">SUMIF('Budget Detail &amp; Amendments'!A:Q, 9, 'Budget Detail &amp; Amendments'!T:T)</f>
        <v>0</v>
      </c>
    </row>
    <row r="21" spans="1:10" x14ac:dyDescent="0.35">
      <c r="A21" s="21" t="s">
        <v>139</v>
      </c>
      <c r="B21" s="1" t="str">
        <f>Narrative!H308</f>
        <v>Growing Dual Enrollment to Enhance Pathways</v>
      </c>
      <c r="D21" s="87">
        <f ca="1">SUMIF('Budget Detail &amp; Amendments'!A:Q, 10, 'Budget Detail &amp; Amendments'!O:O)</f>
        <v>3033</v>
      </c>
      <c r="F21" s="88">
        <f ca="1">SUMIF('Budget Detail &amp; Amendments'!A:Q, 10, 'Budget Detail &amp; Amendments'!P:P)</f>
        <v>1850</v>
      </c>
      <c r="H21" s="87">
        <f ca="1">SUMIF('Budget Detail &amp; Amendments'!A:Q, 10, 'Budget Detail &amp; Amendments'!R:R)</f>
        <v>1850</v>
      </c>
      <c r="J21" s="87">
        <f ca="1">SUMIF('Budget Detail &amp; Amendments'!A:Q, 10, 'Budget Detail &amp; Amendments'!T:T)</f>
        <v>0</v>
      </c>
    </row>
    <row r="23" spans="1:10" x14ac:dyDescent="0.35">
      <c r="A23" s="21" t="s">
        <v>140</v>
      </c>
      <c r="B23" s="1" t="str">
        <f>Narrative!H341</f>
        <v>MT ACTE Conference</v>
      </c>
      <c r="D23" s="87">
        <f ca="1">SUMIF('Budget Detail &amp; Amendments'!A:Q, 11, 'Budget Detail &amp; Amendments'!O:O)</f>
        <v>326</v>
      </c>
      <c r="F23" s="88">
        <f ca="1">SUMIF('Budget Detail &amp; Amendments'!A:Q, 11, 'Budget Detail &amp; Amendments'!P:P)</f>
        <v>119.22</v>
      </c>
      <c r="H23" s="87">
        <f ca="1">SUMIF('Budget Detail &amp; Amendments'!A:Q, 11, 'Budget Detail &amp; Amendments'!R:R)</f>
        <v>119.22</v>
      </c>
      <c r="J23" s="87">
        <f ca="1">SUMIF('Budget Detail &amp; Amendments'!A:Q, 11, 'Budget Detail &amp; Amendments'!T:T)</f>
        <v>0</v>
      </c>
    </row>
    <row r="25" spans="1:10" x14ac:dyDescent="0.35">
      <c r="A25" s="21" t="s">
        <v>141</v>
      </c>
      <c r="B25" s="1" t="str">
        <f>Narrative!H374</f>
        <v xml:space="preserve"> Western Pathways Conference</v>
      </c>
      <c r="D25" s="87">
        <f ca="1">SUMIF('Budget Detail &amp; Amendments'!A:Q, 12, 'Budget Detail &amp; Amendments'!O:O)</f>
        <v>0</v>
      </c>
      <c r="F25" s="88">
        <f ca="1">SUMIF('Budget Detail &amp; Amendments'!A:Q, 12, 'Budget Detail &amp; Amendments'!P:P)</f>
        <v>3340</v>
      </c>
      <c r="H25" s="87">
        <f ca="1">SUMIF('Budget Detail &amp; Amendments'!A:Q, 12, 'Budget Detail &amp; Amendments'!R:R)</f>
        <v>0</v>
      </c>
      <c r="J25" s="87">
        <f ca="1">SUMIF('Budget Detail &amp; Amendments'!A:Q, 12, 'Budget Detail &amp; Amendments'!T:T)</f>
        <v>0</v>
      </c>
    </row>
    <row r="27" spans="1:10" x14ac:dyDescent="0.35">
      <c r="A27" s="21" t="s">
        <v>142</v>
      </c>
      <c r="B27" s="1" t="str">
        <f>Narrative!H407</f>
        <v>Dual Enrollment Teacher Professional Development</v>
      </c>
      <c r="D27" s="87">
        <f ca="1">SUMIF('Budget Detail &amp; Amendments'!A:Q, 13, 'Budget Detail &amp; Amendments'!O:O)</f>
        <v>0</v>
      </c>
      <c r="F27" s="88">
        <f ca="1">SUMIF('Budget Detail &amp; Amendments'!A:Q, 13, 'Budget Detail &amp; Amendments'!P:P)</f>
        <v>0</v>
      </c>
      <c r="H27" s="87">
        <f ca="1">SUMIF('Budget Detail &amp; Amendments'!A:Q, 13, 'Budget Detail &amp; Amendments'!R:R)</f>
        <v>4000</v>
      </c>
      <c r="J27" s="87">
        <f ca="1">SUMIF('Budget Detail &amp; Amendments'!A:Q, 13, 'Budget Detail &amp; Amendments'!T:T)</f>
        <v>0</v>
      </c>
    </row>
    <row r="29" spans="1:10" x14ac:dyDescent="0.35">
      <c r="A29" s="21" t="s">
        <v>143</v>
      </c>
      <c r="B29" s="1" t="str">
        <f>Narrative!H440</f>
        <v>(Optional: Project Title)</v>
      </c>
      <c r="D29" s="87">
        <f ca="1">SUMIF('Budget Detail &amp; Amendments'!A:Q, 14, 'Budget Detail &amp; Amendments'!O:O)</f>
        <v>0</v>
      </c>
      <c r="F29" s="88">
        <f ca="1">SUMIF('Budget Detail &amp; Amendments'!A:Q, 14, 'Budget Detail &amp; Amendments'!P:P)</f>
        <v>0</v>
      </c>
      <c r="H29" s="87">
        <f ca="1">SUMIF('Budget Detail &amp; Amendments'!A:Q, 14, 'Budget Detail &amp; Amendments'!R:R)</f>
        <v>0</v>
      </c>
      <c r="J29" s="87">
        <f ca="1">SUMIF('Budget Detail &amp; Amendments'!A:Q, 14, 'Budget Detail &amp; Amendments'!T:T)</f>
        <v>0</v>
      </c>
    </row>
    <row r="31" spans="1:10" x14ac:dyDescent="0.35">
      <c r="A31" s="21" t="s">
        <v>144</v>
      </c>
      <c r="B31" s="1" t="str">
        <f>Narrative!H473</f>
        <v>(Optional: Project Title)</v>
      </c>
      <c r="D31" s="87">
        <f ca="1">SUMIF('Budget Detail &amp; Amendments'!A:Q, 15, 'Budget Detail &amp; Amendments'!O:O)</f>
        <v>0</v>
      </c>
      <c r="F31" s="88">
        <f ca="1">SUMIF('Budget Detail &amp; Amendments'!A:Q, 15, 'Budget Detail &amp; Amendments'!P:P)</f>
        <v>0</v>
      </c>
      <c r="H31" s="87">
        <f ca="1">SUMIF('Budget Detail &amp; Amendments'!A:Q, 15, 'Budget Detail &amp; Amendments'!R:R)</f>
        <v>0</v>
      </c>
      <c r="J31" s="87">
        <f ca="1">SUMIF('Budget Detail &amp; Amendments'!A:Q, 15, 'Budget Detail &amp; Amendments'!T:T)</f>
        <v>0</v>
      </c>
    </row>
    <row r="33" spans="1:10" x14ac:dyDescent="0.35">
      <c r="A33" s="21" t="s">
        <v>145</v>
      </c>
      <c r="B33" s="1" t="e">
        <f>Narrative!#REF!</f>
        <v>#REF!</v>
      </c>
      <c r="D33" s="87">
        <f ca="1">SUMIF('Budget Detail &amp; Amendments'!A:Q, 16, 'Budget Detail &amp; Amendments'!O:O)</f>
        <v>0</v>
      </c>
      <c r="F33" s="88">
        <f ca="1">SUMIF('Budget Detail &amp; Amendments'!A:Q, 16, 'Budget Detail &amp; Amendments'!P:P)</f>
        <v>0</v>
      </c>
      <c r="H33" s="87">
        <f ca="1">SUMIF('Budget Detail &amp; Amendments'!A:Q, 16, 'Budget Detail &amp; Amendments'!R:R)</f>
        <v>0</v>
      </c>
      <c r="J33" s="87">
        <f ca="1">SUMIF('Budget Detail &amp; Amendments'!A:Q, 16, 'Budget Detail &amp; Amendments'!T:T)</f>
        <v>0</v>
      </c>
    </row>
    <row r="35" spans="1:10" x14ac:dyDescent="0.35">
      <c r="A35" s="21" t="s">
        <v>146</v>
      </c>
      <c r="B35" s="1" t="e">
        <f>Narrative!#REF!</f>
        <v>#REF!</v>
      </c>
      <c r="D35" s="87">
        <f ca="1">SUMIF('Budget Detail &amp; Amendments'!A:Q, 17, 'Budget Detail &amp; Amendments'!O:O)</f>
        <v>0</v>
      </c>
      <c r="F35" s="88">
        <f ca="1">SUMIF('Budget Detail &amp; Amendments'!A:Q, 17, 'Budget Detail &amp; Amendments'!P:P)</f>
        <v>0</v>
      </c>
      <c r="H35" s="87">
        <f ca="1">SUMIF('Budget Detail &amp; Amendments'!A:Q, 17, 'Budget Detail &amp; Amendments'!R:R)</f>
        <v>0</v>
      </c>
      <c r="J35" s="87">
        <f ca="1">SUMIF('Budget Detail &amp; Amendments'!A:Q, 17, 'Budget Detail &amp; Amendments'!T:T)</f>
        <v>0</v>
      </c>
    </row>
    <row r="37" spans="1:10" x14ac:dyDescent="0.35">
      <c r="A37" s="21" t="s">
        <v>147</v>
      </c>
      <c r="B37" s="1" t="e">
        <f>Narrative!#REF!</f>
        <v>#REF!</v>
      </c>
      <c r="D37" s="87">
        <f ca="1">SUMIF('Budget Detail &amp; Amendments'!A:Q, 18, 'Budget Detail &amp; Amendments'!O:O)</f>
        <v>0</v>
      </c>
      <c r="F37" s="88">
        <f ca="1">SUMIF('Budget Detail &amp; Amendments'!A:Q, 18, 'Budget Detail &amp; Amendments'!P:P)</f>
        <v>0</v>
      </c>
      <c r="H37" s="87">
        <f ca="1">SUMIF('Budget Detail &amp; Amendments'!A:Q, 18, 'Budget Detail &amp; Amendments'!R:R)</f>
        <v>0</v>
      </c>
      <c r="J37" s="87">
        <f ca="1">SUMIF('Budget Detail &amp; Amendments'!A:Q, 18, 'Budget Detail &amp; Amendments'!T:T)</f>
        <v>0</v>
      </c>
    </row>
    <row r="39" spans="1:10" x14ac:dyDescent="0.35">
      <c r="A39" s="21" t="s">
        <v>148</v>
      </c>
      <c r="B39" s="1" t="e">
        <f>Narrative!#REF!</f>
        <v>#REF!</v>
      </c>
      <c r="D39" s="87">
        <f ca="1">SUMIF('Budget Detail &amp; Amendments'!A:Q, 19, 'Budget Detail &amp; Amendments'!O:O)</f>
        <v>0</v>
      </c>
      <c r="F39" s="88">
        <f ca="1">SUMIF('Budget Detail &amp; Amendments'!A:Q, 19, 'Budget Detail &amp; Amendments'!P:P)</f>
        <v>0</v>
      </c>
      <c r="H39" s="87">
        <f ca="1">SUMIF('Budget Detail &amp; Amendments'!A:Q, 19, 'Budget Detail &amp; Amendments'!R:R)</f>
        <v>0</v>
      </c>
      <c r="J39" s="87">
        <f ca="1">SUMIF('Budget Detail &amp; Amendments'!A:Q, 19, 'Budget Detail &amp; Amendments'!T:T)</f>
        <v>0</v>
      </c>
    </row>
    <row r="41" spans="1:10" x14ac:dyDescent="0.35">
      <c r="A41" s="21" t="s">
        <v>149</v>
      </c>
      <c r="B41" s="1" t="e">
        <f>Narrative!#REF!</f>
        <v>#REF!</v>
      </c>
      <c r="D41" s="87">
        <f ca="1">SUMIF('Budget Detail &amp; Amendments'!A:Q, 20, 'Budget Detail &amp; Amendments'!O:O)</f>
        <v>0</v>
      </c>
      <c r="F41" s="88">
        <f ca="1">SUMIF('Budget Detail &amp; Amendments'!A:Q, 20, 'Budget Detail &amp; Amendments'!P:P)</f>
        <v>0</v>
      </c>
      <c r="H41" s="87">
        <f ca="1">SUMIF('Budget Detail &amp; Amendments'!A:Q, 20, 'Budget Detail &amp; Amendments'!R:R)</f>
        <v>0</v>
      </c>
      <c r="J41" s="87">
        <f ca="1">SUMIF('Budget Detail &amp; Amendments'!A:Q, 20, 'Budget Detail &amp; Amendments'!T:T)</f>
        <v>0</v>
      </c>
    </row>
    <row r="43" spans="1:10" x14ac:dyDescent="0.35">
      <c r="A43" s="21" t="s">
        <v>150</v>
      </c>
      <c r="B43" s="1" t="e">
        <f>Narrative!#REF!</f>
        <v>#REF!</v>
      </c>
      <c r="D43" s="87">
        <f ca="1">SUMIF('Budget Detail &amp; Amendments'!A:Q, 21, 'Budget Detail &amp; Amendments'!O:O)</f>
        <v>0</v>
      </c>
      <c r="F43" s="88">
        <f ca="1">SUMIF('Budget Detail &amp; Amendments'!A:Q, 21, 'Budget Detail &amp; Amendments'!P:P)</f>
        <v>0</v>
      </c>
      <c r="H43" s="87">
        <f ca="1">SUMIF('Budget Detail &amp; Amendments'!A:Q, 21, 'Budget Detail &amp; Amendments'!R:R)</f>
        <v>0</v>
      </c>
      <c r="J43" s="87">
        <f ca="1">SUMIF('Budget Detail &amp; Amendments'!A:Q, 21, 'Budget Detail &amp; Amendments'!T:T)</f>
        <v>0</v>
      </c>
    </row>
    <row r="45" spans="1:10" x14ac:dyDescent="0.35">
      <c r="A45" s="21" t="s">
        <v>151</v>
      </c>
      <c r="B45" s="1" t="e">
        <f>Narrative!#REF!</f>
        <v>#REF!</v>
      </c>
      <c r="D45" s="87">
        <f ca="1">SUMIF('Budget Detail &amp; Amendments'!A:Q, 22, 'Budget Detail &amp; Amendments'!O:O)</f>
        <v>0</v>
      </c>
      <c r="F45" s="88">
        <f ca="1">SUMIF('Budget Detail &amp; Amendments'!A:Q, 22, 'Budget Detail &amp; Amendments'!P:P)</f>
        <v>0</v>
      </c>
      <c r="H45" s="87">
        <f ca="1">SUMIF('Budget Detail &amp; Amendments'!A:Q, 22, 'Budget Detail &amp; Amendments'!R:R)</f>
        <v>0</v>
      </c>
      <c r="J45" s="87">
        <f ca="1">SUMIF('Budget Detail &amp; Amendments'!A:Q, 22, 'Budget Detail &amp; Amendments'!T:T)</f>
        <v>0</v>
      </c>
    </row>
    <row r="47" spans="1:10" x14ac:dyDescent="0.35">
      <c r="A47" s="21" t="s">
        <v>152</v>
      </c>
      <c r="B47" s="1" t="e">
        <f>Narrative!#REF!</f>
        <v>#REF!</v>
      </c>
      <c r="D47" s="87">
        <f ca="1">SUMIF('Budget Detail &amp; Amendments'!A:Q, 23, 'Budget Detail &amp; Amendments'!O:O)</f>
        <v>0</v>
      </c>
      <c r="F47" s="88">
        <f ca="1">SUMIF('Budget Detail &amp; Amendments'!A:Q, 23, 'Budget Detail &amp; Amendments'!P:P)</f>
        <v>0</v>
      </c>
      <c r="H47" s="87">
        <f ca="1">SUMIF('Budget Detail &amp; Amendments'!A:Q, 23, 'Budget Detail &amp; Amendments'!R:R)</f>
        <v>0</v>
      </c>
      <c r="J47" s="87">
        <f ca="1">SUMIF('Budget Detail &amp; Amendments'!A:Q, 23, 'Budget Detail &amp; Amendments'!T:T)</f>
        <v>0</v>
      </c>
    </row>
    <row r="49" spans="1:10" x14ac:dyDescent="0.35">
      <c r="A49" s="21" t="s">
        <v>153</v>
      </c>
      <c r="B49" s="1" t="e">
        <f>Narrative!#REF!</f>
        <v>#REF!</v>
      </c>
      <c r="D49" s="87">
        <f ca="1">SUMIF('Budget Detail &amp; Amendments'!A:Q, 24, 'Budget Detail &amp; Amendments'!O:O)</f>
        <v>0</v>
      </c>
      <c r="F49" s="88">
        <f ca="1">SUMIF('Budget Detail &amp; Amendments'!A:Q, 24, 'Budget Detail &amp; Amendments'!P:P)</f>
        <v>0</v>
      </c>
      <c r="H49" s="87">
        <f ca="1">SUMIF('Budget Detail &amp; Amendments'!A:Q, 24, 'Budget Detail &amp; Amendments'!R:R)</f>
        <v>0</v>
      </c>
      <c r="J49" s="87">
        <f ca="1">SUMIF('Budget Detail &amp; Amendments'!A:Q, 24, 'Budget Detail &amp; Amendments'!T:T)</f>
        <v>0</v>
      </c>
    </row>
    <row r="51" spans="1:10" x14ac:dyDescent="0.35">
      <c r="A51" s="21" t="s">
        <v>154</v>
      </c>
      <c r="B51" s="1" t="e">
        <f>Narrative!#REF!</f>
        <v>#REF!</v>
      </c>
      <c r="D51" s="87">
        <f ca="1">SUMIF('Budget Detail &amp; Amendments'!A:Q, 25, 'Budget Detail &amp; Amendments'!O:O)</f>
        <v>0</v>
      </c>
      <c r="F51" s="88">
        <f ca="1">SUMIF('Budget Detail &amp; Amendments'!A:Q, 25, 'Budget Detail &amp; Amendments'!P:P)</f>
        <v>0</v>
      </c>
      <c r="H51" s="87">
        <f ca="1">SUMIF('Budget Detail &amp; Amendments'!A:Q, 25, 'Budget Detail &amp; Amendments'!R:R)</f>
        <v>0</v>
      </c>
      <c r="J51" s="87">
        <f ca="1">SUMIF('Budget Detail &amp; Amendments'!A:Q, 25, 'Budget Detail &amp; Amendments'!T:T)</f>
        <v>0</v>
      </c>
    </row>
    <row r="53" spans="1:10" x14ac:dyDescent="0.35">
      <c r="A53" s="21" t="s">
        <v>155</v>
      </c>
      <c r="B53" s="1" t="e">
        <f>Narrative!#REF!</f>
        <v>#REF!</v>
      </c>
      <c r="D53" s="87">
        <f ca="1">SUMIF('Budget Detail &amp; Amendments'!A:Q, 26, 'Budget Detail &amp; Amendments'!O:O)</f>
        <v>0</v>
      </c>
      <c r="F53" s="88">
        <f ca="1">SUMIF('Budget Detail &amp; Amendments'!A:Q, 26, 'Budget Detail &amp; Amendments'!P:P)</f>
        <v>0</v>
      </c>
      <c r="H53" s="87">
        <f ca="1">SUMIF('Budget Detail &amp; Amendments'!A:Q, 26, 'Budget Detail &amp; Amendments'!R:R)</f>
        <v>0</v>
      </c>
      <c r="J53" s="87">
        <f ca="1">SUMIF('Budget Detail &amp; Amendments'!A:Q, 26, 'Budget Detail &amp; Amendments'!T:T)</f>
        <v>0</v>
      </c>
    </row>
    <row r="55" spans="1:10" x14ac:dyDescent="0.35">
      <c r="A55" s="21" t="s">
        <v>156</v>
      </c>
      <c r="B55" s="1" t="e">
        <f>Narrative!#REF!</f>
        <v>#REF!</v>
      </c>
      <c r="D55" s="87">
        <f ca="1">SUMIF('Budget Detail &amp; Amendments'!A:Q, 27, 'Budget Detail &amp; Amendments'!O:O)</f>
        <v>0</v>
      </c>
      <c r="F55" s="88">
        <f ca="1">SUMIF('Budget Detail &amp; Amendments'!A:Q, 27, 'Budget Detail &amp; Amendments'!P:P)</f>
        <v>0</v>
      </c>
      <c r="H55" s="87">
        <f ca="1">SUMIF('Budget Detail &amp; Amendments'!A:Q, 27, 'Budget Detail &amp; Amendments'!R:R)</f>
        <v>0</v>
      </c>
      <c r="J55" s="87">
        <f ca="1">SUMIF('Budget Detail &amp; Amendments'!A:Q, 27, 'Budget Detail &amp; Amendments'!T:T)</f>
        <v>0</v>
      </c>
    </row>
    <row r="57" spans="1:10" x14ac:dyDescent="0.35">
      <c r="A57" s="21" t="s">
        <v>157</v>
      </c>
      <c r="B57" s="1" t="e">
        <f>Narrative!#REF!</f>
        <v>#REF!</v>
      </c>
      <c r="D57" s="87">
        <f ca="1">SUMIF('Budget Detail &amp; Amendments'!A:Q, 28, 'Budget Detail &amp; Amendments'!O:O)</f>
        <v>0</v>
      </c>
      <c r="F57" s="88">
        <f ca="1">SUMIF('Budget Detail &amp; Amendments'!A:Q, 28, 'Budget Detail &amp; Amendments'!P:P)</f>
        <v>0</v>
      </c>
      <c r="H57" s="87">
        <f ca="1">SUMIF('Budget Detail &amp; Amendments'!A:Q, 28, 'Budget Detail &amp; Amendments'!R:R)</f>
        <v>0</v>
      </c>
      <c r="J57" s="87">
        <f ca="1">SUMIF('Budget Detail &amp; Amendments'!A:Q, 28, 'Budget Detail &amp; Amendments'!T:T)</f>
        <v>0</v>
      </c>
    </row>
    <row r="59" spans="1:10" x14ac:dyDescent="0.35">
      <c r="A59" s="21" t="s">
        <v>158</v>
      </c>
      <c r="B59" s="1" t="e">
        <f>Narrative!#REF!</f>
        <v>#REF!</v>
      </c>
      <c r="D59" s="87">
        <f ca="1">SUMIF('Budget Detail &amp; Amendments'!A:Q, 29, 'Budget Detail &amp; Amendments'!O:O)</f>
        <v>0</v>
      </c>
      <c r="F59" s="88">
        <f ca="1">SUMIF('Budget Detail &amp; Amendments'!A:Q, 29, 'Budget Detail &amp; Amendments'!P:P)</f>
        <v>0</v>
      </c>
      <c r="H59" s="87">
        <f ca="1">SUMIF('Budget Detail &amp; Amendments'!A:Q, 29, 'Budget Detail &amp; Amendments'!R:R)</f>
        <v>0</v>
      </c>
      <c r="J59" s="87">
        <f ca="1">SUMIF('Budget Detail &amp; Amendments'!A:Q, 29, 'Budget Detail &amp; Amendments'!T:T)</f>
        <v>0</v>
      </c>
    </row>
    <row r="61" spans="1:10" x14ac:dyDescent="0.35">
      <c r="A61" s="21" t="s">
        <v>159</v>
      </c>
      <c r="B61" s="1" t="e">
        <f>Narrative!#REF!</f>
        <v>#REF!</v>
      </c>
      <c r="D61" s="87">
        <f ca="1">SUMIF('Budget Detail &amp; Amendments'!A:Q, 30, 'Budget Detail &amp; Amendments'!O:O)</f>
        <v>0</v>
      </c>
      <c r="F61" s="88">
        <f ca="1">SUMIF('Budget Detail &amp; Amendments'!A:Q, 30, 'Budget Detail &amp; Amendments'!P:P)</f>
        <v>0</v>
      </c>
      <c r="H61" s="87">
        <f ca="1">SUMIF('Budget Detail &amp; Amendments'!A:Q, 30, 'Budget Detail &amp; Amendments'!R:R)</f>
        <v>0</v>
      </c>
      <c r="J61" s="87">
        <f ca="1">SUMIF('Budget Detail &amp; Amendments'!A:Q, 30, 'Budget Detail &amp; Amendments'!T:T)</f>
        <v>0</v>
      </c>
    </row>
    <row r="63" spans="1:10" x14ac:dyDescent="0.35">
      <c r="A63" s="21" t="s">
        <v>160</v>
      </c>
      <c r="B63" s="1" t="e">
        <f>Narrative!#REF!</f>
        <v>#REF!</v>
      </c>
      <c r="D63" s="87">
        <f ca="1">SUMIF('Budget Detail &amp; Amendments'!A:Q, 31, 'Budget Detail &amp; Amendments'!O:O)</f>
        <v>0</v>
      </c>
      <c r="F63" s="88">
        <f ca="1">SUMIF('Budget Detail &amp; Amendments'!A:Q, 31, 'Budget Detail &amp; Amendments'!P:P)</f>
        <v>0</v>
      </c>
      <c r="H63" s="87">
        <f ca="1">SUMIF('Budget Detail &amp; Amendments'!A:Q, 31, 'Budget Detail &amp; Amendments'!R:R)</f>
        <v>0</v>
      </c>
      <c r="J63" s="87">
        <f ca="1">SUMIF('Budget Detail &amp; Amendments'!A:Q, 31, 'Budget Detail &amp; Amendments'!T:T)</f>
        <v>0</v>
      </c>
    </row>
    <row r="65" spans="1:10" x14ac:dyDescent="0.35">
      <c r="A65" s="21" t="s">
        <v>161</v>
      </c>
      <c r="B65" s="1" t="e">
        <f>Narrative!#REF!</f>
        <v>#REF!</v>
      </c>
      <c r="D65" s="87">
        <f ca="1">SUMIF('Budget Detail &amp; Amendments'!A:Q, 32, 'Budget Detail &amp; Amendments'!O:O)</f>
        <v>0</v>
      </c>
      <c r="F65" s="88">
        <f ca="1">SUMIF('Budget Detail &amp; Amendments'!A:Q, 32, 'Budget Detail &amp; Amendments'!P:P)</f>
        <v>0</v>
      </c>
      <c r="H65" s="87">
        <f ca="1">SUMIF('Budget Detail &amp; Amendments'!A:Q, 32, 'Budget Detail &amp; Amendments'!R:R)</f>
        <v>0</v>
      </c>
      <c r="J65" s="87">
        <f ca="1">SUMIF('Budget Detail &amp; Amendments'!A:Q, 32, 'Budget Detail &amp; Amendments'!T:T)</f>
        <v>0</v>
      </c>
    </row>
    <row r="67" spans="1:10" x14ac:dyDescent="0.35">
      <c r="A67" s="21" t="s">
        <v>162</v>
      </c>
      <c r="B67" s="1" t="e">
        <f>Narrative!#REF!</f>
        <v>#REF!</v>
      </c>
      <c r="D67" s="87">
        <f ca="1">SUMIF('Budget Detail &amp; Amendments'!A:Q, 33, 'Budget Detail &amp; Amendments'!O:O)</f>
        <v>0</v>
      </c>
      <c r="F67" s="88">
        <f ca="1">SUMIF('Budget Detail &amp; Amendments'!A:Q, 33, 'Budget Detail &amp; Amendments'!P:P)</f>
        <v>0</v>
      </c>
      <c r="H67" s="87">
        <f ca="1">SUMIF('Budget Detail &amp; Amendments'!A:Q, 33, 'Budget Detail &amp; Amendments'!R:R)</f>
        <v>0</v>
      </c>
      <c r="J67" s="87">
        <f ca="1">SUMIF('Budget Detail &amp; Amendments'!A:Q, 33, 'Budget Detail &amp; Amendments'!T:T)</f>
        <v>0</v>
      </c>
    </row>
    <row r="69" spans="1:10" x14ac:dyDescent="0.35">
      <c r="A69" s="21" t="s">
        <v>163</v>
      </c>
      <c r="B69" s="1" t="e">
        <f>Narrative!#REF!</f>
        <v>#REF!</v>
      </c>
      <c r="D69" s="87">
        <f ca="1">SUMIF('Budget Detail &amp; Amendments'!A:Q, 34, 'Budget Detail &amp; Amendments'!O:O)</f>
        <v>0</v>
      </c>
      <c r="F69" s="88">
        <f ca="1">SUMIF('Budget Detail &amp; Amendments'!A:Q, 34, 'Budget Detail &amp; Amendments'!P:P)</f>
        <v>0</v>
      </c>
      <c r="H69" s="87">
        <f ca="1">SUMIF('Budget Detail &amp; Amendments'!A:Q, 34, 'Budget Detail &amp; Amendments'!R:R)</f>
        <v>0</v>
      </c>
      <c r="J69" s="87">
        <f ca="1">SUMIF('Budget Detail &amp; Amendments'!A:Q, 34, 'Budget Detail &amp; Amendments'!T:T)</f>
        <v>0</v>
      </c>
    </row>
    <row r="71" spans="1:10" x14ac:dyDescent="0.35">
      <c r="A71" s="21" t="s">
        <v>164</v>
      </c>
      <c r="B71" s="1" t="e">
        <f>Narrative!#REF!</f>
        <v>#REF!</v>
      </c>
      <c r="D71" s="87">
        <f ca="1">SUMIF('Budget Detail &amp; Amendments'!A:Q, 35, 'Budget Detail &amp; Amendments'!O:O)</f>
        <v>0</v>
      </c>
      <c r="F71" s="88">
        <f ca="1">SUMIF('Budget Detail &amp; Amendments'!A:Q, 35, 'Budget Detail &amp; Amendments'!P:P)</f>
        <v>0</v>
      </c>
      <c r="H71" s="87">
        <f ca="1">SUMIF('Budget Detail &amp; Amendments'!A:Q, 35, 'Budget Detail &amp; Amendments'!R:R)</f>
        <v>0</v>
      </c>
      <c r="J71" s="87">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26"/>
  <sheetViews>
    <sheetView workbookViewId="0">
      <selection activeCell="A2" sqref="A2:Y26"/>
    </sheetView>
  </sheetViews>
  <sheetFormatPr defaultRowHeight="14.5" x14ac:dyDescent="0.35"/>
  <sheetData>
    <row r="2" spans="1:25" ht="15.75" customHeight="1" x14ac:dyDescent="0.35">
      <c r="A2" s="282" t="s">
        <v>191</v>
      </c>
      <c r="B2" s="282"/>
      <c r="C2" s="282"/>
      <c r="D2" s="282"/>
      <c r="E2" s="282"/>
      <c r="F2" s="282"/>
      <c r="G2" s="282"/>
      <c r="H2" s="282"/>
      <c r="I2" s="282"/>
      <c r="J2" s="282"/>
      <c r="K2" s="282"/>
      <c r="L2" s="282"/>
      <c r="M2" s="282"/>
      <c r="N2" s="282"/>
      <c r="O2" s="282"/>
      <c r="P2" s="282"/>
      <c r="Q2" s="282"/>
      <c r="R2" s="282"/>
      <c r="S2" s="282"/>
      <c r="T2" s="282"/>
      <c r="U2" s="282"/>
      <c r="V2" s="282"/>
      <c r="W2" s="282"/>
      <c r="X2" s="282"/>
      <c r="Y2" s="282"/>
    </row>
    <row r="3" spans="1:25" ht="15" customHeight="1" x14ac:dyDescent="0.35">
      <c r="A3" s="282"/>
      <c r="B3" s="282"/>
      <c r="C3" s="282"/>
      <c r="D3" s="282"/>
      <c r="E3" s="282"/>
      <c r="F3" s="282"/>
      <c r="G3" s="282"/>
      <c r="H3" s="282"/>
      <c r="I3" s="282"/>
      <c r="J3" s="282"/>
      <c r="K3" s="282"/>
      <c r="L3" s="282"/>
      <c r="M3" s="282"/>
      <c r="N3" s="282"/>
      <c r="O3" s="282"/>
      <c r="P3" s="282"/>
      <c r="Q3" s="282"/>
      <c r="R3" s="282"/>
      <c r="S3" s="282"/>
      <c r="T3" s="282"/>
      <c r="U3" s="282"/>
      <c r="V3" s="282"/>
      <c r="W3" s="282"/>
      <c r="X3" s="282"/>
      <c r="Y3" s="282"/>
    </row>
    <row r="4" spans="1:25" ht="15" customHeight="1" x14ac:dyDescent="0.35">
      <c r="A4" s="282"/>
      <c r="B4" s="282"/>
      <c r="C4" s="282"/>
      <c r="D4" s="282"/>
      <c r="E4" s="282"/>
      <c r="F4" s="282"/>
      <c r="G4" s="282"/>
      <c r="H4" s="282"/>
      <c r="I4" s="282"/>
      <c r="J4" s="282"/>
      <c r="K4" s="282"/>
      <c r="L4" s="282"/>
      <c r="M4" s="282"/>
      <c r="N4" s="282"/>
      <c r="O4" s="282"/>
      <c r="P4" s="282"/>
      <c r="Q4" s="282"/>
      <c r="R4" s="282"/>
      <c r="S4" s="282"/>
      <c r="T4" s="282"/>
      <c r="U4" s="282"/>
      <c r="V4" s="282"/>
      <c r="W4" s="282"/>
      <c r="X4" s="282"/>
      <c r="Y4" s="282"/>
    </row>
    <row r="5" spans="1:25" ht="15" customHeight="1" x14ac:dyDescent="0.35">
      <c r="A5" s="282"/>
      <c r="B5" s="282"/>
      <c r="C5" s="282"/>
      <c r="D5" s="282"/>
      <c r="E5" s="282"/>
      <c r="F5" s="282"/>
      <c r="G5" s="282"/>
      <c r="H5" s="282"/>
      <c r="I5" s="282"/>
      <c r="J5" s="282"/>
      <c r="K5" s="282"/>
      <c r="L5" s="282"/>
      <c r="M5" s="282"/>
      <c r="N5" s="282"/>
      <c r="O5" s="282"/>
      <c r="P5" s="282"/>
      <c r="Q5" s="282"/>
      <c r="R5" s="282"/>
      <c r="S5" s="282"/>
      <c r="T5" s="282"/>
      <c r="U5" s="282"/>
      <c r="V5" s="282"/>
      <c r="W5" s="282"/>
      <c r="X5" s="282"/>
      <c r="Y5" s="282"/>
    </row>
    <row r="6" spans="1:25" ht="15" customHeight="1" x14ac:dyDescent="0.35">
      <c r="A6" s="282"/>
      <c r="B6" s="282"/>
      <c r="C6" s="282"/>
      <c r="D6" s="282"/>
      <c r="E6" s="282"/>
      <c r="F6" s="282"/>
      <c r="G6" s="282"/>
      <c r="H6" s="282"/>
      <c r="I6" s="282"/>
      <c r="J6" s="282"/>
      <c r="K6" s="282"/>
      <c r="L6" s="282"/>
      <c r="M6" s="282"/>
      <c r="N6" s="282"/>
      <c r="O6" s="282"/>
      <c r="P6" s="282"/>
      <c r="Q6" s="282"/>
      <c r="R6" s="282"/>
      <c r="S6" s="282"/>
      <c r="T6" s="282"/>
      <c r="U6" s="282"/>
      <c r="V6" s="282"/>
      <c r="W6" s="282"/>
      <c r="X6" s="282"/>
      <c r="Y6" s="282"/>
    </row>
    <row r="7" spans="1:25" ht="15" customHeight="1" x14ac:dyDescent="0.35">
      <c r="A7" s="282"/>
      <c r="B7" s="282"/>
      <c r="C7" s="282"/>
      <c r="D7" s="282"/>
      <c r="E7" s="282"/>
      <c r="F7" s="282"/>
      <c r="G7" s="282"/>
      <c r="H7" s="282"/>
      <c r="I7" s="282"/>
      <c r="J7" s="282"/>
      <c r="K7" s="282"/>
      <c r="L7" s="282"/>
      <c r="M7" s="282"/>
      <c r="N7" s="282"/>
      <c r="O7" s="282"/>
      <c r="P7" s="282"/>
      <c r="Q7" s="282"/>
      <c r="R7" s="282"/>
      <c r="S7" s="282"/>
      <c r="T7" s="282"/>
      <c r="U7" s="282"/>
      <c r="V7" s="282"/>
      <c r="W7" s="282"/>
      <c r="X7" s="282"/>
      <c r="Y7" s="282"/>
    </row>
    <row r="8" spans="1:25" ht="15" customHeight="1" x14ac:dyDescent="0.35">
      <c r="A8" s="282"/>
      <c r="B8" s="282"/>
      <c r="C8" s="282"/>
      <c r="D8" s="282"/>
      <c r="E8" s="282"/>
      <c r="F8" s="282"/>
      <c r="G8" s="282"/>
      <c r="H8" s="282"/>
      <c r="I8" s="282"/>
      <c r="J8" s="282"/>
      <c r="K8" s="282"/>
      <c r="L8" s="282"/>
      <c r="M8" s="282"/>
      <c r="N8" s="282"/>
      <c r="O8" s="282"/>
      <c r="P8" s="282"/>
      <c r="Q8" s="282"/>
      <c r="R8" s="282"/>
      <c r="S8" s="282"/>
      <c r="T8" s="282"/>
      <c r="U8" s="282"/>
      <c r="V8" s="282"/>
      <c r="W8" s="282"/>
      <c r="X8" s="282"/>
      <c r="Y8" s="282"/>
    </row>
    <row r="9" spans="1:25" ht="15" customHeight="1" x14ac:dyDescent="0.35">
      <c r="A9" s="282"/>
      <c r="B9" s="282"/>
      <c r="C9" s="282"/>
      <c r="D9" s="282"/>
      <c r="E9" s="282"/>
      <c r="F9" s="282"/>
      <c r="G9" s="282"/>
      <c r="H9" s="282"/>
      <c r="I9" s="282"/>
      <c r="J9" s="282"/>
      <c r="K9" s="282"/>
      <c r="L9" s="282"/>
      <c r="M9" s="282"/>
      <c r="N9" s="282"/>
      <c r="O9" s="282"/>
      <c r="P9" s="282"/>
      <c r="Q9" s="282"/>
      <c r="R9" s="282"/>
      <c r="S9" s="282"/>
      <c r="T9" s="282"/>
      <c r="U9" s="282"/>
      <c r="V9" s="282"/>
      <c r="W9" s="282"/>
      <c r="X9" s="282"/>
      <c r="Y9" s="282"/>
    </row>
    <row r="10" spans="1:25" ht="15" customHeight="1" x14ac:dyDescent="0.35">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row>
    <row r="11" spans="1:25" ht="15" customHeight="1" x14ac:dyDescent="0.35">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row>
    <row r="12" spans="1:25" ht="15" customHeight="1" x14ac:dyDescent="0.35">
      <c r="A12" s="28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row>
    <row r="13" spans="1:25" ht="15" customHeight="1" x14ac:dyDescent="0.35">
      <c r="A13" s="282"/>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row>
    <row r="14" spans="1:25" ht="15" customHeight="1" x14ac:dyDescent="0.35">
      <c r="A14" s="282"/>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row>
    <row r="15" spans="1:25" ht="15" customHeight="1" x14ac:dyDescent="0.35">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row>
    <row r="16" spans="1:25" ht="15" customHeight="1" x14ac:dyDescent="0.35">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row>
    <row r="17" spans="1:25" ht="15" customHeight="1" x14ac:dyDescent="0.35">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row>
    <row r="18" spans="1:25" ht="15" customHeight="1" x14ac:dyDescent="0.35">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row>
    <row r="19" spans="1:25" ht="15" customHeight="1" x14ac:dyDescent="0.3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row>
    <row r="20" spans="1:25" ht="15" customHeight="1" x14ac:dyDescent="0.35">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row>
    <row r="21" spans="1:25" ht="15" customHeight="1" x14ac:dyDescent="0.35">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row>
    <row r="22" spans="1:25" ht="15" customHeight="1" x14ac:dyDescent="0.3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row>
    <row r="23" spans="1:25" ht="15" customHeight="1" x14ac:dyDescent="0.35">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row>
    <row r="24" spans="1:25" ht="15" customHeight="1" x14ac:dyDescent="0.35">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row>
    <row r="25" spans="1:25" ht="15" customHeight="1" x14ac:dyDescent="0.35">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row>
    <row r="26" spans="1:25" ht="15" customHeight="1" x14ac:dyDescent="0.35">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77"/>
  <sheetViews>
    <sheetView showGridLines="0" topLeftCell="A31" zoomScaleNormal="100" workbookViewId="0">
      <selection activeCell="V43" sqref="V43"/>
    </sheetView>
  </sheetViews>
  <sheetFormatPr defaultColWidth="9.08984375" defaultRowHeight="12.5" x14ac:dyDescent="0.25"/>
  <cols>
    <col min="1" max="1" width="3.08984375" style="73" customWidth="1"/>
    <col min="2" max="8" width="3.90625" style="73" customWidth="1"/>
    <col min="9" max="9" width="1.90625" style="73" customWidth="1"/>
    <col min="10" max="10" width="8.453125" style="74" bestFit="1" customWidth="1"/>
    <col min="11" max="11" width="32" style="73" bestFit="1" customWidth="1"/>
    <col min="12" max="12" width="4.90625" style="73" customWidth="1"/>
    <col min="13" max="19" width="3.90625" style="73" customWidth="1"/>
    <col min="20" max="20" width="1.90625" style="73" customWidth="1"/>
    <col min="21" max="21" width="4.453125" style="73" customWidth="1"/>
    <col min="22" max="22" width="30.6328125" style="73" bestFit="1" customWidth="1"/>
    <col min="23" max="23" width="2.90625" style="73" customWidth="1"/>
    <col min="24" max="24" width="3.08984375" style="73" customWidth="1"/>
    <col min="25" max="25" width="7.90625" style="73" customWidth="1"/>
    <col min="26" max="16384" width="9.08984375" style="73"/>
  </cols>
  <sheetData>
    <row r="1" spans="1:28" ht="18" x14ac:dyDescent="0.4">
      <c r="A1" s="295" t="s">
        <v>192</v>
      </c>
      <c r="B1" s="295"/>
      <c r="C1" s="295"/>
      <c r="D1" s="295"/>
      <c r="E1" s="295"/>
      <c r="F1" s="295"/>
      <c r="G1" s="295"/>
      <c r="H1" s="295"/>
      <c r="I1" s="295"/>
      <c r="J1" s="295"/>
      <c r="K1" s="295"/>
      <c r="L1" s="139"/>
      <c r="M1" s="139"/>
      <c r="N1" s="139"/>
      <c r="O1" s="139"/>
      <c r="P1" s="139"/>
      <c r="Q1" s="139"/>
      <c r="R1" s="139"/>
      <c r="S1" s="139"/>
      <c r="T1" s="139"/>
      <c r="U1" s="139"/>
      <c r="V1" s="139"/>
      <c r="W1" s="140"/>
      <c r="Y1" s="74"/>
    </row>
    <row r="2" spans="1:28" x14ac:dyDescent="0.25">
      <c r="A2" s="296" t="s">
        <v>109</v>
      </c>
      <c r="B2" s="296"/>
      <c r="C2" s="296"/>
      <c r="D2" s="296"/>
      <c r="E2" s="296"/>
      <c r="F2" s="296"/>
      <c r="G2" s="296"/>
      <c r="H2" s="296"/>
      <c r="I2" s="296"/>
      <c r="J2" s="296"/>
      <c r="K2" s="296"/>
      <c r="L2" s="140"/>
      <c r="M2" s="75"/>
      <c r="N2" s="75"/>
      <c r="O2" s="75"/>
      <c r="P2" s="75"/>
      <c r="Q2" s="75"/>
      <c r="R2" s="75"/>
      <c r="S2" s="75"/>
      <c r="T2" s="75"/>
      <c r="U2" s="140"/>
      <c r="V2" s="141" t="s">
        <v>110</v>
      </c>
      <c r="W2" s="140"/>
      <c r="Y2" s="142"/>
    </row>
    <row r="3" spans="1:28" x14ac:dyDescent="0.25">
      <c r="A3" s="140"/>
      <c r="B3" s="140"/>
      <c r="C3" s="140"/>
      <c r="D3" s="143"/>
      <c r="E3" s="143"/>
      <c r="F3" s="140"/>
      <c r="G3" s="140"/>
      <c r="H3" s="140"/>
      <c r="I3" s="144"/>
      <c r="J3" s="145"/>
      <c r="K3" s="140"/>
      <c r="L3" s="140"/>
      <c r="M3" s="140"/>
      <c r="N3" s="140"/>
      <c r="O3" s="143"/>
      <c r="P3" s="143"/>
      <c r="Q3" s="140"/>
      <c r="R3" s="140"/>
      <c r="S3" s="140"/>
      <c r="T3" s="144"/>
      <c r="U3" s="76"/>
      <c r="V3" s="140"/>
      <c r="W3" s="140"/>
      <c r="Y3" s="74"/>
    </row>
    <row r="4" spans="1:28" x14ac:dyDescent="0.25">
      <c r="A4" s="140"/>
      <c r="B4" s="140"/>
      <c r="C4" s="140"/>
      <c r="D4" s="297" t="s">
        <v>111</v>
      </c>
      <c r="E4" s="298"/>
      <c r="F4" s="290">
        <v>2019</v>
      </c>
      <c r="G4" s="299"/>
      <c r="H4" s="291"/>
      <c r="I4" s="140"/>
      <c r="J4" s="145"/>
      <c r="K4" s="297" t="s">
        <v>112</v>
      </c>
      <c r="L4" s="298"/>
      <c r="M4" s="290">
        <v>1</v>
      </c>
      <c r="N4" s="291"/>
      <c r="O4" s="287"/>
      <c r="P4" s="288"/>
      <c r="Q4" s="288"/>
      <c r="R4" s="288"/>
      <c r="S4" s="288"/>
      <c r="T4" s="140"/>
      <c r="U4" s="140"/>
      <c r="V4" s="140"/>
      <c r="W4" s="140"/>
      <c r="Y4" s="142"/>
    </row>
    <row r="5" spans="1:28" x14ac:dyDescent="0.25">
      <c r="A5" s="140"/>
      <c r="B5" s="140"/>
      <c r="C5" s="140"/>
      <c r="D5" s="140"/>
      <c r="E5" s="140"/>
      <c r="F5" s="140"/>
      <c r="G5" s="140"/>
      <c r="H5" s="140"/>
      <c r="I5" s="140"/>
      <c r="J5" s="145"/>
      <c r="K5" s="140"/>
      <c r="L5" s="140"/>
      <c r="M5" s="140"/>
      <c r="N5" s="140"/>
      <c r="O5" s="140"/>
      <c r="P5" s="140"/>
      <c r="Q5" s="140"/>
      <c r="R5" s="140"/>
      <c r="S5" s="140"/>
      <c r="T5" s="140"/>
      <c r="U5" s="140"/>
      <c r="V5" s="140"/>
      <c r="W5" s="140"/>
      <c r="Y5" s="146"/>
    </row>
    <row r="6" spans="1:28" x14ac:dyDescent="0.25">
      <c r="Y6" s="147"/>
    </row>
    <row r="7" spans="1:28" ht="18" customHeight="1" x14ac:dyDescent="0.25">
      <c r="B7" s="289" t="s">
        <v>113</v>
      </c>
      <c r="C7" s="289"/>
      <c r="D7" s="289"/>
      <c r="E7" s="289"/>
      <c r="F7" s="289"/>
      <c r="G7" s="289"/>
      <c r="H7" s="289"/>
      <c r="I7" s="289"/>
      <c r="J7" s="289"/>
      <c r="K7" s="289"/>
      <c r="L7" s="289"/>
      <c r="M7" s="289"/>
      <c r="N7" s="289"/>
      <c r="O7" s="289"/>
      <c r="P7" s="289"/>
      <c r="Q7" s="289"/>
      <c r="R7" s="289"/>
      <c r="S7" s="289"/>
      <c r="T7" s="289"/>
      <c r="U7" s="289"/>
      <c r="V7" s="289"/>
      <c r="Y7" s="286"/>
    </row>
    <row r="8" spans="1:28" s="77" customFormat="1" ht="6" customHeight="1" x14ac:dyDescent="0.2">
      <c r="B8" s="148"/>
      <c r="C8" s="148"/>
      <c r="D8" s="148"/>
      <c r="E8" s="148"/>
      <c r="F8" s="148"/>
      <c r="G8" s="148"/>
      <c r="H8" s="148"/>
      <c r="I8" s="148"/>
      <c r="J8" s="149"/>
      <c r="K8" s="148"/>
      <c r="M8" s="148"/>
      <c r="N8" s="148"/>
      <c r="O8" s="148"/>
      <c r="P8" s="148"/>
      <c r="Q8" s="148"/>
      <c r="R8" s="148"/>
      <c r="S8" s="148"/>
      <c r="T8" s="148"/>
      <c r="U8" s="148"/>
      <c r="V8" s="148"/>
      <c r="Y8" s="286"/>
    </row>
    <row r="9" spans="1:28" s="78" customFormat="1" ht="13" x14ac:dyDescent="0.4">
      <c r="B9" s="283">
        <f>DATE(year,7,1)</f>
        <v>43647</v>
      </c>
      <c r="C9" s="284"/>
      <c r="D9" s="284"/>
      <c r="E9" s="284"/>
      <c r="F9" s="284"/>
      <c r="G9" s="284"/>
      <c r="H9" s="284"/>
      <c r="I9" s="79"/>
      <c r="J9" s="285" t="s">
        <v>114</v>
      </c>
      <c r="K9" s="285"/>
      <c r="L9" s="79"/>
      <c r="M9" s="283">
        <f>DATE(year+1,1,1)</f>
        <v>43831</v>
      </c>
      <c r="N9" s="284"/>
      <c r="O9" s="284"/>
      <c r="P9" s="284"/>
      <c r="Q9" s="284"/>
      <c r="R9" s="284"/>
      <c r="S9" s="284"/>
      <c r="T9" s="79"/>
      <c r="U9" s="285" t="s">
        <v>115</v>
      </c>
      <c r="V9" s="285"/>
      <c r="Y9" s="286"/>
      <c r="Z9" s="80"/>
      <c r="AA9" s="80"/>
      <c r="AB9" s="80"/>
    </row>
    <row r="10" spans="1:28" s="77" customFormat="1" ht="13.25" customHeight="1" x14ac:dyDescent="0.25">
      <c r="B10" s="150" t="str">
        <f>IF(startday=1,INDEX(weekDayNames,1),INDEX(weekDayNames,2))</f>
        <v>Su</v>
      </c>
      <c r="C10" s="151" t="str">
        <f>IF(startday=1,INDEX(weekDayNames,2),INDEX(weekDayNames,3))</f>
        <v>M</v>
      </c>
      <c r="D10" s="151" t="str">
        <f>IF(startday=1,INDEX(weekDayNames,3),INDEX(weekDayNames,4))</f>
        <v>Tu</v>
      </c>
      <c r="E10" s="151" t="str">
        <f>IF(startday=1,INDEX(weekDayNames,4),INDEX(weekDayNames,5))</f>
        <v>W</v>
      </c>
      <c r="F10" s="151" t="str">
        <f>IF(startday=1,INDEX(weekDayNames,5),INDEX(weekDayNames,6))</f>
        <v>Th</v>
      </c>
      <c r="G10" s="151" t="str">
        <f>IF(startday=1,INDEX(weekDayNames,6),INDEX(weekDayNames,7))</f>
        <v>F</v>
      </c>
      <c r="H10" s="150" t="str">
        <f>IF(startday=1,INDEX(weekDayNames,7),INDEX(weekDayNames,1))</f>
        <v>Sa</v>
      </c>
      <c r="I10" s="79"/>
      <c r="J10" s="293" t="s">
        <v>116</v>
      </c>
      <c r="K10" s="293"/>
      <c r="L10" s="79"/>
      <c r="M10" s="150" t="str">
        <f>IF(startday=1,INDEX(weekDayNames,1),INDEX(weekDayNames,2))</f>
        <v>Su</v>
      </c>
      <c r="N10" s="151" t="str">
        <f>IF(startday=1,INDEX(weekDayNames,2),INDEX(weekDayNames,3))</f>
        <v>M</v>
      </c>
      <c r="O10" s="151" t="str">
        <f>IF(startday=1,INDEX(weekDayNames,3),INDEX(weekDayNames,4))</f>
        <v>Tu</v>
      </c>
      <c r="P10" s="151" t="str">
        <f>IF(startday=1,INDEX(weekDayNames,4),INDEX(weekDayNames,5))</f>
        <v>W</v>
      </c>
      <c r="Q10" s="151" t="str">
        <f>IF(startday=1,INDEX(weekDayNames,5),INDEX(weekDayNames,6))</f>
        <v>Th</v>
      </c>
      <c r="R10" s="151" t="str">
        <f>IF(startday=1,INDEX(weekDayNames,6),INDEX(weekDayNames,7))</f>
        <v>F</v>
      </c>
      <c r="S10" s="150" t="str">
        <f>IF(startday=1,INDEX(weekDayNames,7),INDEX(weekDayNames,1))</f>
        <v>Sa</v>
      </c>
      <c r="T10" s="79"/>
      <c r="U10" s="152">
        <v>8</v>
      </c>
      <c r="V10" s="153" t="s">
        <v>171</v>
      </c>
      <c r="Y10" s="286"/>
    </row>
    <row r="11" spans="1:28" s="77" customFormat="1" ht="13.25" customHeight="1" x14ac:dyDescent="0.3">
      <c r="B11" s="154" t="str">
        <f t="array" ref="B11:H16">IF(MONTH(B9)&lt;&gt;MONTH(DATE(YEAR(B9),MONTH(B9),1)-WEEKDAY(DATE(YEAR(B9),MONTH(B9),1),startday)+(WeekNo-1)*7+WeekDay),"",DATE(YEAR(B9),MONTH(B9),1)-WEEKDAY(DATE(YEAR(B9),MONTH(B9),1),startday)+(WeekNo-1)*7+WeekDay)</f>
        <v/>
      </c>
      <c r="C11" s="155">
        <v>43647</v>
      </c>
      <c r="D11" s="156">
        <v>43648</v>
      </c>
      <c r="E11" s="157">
        <v>43649</v>
      </c>
      <c r="F11" s="157">
        <v>43650</v>
      </c>
      <c r="G11" s="157">
        <v>43651</v>
      </c>
      <c r="H11" s="154">
        <v>43652</v>
      </c>
      <c r="I11" s="79"/>
      <c r="J11" s="294" t="s">
        <v>172</v>
      </c>
      <c r="K11" s="294"/>
      <c r="L11" s="79"/>
      <c r="M11" s="154" t="str">
        <f t="array" ref="M11:S16">IF(MONTH(M9)&lt;&gt;MONTH(DATE(YEAR(M9),MONTH(M9),1)-WEEKDAY(DATE(YEAR(M9),MONTH(M9),1),startday)+(WeekNo-1)*7+WeekDay),"",DATE(YEAR(M9),MONTH(M9),1)-WEEKDAY(DATE(YEAR(M9),MONTH(M9),1),startday)+(WeekNo-1)*7+WeekDay)</f>
        <v/>
      </c>
      <c r="N11" s="157" t="str">
        <v/>
      </c>
      <c r="O11" s="157" t="str">
        <v/>
      </c>
      <c r="P11" s="157">
        <v>43831</v>
      </c>
      <c r="Q11" s="157">
        <v>43832</v>
      </c>
      <c r="R11" s="157">
        <v>43833</v>
      </c>
      <c r="S11" s="154">
        <v>43834</v>
      </c>
      <c r="T11" s="79"/>
      <c r="U11" s="158">
        <v>14</v>
      </c>
      <c r="V11" s="159" t="s">
        <v>117</v>
      </c>
      <c r="Y11" s="286"/>
    </row>
    <row r="12" spans="1:28" s="77" customFormat="1" ht="13.25" customHeight="1" x14ac:dyDescent="0.25">
      <c r="B12" s="154">
        <v>43653</v>
      </c>
      <c r="C12" s="157">
        <v>43654</v>
      </c>
      <c r="D12" s="157">
        <v>43655</v>
      </c>
      <c r="E12" s="160">
        <v>43656</v>
      </c>
      <c r="F12" s="157">
        <v>43657</v>
      </c>
      <c r="G12" s="157">
        <v>43658</v>
      </c>
      <c r="H12" s="154">
        <v>43659</v>
      </c>
      <c r="I12" s="79"/>
      <c r="J12" s="292" t="s">
        <v>173</v>
      </c>
      <c r="K12" s="292"/>
      <c r="L12" s="79"/>
      <c r="M12" s="154">
        <v>43835</v>
      </c>
      <c r="N12" s="157">
        <v>43836</v>
      </c>
      <c r="O12" s="157">
        <v>43837</v>
      </c>
      <c r="P12" s="160">
        <v>43838</v>
      </c>
      <c r="Q12" s="157">
        <v>43839</v>
      </c>
      <c r="R12" s="157">
        <v>43840</v>
      </c>
      <c r="S12" s="154">
        <v>43841</v>
      </c>
      <c r="T12" s="79"/>
      <c r="U12" s="152">
        <v>22</v>
      </c>
      <c r="V12" s="153" t="s">
        <v>171</v>
      </c>
      <c r="Y12" s="161"/>
      <c r="Z12" s="81"/>
      <c r="AA12" s="81"/>
      <c r="AB12" s="81"/>
    </row>
    <row r="13" spans="1:28" s="77" customFormat="1" ht="13.25" customHeight="1" x14ac:dyDescent="0.25">
      <c r="B13" s="154">
        <v>43660</v>
      </c>
      <c r="C13" s="157">
        <v>43661</v>
      </c>
      <c r="D13" s="156">
        <v>43662</v>
      </c>
      <c r="E13" s="157">
        <v>43663</v>
      </c>
      <c r="F13" s="157">
        <v>43664</v>
      </c>
      <c r="G13" s="157">
        <v>43665</v>
      </c>
      <c r="H13" s="154">
        <v>43666</v>
      </c>
      <c r="I13" s="79"/>
      <c r="J13" s="162"/>
      <c r="K13" s="163"/>
      <c r="L13" s="79"/>
      <c r="M13" s="154">
        <v>43842</v>
      </c>
      <c r="N13" s="157">
        <v>43843</v>
      </c>
      <c r="O13" s="156">
        <v>43844</v>
      </c>
      <c r="P13" s="157">
        <v>43845</v>
      </c>
      <c r="Q13" s="157">
        <v>43846</v>
      </c>
      <c r="R13" s="156">
        <v>43847</v>
      </c>
      <c r="S13" s="154">
        <v>43848</v>
      </c>
      <c r="T13" s="79"/>
      <c r="U13" s="158">
        <v>28</v>
      </c>
      <c r="V13" s="159" t="s">
        <v>117</v>
      </c>
      <c r="Y13" s="162"/>
      <c r="Z13" s="163"/>
      <c r="AA13" s="81"/>
      <c r="AB13" s="81"/>
    </row>
    <row r="14" spans="1:28" s="77" customFormat="1" ht="13.25" customHeight="1" x14ac:dyDescent="0.2">
      <c r="B14" s="154">
        <v>43667</v>
      </c>
      <c r="C14" s="157">
        <v>43668</v>
      </c>
      <c r="D14" s="157">
        <v>43669</v>
      </c>
      <c r="E14" s="160">
        <v>43670</v>
      </c>
      <c r="F14" s="157">
        <v>43671</v>
      </c>
      <c r="G14" s="157">
        <v>43672</v>
      </c>
      <c r="H14" s="154">
        <v>43673</v>
      </c>
      <c r="I14" s="79"/>
      <c r="J14" s="164">
        <v>1</v>
      </c>
      <c r="K14" s="163" t="s">
        <v>174</v>
      </c>
      <c r="L14" s="79"/>
      <c r="M14" s="154">
        <v>43849</v>
      </c>
      <c r="N14" s="157">
        <v>43850</v>
      </c>
      <c r="O14" s="157">
        <v>43851</v>
      </c>
      <c r="P14" s="160">
        <v>43852</v>
      </c>
      <c r="Q14" s="157">
        <v>43853</v>
      </c>
      <c r="R14" s="157">
        <v>43854</v>
      </c>
      <c r="S14" s="154">
        <v>43855</v>
      </c>
      <c r="T14" s="79"/>
      <c r="U14" s="165">
        <v>31</v>
      </c>
      <c r="V14" s="166" t="s">
        <v>175</v>
      </c>
      <c r="Y14" s="162"/>
      <c r="Z14" s="163"/>
      <c r="AA14" s="81"/>
      <c r="AB14" s="81"/>
    </row>
    <row r="15" spans="1:28" s="77" customFormat="1" ht="13.25" customHeight="1" x14ac:dyDescent="0.25">
      <c r="B15" s="154">
        <v>43674</v>
      </c>
      <c r="C15" s="157">
        <v>43675</v>
      </c>
      <c r="D15" s="156">
        <v>43676</v>
      </c>
      <c r="E15" s="157">
        <v>43677</v>
      </c>
      <c r="F15" s="167" t="str">
        <v/>
      </c>
      <c r="G15" s="157" t="str">
        <v/>
      </c>
      <c r="H15" s="154" t="str">
        <v/>
      </c>
      <c r="I15" s="79"/>
      <c r="J15" s="168" t="s">
        <v>193</v>
      </c>
      <c r="K15" s="77" t="s">
        <v>176</v>
      </c>
      <c r="L15" s="79"/>
      <c r="M15" s="154">
        <v>43856</v>
      </c>
      <c r="N15" s="157">
        <v>43857</v>
      </c>
      <c r="O15" s="156">
        <v>43858</v>
      </c>
      <c r="P15" s="157">
        <v>43859</v>
      </c>
      <c r="Q15" s="157">
        <v>43860</v>
      </c>
      <c r="R15" s="155">
        <v>43861</v>
      </c>
      <c r="S15" s="154" t="str">
        <v/>
      </c>
      <c r="T15" s="79"/>
      <c r="U15" s="170"/>
      <c r="V15" s="159"/>
      <c r="Y15" s="162"/>
      <c r="Z15" s="163"/>
      <c r="AA15" s="81"/>
      <c r="AB15" s="81"/>
    </row>
    <row r="16" spans="1:28" s="77" customFormat="1" ht="13.25" customHeight="1" x14ac:dyDescent="0.25">
      <c r="B16" s="154" t="str">
        <v/>
      </c>
      <c r="C16" s="156" t="str">
        <v/>
      </c>
      <c r="D16" s="157" t="str">
        <v/>
      </c>
      <c r="E16" s="157" t="str">
        <v/>
      </c>
      <c r="F16" s="157" t="str">
        <v/>
      </c>
      <c r="G16" s="157" t="str">
        <v/>
      </c>
      <c r="H16" s="154" t="str">
        <v/>
      </c>
      <c r="I16" s="79"/>
      <c r="J16" s="158" t="s">
        <v>194</v>
      </c>
      <c r="K16" s="163" t="s">
        <v>177</v>
      </c>
      <c r="L16" s="79"/>
      <c r="M16" s="154" t="str">
        <v/>
      </c>
      <c r="N16" s="157" t="str">
        <v/>
      </c>
      <c r="O16" s="157" t="str">
        <v/>
      </c>
      <c r="P16" s="157" t="str">
        <v/>
      </c>
      <c r="Q16" s="157" t="str">
        <v/>
      </c>
      <c r="R16" s="157" t="str">
        <v/>
      </c>
      <c r="S16" s="154" t="str">
        <v/>
      </c>
      <c r="T16" s="79"/>
      <c r="Y16" s="162"/>
      <c r="Z16" s="163"/>
      <c r="AA16" s="81"/>
      <c r="AB16" s="81"/>
    </row>
    <row r="17" spans="2:40" s="77" customFormat="1" ht="10.5" x14ac:dyDescent="0.2">
      <c r="B17" s="171"/>
      <c r="C17" s="172"/>
      <c r="D17" s="173"/>
      <c r="E17" s="173"/>
      <c r="F17" s="173"/>
      <c r="G17" s="173"/>
      <c r="H17" s="171"/>
      <c r="I17" s="79"/>
      <c r="K17" s="163"/>
      <c r="L17" s="79"/>
      <c r="M17" s="171"/>
      <c r="N17" s="173"/>
      <c r="O17" s="173"/>
      <c r="P17" s="173"/>
      <c r="Q17" s="173"/>
      <c r="R17" s="173"/>
      <c r="S17" s="171"/>
      <c r="T17" s="79"/>
      <c r="Y17" s="162"/>
      <c r="Z17" s="163"/>
      <c r="AA17" s="81"/>
      <c r="AB17" s="81"/>
    </row>
    <row r="18" spans="2:40" s="77" customFormat="1" ht="4.5" customHeight="1" x14ac:dyDescent="0.3">
      <c r="B18" s="79"/>
      <c r="C18" s="79"/>
      <c r="D18" s="79"/>
      <c r="E18" s="79"/>
      <c r="F18" s="79"/>
      <c r="G18" s="79"/>
      <c r="H18" s="79"/>
      <c r="I18" s="79"/>
      <c r="J18" s="82"/>
      <c r="K18" s="79"/>
      <c r="L18" s="79"/>
      <c r="M18" s="79"/>
      <c r="N18" s="79"/>
      <c r="O18" s="79"/>
      <c r="P18" s="79"/>
      <c r="Q18" s="79"/>
      <c r="R18" s="79"/>
      <c r="S18" s="79"/>
      <c r="T18" s="79"/>
      <c r="U18" s="78"/>
      <c r="V18" s="78"/>
      <c r="Y18" s="162"/>
      <c r="Z18" s="163"/>
      <c r="AA18" s="81"/>
      <c r="AB18" s="81"/>
      <c r="AF18" s="83"/>
      <c r="AG18" s="79"/>
      <c r="AM18" s="83"/>
      <c r="AN18" s="79"/>
    </row>
    <row r="19" spans="2:40" s="78" customFormat="1" ht="11.5" x14ac:dyDescent="0.3">
      <c r="B19" s="283">
        <f>DATE(year,8,1)</f>
        <v>43678</v>
      </c>
      <c r="C19" s="284"/>
      <c r="D19" s="284"/>
      <c r="E19" s="284"/>
      <c r="F19" s="284"/>
      <c r="G19" s="284"/>
      <c r="H19" s="284"/>
      <c r="I19" s="79"/>
      <c r="J19" s="285" t="s">
        <v>118</v>
      </c>
      <c r="K19" s="285"/>
      <c r="L19" s="79"/>
      <c r="M19" s="283">
        <f>DATE(year+1,2,1)</f>
        <v>43862</v>
      </c>
      <c r="N19" s="284"/>
      <c r="O19" s="284"/>
      <c r="P19" s="284"/>
      <c r="Q19" s="284"/>
      <c r="R19" s="284"/>
      <c r="S19" s="284"/>
      <c r="T19" s="79"/>
      <c r="U19" s="285" t="s">
        <v>119</v>
      </c>
      <c r="V19" s="285"/>
      <c r="Y19" s="162"/>
      <c r="Z19" s="163"/>
      <c r="AA19" s="81"/>
      <c r="AB19" s="84"/>
      <c r="AC19" s="85"/>
    </row>
    <row r="20" spans="2:40" s="77" customFormat="1" ht="13.25" customHeight="1" x14ac:dyDescent="0.2">
      <c r="B20" s="150" t="str">
        <f>IF(startday=1,INDEX(weekDayNames,1),INDEX(weekDayNames,2))</f>
        <v>Su</v>
      </c>
      <c r="C20" s="151" t="str">
        <f>IF(startday=1,INDEX(weekDayNames,2),INDEX(weekDayNames,3))</f>
        <v>M</v>
      </c>
      <c r="D20" s="151" t="str">
        <f>IF(startday=1,INDEX(weekDayNames,3),INDEX(weekDayNames,4))</f>
        <v>Tu</v>
      </c>
      <c r="E20" s="151" t="str">
        <f>IF(startday=1,INDEX(weekDayNames,4),INDEX(weekDayNames,5))</f>
        <v>W</v>
      </c>
      <c r="F20" s="151" t="str">
        <f>IF(startday=1,INDEX(weekDayNames,5),INDEX(weekDayNames,6))</f>
        <v>Th</v>
      </c>
      <c r="G20" s="151" t="str">
        <f>IF(startday=1,INDEX(weekDayNames,6),INDEX(weekDayNames,7))</f>
        <v>F</v>
      </c>
      <c r="H20" s="150" t="str">
        <f>IF(startday=1,INDEX(weekDayNames,7),INDEX(weekDayNames,1))</f>
        <v>Sa</v>
      </c>
      <c r="I20" s="79"/>
      <c r="J20" s="174">
        <v>7</v>
      </c>
      <c r="K20" s="153" t="s">
        <v>171</v>
      </c>
      <c r="M20" s="150" t="str">
        <f>IF(startday=1,INDEX(weekDayNames,1),INDEX(weekDayNames,2))</f>
        <v>Su</v>
      </c>
      <c r="N20" s="151" t="str">
        <f>IF(startday=1,INDEX(weekDayNames,2),INDEX(weekDayNames,3))</f>
        <v>M</v>
      </c>
      <c r="O20" s="151" t="str">
        <f>IF(startday=1,INDEX(weekDayNames,3),INDEX(weekDayNames,4))</f>
        <v>Tu</v>
      </c>
      <c r="P20" s="151" t="str">
        <f>IF(startday=1,INDEX(weekDayNames,4),INDEX(weekDayNames,5))</f>
        <v>W</v>
      </c>
      <c r="Q20" s="151" t="str">
        <f>IF(startday=1,INDEX(weekDayNames,5),INDEX(weekDayNames,6))</f>
        <v>Th</v>
      </c>
      <c r="R20" s="151" t="str">
        <f>IF(startday=1,INDEX(weekDayNames,6),INDEX(weekDayNames,7))</f>
        <v>F</v>
      </c>
      <c r="S20" s="150" t="str">
        <f>IF(startday=1,INDEX(weekDayNames,7),INDEX(weekDayNames,1))</f>
        <v>Sa</v>
      </c>
      <c r="T20" s="79"/>
      <c r="U20" s="175">
        <v>5</v>
      </c>
      <c r="V20" s="153" t="s">
        <v>171</v>
      </c>
      <c r="Y20" s="176"/>
      <c r="AA20" s="81"/>
      <c r="AB20" s="81"/>
    </row>
    <row r="21" spans="2:40" s="77" customFormat="1" ht="13.25" customHeight="1" x14ac:dyDescent="0.25">
      <c r="B21" s="154" t="str">
        <f t="array" ref="B21:H26">IF(MONTH(B19)&lt;&gt;MONTH(DATE(YEAR(B19),MONTH(B19),1)-WEEKDAY(DATE(YEAR(B19),MONTH(B19),1),startday)+(WeekNo-1)*7+WeekDay),"",DATE(YEAR(B19),MONTH(B19),1)-WEEKDAY(DATE(YEAR(B19),MONTH(B19),1),startday)+(WeekNo-1)*7+WeekDay)</f>
        <v/>
      </c>
      <c r="C21" s="157" t="str">
        <v/>
      </c>
      <c r="D21" s="157" t="str">
        <v/>
      </c>
      <c r="E21" s="157" t="str">
        <v/>
      </c>
      <c r="F21" s="157">
        <v>43678</v>
      </c>
      <c r="G21" s="157">
        <v>43679</v>
      </c>
      <c r="H21" s="154">
        <v>43680</v>
      </c>
      <c r="I21" s="79"/>
      <c r="J21" s="158">
        <v>13</v>
      </c>
      <c r="K21" s="177" t="s">
        <v>117</v>
      </c>
      <c r="M21" s="154" t="str">
        <f t="array" ref="M21:S26">IF(MONTH(M19)&lt;&gt;MONTH(DATE(YEAR(M19),MONTH(M19),1)-WEEKDAY(DATE(YEAR(M19),MONTH(M19),1),startday)+(WeekNo-1)*7+WeekDay),"",DATE(YEAR(M19),MONTH(M19),1)-WEEKDAY(DATE(YEAR(M19),MONTH(M19),1),startday)+(WeekNo-1)*7+WeekDay)</f>
        <v/>
      </c>
      <c r="N21" s="157" t="str">
        <v/>
      </c>
      <c r="O21" s="157" t="str">
        <v/>
      </c>
      <c r="P21" s="157" t="str">
        <v/>
      </c>
      <c r="Q21" s="157" t="str">
        <v/>
      </c>
      <c r="R21" s="157" t="str">
        <v/>
      </c>
      <c r="S21" s="154">
        <v>43862</v>
      </c>
      <c r="T21" s="79"/>
      <c r="U21" s="158">
        <v>11</v>
      </c>
      <c r="V21" s="159" t="s">
        <v>117</v>
      </c>
      <c r="Y21" s="176"/>
    </row>
    <row r="22" spans="2:40" s="77" customFormat="1" ht="13.25" customHeight="1" x14ac:dyDescent="0.3">
      <c r="B22" s="154">
        <v>43681</v>
      </c>
      <c r="C22" s="157">
        <v>43682</v>
      </c>
      <c r="D22" s="157">
        <v>43683</v>
      </c>
      <c r="E22" s="160">
        <v>43684</v>
      </c>
      <c r="F22" s="157">
        <v>43685</v>
      </c>
      <c r="G22" s="157">
        <v>43686</v>
      </c>
      <c r="H22" s="154">
        <v>43687</v>
      </c>
      <c r="I22" s="79"/>
      <c r="J22" s="174">
        <v>21</v>
      </c>
      <c r="K22" s="153" t="s">
        <v>171</v>
      </c>
      <c r="L22" s="79"/>
      <c r="M22" s="154">
        <v>43863</v>
      </c>
      <c r="N22" s="157">
        <v>43864</v>
      </c>
      <c r="O22" s="157">
        <v>43865</v>
      </c>
      <c r="P22" s="160">
        <v>43866</v>
      </c>
      <c r="Q22" s="157">
        <v>43867</v>
      </c>
      <c r="R22" s="157">
        <v>43868</v>
      </c>
      <c r="S22" s="154">
        <v>43869</v>
      </c>
      <c r="T22" s="79"/>
      <c r="U22" s="175">
        <v>19</v>
      </c>
      <c r="V22" s="153" t="s">
        <v>171</v>
      </c>
      <c r="Y22" s="176"/>
      <c r="AA22" s="78"/>
      <c r="AB22" s="78"/>
    </row>
    <row r="23" spans="2:40" s="77" customFormat="1" ht="13.25" customHeight="1" x14ac:dyDescent="0.25">
      <c r="B23" s="154">
        <v>43688</v>
      </c>
      <c r="C23" s="157">
        <v>43689</v>
      </c>
      <c r="D23" s="156">
        <v>43690</v>
      </c>
      <c r="E23" s="157">
        <v>43691</v>
      </c>
      <c r="F23" s="157">
        <v>43692</v>
      </c>
      <c r="G23" s="157">
        <v>43693</v>
      </c>
      <c r="H23" s="154">
        <v>43694</v>
      </c>
      <c r="I23" s="79"/>
      <c r="J23" s="158">
        <v>27</v>
      </c>
      <c r="K23" s="177" t="s">
        <v>117</v>
      </c>
      <c r="L23" s="79"/>
      <c r="M23" s="154">
        <v>43870</v>
      </c>
      <c r="N23" s="157">
        <v>43871</v>
      </c>
      <c r="O23" s="156">
        <v>43872</v>
      </c>
      <c r="P23" s="157">
        <v>43873</v>
      </c>
      <c r="Q23" s="157">
        <v>43874</v>
      </c>
      <c r="R23" s="157">
        <v>43875</v>
      </c>
      <c r="S23" s="154">
        <v>43876</v>
      </c>
      <c r="T23" s="79"/>
      <c r="U23" s="158">
        <v>25</v>
      </c>
      <c r="V23" s="159" t="s">
        <v>117</v>
      </c>
      <c r="Y23" s="176"/>
    </row>
    <row r="24" spans="2:40" s="77" customFormat="1" ht="13.25" customHeight="1" x14ac:dyDescent="0.2">
      <c r="B24" s="154">
        <v>43695</v>
      </c>
      <c r="C24" s="157">
        <v>43696</v>
      </c>
      <c r="D24" s="157">
        <v>43697</v>
      </c>
      <c r="E24" s="160">
        <v>43698</v>
      </c>
      <c r="F24" s="157">
        <v>43699</v>
      </c>
      <c r="G24" s="157">
        <v>43700</v>
      </c>
      <c r="H24" s="154">
        <v>43701</v>
      </c>
      <c r="I24" s="79"/>
      <c r="J24" s="164">
        <v>30</v>
      </c>
      <c r="K24" s="178" t="s">
        <v>120</v>
      </c>
      <c r="L24" s="79"/>
      <c r="M24" s="154">
        <v>43877</v>
      </c>
      <c r="N24" s="157">
        <v>43878</v>
      </c>
      <c r="O24" s="157">
        <v>43879</v>
      </c>
      <c r="P24" s="160">
        <v>43880</v>
      </c>
      <c r="Q24" s="157">
        <v>43881</v>
      </c>
      <c r="R24" s="157">
        <v>43882</v>
      </c>
      <c r="S24" s="154">
        <v>43883</v>
      </c>
      <c r="T24" s="79"/>
      <c r="AA24" s="162"/>
    </row>
    <row r="25" spans="2:40" s="77" customFormat="1" ht="13.25" customHeight="1" x14ac:dyDescent="0.2">
      <c r="B25" s="154">
        <v>43702</v>
      </c>
      <c r="C25" s="157">
        <v>43703</v>
      </c>
      <c r="D25" s="156">
        <v>43704</v>
      </c>
      <c r="E25" s="157">
        <v>43705</v>
      </c>
      <c r="F25" s="157">
        <v>43706</v>
      </c>
      <c r="G25" s="155">
        <v>43707</v>
      </c>
      <c r="H25" s="154">
        <v>43708</v>
      </c>
      <c r="I25" s="79"/>
      <c r="K25" s="178"/>
      <c r="L25" s="79"/>
      <c r="M25" s="154">
        <v>43884</v>
      </c>
      <c r="N25" s="157">
        <v>43885</v>
      </c>
      <c r="O25" s="156">
        <v>43886</v>
      </c>
      <c r="P25" s="157">
        <v>43887</v>
      </c>
      <c r="Q25" s="157">
        <v>43888</v>
      </c>
      <c r="R25" s="157">
        <v>43889</v>
      </c>
      <c r="S25" s="154">
        <v>43890</v>
      </c>
      <c r="T25" s="79"/>
    </row>
    <row r="26" spans="2:40" s="77" customFormat="1" ht="13.25" customHeight="1" x14ac:dyDescent="0.2">
      <c r="B26" s="154" t="str">
        <v/>
      </c>
      <c r="C26" s="157" t="str">
        <v/>
      </c>
      <c r="D26" s="157" t="str">
        <v/>
      </c>
      <c r="E26" s="157" t="str">
        <v/>
      </c>
      <c r="F26" s="157" t="str">
        <v/>
      </c>
      <c r="G26" s="157" t="str">
        <v/>
      </c>
      <c r="H26" s="154" t="str">
        <v/>
      </c>
      <c r="I26" s="79"/>
      <c r="M26" s="154" t="str">
        <v/>
      </c>
      <c r="N26" s="157" t="str">
        <v/>
      </c>
      <c r="O26" s="157" t="str">
        <v/>
      </c>
      <c r="P26" s="157" t="str">
        <v/>
      </c>
      <c r="Q26" s="157" t="str">
        <v/>
      </c>
      <c r="R26" s="157" t="str">
        <v/>
      </c>
      <c r="S26" s="154" t="str">
        <v/>
      </c>
      <c r="T26" s="79"/>
    </row>
    <row r="27" spans="2:40" s="77" customFormat="1" ht="4.5" customHeight="1" x14ac:dyDescent="0.2">
      <c r="B27" s="79"/>
      <c r="C27" s="79"/>
      <c r="D27" s="79"/>
      <c r="E27" s="79"/>
      <c r="F27" s="79"/>
      <c r="G27" s="79"/>
      <c r="H27" s="79"/>
      <c r="I27" s="79"/>
      <c r="L27" s="79"/>
      <c r="M27" s="79"/>
      <c r="N27" s="79"/>
      <c r="O27" s="79"/>
      <c r="P27" s="79"/>
      <c r="Q27" s="79"/>
      <c r="R27" s="79"/>
      <c r="S27" s="79"/>
      <c r="T27" s="79"/>
      <c r="Y27" s="135"/>
    </row>
    <row r="28" spans="2:40" s="77" customFormat="1" ht="10.5" x14ac:dyDescent="0.2">
      <c r="B28" s="283">
        <f>DATE(year,9,1)</f>
        <v>43709</v>
      </c>
      <c r="C28" s="284"/>
      <c r="D28" s="284"/>
      <c r="E28" s="284"/>
      <c r="F28" s="284"/>
      <c r="G28" s="284"/>
      <c r="H28" s="284"/>
      <c r="I28" s="79"/>
      <c r="J28" s="285" t="s">
        <v>121</v>
      </c>
      <c r="K28" s="285"/>
      <c r="L28" s="79"/>
      <c r="M28" s="283">
        <f>DATE(year+1,3,1)</f>
        <v>43891</v>
      </c>
      <c r="N28" s="284"/>
      <c r="O28" s="284"/>
      <c r="P28" s="284"/>
      <c r="Q28" s="284"/>
      <c r="R28" s="284"/>
      <c r="S28" s="284"/>
      <c r="T28" s="79"/>
      <c r="U28" s="285" t="s">
        <v>122</v>
      </c>
      <c r="V28" s="285"/>
      <c r="Y28" s="176"/>
    </row>
    <row r="29" spans="2:40" s="77" customFormat="1" ht="13.25" customHeight="1" x14ac:dyDescent="0.25">
      <c r="B29" s="150" t="str">
        <f>IF(startday=1,INDEX(weekDayNames,1),INDEX(weekDayNames,2))</f>
        <v>Su</v>
      </c>
      <c r="C29" s="151" t="str">
        <f>IF(startday=1,INDEX(weekDayNames,2),INDEX(weekDayNames,3))</f>
        <v>M</v>
      </c>
      <c r="D29" s="151" t="str">
        <f>IF(startday=1,INDEX(weekDayNames,3),INDEX(weekDayNames,4))</f>
        <v>Tu</v>
      </c>
      <c r="E29" s="151" t="str">
        <f>IF(startday=1,INDEX(weekDayNames,4),INDEX(weekDayNames,5))</f>
        <v>W</v>
      </c>
      <c r="F29" s="151" t="str">
        <f>IF(startday=1,INDEX(weekDayNames,5),INDEX(weekDayNames,6))</f>
        <v>Th</v>
      </c>
      <c r="G29" s="151" t="str">
        <f>IF(startday=1,INDEX(weekDayNames,6),INDEX(weekDayNames,7))</f>
        <v>F</v>
      </c>
      <c r="H29" s="150" t="str">
        <f>IF(startday=1,INDEX(weekDayNames,7),INDEX(weekDayNames,1))</f>
        <v>Sa</v>
      </c>
      <c r="I29" s="79"/>
      <c r="J29" s="152">
        <v>4</v>
      </c>
      <c r="K29" s="153" t="s">
        <v>171</v>
      </c>
      <c r="L29" s="79"/>
      <c r="M29" s="150" t="str">
        <f>IF(startday=1,INDEX(weekDayNames,1),INDEX(weekDayNames,2))</f>
        <v>Su</v>
      </c>
      <c r="N29" s="151" t="str">
        <f>IF(startday=1,INDEX(weekDayNames,2),INDEX(weekDayNames,3))</f>
        <v>M</v>
      </c>
      <c r="O29" s="151" t="str">
        <f>IF(startday=1,INDEX(weekDayNames,3),INDEX(weekDayNames,4))</f>
        <v>Tu</v>
      </c>
      <c r="P29" s="151" t="str">
        <f>IF(startday=1,INDEX(weekDayNames,4),INDEX(weekDayNames,5))</f>
        <v>W</v>
      </c>
      <c r="Q29" s="151" t="str">
        <f>IF(startday=1,INDEX(weekDayNames,5),INDEX(weekDayNames,6))</f>
        <v>Th</v>
      </c>
      <c r="R29" s="151" t="str">
        <f>IF(startday=1,INDEX(weekDayNames,6),INDEX(weekDayNames,7))</f>
        <v>F</v>
      </c>
      <c r="S29" s="150" t="str">
        <f>IF(startday=1,INDEX(weekDayNames,7),INDEX(weekDayNames,1))</f>
        <v>Sa</v>
      </c>
      <c r="T29" s="79"/>
      <c r="U29" s="179" t="s">
        <v>196</v>
      </c>
      <c r="V29" s="153" t="s">
        <v>171</v>
      </c>
    </row>
    <row r="30" spans="2:40" s="77" customFormat="1" ht="13.25" customHeight="1" x14ac:dyDescent="0.25">
      <c r="B30" s="154">
        <f t="array" ref="B30:H35">IF(MONTH(B28)&lt;&gt;MONTH(DATE(YEAR(B28),MONTH(B28),1)-WEEKDAY(DATE(YEAR(B28),MONTH(B28),1),startday)+(WeekNo-1)*7+WeekDay),"",DATE(YEAR(B28),MONTH(B28),1)-WEEKDAY(DATE(YEAR(B28),MONTH(B28),1),startday)+(WeekNo-1)*7+WeekDay)</f>
        <v>43709</v>
      </c>
      <c r="C30" s="167">
        <v>43710</v>
      </c>
      <c r="D30" s="157">
        <v>43711</v>
      </c>
      <c r="E30" s="160">
        <v>43712</v>
      </c>
      <c r="F30" s="157">
        <v>43713</v>
      </c>
      <c r="G30" s="157">
        <v>43714</v>
      </c>
      <c r="H30" s="154">
        <v>43715</v>
      </c>
      <c r="I30" s="79"/>
      <c r="J30" s="158">
        <v>10</v>
      </c>
      <c r="K30" s="159" t="s">
        <v>117</v>
      </c>
      <c r="L30" s="79"/>
      <c r="M30" s="154">
        <f t="array" ref="M30:S35">IF(MONTH(M28)&lt;&gt;MONTH(DATE(YEAR(M28),MONTH(M28),1)-WEEKDAY(DATE(YEAR(M28),MONTH(M28),1),startday)+(WeekNo-1)*7+WeekDay),"",DATE(YEAR(M28),MONTH(M28),1)-WEEKDAY(DATE(YEAR(M28),MONTH(M28),1),startday)+(WeekNo-1)*7+WeekDay)</f>
        <v>43891</v>
      </c>
      <c r="N30" s="157">
        <v>43892</v>
      </c>
      <c r="O30" s="157">
        <v>43893</v>
      </c>
      <c r="P30" s="160">
        <v>43894</v>
      </c>
      <c r="Q30" s="157">
        <v>43895</v>
      </c>
      <c r="R30" s="157">
        <v>43896</v>
      </c>
      <c r="S30" s="154">
        <v>43897</v>
      </c>
      <c r="T30" s="79"/>
      <c r="U30" s="158">
        <v>10</v>
      </c>
      <c r="V30" s="159" t="s">
        <v>117</v>
      </c>
      <c r="Y30" s="176"/>
    </row>
    <row r="31" spans="2:40" s="77" customFormat="1" ht="13.25" customHeight="1" x14ac:dyDescent="0.25">
      <c r="B31" s="154">
        <v>43716</v>
      </c>
      <c r="C31" s="157">
        <v>43717</v>
      </c>
      <c r="D31" s="156">
        <v>43718</v>
      </c>
      <c r="E31" s="157">
        <v>43719</v>
      </c>
      <c r="F31" s="157">
        <v>43720</v>
      </c>
      <c r="G31" s="157">
        <v>43721</v>
      </c>
      <c r="H31" s="154">
        <v>43722</v>
      </c>
      <c r="I31" s="79"/>
      <c r="J31" s="152">
        <v>18</v>
      </c>
      <c r="K31" s="153" t="s">
        <v>171</v>
      </c>
      <c r="L31" s="79"/>
      <c r="M31" s="154">
        <v>43898</v>
      </c>
      <c r="N31" s="157">
        <v>43899</v>
      </c>
      <c r="O31" s="156">
        <v>43900</v>
      </c>
      <c r="P31" s="157">
        <v>43901</v>
      </c>
      <c r="Q31" s="157">
        <v>43902</v>
      </c>
      <c r="R31" s="157">
        <v>43903</v>
      </c>
      <c r="S31" s="154">
        <v>43904</v>
      </c>
      <c r="T31" s="79"/>
      <c r="U31" s="180">
        <v>18</v>
      </c>
      <c r="V31" s="153" t="s">
        <v>171</v>
      </c>
      <c r="Y31" s="176"/>
    </row>
    <row r="32" spans="2:40" s="78" customFormat="1" ht="13.25" customHeight="1" x14ac:dyDescent="0.3">
      <c r="B32" s="154">
        <v>43723</v>
      </c>
      <c r="C32" s="157">
        <v>43724</v>
      </c>
      <c r="D32" s="157">
        <v>43725</v>
      </c>
      <c r="E32" s="160">
        <v>43726</v>
      </c>
      <c r="F32" s="157">
        <v>43727</v>
      </c>
      <c r="G32" s="157">
        <v>43728</v>
      </c>
      <c r="H32" s="154">
        <v>43729</v>
      </c>
      <c r="I32" s="79"/>
      <c r="J32" s="158">
        <v>24</v>
      </c>
      <c r="K32" s="159" t="s">
        <v>117</v>
      </c>
      <c r="L32" s="79"/>
      <c r="M32" s="154">
        <v>43905</v>
      </c>
      <c r="N32" s="157">
        <v>43906</v>
      </c>
      <c r="O32" s="157">
        <v>43907</v>
      </c>
      <c r="P32" s="160">
        <v>43908</v>
      </c>
      <c r="Q32" s="157">
        <v>43909</v>
      </c>
      <c r="R32" s="157">
        <v>43910</v>
      </c>
      <c r="S32" s="154">
        <v>43911</v>
      </c>
      <c r="T32" s="79"/>
      <c r="U32" s="158">
        <v>24</v>
      </c>
      <c r="V32" s="159" t="s">
        <v>117</v>
      </c>
      <c r="AA32" s="77"/>
      <c r="AB32" s="77"/>
    </row>
    <row r="33" spans="2:28" s="77" customFormat="1" ht="13.25" customHeight="1" x14ac:dyDescent="0.3">
      <c r="B33" s="154">
        <v>43730</v>
      </c>
      <c r="C33" s="157">
        <v>43731</v>
      </c>
      <c r="D33" s="156">
        <v>43732</v>
      </c>
      <c r="E33" s="157">
        <v>43733</v>
      </c>
      <c r="F33" s="157">
        <v>43734</v>
      </c>
      <c r="G33" s="155">
        <v>43735</v>
      </c>
      <c r="H33" s="181">
        <v>43736</v>
      </c>
      <c r="I33" s="79"/>
      <c r="J33" s="164">
        <v>27</v>
      </c>
      <c r="K33" s="182" t="s">
        <v>183</v>
      </c>
      <c r="L33" s="79"/>
      <c r="M33" s="154">
        <v>43912</v>
      </c>
      <c r="N33" s="157">
        <v>43913</v>
      </c>
      <c r="O33" s="156">
        <v>43914</v>
      </c>
      <c r="P33" s="157">
        <v>43915</v>
      </c>
      <c r="Q33" s="157">
        <v>43916</v>
      </c>
      <c r="R33" s="157">
        <v>43917</v>
      </c>
      <c r="S33" s="154">
        <v>43918</v>
      </c>
      <c r="T33" s="163"/>
      <c r="U33" s="164">
        <v>30</v>
      </c>
      <c r="V33" s="182" t="s">
        <v>185</v>
      </c>
      <c r="AA33" s="78"/>
    </row>
    <row r="34" spans="2:28" s="77" customFormat="1" ht="13.25" customHeight="1" x14ac:dyDescent="0.2">
      <c r="B34" s="154">
        <v>43737</v>
      </c>
      <c r="C34" s="157">
        <v>43738</v>
      </c>
      <c r="D34" s="156" t="str">
        <v/>
      </c>
      <c r="E34" s="157" t="str">
        <v/>
      </c>
      <c r="F34" s="157" t="str">
        <v/>
      </c>
      <c r="G34" s="155" t="str">
        <v/>
      </c>
      <c r="H34" s="154" t="str">
        <v/>
      </c>
      <c r="I34" s="79"/>
      <c r="J34" s="82"/>
      <c r="K34" s="79"/>
      <c r="L34" s="79"/>
      <c r="M34" s="154">
        <v>43919</v>
      </c>
      <c r="N34" s="157">
        <v>43920</v>
      </c>
      <c r="O34" s="155">
        <v>43921</v>
      </c>
      <c r="P34" s="157" t="str">
        <v/>
      </c>
      <c r="Q34" s="157" t="str">
        <v/>
      </c>
      <c r="R34" s="157" t="str">
        <v/>
      </c>
      <c r="S34" s="154" t="str">
        <v/>
      </c>
      <c r="T34" s="79"/>
      <c r="U34" s="183" t="s">
        <v>178</v>
      </c>
      <c r="V34" s="183"/>
    </row>
    <row r="35" spans="2:28" s="77" customFormat="1" ht="13.25" customHeight="1" x14ac:dyDescent="0.3">
      <c r="B35" s="154" t="str">
        <v/>
      </c>
      <c r="C35" s="157" t="str">
        <v/>
      </c>
      <c r="D35" s="157" t="str">
        <v/>
      </c>
      <c r="E35" s="157" t="str">
        <v/>
      </c>
      <c r="F35" s="157" t="str">
        <v/>
      </c>
      <c r="G35" s="157" t="str">
        <v/>
      </c>
      <c r="H35" s="154" t="str">
        <v/>
      </c>
      <c r="I35" s="79"/>
      <c r="J35" s="82"/>
      <c r="K35" s="163"/>
      <c r="L35" s="79"/>
      <c r="M35" s="154" t="str">
        <v/>
      </c>
      <c r="N35" s="157" t="str">
        <v/>
      </c>
      <c r="O35" s="157" t="str">
        <v/>
      </c>
      <c r="P35" s="157" t="str">
        <v/>
      </c>
      <c r="Q35" s="157" t="str">
        <v/>
      </c>
      <c r="R35" s="157" t="str">
        <v/>
      </c>
      <c r="S35" s="154" t="str">
        <v/>
      </c>
      <c r="T35" s="79"/>
      <c r="Y35" s="286"/>
      <c r="Z35" s="78"/>
      <c r="AB35" s="78"/>
    </row>
    <row r="36" spans="2:28" s="77" customFormat="1" ht="5.25" customHeight="1" x14ac:dyDescent="0.2">
      <c r="B36" s="79"/>
      <c r="C36" s="79"/>
      <c r="D36" s="79"/>
      <c r="E36" s="79"/>
      <c r="F36" s="79"/>
      <c r="G36" s="79"/>
      <c r="H36" s="79"/>
      <c r="I36" s="79"/>
      <c r="L36" s="79"/>
      <c r="M36" s="79"/>
      <c r="N36" s="79"/>
      <c r="O36" s="79"/>
      <c r="P36" s="79"/>
      <c r="Q36" s="79"/>
      <c r="R36" s="79"/>
      <c r="S36" s="79"/>
      <c r="T36" s="79"/>
      <c r="U36" s="79"/>
      <c r="V36" s="79"/>
      <c r="Y36" s="286"/>
    </row>
    <row r="37" spans="2:28" s="77" customFormat="1" ht="10.5" x14ac:dyDescent="0.2">
      <c r="B37" s="283">
        <f>DATE(year,10,1)</f>
        <v>43739</v>
      </c>
      <c r="C37" s="284"/>
      <c r="D37" s="284"/>
      <c r="E37" s="284"/>
      <c r="F37" s="284"/>
      <c r="G37" s="284"/>
      <c r="H37" s="284"/>
      <c r="I37" s="79"/>
      <c r="J37" s="285" t="s">
        <v>123</v>
      </c>
      <c r="K37" s="285"/>
      <c r="L37" s="79"/>
      <c r="M37" s="283">
        <f>DATE(year+1,4,1)</f>
        <v>43922</v>
      </c>
      <c r="N37" s="284"/>
      <c r="O37" s="284"/>
      <c r="P37" s="284"/>
      <c r="Q37" s="284"/>
      <c r="R37" s="284"/>
      <c r="S37" s="284"/>
      <c r="T37" s="79"/>
      <c r="U37" s="285" t="s">
        <v>124</v>
      </c>
      <c r="V37" s="285"/>
      <c r="Y37" s="286"/>
    </row>
    <row r="38" spans="2:28" s="77" customFormat="1" ht="13.25" customHeight="1" x14ac:dyDescent="0.25">
      <c r="B38" s="150" t="str">
        <f>IF(startday=1,INDEX(weekDayNames,1),INDEX(weekDayNames,2))</f>
        <v>Su</v>
      </c>
      <c r="C38" s="151" t="str">
        <f>IF(startday=1,INDEX(weekDayNames,2),INDEX(weekDayNames,3))</f>
        <v>M</v>
      </c>
      <c r="D38" s="151" t="str">
        <f>IF(startday=1,INDEX(weekDayNames,3),INDEX(weekDayNames,4))</f>
        <v>Tu</v>
      </c>
      <c r="E38" s="151" t="str">
        <f>IF(startday=1,INDEX(weekDayNames,4),INDEX(weekDayNames,5))</f>
        <v>W</v>
      </c>
      <c r="F38" s="151" t="str">
        <f>IF(startday=1,INDEX(weekDayNames,5),INDEX(weekDayNames,6))</f>
        <v>Th</v>
      </c>
      <c r="G38" s="151" t="str">
        <f>IF(startday=1,INDEX(weekDayNames,6),INDEX(weekDayNames,7))</f>
        <v>F</v>
      </c>
      <c r="H38" s="150" t="str">
        <f>IF(startday=1,INDEX(weekDayNames,7),INDEX(weekDayNames,1))</f>
        <v>Sa</v>
      </c>
      <c r="I38" s="79"/>
      <c r="J38" s="152">
        <v>2</v>
      </c>
      <c r="K38" s="153" t="s">
        <v>171</v>
      </c>
      <c r="M38" s="150" t="str">
        <f>IF(startday=1,INDEX(weekDayNames,1),INDEX(weekDayNames,2))</f>
        <v>Su</v>
      </c>
      <c r="N38" s="151" t="str">
        <f>IF(startday=1,INDEX(weekDayNames,2),INDEX(weekDayNames,3))</f>
        <v>M</v>
      </c>
      <c r="O38" s="151" t="str">
        <f>IF(startday=1,INDEX(weekDayNames,3),INDEX(weekDayNames,4))</f>
        <v>Tu</v>
      </c>
      <c r="P38" s="151" t="str">
        <f>IF(startday=1,INDEX(weekDayNames,4),INDEX(weekDayNames,5))</f>
        <v>W</v>
      </c>
      <c r="Q38" s="151" t="str">
        <f>IF(startday=1,INDEX(weekDayNames,5),INDEX(weekDayNames,6))</f>
        <v>Th</v>
      </c>
      <c r="R38" s="151" t="str">
        <f>IF(startday=1,INDEX(weekDayNames,6),INDEX(weekDayNames,7))</f>
        <v>F</v>
      </c>
      <c r="S38" s="150" t="str">
        <f>IF(startday=1,INDEX(weekDayNames,7),INDEX(weekDayNames,1))</f>
        <v>Sa</v>
      </c>
      <c r="T38" s="79"/>
      <c r="U38" s="152">
        <v>1</v>
      </c>
      <c r="V38" s="153" t="s">
        <v>171</v>
      </c>
      <c r="Y38" s="286"/>
    </row>
    <row r="39" spans="2:28" s="77" customFormat="1" ht="13.25" customHeight="1" x14ac:dyDescent="0.3">
      <c r="B39" s="154" t="str">
        <f t="array" ref="B39:H44">IF(MONTH(B37)&lt;&gt;MONTH(DATE(YEAR(B37),MONTH(B37),1)-WEEKDAY(DATE(YEAR(B37),MONTH(B37),1),startday)+(WeekNo-1)*7+WeekDay),"",DATE(YEAR(B37),MONTH(B37),1)-WEEKDAY(DATE(YEAR(B37),MONTH(B37),1),startday)+(WeekNo-1)*7+WeekDay)</f>
        <v/>
      </c>
      <c r="C39" s="157" t="str">
        <v/>
      </c>
      <c r="D39" s="157">
        <v>43739</v>
      </c>
      <c r="E39" s="160">
        <v>43740</v>
      </c>
      <c r="F39" s="167">
        <v>43741</v>
      </c>
      <c r="G39" s="157">
        <v>43742</v>
      </c>
      <c r="H39" s="154">
        <v>43743</v>
      </c>
      <c r="I39" s="163"/>
      <c r="J39" s="158">
        <v>8</v>
      </c>
      <c r="K39" s="159" t="s">
        <v>117</v>
      </c>
      <c r="M39" s="154" t="str">
        <f t="array" ref="M39:S44">IF(MONTH(M37)&lt;&gt;MONTH(DATE(YEAR(M37),MONTH(M37),1)-WEEKDAY(DATE(YEAR(M37),MONTH(M37),1),startday)+(WeekNo-1)*7+WeekDay),"",DATE(YEAR(M37),MONTH(M37),1)-WEEKDAY(DATE(YEAR(M37),MONTH(M37),1),startday)+(WeekNo-1)*7+WeekDay)</f>
        <v/>
      </c>
      <c r="N39" s="157" t="str">
        <v/>
      </c>
      <c r="O39" s="157" t="str">
        <v/>
      </c>
      <c r="P39" s="160">
        <v>43922</v>
      </c>
      <c r="Q39" s="157">
        <v>43923</v>
      </c>
      <c r="R39" s="157">
        <v>43924</v>
      </c>
      <c r="S39" s="154">
        <v>43925</v>
      </c>
      <c r="T39" s="79"/>
      <c r="U39" s="158">
        <v>7</v>
      </c>
      <c r="V39" s="159" t="s">
        <v>117</v>
      </c>
      <c r="Y39" s="286"/>
      <c r="AA39" s="78"/>
    </row>
    <row r="40" spans="2:28" s="77" customFormat="1" ht="13.25" customHeight="1" x14ac:dyDescent="0.25">
      <c r="B40" s="154">
        <v>43744</v>
      </c>
      <c r="C40" s="157">
        <v>43745</v>
      </c>
      <c r="D40" s="156">
        <v>43746</v>
      </c>
      <c r="E40" s="157">
        <v>43747</v>
      </c>
      <c r="F40" s="157">
        <v>43748</v>
      </c>
      <c r="G40" s="157">
        <v>43749</v>
      </c>
      <c r="H40" s="154">
        <v>43750</v>
      </c>
      <c r="I40" s="163"/>
      <c r="J40" s="152">
        <v>16</v>
      </c>
      <c r="K40" s="153" t="s">
        <v>171</v>
      </c>
      <c r="L40" s="79"/>
      <c r="M40" s="154">
        <v>43926</v>
      </c>
      <c r="N40" s="157">
        <v>43927</v>
      </c>
      <c r="O40" s="156">
        <v>43928</v>
      </c>
      <c r="P40" s="157">
        <v>43929</v>
      </c>
      <c r="Q40" s="157">
        <v>43930</v>
      </c>
      <c r="R40" s="157">
        <v>43931</v>
      </c>
      <c r="S40" s="154">
        <v>43932</v>
      </c>
      <c r="T40" s="79"/>
      <c r="U40" s="180">
        <v>15</v>
      </c>
      <c r="V40" s="153" t="s">
        <v>171</v>
      </c>
      <c r="Y40" s="176"/>
    </row>
    <row r="41" spans="2:28" s="78" customFormat="1" ht="13.25" customHeight="1" x14ac:dyDescent="0.3">
      <c r="B41" s="184">
        <v>43751</v>
      </c>
      <c r="C41" s="167">
        <v>43752</v>
      </c>
      <c r="D41" s="167">
        <v>43753</v>
      </c>
      <c r="E41" s="160">
        <v>43754</v>
      </c>
      <c r="F41" s="157">
        <v>43755</v>
      </c>
      <c r="G41" s="157">
        <v>43756</v>
      </c>
      <c r="H41" s="185">
        <v>43757</v>
      </c>
      <c r="I41" s="79"/>
      <c r="J41" s="158">
        <v>22</v>
      </c>
      <c r="K41" s="159" t="s">
        <v>117</v>
      </c>
      <c r="L41" s="77"/>
      <c r="M41" s="154">
        <v>43933</v>
      </c>
      <c r="N41" s="157">
        <v>43934</v>
      </c>
      <c r="O41" s="157">
        <v>43935</v>
      </c>
      <c r="P41" s="160">
        <v>43936</v>
      </c>
      <c r="Q41" s="157">
        <v>43937</v>
      </c>
      <c r="R41" s="157">
        <v>43938</v>
      </c>
      <c r="S41" s="154">
        <v>43939</v>
      </c>
      <c r="T41" s="79"/>
      <c r="U41" s="158">
        <v>21</v>
      </c>
      <c r="V41" s="159" t="s">
        <v>117</v>
      </c>
      <c r="AA41" s="77"/>
      <c r="AB41" s="77"/>
    </row>
    <row r="42" spans="2:28" s="77" customFormat="1" ht="13.25" customHeight="1" x14ac:dyDescent="0.25">
      <c r="B42" s="154">
        <v>43758</v>
      </c>
      <c r="C42" s="157">
        <v>43759</v>
      </c>
      <c r="D42" s="156">
        <v>43760</v>
      </c>
      <c r="E42" s="157">
        <v>43761</v>
      </c>
      <c r="F42" s="157">
        <v>43762</v>
      </c>
      <c r="G42" s="157">
        <v>43763</v>
      </c>
      <c r="H42" s="154">
        <v>43764</v>
      </c>
      <c r="I42" s="79"/>
      <c r="J42" s="152">
        <v>30</v>
      </c>
      <c r="K42" s="153" t="s">
        <v>171</v>
      </c>
      <c r="L42" s="79"/>
      <c r="M42" s="154">
        <v>43940</v>
      </c>
      <c r="N42" s="157">
        <v>43941</v>
      </c>
      <c r="O42" s="156">
        <v>43942</v>
      </c>
      <c r="P42" s="157">
        <v>43943</v>
      </c>
      <c r="Q42" s="157">
        <v>43944</v>
      </c>
      <c r="R42" s="157">
        <v>43945</v>
      </c>
      <c r="S42" s="154">
        <v>43946</v>
      </c>
      <c r="T42" s="79"/>
      <c r="U42" s="175">
        <v>29</v>
      </c>
      <c r="V42" s="153" t="s">
        <v>171</v>
      </c>
    </row>
    <row r="43" spans="2:28" s="77" customFormat="1" ht="13.25" customHeight="1" x14ac:dyDescent="0.2">
      <c r="B43" s="154">
        <v>43765</v>
      </c>
      <c r="C43" s="157">
        <v>43766</v>
      </c>
      <c r="D43" s="157">
        <v>43767</v>
      </c>
      <c r="E43" s="160">
        <v>43768</v>
      </c>
      <c r="F43" s="155">
        <v>43769</v>
      </c>
      <c r="G43" s="169" t="str">
        <v/>
      </c>
      <c r="H43" s="154" t="str">
        <v/>
      </c>
      <c r="I43" s="79"/>
      <c r="J43" s="164">
        <v>31</v>
      </c>
      <c r="K43" s="166" t="s">
        <v>180</v>
      </c>
      <c r="L43" s="79"/>
      <c r="M43" s="154">
        <v>43947</v>
      </c>
      <c r="N43" s="157">
        <v>43948</v>
      </c>
      <c r="O43" s="157">
        <v>43949</v>
      </c>
      <c r="P43" s="160">
        <v>43950</v>
      </c>
      <c r="Q43" s="155">
        <v>43951</v>
      </c>
      <c r="R43" s="169" t="str">
        <v/>
      </c>
      <c r="S43" s="154" t="str">
        <v/>
      </c>
      <c r="T43" s="79"/>
      <c r="U43" s="186">
        <v>30</v>
      </c>
      <c r="V43" s="166" t="s">
        <v>179</v>
      </c>
    </row>
    <row r="44" spans="2:28" s="77" customFormat="1" ht="13.25" customHeight="1" x14ac:dyDescent="0.3">
      <c r="B44" s="184" t="str">
        <v/>
      </c>
      <c r="C44" s="157" t="str">
        <v/>
      </c>
      <c r="D44" s="157" t="str">
        <v/>
      </c>
      <c r="E44" s="157" t="str">
        <v/>
      </c>
      <c r="F44" s="157" t="str">
        <v/>
      </c>
      <c r="G44" s="157" t="str">
        <v/>
      </c>
      <c r="H44" s="154" t="str">
        <v/>
      </c>
      <c r="I44" s="79"/>
      <c r="J44" s="166"/>
      <c r="K44" s="166"/>
      <c r="L44" s="79"/>
      <c r="M44" s="154" t="str">
        <v/>
      </c>
      <c r="N44" s="157" t="str">
        <v/>
      </c>
      <c r="O44" s="157" t="str">
        <v/>
      </c>
      <c r="P44" s="157" t="str">
        <v/>
      </c>
      <c r="Q44" s="157" t="str">
        <v/>
      </c>
      <c r="R44" s="157" t="str">
        <v/>
      </c>
      <c r="S44" s="154" t="str">
        <v/>
      </c>
      <c r="T44" s="79"/>
      <c r="AB44" s="78"/>
    </row>
    <row r="45" spans="2:28" s="77" customFormat="1" ht="5.25" customHeight="1" x14ac:dyDescent="0.2">
      <c r="B45" s="79"/>
      <c r="C45" s="79"/>
      <c r="D45" s="79"/>
      <c r="E45" s="79"/>
      <c r="F45" s="79"/>
      <c r="G45" s="79"/>
      <c r="H45" s="79"/>
      <c r="I45" s="79"/>
      <c r="L45" s="79"/>
      <c r="M45" s="79"/>
      <c r="N45" s="79"/>
      <c r="O45" s="79"/>
      <c r="P45" s="79"/>
      <c r="Q45" s="79"/>
      <c r="R45" s="79"/>
      <c r="S45" s="79"/>
      <c r="T45" s="79"/>
    </row>
    <row r="46" spans="2:28" s="77" customFormat="1" ht="10.5" x14ac:dyDescent="0.2">
      <c r="B46" s="283">
        <f>DATE(year,11,1)</f>
        <v>43770</v>
      </c>
      <c r="C46" s="284"/>
      <c r="D46" s="284"/>
      <c r="E46" s="284"/>
      <c r="F46" s="284"/>
      <c r="G46" s="284"/>
      <c r="H46" s="284"/>
      <c r="I46" s="79"/>
      <c r="J46" s="285" t="s">
        <v>125</v>
      </c>
      <c r="K46" s="285"/>
      <c r="L46" s="79"/>
      <c r="M46" s="283">
        <f>DATE(year+1,5,1)</f>
        <v>43952</v>
      </c>
      <c r="N46" s="284"/>
      <c r="O46" s="284"/>
      <c r="P46" s="284"/>
      <c r="Q46" s="284"/>
      <c r="R46" s="284"/>
      <c r="S46" s="284"/>
      <c r="T46" s="79"/>
      <c r="U46" s="285" t="s">
        <v>126</v>
      </c>
      <c r="V46" s="285"/>
    </row>
    <row r="47" spans="2:28" s="77" customFormat="1" ht="13.25" customHeight="1" x14ac:dyDescent="0.25">
      <c r="B47" s="150" t="str">
        <f>IF(startday=1,INDEX(weekDayNames,1),INDEX(weekDayNames,2))</f>
        <v>Su</v>
      </c>
      <c r="C47" s="151" t="str">
        <f>IF(startday=1,INDEX(weekDayNames,2),INDEX(weekDayNames,3))</f>
        <v>M</v>
      </c>
      <c r="D47" s="151" t="str">
        <f>IF(startday=1,INDEX(weekDayNames,3),INDEX(weekDayNames,4))</f>
        <v>Tu</v>
      </c>
      <c r="E47" s="151" t="str">
        <f>IF(startday=1,INDEX(weekDayNames,4),INDEX(weekDayNames,5))</f>
        <v>W</v>
      </c>
      <c r="F47" s="151" t="str">
        <f>IF(startday=1,INDEX(weekDayNames,5),INDEX(weekDayNames,6))</f>
        <v>Th</v>
      </c>
      <c r="G47" s="151" t="str">
        <f>IF(startday=1,INDEX(weekDayNames,6),INDEX(weekDayNames,7))</f>
        <v>F</v>
      </c>
      <c r="H47" s="150" t="str">
        <f>IF(startday=1,INDEX(weekDayNames,7),INDEX(weekDayNames,1))</f>
        <v>Sa</v>
      </c>
      <c r="I47" s="79"/>
      <c r="J47" s="187" t="s">
        <v>195</v>
      </c>
      <c r="K47" s="159" t="s">
        <v>117</v>
      </c>
      <c r="L47" s="79"/>
      <c r="M47" s="150" t="str">
        <f>IF(startday=1,INDEX(weekDayNames,1),INDEX(weekDayNames,2))</f>
        <v>Su</v>
      </c>
      <c r="N47" s="151" t="str">
        <f>IF(startday=1,INDEX(weekDayNames,2),INDEX(weekDayNames,3))</f>
        <v>M</v>
      </c>
      <c r="O47" s="151" t="str">
        <f>IF(startday=1,INDEX(weekDayNames,3),INDEX(weekDayNames,4))</f>
        <v>Tu</v>
      </c>
      <c r="P47" s="151" t="str">
        <f>IF(startday=1,INDEX(weekDayNames,4),INDEX(weekDayNames,5))</f>
        <v>W</v>
      </c>
      <c r="Q47" s="151" t="str">
        <f>IF(startday=1,INDEX(weekDayNames,5),INDEX(weekDayNames,6))</f>
        <v>Th</v>
      </c>
      <c r="R47" s="151" t="str">
        <f>IF(startday=1,INDEX(weekDayNames,6),INDEX(weekDayNames,7))</f>
        <v>F</v>
      </c>
      <c r="S47" s="150" t="str">
        <f>IF(startday=1,INDEX(weekDayNames,7),INDEX(weekDayNames,1))</f>
        <v>Sa</v>
      </c>
      <c r="T47" s="79"/>
      <c r="U47" s="158">
        <v>5</v>
      </c>
      <c r="V47" s="159" t="s">
        <v>117</v>
      </c>
    </row>
    <row r="48" spans="2:28" s="77" customFormat="1" ht="13.25" customHeight="1" x14ac:dyDescent="0.2">
      <c r="B48" s="154" t="str">
        <f t="array" ref="B48:H53">IF(MONTH(B46)&lt;&gt;MONTH(DATE(YEAR(B46),MONTH(B46),1)-WEEKDAY(DATE(YEAR(B46),MONTH(B46),1),startday)+(WeekNo-1)*7+WeekDay),"",DATE(YEAR(B46),MONTH(B46),1)-WEEKDAY(DATE(YEAR(B46),MONTH(B46),1),startday)+(WeekNo-1)*7+WeekDay)</f>
        <v/>
      </c>
      <c r="C48" s="157" t="str">
        <v/>
      </c>
      <c r="D48" s="188" t="str">
        <v/>
      </c>
      <c r="E48" s="156" t="str">
        <v/>
      </c>
      <c r="F48" s="156" t="str">
        <v/>
      </c>
      <c r="G48" s="157">
        <v>43770</v>
      </c>
      <c r="H48" s="154">
        <v>43771</v>
      </c>
      <c r="I48" s="79"/>
      <c r="J48" s="174">
        <v>13</v>
      </c>
      <c r="K48" s="153" t="s">
        <v>171</v>
      </c>
      <c r="L48" s="79"/>
      <c r="M48" s="154" t="str">
        <f t="array" ref="M48:S53">IF(MONTH(M46)&lt;&gt;MONTH(DATE(YEAR(M46),MONTH(M46),1)-WEEKDAY(DATE(YEAR(M46),MONTH(M46),1),startday)+(WeekNo-1)*7+WeekDay),"",DATE(YEAR(M46),MONTH(M46),1)-WEEKDAY(DATE(YEAR(M46),MONTH(M46),1),startday)+(WeekNo-1)*7+WeekDay)</f>
        <v/>
      </c>
      <c r="N48" s="189" t="str">
        <v/>
      </c>
      <c r="O48" s="156" t="str">
        <v/>
      </c>
      <c r="P48" s="156" t="str">
        <v/>
      </c>
      <c r="Q48" s="157" t="str">
        <v/>
      </c>
      <c r="R48" s="157">
        <v>43952</v>
      </c>
      <c r="S48" s="154">
        <v>43953</v>
      </c>
      <c r="T48" s="79"/>
      <c r="U48" s="175">
        <v>13</v>
      </c>
      <c r="V48" s="153" t="s">
        <v>171</v>
      </c>
    </row>
    <row r="49" spans="2:28" s="77" customFormat="1" ht="13.25" customHeight="1" x14ac:dyDescent="0.25">
      <c r="B49" s="154">
        <v>43772</v>
      </c>
      <c r="C49" s="157">
        <v>43773</v>
      </c>
      <c r="D49" s="156">
        <v>43774</v>
      </c>
      <c r="E49" s="157">
        <v>43775</v>
      </c>
      <c r="F49" s="157">
        <v>43776</v>
      </c>
      <c r="G49" s="157">
        <v>43777</v>
      </c>
      <c r="H49" s="154">
        <v>43778</v>
      </c>
      <c r="I49" s="79"/>
      <c r="J49" s="158">
        <v>19</v>
      </c>
      <c r="K49" s="159" t="s">
        <v>117</v>
      </c>
      <c r="L49" s="79"/>
      <c r="M49" s="154">
        <v>43954</v>
      </c>
      <c r="N49" s="157">
        <v>43955</v>
      </c>
      <c r="O49" s="156">
        <v>43956</v>
      </c>
      <c r="P49" s="157">
        <v>43957</v>
      </c>
      <c r="Q49" s="157">
        <v>43958</v>
      </c>
      <c r="R49" s="157">
        <v>43959</v>
      </c>
      <c r="S49" s="154">
        <v>43960</v>
      </c>
      <c r="T49" s="79"/>
      <c r="U49" s="158">
        <v>19</v>
      </c>
      <c r="V49" s="159" t="s">
        <v>117</v>
      </c>
      <c r="Y49" s="135"/>
    </row>
    <row r="50" spans="2:28" s="78" customFormat="1" ht="13.25" customHeight="1" x14ac:dyDescent="0.3">
      <c r="B50" s="154">
        <v>43779</v>
      </c>
      <c r="C50" s="157">
        <v>43780</v>
      </c>
      <c r="D50" s="157">
        <v>43781</v>
      </c>
      <c r="E50" s="160">
        <v>43782</v>
      </c>
      <c r="F50" s="157">
        <v>43783</v>
      </c>
      <c r="G50" s="157">
        <v>43784</v>
      </c>
      <c r="H50" s="154">
        <v>43785</v>
      </c>
      <c r="I50" s="79"/>
      <c r="J50" s="152">
        <v>27</v>
      </c>
      <c r="K50" s="153" t="s">
        <v>171</v>
      </c>
      <c r="L50" s="79"/>
      <c r="M50" s="154">
        <v>43961</v>
      </c>
      <c r="N50" s="157">
        <v>43962</v>
      </c>
      <c r="O50" s="157">
        <v>43963</v>
      </c>
      <c r="P50" s="160">
        <v>43964</v>
      </c>
      <c r="Q50" s="157">
        <v>43965</v>
      </c>
      <c r="R50" s="157">
        <v>43966</v>
      </c>
      <c r="S50" s="154">
        <v>43967</v>
      </c>
      <c r="T50" s="79"/>
      <c r="U50" s="175">
        <v>27</v>
      </c>
      <c r="V50" s="153" t="s">
        <v>171</v>
      </c>
      <c r="Y50" s="176"/>
      <c r="Z50" s="77"/>
      <c r="AA50" s="77"/>
      <c r="AB50" s="77"/>
    </row>
    <row r="51" spans="2:28" s="77" customFormat="1" ht="13.25" customHeight="1" x14ac:dyDescent="0.3">
      <c r="B51" s="154">
        <v>43786</v>
      </c>
      <c r="C51" s="157">
        <v>43787</v>
      </c>
      <c r="D51" s="156">
        <v>43788</v>
      </c>
      <c r="E51" s="157">
        <v>43789</v>
      </c>
      <c r="F51" s="157">
        <v>43790</v>
      </c>
      <c r="G51" s="157">
        <v>43791</v>
      </c>
      <c r="H51" s="154">
        <v>43792</v>
      </c>
      <c r="I51" s="79"/>
      <c r="L51" s="79"/>
      <c r="M51" s="154">
        <v>43968</v>
      </c>
      <c r="N51" s="157">
        <v>43969</v>
      </c>
      <c r="O51" s="156">
        <v>43970</v>
      </c>
      <c r="P51" s="157">
        <v>43971</v>
      </c>
      <c r="Q51" s="157">
        <v>43972</v>
      </c>
      <c r="R51" s="157">
        <v>43973</v>
      </c>
      <c r="S51" s="154">
        <v>43974</v>
      </c>
      <c r="T51" s="79"/>
      <c r="Y51" s="176"/>
      <c r="AA51" s="78"/>
    </row>
    <row r="52" spans="2:28" s="77" customFormat="1" ht="13.25" customHeight="1" x14ac:dyDescent="0.2">
      <c r="B52" s="154">
        <v>43793</v>
      </c>
      <c r="C52" s="157">
        <v>43794</v>
      </c>
      <c r="D52" s="157">
        <v>43795</v>
      </c>
      <c r="E52" s="160">
        <v>43796</v>
      </c>
      <c r="F52" s="157">
        <v>43797</v>
      </c>
      <c r="G52" s="157">
        <v>43798</v>
      </c>
      <c r="H52" s="154">
        <v>43799</v>
      </c>
      <c r="I52" s="79"/>
      <c r="L52" s="79"/>
      <c r="M52" s="154">
        <v>43975</v>
      </c>
      <c r="N52" s="157">
        <v>43976</v>
      </c>
      <c r="O52" s="157">
        <v>43977</v>
      </c>
      <c r="P52" s="160">
        <v>43978</v>
      </c>
      <c r="Q52" s="157">
        <v>43979</v>
      </c>
      <c r="R52" s="157">
        <v>43980</v>
      </c>
      <c r="S52" s="154">
        <v>43981</v>
      </c>
      <c r="T52" s="79"/>
      <c r="Y52" s="176"/>
    </row>
    <row r="53" spans="2:28" s="77" customFormat="1" ht="13.25" customHeight="1" x14ac:dyDescent="0.3">
      <c r="B53" s="154" t="str">
        <v/>
      </c>
      <c r="C53" s="157" t="str">
        <v/>
      </c>
      <c r="D53" s="157" t="str">
        <v/>
      </c>
      <c r="E53" s="157" t="str">
        <v/>
      </c>
      <c r="F53" s="157" t="str">
        <v/>
      </c>
      <c r="G53" s="157" t="str">
        <v/>
      </c>
      <c r="H53" s="154" t="str">
        <v/>
      </c>
      <c r="I53" s="79"/>
      <c r="J53" s="190"/>
      <c r="K53" s="81"/>
      <c r="L53" s="79"/>
      <c r="M53" s="154">
        <v>43982</v>
      </c>
      <c r="N53" s="157" t="str">
        <v/>
      </c>
      <c r="O53" s="157" t="str">
        <v/>
      </c>
      <c r="P53" s="157" t="str">
        <v/>
      </c>
      <c r="Q53" s="157" t="str">
        <v/>
      </c>
      <c r="R53" s="157" t="str">
        <v/>
      </c>
      <c r="S53" s="154" t="str">
        <v/>
      </c>
      <c r="T53" s="79"/>
      <c r="U53" s="191"/>
      <c r="V53" s="79"/>
      <c r="Y53" s="192"/>
      <c r="Z53" s="78"/>
      <c r="AB53" s="78"/>
    </row>
    <row r="54" spans="2:28" s="77" customFormat="1" ht="5" customHeight="1" x14ac:dyDescent="0.3">
      <c r="B54" s="79"/>
      <c r="C54" s="79"/>
      <c r="D54" s="79"/>
      <c r="E54" s="79"/>
      <c r="F54" s="79"/>
      <c r="G54" s="79"/>
      <c r="H54" s="79"/>
      <c r="I54" s="79"/>
      <c r="L54" s="79"/>
      <c r="M54" s="78"/>
      <c r="N54" s="78"/>
      <c r="O54" s="78"/>
      <c r="P54" s="78"/>
      <c r="Q54" s="78"/>
      <c r="R54" s="78"/>
      <c r="S54" s="78"/>
      <c r="T54" s="79"/>
      <c r="U54" s="78"/>
      <c r="V54" s="78"/>
      <c r="Y54" s="176"/>
    </row>
    <row r="55" spans="2:28" s="77" customFormat="1" ht="10.5" x14ac:dyDescent="0.2">
      <c r="B55" s="283">
        <f>DATE(year,12,1)</f>
        <v>43800</v>
      </c>
      <c r="C55" s="284"/>
      <c r="D55" s="284"/>
      <c r="E55" s="284"/>
      <c r="F55" s="284"/>
      <c r="G55" s="284"/>
      <c r="H55" s="284"/>
      <c r="I55" s="79"/>
      <c r="J55" s="285" t="s">
        <v>127</v>
      </c>
      <c r="K55" s="285"/>
      <c r="L55" s="79"/>
      <c r="M55" s="283">
        <f>DATE(year+1,6,1)</f>
        <v>43983</v>
      </c>
      <c r="N55" s="284"/>
      <c r="O55" s="284"/>
      <c r="P55" s="284"/>
      <c r="Q55" s="284"/>
      <c r="R55" s="284"/>
      <c r="S55" s="284"/>
      <c r="T55" s="79"/>
      <c r="U55" s="285" t="s">
        <v>128</v>
      </c>
      <c r="V55" s="285"/>
    </row>
    <row r="56" spans="2:28" s="77" customFormat="1" ht="13.25" customHeight="1" x14ac:dyDescent="0.25">
      <c r="B56" s="150" t="str">
        <f>IF(startday=1,INDEX(weekDayNames,1),INDEX(weekDayNames,2))</f>
        <v>Su</v>
      </c>
      <c r="C56" s="151" t="str">
        <f>IF(startday=1,INDEX(weekDayNames,2),INDEX(weekDayNames,3))</f>
        <v>M</v>
      </c>
      <c r="D56" s="151" t="str">
        <f>IF(startday=1,INDEX(weekDayNames,3),INDEX(weekDayNames,4))</f>
        <v>Tu</v>
      </c>
      <c r="E56" s="151" t="str">
        <f>IF(startday=1,INDEX(weekDayNames,4),INDEX(weekDayNames,5))</f>
        <v>W</v>
      </c>
      <c r="F56" s="151" t="str">
        <f>IF(startday=1,INDEX(weekDayNames,5),INDEX(weekDayNames,6))</f>
        <v>Th</v>
      </c>
      <c r="G56" s="151" t="str">
        <f>IF(startday=1,INDEX(weekDayNames,6),INDEX(weekDayNames,7))</f>
        <v>F</v>
      </c>
      <c r="H56" s="150" t="str">
        <f>IF(startday=1,INDEX(weekDayNames,7),INDEX(weekDayNames,1))</f>
        <v>Sa</v>
      </c>
      <c r="I56" s="79"/>
      <c r="J56" s="158">
        <v>3</v>
      </c>
      <c r="K56" s="159" t="s">
        <v>117</v>
      </c>
      <c r="L56" s="79"/>
      <c r="M56" s="150" t="str">
        <f>IF(startday=1,INDEX(weekDayNames,1),INDEX(weekDayNames,2))</f>
        <v>Su</v>
      </c>
      <c r="N56" s="151" t="str">
        <f>IF(startday=1,INDEX(weekDayNames,2),INDEX(weekDayNames,3))</f>
        <v>M</v>
      </c>
      <c r="O56" s="151" t="str">
        <f>IF(startday=1,INDEX(weekDayNames,3),INDEX(weekDayNames,4))</f>
        <v>Tu</v>
      </c>
      <c r="P56" s="151" t="str">
        <f>IF(startday=1,INDEX(weekDayNames,4),INDEX(weekDayNames,5))</f>
        <v>W</v>
      </c>
      <c r="Q56" s="151" t="str">
        <f>IF(startday=1,INDEX(weekDayNames,5),INDEX(weekDayNames,6))</f>
        <v>Th</v>
      </c>
      <c r="R56" s="151" t="str">
        <f>IF(startday=1,INDEX(weekDayNames,6),INDEX(weekDayNames,7))</f>
        <v>F</v>
      </c>
      <c r="S56" s="150" t="str">
        <f>IF(startday=1,INDEX(weekDayNames,7),INDEX(weekDayNames,1))</f>
        <v>Sa</v>
      </c>
      <c r="T56" s="79"/>
      <c r="U56" s="158">
        <v>2</v>
      </c>
      <c r="V56" s="159" t="s">
        <v>117</v>
      </c>
    </row>
    <row r="57" spans="2:28" s="77" customFormat="1" ht="13.25" customHeight="1" x14ac:dyDescent="0.25">
      <c r="B57" s="154">
        <f t="array" ref="B57:H62">IF(MONTH(B55)&lt;&gt;MONTH(DATE(YEAR(B55),MONTH(B55),1)-WEEKDAY(DATE(YEAR(B55),MONTH(B55),1),startday)+(WeekNo-1)*7+WeekDay),"",DATE(YEAR(B55),MONTH(B55),1)-WEEKDAY(DATE(YEAR(B55),MONTH(B55),1),startday)+(WeekNo-1)*7+WeekDay)</f>
        <v>43800</v>
      </c>
      <c r="C57" s="157">
        <v>43801</v>
      </c>
      <c r="D57" s="156">
        <v>43802</v>
      </c>
      <c r="E57" s="157">
        <v>43803</v>
      </c>
      <c r="F57" s="157">
        <v>43804</v>
      </c>
      <c r="G57" s="157">
        <v>43805</v>
      </c>
      <c r="H57" s="154">
        <v>43806</v>
      </c>
      <c r="I57" s="79"/>
      <c r="J57" s="152">
        <v>11</v>
      </c>
      <c r="K57" s="153" t="s">
        <v>171</v>
      </c>
      <c r="L57" s="79"/>
      <c r="M57" s="154" t="str">
        <f t="array" ref="M57:S62">IF(MONTH(M55)&lt;&gt;MONTH(DATE(YEAR(M55),MONTH(M55),1)-WEEKDAY(DATE(YEAR(M55),MONTH(M55),1),startday)+(WeekNo-1)*7+WeekDay),"",DATE(YEAR(M55),MONTH(M55),1)-WEEKDAY(DATE(YEAR(M55),MONTH(M55),1),startday)+(WeekNo-1)*7+WeekDay)</f>
        <v/>
      </c>
      <c r="N57" s="157">
        <v>43983</v>
      </c>
      <c r="O57" s="156">
        <v>43984</v>
      </c>
      <c r="P57" s="157">
        <v>43985</v>
      </c>
      <c r="Q57" s="157">
        <v>43986</v>
      </c>
      <c r="R57" s="157">
        <v>43987</v>
      </c>
      <c r="S57" s="154">
        <v>43988</v>
      </c>
      <c r="T57" s="79"/>
      <c r="U57" s="175">
        <v>10</v>
      </c>
      <c r="V57" s="153" t="s">
        <v>171</v>
      </c>
    </row>
    <row r="58" spans="2:28" s="77" customFormat="1" ht="13.25" customHeight="1" x14ac:dyDescent="0.25">
      <c r="B58" s="154">
        <v>43807</v>
      </c>
      <c r="C58" s="157">
        <v>43808</v>
      </c>
      <c r="D58" s="157">
        <v>43809</v>
      </c>
      <c r="E58" s="160">
        <v>43810</v>
      </c>
      <c r="F58" s="157">
        <v>43811</v>
      </c>
      <c r="G58" s="157">
        <v>43812</v>
      </c>
      <c r="H58" s="154">
        <v>43813</v>
      </c>
      <c r="I58" s="79"/>
      <c r="J58" s="158">
        <v>17</v>
      </c>
      <c r="K58" s="159" t="s">
        <v>117</v>
      </c>
      <c r="L58" s="79"/>
      <c r="M58" s="154">
        <v>43989</v>
      </c>
      <c r="N58" s="157">
        <v>43990</v>
      </c>
      <c r="O58" s="157">
        <v>43991</v>
      </c>
      <c r="P58" s="160">
        <v>43992</v>
      </c>
      <c r="Q58" s="157">
        <v>43993</v>
      </c>
      <c r="R58" s="157">
        <v>43994</v>
      </c>
      <c r="S58" s="154">
        <v>43995</v>
      </c>
      <c r="T58" s="79"/>
      <c r="U58" s="158">
        <v>16</v>
      </c>
      <c r="V58" s="159" t="s">
        <v>117</v>
      </c>
    </row>
    <row r="59" spans="2:28" s="77" customFormat="1" ht="13.25" customHeight="1" x14ac:dyDescent="0.25">
      <c r="B59" s="154">
        <v>43814</v>
      </c>
      <c r="C59" s="157">
        <v>43815</v>
      </c>
      <c r="D59" s="156">
        <v>43816</v>
      </c>
      <c r="E59" s="157">
        <v>43817</v>
      </c>
      <c r="F59" s="157">
        <v>43818</v>
      </c>
      <c r="G59" s="157">
        <v>43819</v>
      </c>
      <c r="H59" s="154">
        <v>43820</v>
      </c>
      <c r="I59" s="79"/>
      <c r="J59" s="164">
        <v>31</v>
      </c>
      <c r="K59" s="182" t="s">
        <v>184</v>
      </c>
      <c r="L59" s="79"/>
      <c r="M59" s="154">
        <v>43996</v>
      </c>
      <c r="N59" s="157">
        <v>43997</v>
      </c>
      <c r="O59" s="156">
        <v>43998</v>
      </c>
      <c r="P59" s="157">
        <v>43999</v>
      </c>
      <c r="Q59" s="157">
        <v>44000</v>
      </c>
      <c r="R59" s="157">
        <v>44001</v>
      </c>
      <c r="S59" s="154">
        <v>44002</v>
      </c>
      <c r="T59" s="79"/>
      <c r="U59" s="175">
        <v>24</v>
      </c>
      <c r="V59" s="153" t="s">
        <v>171</v>
      </c>
    </row>
    <row r="60" spans="2:28" s="78" customFormat="1" ht="13.25" customHeight="1" x14ac:dyDescent="0.3">
      <c r="B60" s="154">
        <v>43821</v>
      </c>
      <c r="C60" s="157">
        <v>43822</v>
      </c>
      <c r="D60" s="157">
        <v>43823</v>
      </c>
      <c r="E60" s="157">
        <v>43824</v>
      </c>
      <c r="F60" s="157">
        <v>43825</v>
      </c>
      <c r="G60" s="157">
        <v>43826</v>
      </c>
      <c r="H60" s="154">
        <v>43827</v>
      </c>
      <c r="I60" s="79"/>
      <c r="J60" s="164">
        <v>31</v>
      </c>
      <c r="K60" s="178" t="s">
        <v>129</v>
      </c>
      <c r="L60" s="79"/>
      <c r="M60" s="154">
        <v>44003</v>
      </c>
      <c r="N60" s="157">
        <v>44004</v>
      </c>
      <c r="O60" s="157">
        <v>44005</v>
      </c>
      <c r="P60" s="160">
        <v>44006</v>
      </c>
      <c r="Q60" s="157">
        <v>44007</v>
      </c>
      <c r="R60" s="157">
        <v>44008</v>
      </c>
      <c r="S60" s="154">
        <v>44009</v>
      </c>
      <c r="T60" s="79"/>
      <c r="U60" s="193">
        <v>30</v>
      </c>
      <c r="V60" s="194" t="s">
        <v>181</v>
      </c>
      <c r="Y60" s="77"/>
      <c r="Z60" s="77"/>
      <c r="AA60" s="77"/>
      <c r="AB60" s="77"/>
    </row>
    <row r="61" spans="2:28" s="77" customFormat="1" ht="13.25" customHeight="1" x14ac:dyDescent="0.3">
      <c r="B61" s="154">
        <v>43828</v>
      </c>
      <c r="C61" s="157">
        <v>43829</v>
      </c>
      <c r="D61" s="155">
        <v>43830</v>
      </c>
      <c r="E61" s="160" t="str">
        <v/>
      </c>
      <c r="F61" s="157" t="str">
        <v/>
      </c>
      <c r="G61" s="157" t="str">
        <v/>
      </c>
      <c r="H61" s="154" t="str">
        <v/>
      </c>
      <c r="I61" s="79"/>
      <c r="L61" s="79"/>
      <c r="M61" s="154">
        <v>44010</v>
      </c>
      <c r="N61" s="157">
        <v>44011</v>
      </c>
      <c r="O61" s="155">
        <v>44012</v>
      </c>
      <c r="P61" s="160" t="str">
        <v/>
      </c>
      <c r="Q61" s="157" t="str">
        <v/>
      </c>
      <c r="R61" s="155" t="str">
        <v/>
      </c>
      <c r="S61" s="154" t="str">
        <v/>
      </c>
      <c r="T61" s="79"/>
      <c r="U61" s="83"/>
      <c r="V61" s="79"/>
      <c r="AA61" s="78"/>
    </row>
    <row r="62" spans="2:28" s="77" customFormat="1" ht="13.25" customHeight="1" x14ac:dyDescent="0.2">
      <c r="B62" s="154" t="str">
        <v/>
      </c>
      <c r="C62" s="156" t="str">
        <v/>
      </c>
      <c r="D62" s="157" t="str">
        <v/>
      </c>
      <c r="E62" s="157" t="str">
        <v/>
      </c>
      <c r="F62" s="157" t="str">
        <v/>
      </c>
      <c r="G62" s="157" t="str">
        <v/>
      </c>
      <c r="H62" s="154" t="str">
        <v/>
      </c>
      <c r="I62" s="79"/>
      <c r="L62" s="79"/>
      <c r="M62" s="154" t="str">
        <v/>
      </c>
      <c r="N62" s="157" t="str">
        <v/>
      </c>
      <c r="O62" s="157" t="str">
        <v/>
      </c>
      <c r="P62" s="160" t="str">
        <v/>
      </c>
      <c r="Q62" s="157" t="str">
        <v/>
      </c>
      <c r="R62" s="157" t="str">
        <v/>
      </c>
      <c r="S62" s="154" t="str">
        <v/>
      </c>
      <c r="T62" s="79"/>
      <c r="U62" s="83"/>
      <c r="V62" s="79"/>
    </row>
    <row r="63" spans="2:28" s="77" customFormat="1" ht="13" x14ac:dyDescent="0.3">
      <c r="B63" s="79"/>
      <c r="C63" s="79"/>
      <c r="D63" s="79"/>
      <c r="E63" s="79"/>
      <c r="F63" s="79"/>
      <c r="G63" s="79"/>
      <c r="H63" s="79"/>
      <c r="I63" s="79"/>
      <c r="J63" s="82"/>
      <c r="K63" s="79"/>
      <c r="L63" s="79"/>
      <c r="M63" s="73"/>
      <c r="N63" s="73"/>
      <c r="O63" s="73"/>
      <c r="P63" s="73"/>
      <c r="Q63" s="73"/>
      <c r="R63" s="73"/>
      <c r="S63" s="73"/>
      <c r="T63" s="79"/>
      <c r="U63" s="83"/>
      <c r="V63" s="79"/>
      <c r="Y63" s="78"/>
      <c r="Z63" s="78"/>
      <c r="AB63" s="78"/>
    </row>
    <row r="64" spans="2:28" s="77" customFormat="1" x14ac:dyDescent="0.25">
      <c r="B64" s="73"/>
      <c r="C64" s="73"/>
      <c r="D64" s="73"/>
      <c r="E64" s="73"/>
      <c r="F64" s="73"/>
      <c r="G64" s="73"/>
      <c r="H64" s="73"/>
      <c r="I64" s="79"/>
      <c r="J64" s="82"/>
      <c r="K64" s="79"/>
      <c r="L64" s="79"/>
      <c r="M64" s="73"/>
      <c r="N64" s="73"/>
      <c r="O64" s="73"/>
      <c r="P64" s="73"/>
      <c r="Q64" s="73"/>
      <c r="R64" s="73"/>
      <c r="S64" s="73"/>
      <c r="T64" s="79"/>
      <c r="U64" s="79"/>
      <c r="V64" s="79"/>
    </row>
    <row r="65" spans="2:28" s="77" customFormat="1" x14ac:dyDescent="0.25">
      <c r="B65" s="73"/>
      <c r="C65" s="73"/>
      <c r="D65" s="73"/>
      <c r="E65" s="73"/>
      <c r="F65" s="73"/>
      <c r="G65" s="73"/>
      <c r="H65" s="73"/>
      <c r="I65" s="73"/>
      <c r="J65" s="74"/>
      <c r="K65" s="73"/>
      <c r="L65" s="73"/>
      <c r="M65" s="73"/>
      <c r="N65" s="73"/>
      <c r="O65" s="73"/>
      <c r="P65" s="73"/>
      <c r="Q65" s="73"/>
      <c r="R65" s="73"/>
      <c r="S65" s="73"/>
      <c r="T65" s="73"/>
      <c r="U65" s="73"/>
      <c r="V65" s="73"/>
    </row>
    <row r="66" spans="2:28" s="77" customFormat="1" x14ac:dyDescent="0.25">
      <c r="B66" s="73"/>
      <c r="C66" s="73"/>
      <c r="D66" s="73"/>
      <c r="E66" s="73"/>
      <c r="F66" s="73"/>
      <c r="G66" s="73"/>
      <c r="H66" s="73"/>
      <c r="I66" s="73"/>
      <c r="J66" s="74"/>
      <c r="K66" s="73"/>
      <c r="L66" s="73"/>
      <c r="M66" s="73"/>
      <c r="N66" s="73"/>
      <c r="O66" s="73"/>
      <c r="P66" s="73"/>
      <c r="Q66" s="73"/>
      <c r="R66" s="73"/>
      <c r="S66" s="73"/>
      <c r="T66" s="73"/>
      <c r="U66" s="73"/>
      <c r="V66" s="73"/>
    </row>
    <row r="67" spans="2:28" s="77" customFormat="1" ht="11.25" customHeight="1" x14ac:dyDescent="0.25">
      <c r="B67" s="73"/>
      <c r="C67" s="73"/>
      <c r="D67" s="73"/>
      <c r="E67" s="73"/>
      <c r="F67" s="73"/>
      <c r="G67" s="73"/>
      <c r="H67" s="73"/>
      <c r="I67" s="73"/>
      <c r="J67" s="74"/>
      <c r="K67" s="73"/>
      <c r="L67" s="73"/>
      <c r="M67" s="73"/>
      <c r="N67" s="73"/>
      <c r="O67" s="73"/>
      <c r="P67" s="73"/>
      <c r="Q67" s="73"/>
      <c r="R67" s="73"/>
      <c r="S67" s="73"/>
      <c r="T67" s="73"/>
      <c r="U67" s="73"/>
      <c r="V67" s="73"/>
    </row>
    <row r="68" spans="2:28" s="77" customFormat="1" ht="4.5" customHeight="1" x14ac:dyDescent="0.25">
      <c r="B68" s="73"/>
      <c r="C68" s="73"/>
      <c r="D68" s="73"/>
      <c r="E68" s="73"/>
      <c r="F68" s="73"/>
      <c r="G68" s="73"/>
      <c r="H68" s="73"/>
      <c r="I68" s="73"/>
      <c r="J68" s="74"/>
      <c r="K68" s="73"/>
      <c r="L68" s="73"/>
      <c r="M68" s="73"/>
      <c r="N68" s="73"/>
      <c r="O68" s="73"/>
      <c r="P68" s="73"/>
      <c r="Q68" s="73"/>
      <c r="R68" s="73"/>
      <c r="S68" s="73"/>
      <c r="T68" s="73"/>
      <c r="U68" s="73"/>
      <c r="V68" s="73"/>
    </row>
    <row r="69" spans="2:28" x14ac:dyDescent="0.25">
      <c r="Y69" s="77"/>
      <c r="Z69" s="77"/>
      <c r="AA69" s="77"/>
      <c r="AB69" s="77"/>
    </row>
    <row r="70" spans="2:28" x14ac:dyDescent="0.25">
      <c r="M70" s="77"/>
      <c r="Y70" s="77"/>
      <c r="Z70" s="77"/>
      <c r="AB70" s="77"/>
    </row>
    <row r="71" spans="2:28" x14ac:dyDescent="0.25">
      <c r="M71" s="77"/>
      <c r="Y71" s="77"/>
      <c r="Z71" s="77"/>
      <c r="AB71" s="77"/>
    </row>
    <row r="72" spans="2:28" x14ac:dyDescent="0.25">
      <c r="L72" s="77"/>
      <c r="M72" s="77"/>
    </row>
    <row r="73" spans="2:28" ht="13" x14ac:dyDescent="0.3">
      <c r="L73" s="77"/>
      <c r="M73" s="78"/>
      <c r="R73" s="86"/>
    </row>
    <row r="74" spans="2:28" x14ac:dyDescent="0.25">
      <c r="M74" s="77"/>
    </row>
    <row r="75" spans="2:28" x14ac:dyDescent="0.25">
      <c r="K75" s="135"/>
      <c r="M75" s="77"/>
    </row>
    <row r="76" spans="2:28" x14ac:dyDescent="0.25">
      <c r="K76" s="135"/>
      <c r="M76" s="77"/>
    </row>
    <row r="77" spans="2:28" x14ac:dyDescent="0.25">
      <c r="M77" s="77"/>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5" stopIfTrue="1">
      <formula>OR(WEEKDAY(B11,1)=1,WEEKDAY(B11,1)=7)</formula>
    </cfRule>
    <cfRule type="cellIs" dxfId="14" priority="16" stopIfTrue="1" operator="equal">
      <formula>""</formula>
    </cfRule>
  </conditionalFormatting>
  <conditionalFormatting sqref="E48">
    <cfRule type="expression" dxfId="13" priority="13" stopIfTrue="1">
      <formula>OR(WEEKDAY(E48,1)=1,WEEKDAY(E48,1)=7)</formula>
    </cfRule>
    <cfRule type="cellIs" dxfId="12" priority="14" stopIfTrue="1" operator="equal">
      <formula>""</formula>
    </cfRule>
  </conditionalFormatting>
  <conditionalFormatting sqref="N43">
    <cfRule type="expression" dxfId="11" priority="11" stopIfTrue="1">
      <formula>OR(WEEKDAY(N43,1)=1,WEEKDAY(N43,1)=7)</formula>
    </cfRule>
    <cfRule type="cellIs" dxfId="10" priority="12" stopIfTrue="1" operator="equal">
      <formula>""</formula>
    </cfRule>
  </conditionalFormatting>
  <conditionalFormatting sqref="P48">
    <cfRule type="expression" dxfId="9" priority="9" stopIfTrue="1">
      <formula>OR(WEEKDAY(P48,1)=1,WEEKDAY(P48,1)=7)</formula>
    </cfRule>
    <cfRule type="cellIs" dxfId="8" priority="10"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6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2"/>
  <sheetViews>
    <sheetView workbookViewId="0">
      <selection activeCell="D24" sqref="D24"/>
    </sheetView>
  </sheetViews>
  <sheetFormatPr defaultRowHeight="14.5" x14ac:dyDescent="0.35"/>
  <cols>
    <col min="3" max="3" width="18" bestFit="1" customWidth="1"/>
    <col min="4" max="4" width="22.90625" bestFit="1" customWidth="1"/>
    <col min="5" max="5" width="19" bestFit="1" customWidth="1"/>
    <col min="6" max="6" width="25.36328125" bestFit="1" customWidth="1"/>
  </cols>
  <sheetData>
    <row r="1" spans="1:7" x14ac:dyDescent="0.35">
      <c r="A1" t="s">
        <v>30</v>
      </c>
      <c r="B1" t="s">
        <v>55</v>
      </c>
      <c r="C1" t="s">
        <v>1</v>
      </c>
      <c r="D1" t="s">
        <v>8</v>
      </c>
      <c r="E1" t="s">
        <v>14</v>
      </c>
      <c r="F1" t="s">
        <v>15</v>
      </c>
      <c r="G1" t="s">
        <v>55</v>
      </c>
    </row>
    <row r="2" spans="1:7" x14ac:dyDescent="0.35">
      <c r="A2" t="s">
        <v>31</v>
      </c>
      <c r="B2" t="s">
        <v>56</v>
      </c>
      <c r="C2" t="s">
        <v>3</v>
      </c>
      <c r="D2" t="s">
        <v>10</v>
      </c>
      <c r="E2" t="s">
        <v>12</v>
      </c>
      <c r="G2" t="s">
        <v>56</v>
      </c>
    </row>
    <row r="3" spans="1:7" x14ac:dyDescent="0.35">
      <c r="B3" t="s">
        <v>57</v>
      </c>
      <c r="G3" t="s">
        <v>57</v>
      </c>
    </row>
    <row r="4" spans="1:7" x14ac:dyDescent="0.35">
      <c r="B4" t="s">
        <v>58</v>
      </c>
      <c r="G4" t="s">
        <v>58</v>
      </c>
    </row>
    <row r="5" spans="1:7" x14ac:dyDescent="0.35">
      <c r="G5" t="s">
        <v>59</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vt:i4>
      </vt:variant>
    </vt:vector>
  </HeadingPairs>
  <TitlesOfParts>
    <vt:vector size="24" baseType="lpstr">
      <vt:lpstr>Contact Information</vt:lpstr>
      <vt:lpstr>Narrative</vt:lpstr>
      <vt:lpstr>Budget Detail &amp; Amendments</vt:lpstr>
      <vt:lpstr>Budget Roll-Up</vt:lpstr>
      <vt:lpstr>Project Roll-Up</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2019-05-23T17:34:26Z</cp:lastPrinted>
  <dcterms:created xsi:type="dcterms:W3CDTF">2017-02-07T21:45:49Z</dcterms:created>
  <dcterms:modified xsi:type="dcterms:W3CDTF">2020-04-13T18:06:02Z</dcterms:modified>
</cp:coreProperties>
</file>