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tella.msu.montana.edu\Workforce\Perkins\Applications &amp; Docs\20-21\!Reserve Fund Grant\Dawson Community College Reserve\"/>
    </mc:Choice>
  </mc:AlternateContent>
  <xr:revisionPtr revIDLastSave="0" documentId="14_{A9DA5300-2D2D-4A4D-B58C-5E7CDD8C4CB1}" xr6:coauthVersionLast="47" xr6:coauthVersionMax="47"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Amendments'!$A$1:$U$104</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Amendments'!$A$1:$U$104</definedName>
    <definedName name="Z_350610BE_E33E_45EF_97EC_9E2830199A90_.wvu.PrintArea" localSheetId="0" hidden="1">'Contact Information'!$A$1:$J$70</definedName>
    <definedName name="Z_350610BE_E33E_45EF_97EC_9E2830199A90_.wvu.PrintArea" localSheetId="1" hidden="1">Narrative!$A$1:$J$405</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31" l="1"/>
  <c r="O28" i="31"/>
  <c r="C12" i="18" l="1"/>
  <c r="C13" i="18"/>
  <c r="C22" i="18"/>
  <c r="C21" i="18"/>
  <c r="C28" i="18"/>
  <c r="C26" i="18"/>
  <c r="C23" i="18"/>
  <c r="C20" i="18"/>
  <c r="C19" i="18"/>
  <c r="C18" i="18"/>
  <c r="C17" i="18"/>
  <c r="C16" i="18"/>
  <c r="C15" i="18"/>
  <c r="C14" i="18"/>
  <c r="C11" i="18"/>
  <c r="C10" i="18"/>
  <c r="C5" i="18"/>
  <c r="C4" i="18"/>
  <c r="C24" i="18" l="1"/>
  <c r="N74" i="31"/>
  <c r="N97" i="31" l="1"/>
  <c r="N30" i="31" l="1"/>
  <c r="N28" i="3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T97" i="31"/>
  <c r="R97" i="31"/>
  <c r="O97" i="31"/>
  <c r="T87" i="31"/>
  <c r="R87" i="31"/>
  <c r="O87" i="31"/>
  <c r="N87" i="31"/>
  <c r="T74" i="31"/>
  <c r="R74" i="31"/>
  <c r="O74" i="31"/>
  <c r="T61" i="31"/>
  <c r="R61" i="31"/>
  <c r="O61" i="31"/>
  <c r="N61" i="31"/>
  <c r="T56" i="31"/>
  <c r="R56" i="31"/>
  <c r="O56" i="31"/>
  <c r="N56" i="31"/>
  <c r="T47" i="31"/>
  <c r="R47" i="31"/>
  <c r="O47" i="31"/>
  <c r="N47" i="31"/>
  <c r="T34" i="31"/>
  <c r="R34" i="31"/>
  <c r="O34" i="31"/>
  <c r="N34" i="31"/>
  <c r="C6" i="18" s="1"/>
  <c r="C7" i="18" s="1"/>
  <c r="C30" i="18" s="1"/>
  <c r="T24" i="31"/>
  <c r="T36" i="31" s="1"/>
  <c r="R24" i="31"/>
  <c r="R36" i="31" s="1"/>
  <c r="O24" i="31"/>
  <c r="N24" i="31"/>
  <c r="N36" i="31" l="1"/>
  <c r="O36" i="31"/>
  <c r="O91" i="31" s="1"/>
  <c r="O104" i="31" s="1"/>
  <c r="T89" i="31"/>
  <c r="R91" i="31"/>
  <c r="R104" i="31" s="1"/>
  <c r="N91" i="31"/>
  <c r="N99" i="31" s="1"/>
  <c r="T91" i="31"/>
  <c r="T104" i="31" s="1"/>
  <c r="O89" i="31"/>
  <c r="R89" i="31"/>
  <c r="N89" i="31"/>
  <c r="N104" i="31" l="1"/>
  <c r="O7" i="18"/>
  <c r="K7" i="18"/>
  <c r="G7" i="18"/>
  <c r="O24" i="18" l="1"/>
  <c r="O30" i="18" s="1"/>
  <c r="G24" i="18"/>
  <c r="G30" i="18" s="1"/>
  <c r="K24" i="18"/>
  <c r="K30" i="18" s="1"/>
</calcChain>
</file>

<file path=xl/sharedStrings.xml><?xml version="1.0" encoding="utf-8"?>
<sst xmlns="http://schemas.openxmlformats.org/spreadsheetml/2006/main" count="721" uniqueCount="270">
  <si>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</si>
  <si>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</si>
  <si>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</si>
  <si>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</si>
  <si>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</si>
  <si>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</si>
  <si>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</si>
  <si>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</si>
  <si>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</si>
  <si>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</si>
  <si>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</si>
  <si>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</si>
  <si>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</si>
  <si>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</si>
  <si>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</si>
  <si>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</si>
  <si>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</si>
  <si>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</si>
  <si>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</si>
  <si>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</si>
  <si>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</si>
  <si>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</si>
  <si>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</si>
  <si>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</si>
  <si>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</si>
  <si>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</si>
  <si>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</si>
  <si>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</si>
  <si>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</si>
  <si>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</si>
  <si>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</si>
  <si>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</si>
  <si>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</si>
  <si>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</si>
  <si>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</si>
  <si>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</si>
  <si>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</si>
  <si>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</si>
  <si>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</si>
  <si>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</si>
  <si>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</si>
  <si>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</si>
  <si>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</si>
  <si>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</si>
  <si>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</si>
  <si>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</si>
  <si>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</si>
  <si>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</si>
  <si>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</si>
  <si>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</si>
  <si>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</si>
  <si>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</si>
  <si>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</si>
  <si>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</si>
  <si>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</si>
  <si>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</si>
  <si>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</si>
  <si>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</si>
  <si>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</si>
  <si>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</si>
  <si>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</si>
  <si>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</si>
  <si>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</si>
  <si>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</si>
  <si>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</si>
  <si>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</si>
  <si>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</si>
  <si>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</si>
  <si>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</si>
  <si>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</si>
  <si>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</si>
  <si>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</si>
  <si>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</si>
  <si>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</si>
  <si>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</si>
  <si>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</si>
  <si>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</si>
  <si>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</si>
  <si>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</si>
  <si>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</si>
  <si>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</si>
  <si>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</si>
  <si>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</si>
  <si>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</si>
  <si>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</si>
  <si>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</si>
  <si>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</si>
  <si>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</si>
  <si>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</si>
  <si>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</si>
  <si>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</si>
  <si>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</si>
  <si>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</si>
  <si>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</si>
  <si>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</si>
  <si>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</si>
  <si>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</si>
  <si>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</si>
  <si>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</si>
  <si>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</si>
  <si>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</si>
  <si>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</si>
  <si>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</si>
  <si>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</si>
  <si>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</si>
  <si>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</si>
  <si>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</si>
  <si>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</si>
  <si>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</si>
  <si>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</si>
  <si>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</si>
  <si>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</si>
  <si>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</si>
  <si>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</si>
  <si>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</si>
  <si>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</si>
  <si>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</si>
  <si>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</si>
  <si>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</si>
  <si>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</si>
  <si>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</si>
  <si>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</si>
  <si>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</si>
  <si>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</si>
  <si>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</si>
  <si>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</si>
  <si>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</si>
  <si>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</si>
  <si>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</si>
  <si>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</si>
  <si>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</si>
  <si>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</si>
  <si>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</si>
  <si>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</si>
  <si>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</si>
  <si>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</si>
  <si>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</si>
  <si>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</si>
  <si>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</si>
  <si>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</si>
  <si>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</si>
  <si>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</si>
  <si>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</si>
  <si>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</si>
  <si>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</si>
  <si>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</si>
  <si>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</si>
  <si>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</si>
  <si>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</si>
  <si>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</si>
  <si>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</si>
  <si>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</si>
  <si>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</si>
  <si>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</si>
  <si>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</si>
  <si>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</si>
  <si>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</si>
  <si>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</si>
  <si>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</si>
  <si>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</si>
  <si>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</si>
  <si>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</si>
  <si>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</si>
  <si>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</si>
  <si>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</si>
  <si>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</si>
  <si>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</si>
  <si>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</si>
  <si>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</si>
  <si>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</si>
  <si>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Dawson Community College</t>
  </si>
  <si>
    <t>2020-2021</t>
  </si>
  <si>
    <t>North Wolfe</t>
  </si>
  <si>
    <t>Sarah</t>
  </si>
  <si>
    <t>300 College Drive</t>
  </si>
  <si>
    <t>Glendive</t>
  </si>
  <si>
    <t>MT</t>
  </si>
  <si>
    <t>406-377-8132</t>
  </si>
  <si>
    <t>snorthwolfe@dawson.edu</t>
  </si>
  <si>
    <t>King</t>
  </si>
  <si>
    <t>Jennifer</t>
  </si>
  <si>
    <t>300 College Dr</t>
  </si>
  <si>
    <t>jking@dawson.edu</t>
  </si>
  <si>
    <t>Masau</t>
  </si>
  <si>
    <t>Traci</t>
  </si>
  <si>
    <t>tmasau@dawson.edu</t>
  </si>
  <si>
    <t xml:space="preserve">Pathways Coordinator position will be funded at 20 hours/week *$20/hour for a total of 1040 hours. </t>
  </si>
  <si>
    <t>Benefits for Pathways Coordinator at 18%</t>
  </si>
  <si>
    <t xml:space="preserve">Health Insurance for the MCP Program Manager will be covered by DCC </t>
  </si>
  <si>
    <t>Benefits for Faculty Coordinator Salary at 18%</t>
  </si>
  <si>
    <t xml:space="preserve">Health Insurance for the Faculty Pathways Coordinator will be covered by DCC </t>
  </si>
  <si>
    <t>Supplies for 3rd Annual High School Welding Competition held at DCC, including metal, welding rods, welding wire, grinding wheels, flap discs, band saw blades and stringer wheels, safety glasses.</t>
  </si>
  <si>
    <t xml:space="preserve">Office Supplies: Paper, ink cartridge, calendar, file folders </t>
  </si>
  <si>
    <t>Registration fees for two DCC employees to attend National NACEP conference (remotely or in-person) (2)625=$1250</t>
  </si>
  <si>
    <t>State FFA Registration Fee</t>
  </si>
  <si>
    <t>State FCCLA Registration Fee</t>
  </si>
  <si>
    <t>State BPA Registration Fee</t>
  </si>
  <si>
    <t>HOSA Registration Fee</t>
  </si>
  <si>
    <t>John Deere Ag Expo Registration - no cost. Registration for FFA from Spring of 2020 has been forwarded and applied to JDAE registration.</t>
  </si>
  <si>
    <t>Supplies for Dual Enrollment -Secondary Education workshop</t>
  </si>
  <si>
    <t>Dawson Community College will cover administrative and indirect costs</t>
  </si>
  <si>
    <t>Faculty Coordinator</t>
  </si>
  <si>
    <t>DCC is striving to create deeper Dual Enrollment partnerships with local schools, and this contracted position will focus on furthering partnerships between area high school teachers and DCC. This position will support instructors in curriculum alignment, and work with schools to offer pathways for students who are interested in the challenge of dual enrollment coursework. This position will not be administrative and will not take on or oversee any of the administrative work of implementing this grant. Instead, it will oversee program and specifically work toward increasing Math opportunities for area high school students.</t>
  </si>
  <si>
    <t>Create Dual Credit offerings for students who are "out of" math classes but wish to challenge themselves at the high school level
Work with area high school teachers to offer classes for these students, either through DCC or through a co-instructor model at the high school</t>
  </si>
  <si>
    <t>Agriculture, Food, and Natural Resources Career Pathways, Education Pathways, Information Technology Career Pathway, Business Management Career Pathway, STEM Pathway</t>
  </si>
  <si>
    <t>Increasing the number of opportunities for Montana high school students to explore and engage in college and careers through dual enrollment, particularly at small and rural high schools</t>
  </si>
  <si>
    <t>NACEP Attendance</t>
  </si>
  <si>
    <t>Attend the National Alliance of Concurrent Enrollment (NACEP) Conference - online or in-person.
The National Alliance of Concurrent Enrollment Partnerships (NACEP) works to ensure that college courses offered by high school teachers are as rigorous as courses offered on the sponsoring college campus. As the sole accrediting body for concurrent enrollment partnerships, NACEP helps these programs adhere to the highest possible standards, ensuring students with a seamless transition to college as well as benefiting teachers benefit with meaningful, ongoing professional development. To advance the field and support our national network of members, we actively share the latest knowledge about best practices, research, and advocacy. Our annual conference is the premier destination for college officials, high school leaders, policymakers, and researchers interested in creating an effective academic bridge between high school and college.</t>
  </si>
  <si>
    <t>Third Annual Welding Competition</t>
  </si>
  <si>
    <t>40 students are expected to join the competition.                                                                                                                                                                                                                                                                                                                                                                                                                                                                                                                                                                         All attending students will learn more about the Welding and Fabrication Pathway, its program of study, and career opportunities from area business and industry.                                                                                                                                                                                                                                                                                                            All attending counselors will learn about Montana Career Pathways and its website.                                                                                                                                                                                                                                                                                                                                                                                                                                                                                           DCC will increase dual credit welding classes with 5 new students.</t>
  </si>
  <si>
    <t>Strengthen state-wide CTE partnerships throughout the state, increase access to high quality CTE programs, foster innovation in CTE programs</t>
  </si>
  <si>
    <t>Welding and Fabrication Pathways in area high schools including Dawson County High School</t>
  </si>
  <si>
    <t>Pathways Coordinator and Faculty Coordinator will learn best practices to expand Montana Career Pathways and dual credit programs</t>
  </si>
  <si>
    <t>Continue expanding efforts to increase opportunities for Montana high school students to explore and engage in college and careers through Montana Career Pathways, dual enrollment</t>
  </si>
  <si>
    <t>All pathways and partnerships</t>
  </si>
  <si>
    <t>High School MCP Visits</t>
  </si>
  <si>
    <t>All high schools will become aware or increase awareness of Montana Career Pathways
All high schools will be invited for bilateral meetings between DCC's administration and high school administration to discuss dual credit opportunities
DCC will begin working with two new high schools (Bainville HS and Fergus County HS)</t>
  </si>
  <si>
    <t>Over the past years, Dawson Community College has worked to aggressively grow access to dual enrollment with our regional area high schools. During the 2019-2020 academic year, DCC offered over 35 dual credit classes in various disciplines while continuously increasing enrollment numbers.
This increase is partially credited from regular and consistent high school visits performed throughout the year. The Pathways Coordinator will continue to work closely with the same group to ensure that small schools have knowledge of and access to dual credit courses in the high school. The Pathways Coordinator will perform quarterly visits to the following high schools: DCHS, Terry HS, Savage HS, Sidney HS, Fairview HS, Wibaux HS, Fergus County HS, Moore HS, Circle HS, Bainville HS.</t>
  </si>
  <si>
    <t>Agriculture, Food, and Natural Resources, Agriculture Mechanics and Construction, Welding and Fabrication, Education, Business Management, STEM Pathways</t>
  </si>
  <si>
    <t>State Organization MCP Booths</t>
  </si>
  <si>
    <t>150 students will visit our booth from various events to discuss pathways, dual enrollment, and CTE programs</t>
  </si>
  <si>
    <t>Continue expanding efforts to increase opportunities for Montana high school students to explore and engage in college and careers through Montana Career Pathways, dual enrollment; strengthen state-wide CTE partnerships throughout the state, increase access to high quality CTE programs, foster innovation in CTE programs</t>
  </si>
  <si>
    <t>Pathways Coordinator</t>
  </si>
  <si>
    <t xml:space="preserve">As Pathways grant recipient, MCP Coordinator will serve as .5 FTE Grant employee (20 hours/week) and fulfill all grant obligations, while continuing her work as the Dual Enrollment Coordinator. Taking under consideration the Dual Enrollment Coordinator’s proactive approach towards Pathways, DCC has identified that .5 FTE is already is adequate amount of time to set aside on carrying on the new pathway projects proposed in the grant. 
The .5 FTE position will focus on furthering the partnerships between the area high schools and the college by providing dual credit opportunities
• Collaborate with high school administrators and staff, College administration, High School Career counselors, Institutional Advancement, Institutional Effectiveness, Testing Coordinator, the Enrollment Office, and the College’s lead program faculty to grow the DE Program, ensure its quality, and increase the number of public and private high school students and home schooled students enrolled in DCC courses and programs
• Develop and implement a timeline and process for all tasks related to DE recruitment, enrollment, retention, and reporting – including dual enrollment application, testing, registration, and enrollment roster due dates
• Prepare marketing communications to DE instructors and other stakeholders, outline dual enrollment procedures, calendar of dates and deadlines, and procedures for checking class rosters and entering grades
• Review local high school Programs of Study to ensure accuracy in presentation of College programs, courses, and career pathways
• Develop and implement an orientation program, handbook, and other resources for high school and adjunct faculty teaching DE courses
• Develop and maintain an archive of course syllabi for DE classes
• Coordinate and facilitate trainings for secondary school staff
• Develop and implement an informational tour program for secondary teachers to introduce/reintroduce teachers to our college’s facilities and programs
• Develop a presence at the Montana Teachers conference to strengthen ties with secondary partners in the classroom.
• Manage an established budget
• Organize and facilitate Career Days at DCC 
</t>
  </si>
  <si>
    <t xml:space="preserve">Agriculture, Food, and Natural Resources Career Pathways, Education Pathways, Welding and Fabrication Career Pathway, Information Technology Career Pathway, Business Management Career Pathway, STEM Pathway; </t>
  </si>
  <si>
    <t>Agriculture, Food, and Natural Resources Career Pathways, Education Pathways, Welding and Fabrication Career Pathway, Information Technology Career Pathway, Business Management Career Pathway, STEM Pathway; Continue expanding efforts to increase opportunities for Montana high school students to explore and engage in college and careers through Montana Career Pathways, dual enrollment; strengthen state-wide CTE partnerships throughout the state, increase access to high quality CTE programs, foster innovation in CTE programs</t>
  </si>
  <si>
    <t>Dual Credit partnership opportunities with at least two new high schools
Create 4 new dual credit classes
Quarterly Visits with each high school in our service area and geographically nearby schools with "no service area" including Glasgow HS and Carter County HS</t>
  </si>
  <si>
    <t>Dual Enrollment - Secondary Education Workshop</t>
  </si>
  <si>
    <t>At least one high school instructor from every school that DCC partners with for Dual Enrollment will attend this half-day event.
High school instructors will leave with information and best practices for teaching concurrent enrollment classes</t>
  </si>
  <si>
    <t>Continue expanding efforts to increase opportunities for Montana high school students to explore and engage in college and careers through Montana Career Pathways, dual enrollment; strengthen state-wide CTE partnerships throughout the state</t>
  </si>
  <si>
    <t>All pathways and all partnerships</t>
  </si>
  <si>
    <t>Dawson Community College has been expanding its partnerships with high schools over the past five years. Because of this, and because of the importance of aligning high school dual credit curriculum with college-level curriculum, we will host a workshop for high school teachers to come to DCC and partner with other high school instructors and college instructors. At this workshop, high school instructors will be able to share with each other their classroom experiences, and will be able to work with college instructors in their discipline in order to create open communication and better support secondary education partnerships. This will be a half-day event to which instructors in both transferrable courses and CTE courses will be invited.</t>
  </si>
  <si>
    <t>Total Administrative/Indirect Costs Requested (must not exceed 5% of Grant Amount Requested)</t>
  </si>
  <si>
    <t xml:space="preserve">Printing promotional and event materials (event maps, pathways documents) for all High School organizational presentations - no recruiting materials will be printed. </t>
  </si>
  <si>
    <t>Dawson Community College hosted its first annual High School Welding Competition this May of 2018. The event was a huge success, attracting 16 high school students and four area high schools. DCC hosted a second competition for the spring of 2019. DCC had planned on hosting a 3rd annual Welding Competition in the Spring of  2020, but this event was canceled due to COVID-19. During this day long competition,  students  will display their welding skills by performing various welds within a time limit and taking a written exam. Their work will be judged and given ideas for improvement. Competitors will be graded on proper weld bead placement and uniformity, plus blue print reading and other skills by a panel of independent professional welders in the industry. During the competition, Pathways Coordinator will host a meeting with counselors to work on enhancing the correct dual credit courses, and collaborate on new ones.</t>
  </si>
  <si>
    <t xml:space="preserve">Is this a stipend or part of salary? How was this ammount calculated? Need breakdown of percentage of salary/FTE or if stipend, the number of hours it is intended to cover and at what rate. </t>
  </si>
  <si>
    <t>Travel to Bozeman to attend State FFA Convention and host a MCP booth. Mileage per diem 361 miles (2)(.58)=$419.75, three nights hotel (3)96.=$288.00, three days state per diem (3)30.50=$91.50</t>
  </si>
  <si>
    <t>The Pathways Coordinator and/or the Faculty Coordinator or another Faculty member will attend the following State Organization meetings and present information regarding Montana Career Pathways: FCCLA, FFA, HOSA, BPA, JMG, JDAE. We have hosted booths at these state organization in the past with huge success in bringing student awareness on the pathways that each organization represents. As such, we will continue representing Montana Career Pathways to high school students at these events.
These events focus on Montana Career Pathways and Dual Enrollment  (not college recruitment)- conversations with partners and participants discuss Dual Enrollment opportunities and Montana Career Pathways.</t>
  </si>
  <si>
    <r>
      <rPr>
        <sz val="11"/>
        <color theme="8"/>
        <rFont val="Calibri"/>
        <family val="2"/>
        <scheme val="minor"/>
      </rPr>
      <t xml:space="preserve">Addressed in Narrative </t>
    </r>
    <r>
      <rPr>
        <sz val="11"/>
        <color rgb="FFFF0000"/>
        <rFont val="Calibri"/>
        <family val="2"/>
        <scheme val="minor"/>
      </rPr>
      <t>Perkins cannot cover travel if it is for a recruiting event.</t>
    </r>
  </si>
  <si>
    <r>
      <rPr>
        <sz val="11"/>
        <color theme="8"/>
        <rFont val="Calibri"/>
        <family val="2"/>
        <scheme val="minor"/>
      </rPr>
      <t>Addressed in Narrative</t>
    </r>
    <r>
      <rPr>
        <sz val="11"/>
        <color rgb="FFFF0000"/>
        <rFont val="Calibri"/>
        <family val="2"/>
        <scheme val="minor"/>
      </rPr>
      <t xml:space="preserve"> Perkins cannot cover travel if it is for a recruiting event. </t>
    </r>
  </si>
  <si>
    <r>
      <rPr>
        <sz val="11"/>
        <color theme="8"/>
        <rFont val="Calibri"/>
        <family val="2"/>
        <scheme val="minor"/>
      </rPr>
      <t xml:space="preserve">Addressed in Narrative </t>
    </r>
    <r>
      <rPr>
        <sz val="11"/>
        <color rgb="FFFF0000"/>
        <rFont val="Calibri"/>
        <family val="2"/>
        <scheme val="minor"/>
      </rPr>
      <t xml:space="preserve">Perkins cannot cover travel if it is for a recruiting event. </t>
    </r>
  </si>
  <si>
    <r>
      <rPr>
        <sz val="11"/>
        <color theme="8"/>
        <rFont val="Calibri"/>
        <family val="2"/>
        <scheme val="minor"/>
      </rPr>
      <t xml:space="preserve">See Detailed Breakdown </t>
    </r>
    <r>
      <rPr>
        <sz val="11"/>
        <color rgb="FFFF0000"/>
        <rFont val="Calibri"/>
        <family val="2"/>
        <scheme val="minor"/>
      </rPr>
      <t>Please provide details on how you reached this amount (what specific costs are covered)</t>
    </r>
  </si>
  <si>
    <r>
      <rPr>
        <sz val="11"/>
        <color theme="8"/>
        <rFont val="Calibri"/>
        <family val="2"/>
        <scheme val="minor"/>
      </rPr>
      <t xml:space="preserve">Done </t>
    </r>
    <r>
      <rPr>
        <sz val="11"/>
        <color rgb="FFFF0000"/>
        <rFont val="Calibri"/>
        <family val="2"/>
        <scheme val="minor"/>
      </rPr>
      <t xml:space="preserve">I changed the wording and the lodging rate as an example the rest needs to be updated. Please use this as an example to update rows 67-73. </t>
    </r>
  </si>
  <si>
    <t>Travel to Bozeman to attend John Deere Ag Expo and host a MCP booth. Mileage per diem 361 miles (2)(.58)=$419.75, three nights hotel (3)96.=$288.00, three days state per diem (3)30.50=$91.50</t>
  </si>
  <si>
    <r>
      <t xml:space="preserve">Please provide some additional detail on these travel costs: (i.e. what is the $115 for? Lodging at state rates are $96 per night. $10 per diem- what type of Per diem? How was $10 determined?)
</t>
    </r>
    <r>
      <rPr>
        <sz val="11"/>
        <color theme="8"/>
        <rFont val="Calibri"/>
        <family val="2"/>
        <scheme val="minor"/>
      </rPr>
      <t>$115 was carried over from a previous grant, it was the nightly hotel rate plus the daily meal per-diem rate. I have updated it to be 96+30.5=126.5 instead of 115
$10 - the dollar sign was on the wrong part of the equation should have been $30 (or 30.5 as updated = 7.5+8.5+14.5)
Also - you'll notice that the funding amount is a little less than the actual calculated amount. We typically do some batching for visits, so I believe we'll be able to come in at the funding amount and not the calculated amount.</t>
    </r>
  </si>
  <si>
    <t>Travel to Billings attend JMG and host a MCP booth. Mileage per diem 220 miles (2)(.58)=$255.20, two nights hotel (2)96=192, two days state per diem (2)30.50=$61</t>
  </si>
  <si>
    <r>
      <rPr>
        <sz val="11"/>
        <color theme="8"/>
        <rFont val="Calibri"/>
        <family val="2"/>
        <scheme val="minor"/>
      </rPr>
      <t xml:space="preserve">Done </t>
    </r>
    <r>
      <rPr>
        <sz val="11"/>
        <color rgb="FFFF0000"/>
        <rFont val="Calibri"/>
        <family val="2"/>
        <scheme val="minor"/>
      </rPr>
      <t xml:space="preserve">Lodging can only be covered at state rate of $96, please update in this entire section. </t>
    </r>
  </si>
  <si>
    <t>Faculty Pathways Coordinator position will be funded as a stipend (not a part of salary) at the Adjunct rate of $800/credit for 6.25 credits (2.5cr fall, 2.5cr spring, 1.25cr summer) or 2-4 hours/week depending on time of year *$32/hour totaling 156.25 hours</t>
  </si>
  <si>
    <t>Quarterly trips to service area high schools for HS visits on Pathway Presentations, Faculty presentations, dual credit collaboration and course recaps. 
Mileage per diem approximation:
Fairview High School 64.5 miles 64.5(2)(.58)(4)= $299
Wibaux High School 30 miles 30(2)(.58)(4)=$139
Poplar High School 123 miles129(2)(.58)(4)=$599
Jordan High School 115 miles 115(2)(.58)(4) =$497
Carter County High School 108 miles 108(2)(.58)(4)= $467
Dawson Country High school  .5 miles (2)(.58)(4)=$2
Sidney High School 53.2 miles 53.2(2)(.58)(4)=$230
Glasgow High School 150miles 150(2)(.58)(4)=$696
Terry High School 38.5miles 38.5(2)(.58)(4)=$166
Savage High School 32.8 miles 32.8(2)(.58)(4)=$152
Fergus County High School 244 miles 244(2)(.58)(4)=1,132.16
5 overnight trips ( 5 night lodging at $96 and 30.5 per day in meal per diem)=632.5
10 days of  meal per diem  at $30.5=$305</t>
  </si>
  <si>
    <t>Travel to Billings to attend BPA and host a MCP both. Mileage per diem 220 miles (2)(.58)=$255.20, two nights hotel (2)96=192, two days state meal per diem (2)30.50=$61</t>
  </si>
  <si>
    <t>Pathways Coordinator and Faculty Coordinator Travel to Helena to attend 2020 Pathways Coordinators 2020 Training. Mileage per diem 349 miles (2)(.58)=$404.84, three nights hotel (2)(3)96.=$576.00, three days state meal per diem per person (2)(3)30.50=183</t>
  </si>
  <si>
    <t>Travel to Bozeman to attend State FCCLA Leadership conference, present and host a MCP booth. Mileage per diem 361 miles (2)(.58)=$419.75, three nights hotel (3)96.=$288.00, three days state meal per diem (3)30.50=$91.50</t>
  </si>
  <si>
    <t>Travel to Bozeman to attend HOSA and host a MCP booth. Mileage per diem 361 miles (2)(.58)=$419.75, three nights hotel (3)96.=$288.00, three days state meal per diem (3)30.50=$91.50</t>
  </si>
  <si>
    <t>Travel (mileage per diem and hotel for schools 200+ miles) to Glendive for secondary instructors to attend Secondary Education Workshop - instructors to attend from
Circle High School 64 miles 64(2)(.58)=74.24
Fairview High School 64.5 miles 64.5(2)(.58)= $74.82
Wibaux High School 30 miles 30(2)(.58)=$34.8
Poplar High School 123 miles129(2)(.58)=149.64
Jordan High School 115 miles 115(2)(.58)=$133.4
Carter County High School 108 miles 108(2)(.58)= $125.28
Dawson Country High school  .5 miles (2)(.58)(4 cars)=$2
Sidney High School 53.2 miles 53.2(2)(.58)=$61.71
Glasgow High School 150miles 150(2)(.58)(4 cars)=$696
Terry High School 38.5miles 38.5(2)(.58)=44.66
Savage High School 32.8 miles 32.8(2)(.58)=38.05
Medicine Lake High School 115 miles 115(2)(.58)=133.4
*Reed Point High School 275 miles 275(2)(.58)=319
Hotel and meal Per Diem for 2 teachers from Reed Point (96+30.5)*2=253
*Fergus County High School 244 miles 244(2)(.58)=283.04
Hotel and meal Per Diem for 2 teachers from Fergus County High School (96+30.5)*2=253
*Moore High School 258 miles 258(2)(.58)=299.28
Hotel and meal Per Diem for 2 teachers from Moore (96+30.5)*2=253</t>
  </si>
  <si>
    <t>no change</t>
  </si>
  <si>
    <t>3rd Annual High School Welding Competition canceled - high schools were hesitant to travel based on COVID guidelines</t>
  </si>
  <si>
    <t>Dues &amp; Subscriptions</t>
  </si>
  <si>
    <t>Annual Dues for NACEP membership</t>
  </si>
  <si>
    <t>Registration fees for four DCC employees (Pathways Coordinator, VP of Academic and Student Affairs, Dean of Academics, Faculty Pathways Coordinator) to attend National NACEP conference virtually</t>
  </si>
  <si>
    <t>Event was held online and did not have an exhibitor option</t>
  </si>
  <si>
    <t>No option for attendance</t>
  </si>
  <si>
    <t>No exhibitors</t>
  </si>
  <si>
    <t>No change</t>
  </si>
  <si>
    <t>Stat FFA was held virtually, travel was not required for this event</t>
  </si>
  <si>
    <t>Event did not have an option for exhibitors</t>
  </si>
  <si>
    <t>Event took place virtually, no travel required</t>
  </si>
  <si>
    <t>Budgeted less for this as some instructors will attend virtually</t>
  </si>
  <si>
    <t>Less travel was conducted throughout the year.</t>
  </si>
  <si>
    <t>Registration fee for Pathways Coordinator and Faculty Coordinator to attend Missoula College Dual Enrollment Summit (virtual)</t>
  </si>
  <si>
    <t>Hire a contractor to design and provide a College Instruction Pedagogy class online module and in-person training for 25+ Dual Enrollment CTE Instructors. Costs cover a two-day training led by the contractor on June 28-29,  2021 plus a DCC customized 6-7hr moodle-based course template on pedagogy for ongoing use by DE instructors.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</si>
</sst>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name val="Calibri"/>
      <family val="2"/>
      <scheme val="minor"/>
    </font>
    <font>
      <sz val="11"/>
      <color theme="7"/>
      <name val="Calibri"/>
      <family val="2"/>
      <scheme val="minor"/>
    </font>
    <font>
      <sz val="11"/>
      <name val="Calibri"/>
      <family val="2"/>
    </font>
    <font>
      <sz val="11"/>
      <color rgb="FFFF0000"/>
      <name val="Calibri"/>
      <family val="2"/>
      <scheme val="minor"/>
    </font>
    <font>
      <sz val="11"/>
      <color theme="8"/>
      <name val="Calibri"/>
      <family val="2"/>
      <scheme val="minor"/>
    </font>
    <font>
      <b/>
      <sz val="1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9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8" xfId="1" applyNumberFormat="1" applyFont="1" applyBorder="1" applyAlignment="1">
      <alignment horizontal="center" vertical="center"/>
    </xf>
    <xf numFmtId="167" fontId="25" fillId="17" borderId="28" xfId="1" applyNumberFormat="1" applyFont="1" applyFill="1" applyBorder="1" applyAlignment="1">
      <alignment horizontal="center" vertical="center"/>
    </xf>
    <xf numFmtId="167" fontId="25" fillId="21" borderId="28" xfId="1" applyNumberFormat="1" applyFont="1" applyFill="1" applyBorder="1" applyAlignment="1">
      <alignment horizontal="center" vertical="center"/>
    </xf>
    <xf numFmtId="167" fontId="25" fillId="0" borderId="28"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8"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8" xfId="1" applyNumberFormat="1" applyFont="1" applyFill="1" applyBorder="1" applyAlignment="1">
      <alignment horizontal="center" vertical="center"/>
    </xf>
    <xf numFmtId="0" fontId="25" fillId="15" borderId="0" xfId="1" applyFont="1" applyFill="1"/>
    <xf numFmtId="167" fontId="25" fillId="10" borderId="28"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8"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8" xfId="1" applyNumberFormat="1" applyFont="1" applyFill="1" applyBorder="1" applyAlignment="1">
      <alignment horizontal="center" vertical="center"/>
    </xf>
    <xf numFmtId="167" fontId="17" fillId="18" borderId="28"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8" xfId="1" applyNumberFormat="1" applyFont="1" applyFill="1" applyBorder="1" applyAlignment="1">
      <alignment horizontal="center" vertical="center"/>
    </xf>
    <xf numFmtId="167" fontId="25" fillId="19" borderId="28"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0" fillId="0" borderId="2" xfId="0" applyBorder="1" applyAlignment="1" applyProtection="1">
      <alignment horizontal="center" wrapText="1"/>
      <protection locked="0"/>
    </xf>
    <xf numFmtId="0" fontId="34" fillId="16" borderId="0" xfId="0" applyFont="1" applyFill="1"/>
    <xf numFmtId="164" fontId="0" fillId="0" borderId="2" xfId="0" applyNumberFormat="1" applyBorder="1" applyAlignment="1" applyProtection="1">
      <alignment horizontal="right"/>
    </xf>
    <xf numFmtId="0" fontId="0" fillId="0" borderId="2" xfId="0" applyBorder="1" applyAlignment="1" applyProtection="1">
      <alignment horizontal="center" wrapText="1"/>
      <protection locked="0"/>
    </xf>
    <xf numFmtId="0" fontId="2" fillId="0" borderId="9" xfId="0" applyFont="1" applyBorder="1" applyAlignment="1">
      <alignment wrapText="1"/>
    </xf>
    <xf numFmtId="0" fontId="2" fillId="0" borderId="11" xfId="0" applyFont="1" applyBorder="1" applyAlignment="1">
      <alignment wrapText="1"/>
    </xf>
    <xf numFmtId="0" fontId="2" fillId="0" borderId="14" xfId="0" applyFont="1" applyBorder="1" applyAlignment="1">
      <alignment wrapText="1"/>
    </xf>
    <xf numFmtId="0" fontId="0" fillId="0" borderId="17" xfId="0" applyBorder="1" applyAlignment="1">
      <alignment wrapText="1"/>
    </xf>
    <xf numFmtId="164" fontId="0" fillId="0" borderId="1" xfId="0" applyNumberFormat="1" applyFill="1" applyBorder="1" applyAlignment="1" applyProtection="1">
      <alignment horizontal="right"/>
      <protection locked="0"/>
    </xf>
    <xf numFmtId="164" fontId="36" fillId="0" borderId="1" xfId="0" applyNumberFormat="1" applyFont="1" applyBorder="1" applyAlignment="1" applyProtection="1">
      <alignment horizontal="center" wrapText="1"/>
      <protection locked="0"/>
    </xf>
    <xf numFmtId="0" fontId="38" fillId="0" borderId="1" xfId="0" applyFont="1" applyBorder="1" applyAlignment="1">
      <alignment horizontal="center" wrapText="1"/>
    </xf>
    <xf numFmtId="164" fontId="36" fillId="0" borderId="1" xfId="0" applyNumberFormat="1" applyFont="1" applyBorder="1" applyAlignment="1" applyProtection="1">
      <alignment horizontal="left"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14" fillId="16" borderId="15" xfId="2" applyFill="1" applyBorder="1" applyAlignment="1" applyProtection="1">
      <alignment horizontal="center"/>
    </xf>
    <xf numFmtId="0" fontId="0" fillId="16" borderId="0" xfId="0" applyFill="1" applyAlignment="1">
      <alignment horizontal="left"/>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3"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33" fillId="0" borderId="2" xfId="0" applyFont="1" applyBorder="1" applyAlignment="1" applyProtection="1">
      <alignment wrapText="1"/>
      <protection locked="0"/>
    </xf>
    <xf numFmtId="0" fontId="33" fillId="0" borderId="18" xfId="0" applyFont="1" applyBorder="1" applyAlignment="1" applyProtection="1">
      <alignment wrapText="1"/>
      <protection locked="0"/>
    </xf>
    <xf numFmtId="0" fontId="33" fillId="0" borderId="3" xfId="0" applyFont="1" applyBorder="1" applyAlignment="1" applyProtection="1">
      <alignmen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3" fillId="0" borderId="2" xfId="0" applyFont="1" applyFill="1" applyBorder="1" applyAlignment="1" applyProtection="1">
      <alignment horizontal="left" wrapText="1"/>
      <protection locked="0"/>
    </xf>
    <xf numFmtId="0" fontId="33" fillId="0" borderId="18" xfId="0" applyFont="1" applyFill="1" applyBorder="1" applyAlignment="1" applyProtection="1">
      <alignment horizontal="left" wrapText="1"/>
      <protection locked="0"/>
    </xf>
    <xf numFmtId="0" fontId="33" fillId="0" borderId="3" xfId="0" applyFont="1" applyFill="1" applyBorder="1" applyAlignment="1" applyProtection="1">
      <alignment horizontal="left" wrapText="1"/>
      <protection locked="0"/>
    </xf>
    <xf numFmtId="0" fontId="0" fillId="0" borderId="29" xfId="0" applyFont="1" applyBorder="1" applyAlignment="1" applyProtection="1">
      <alignment horizontal="left" wrapText="1"/>
      <protection locked="0"/>
    </xf>
    <xf numFmtId="0" fontId="35" fillId="0" borderId="30" xfId="0" applyFont="1" applyBorder="1" applyAlignment="1" applyProtection="1">
      <alignment horizontal="left"/>
      <protection locked="0"/>
    </xf>
    <xf numFmtId="0" fontId="35" fillId="0" borderId="31" xfId="0" applyFont="1" applyBorder="1" applyAlignment="1" applyProtection="1">
      <alignment horizontal="left"/>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7" xfId="1" applyFill="1" applyBorder="1" applyAlignment="1">
      <alignment horizontal="right"/>
    </xf>
    <xf numFmtId="0" fontId="11" fillId="0" borderId="18" xfId="1" applyBorder="1" applyAlignment="1">
      <alignment horizontal="center"/>
    </xf>
    <xf numFmtId="0" fontId="36" fillId="0" borderId="2" xfId="0" applyFont="1" applyBorder="1" applyAlignment="1" applyProtection="1">
      <alignment horizontal="center" wrapText="1"/>
      <protection locked="0"/>
    </xf>
    <xf numFmtId="0" fontId="36" fillId="0" borderId="2" xfId="0" applyFont="1" applyBorder="1" applyAlignment="1" applyProtection="1">
      <alignment wrapText="1"/>
      <protection locked="0"/>
    </xf>
    <xf numFmtId="0" fontId="36" fillId="0" borderId="2" xfId="0" applyFont="1" applyBorder="1" applyAlignment="1" applyProtection="1">
      <alignment horizontal="left" wrapText="1"/>
      <protection locked="0"/>
    </xf>
    <xf numFmtId="0" fontId="36" fillId="0" borderId="18" xfId="0" applyFont="1" applyBorder="1" applyAlignment="1" applyProtection="1">
      <alignment horizontal="left" wrapText="1"/>
      <protection locked="0"/>
    </xf>
    <xf numFmtId="0" fontId="36" fillId="0" borderId="3" xfId="0" applyFont="1" applyBorder="1" applyAlignment="1" applyProtection="1">
      <alignment horizontal="left" wrapText="1"/>
      <protection locked="0"/>
    </xf>
    <xf numFmtId="164" fontId="36" fillId="0" borderId="2" xfId="0" applyNumberFormat="1" applyFont="1" applyBorder="1" applyAlignment="1" applyProtection="1">
      <alignment horizontal="right"/>
      <protection locked="0"/>
    </xf>
    <xf numFmtId="164" fontId="36" fillId="0" borderId="1" xfId="0" applyNumberFormat="1" applyFont="1" applyBorder="1" applyAlignment="1" applyProtection="1">
      <alignment horizontal="right"/>
      <protection locked="0"/>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masau@dawson.edu" TargetMode="External"/><Relationship Id="rId2" Type="http://schemas.openxmlformats.org/officeDocument/2006/relationships/hyperlink" Target="mailto:jking@dawson.edu" TargetMode="External"/><Relationship Id="rId1" Type="http://schemas.openxmlformats.org/officeDocument/2006/relationships/hyperlink" Target="mailto:snorthwolfe@dawso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view="pageBreakPreview" zoomScaleNormal="100" zoomScaleSheetLayoutView="100" workbookViewId="0">
      <selection activeCell="K48" sqref="K48"/>
    </sheetView>
  </sheetViews>
  <sheetFormatPr defaultColWidth="8.7265625" defaultRowHeight="14.5" x14ac:dyDescent="0.35"/>
  <cols>
    <col min="1" max="1" width="4.453125" style="133" customWidth="1"/>
    <col min="2" max="2" width="6.26953125" style="133" customWidth="1"/>
    <col min="3" max="3" width="9.54296875" style="133" customWidth="1"/>
    <col min="4" max="4" width="10.453125" style="132" bestFit="1" customWidth="1"/>
    <col min="5" max="5" width="6.81640625" style="133" customWidth="1"/>
    <col min="6" max="6" width="8.81640625" style="133" customWidth="1"/>
    <col min="7" max="7" width="11.1796875" style="133" customWidth="1"/>
    <col min="8" max="8" width="11.1796875" style="133" bestFit="1" customWidth="1"/>
    <col min="9" max="9" width="10.54296875" style="133" customWidth="1"/>
    <col min="10" max="16384" width="8.7265625" style="133"/>
  </cols>
  <sheetData>
    <row r="1" spans="1:9" ht="21" x14ac:dyDescent="0.5">
      <c r="A1" s="131" t="s">
        <v>148</v>
      </c>
      <c r="B1" s="131"/>
      <c r="C1" s="131"/>
    </row>
    <row r="3" spans="1:9" x14ac:dyDescent="0.35">
      <c r="A3" s="255" t="s">
        <v>41</v>
      </c>
      <c r="B3" s="255"/>
      <c r="C3" s="255"/>
      <c r="D3" s="255"/>
      <c r="E3" s="255"/>
      <c r="F3" s="255"/>
      <c r="G3" s="255"/>
      <c r="H3" s="255"/>
    </row>
    <row r="5" spans="1:9" x14ac:dyDescent="0.35">
      <c r="A5" s="255" t="s">
        <v>131</v>
      </c>
      <c r="B5" s="255"/>
      <c r="C5" s="255"/>
      <c r="D5" s="255"/>
      <c r="E5" s="255"/>
      <c r="F5" s="255"/>
    </row>
    <row r="6" spans="1:9" x14ac:dyDescent="0.35">
      <c r="A6" s="255" t="s">
        <v>132</v>
      </c>
      <c r="B6" s="255"/>
      <c r="C6" s="255"/>
    </row>
    <row r="7" spans="1:9" x14ac:dyDescent="0.35">
      <c r="A7" s="255" t="s">
        <v>133</v>
      </c>
      <c r="B7" s="255"/>
      <c r="C7" s="255"/>
      <c r="D7" s="255"/>
      <c r="E7" s="255"/>
    </row>
    <row r="9" spans="1:9" x14ac:dyDescent="0.35">
      <c r="A9" s="255" t="s">
        <v>134</v>
      </c>
      <c r="B9" s="255"/>
      <c r="C9" s="255"/>
      <c r="D9" s="255"/>
    </row>
    <row r="10" spans="1:9" ht="15" thickBot="1" x14ac:dyDescent="0.4"/>
    <row r="11" spans="1:9" ht="15" thickBot="1" x14ac:dyDescent="0.4">
      <c r="A11" s="134" t="s">
        <v>49</v>
      </c>
      <c r="B11" s="135"/>
      <c r="C11" s="251" t="s">
        <v>170</v>
      </c>
      <c r="D11" s="252"/>
      <c r="E11" s="252"/>
      <c r="F11" s="253"/>
      <c r="G11" s="136" t="s">
        <v>50</v>
      </c>
      <c r="H11" s="137" t="s">
        <v>171</v>
      </c>
    </row>
    <row r="14" spans="1:9" ht="16" thickBot="1" x14ac:dyDescent="0.4">
      <c r="A14" s="138" t="s">
        <v>149</v>
      </c>
      <c r="B14" s="138"/>
      <c r="C14" s="138"/>
      <c r="D14" s="139"/>
      <c r="E14" s="138"/>
    </row>
    <row r="15" spans="1:9" ht="15" thickBot="1" x14ac:dyDescent="0.4">
      <c r="A15" s="251" t="s">
        <v>172</v>
      </c>
      <c r="B15" s="252"/>
      <c r="C15" s="252"/>
      <c r="D15" s="252"/>
      <c r="E15" s="253"/>
      <c r="F15" s="251" t="s">
        <v>173</v>
      </c>
      <c r="G15" s="252"/>
      <c r="H15" s="252"/>
      <c r="I15" s="253"/>
    </row>
    <row r="16" spans="1:9" x14ac:dyDescent="0.35">
      <c r="A16" s="134" t="s">
        <v>135</v>
      </c>
      <c r="F16" s="134" t="s">
        <v>136</v>
      </c>
    </row>
    <row r="17" spans="1:9" ht="15" thickBot="1" x14ac:dyDescent="0.4"/>
    <row r="18" spans="1:9" ht="15" thickBot="1" x14ac:dyDescent="0.4">
      <c r="A18" s="251" t="s">
        <v>174</v>
      </c>
      <c r="B18" s="252"/>
      <c r="C18" s="252"/>
      <c r="D18" s="252"/>
      <c r="E18" s="252"/>
      <c r="F18" s="252"/>
      <c r="G18" s="252"/>
      <c r="H18" s="252"/>
      <c r="I18" s="253"/>
    </row>
    <row r="19" spans="1:9" x14ac:dyDescent="0.35">
      <c r="A19" s="134" t="s">
        <v>137</v>
      </c>
      <c r="B19" s="140"/>
      <c r="C19" s="140"/>
      <c r="D19" s="141"/>
      <c r="E19" s="140"/>
      <c r="F19" s="140"/>
      <c r="G19" s="140"/>
      <c r="H19" s="140"/>
      <c r="I19" s="140"/>
    </row>
    <row r="20" spans="1:9" ht="15" thickBot="1" x14ac:dyDescent="0.4"/>
    <row r="21" spans="1:9" ht="15" thickBot="1" x14ac:dyDescent="0.4">
      <c r="A21" s="256" t="s">
        <v>175</v>
      </c>
      <c r="B21" s="257"/>
      <c r="C21" s="257"/>
      <c r="D21" s="258"/>
      <c r="E21" s="142" t="s">
        <v>176</v>
      </c>
      <c r="F21" s="251">
        <v>59330</v>
      </c>
      <c r="G21" s="253"/>
    </row>
    <row r="22" spans="1:9" x14ac:dyDescent="0.35">
      <c r="A22" s="134" t="s">
        <v>138</v>
      </c>
      <c r="E22" s="134" t="s">
        <v>139</v>
      </c>
      <c r="F22" s="134" t="s">
        <v>140</v>
      </c>
    </row>
    <row r="23" spans="1:9" ht="15" thickBot="1" x14ac:dyDescent="0.4">
      <c r="A23" s="134"/>
    </row>
    <row r="24" spans="1:9" ht="15" thickBot="1" x14ac:dyDescent="0.4">
      <c r="A24" s="143">
        <v>406</v>
      </c>
      <c r="B24" s="144">
        <v>377</v>
      </c>
      <c r="C24" s="145">
        <v>9403</v>
      </c>
      <c r="D24" s="137"/>
      <c r="E24" s="251" t="s">
        <v>177</v>
      </c>
      <c r="F24" s="253"/>
    </row>
    <row r="25" spans="1:9" x14ac:dyDescent="0.35">
      <c r="A25" s="134" t="s">
        <v>141</v>
      </c>
      <c r="D25" s="146" t="s">
        <v>142</v>
      </c>
      <c r="E25" s="146" t="s">
        <v>143</v>
      </c>
    </row>
    <row r="26" spans="1:9" ht="15" thickBot="1" x14ac:dyDescent="0.4"/>
    <row r="27" spans="1:9" ht="15" thickBot="1" x14ac:dyDescent="0.4">
      <c r="A27" s="254" t="s">
        <v>178</v>
      </c>
      <c r="B27" s="252"/>
      <c r="C27" s="252"/>
      <c r="D27" s="252"/>
      <c r="E27" s="252"/>
      <c r="F27" s="253"/>
    </row>
    <row r="28" spans="1:9" s="134" customFormat="1" x14ac:dyDescent="0.35">
      <c r="A28" s="134" t="s">
        <v>144</v>
      </c>
      <c r="D28" s="146"/>
    </row>
    <row r="30" spans="1:9" ht="16" thickBot="1" x14ac:dyDescent="0.4">
      <c r="A30" s="138" t="s">
        <v>42</v>
      </c>
      <c r="B30" s="138"/>
    </row>
    <row r="31" spans="1:9" ht="15" thickBot="1" x14ac:dyDescent="0.4">
      <c r="A31" s="251" t="s">
        <v>179</v>
      </c>
      <c r="B31" s="252"/>
      <c r="C31" s="252"/>
      <c r="D31" s="252"/>
      <c r="E31" s="253"/>
      <c r="F31" s="251" t="s">
        <v>180</v>
      </c>
      <c r="G31" s="252"/>
      <c r="H31" s="252"/>
      <c r="I31" s="253"/>
    </row>
    <row r="32" spans="1:9" x14ac:dyDescent="0.35">
      <c r="A32" s="134" t="s">
        <v>135</v>
      </c>
      <c r="F32" s="134" t="s">
        <v>136</v>
      </c>
    </row>
    <row r="33" spans="1:18" ht="15" thickBot="1" x14ac:dyDescent="0.4"/>
    <row r="34" spans="1:18" ht="15" thickBot="1" x14ac:dyDescent="0.4">
      <c r="A34" s="251" t="s">
        <v>181</v>
      </c>
      <c r="B34" s="252"/>
      <c r="C34" s="252"/>
      <c r="D34" s="252"/>
      <c r="E34" s="252"/>
      <c r="F34" s="252"/>
      <c r="G34" s="252"/>
      <c r="H34" s="252"/>
      <c r="I34" s="253"/>
    </row>
    <row r="35" spans="1:18" x14ac:dyDescent="0.35">
      <c r="A35" s="134" t="s">
        <v>137</v>
      </c>
      <c r="B35" s="140"/>
      <c r="C35" s="140"/>
      <c r="D35" s="141"/>
      <c r="E35" s="140"/>
      <c r="F35" s="140"/>
      <c r="G35" s="140"/>
      <c r="H35" s="140"/>
      <c r="I35" s="140"/>
    </row>
    <row r="36" spans="1:18" ht="15" thickBot="1" x14ac:dyDescent="0.4"/>
    <row r="37" spans="1:18" ht="15" thickBot="1" x14ac:dyDescent="0.4">
      <c r="A37" s="256" t="s">
        <v>175</v>
      </c>
      <c r="B37" s="257"/>
      <c r="C37" s="257"/>
      <c r="D37" s="258"/>
      <c r="E37" s="142" t="s">
        <v>176</v>
      </c>
      <c r="F37" s="251">
        <v>59330</v>
      </c>
      <c r="G37" s="253"/>
    </row>
    <row r="38" spans="1:18" x14ac:dyDescent="0.35">
      <c r="A38" s="134" t="s">
        <v>138</v>
      </c>
      <c r="E38" s="134" t="s">
        <v>139</v>
      </c>
      <c r="F38" s="134" t="s">
        <v>140</v>
      </c>
    </row>
    <row r="39" spans="1:18" ht="15" thickBot="1" x14ac:dyDescent="0.4">
      <c r="A39" s="134"/>
    </row>
    <row r="40" spans="1:18" ht="15" thickBot="1" x14ac:dyDescent="0.4">
      <c r="A40" s="143">
        <v>406</v>
      </c>
      <c r="B40" s="144">
        <v>377</v>
      </c>
      <c r="C40" s="145">
        <v>9458</v>
      </c>
      <c r="D40" s="137"/>
      <c r="E40" s="251" t="s">
        <v>177</v>
      </c>
      <c r="F40" s="253"/>
    </row>
    <row r="41" spans="1:18" x14ac:dyDescent="0.35">
      <c r="A41" s="134" t="s">
        <v>141</v>
      </c>
      <c r="D41" s="146" t="s">
        <v>142</v>
      </c>
      <c r="E41" s="134" t="s">
        <v>143</v>
      </c>
    </row>
    <row r="42" spans="1:18" ht="15" thickBot="1" x14ac:dyDescent="0.4"/>
    <row r="43" spans="1:18" ht="15" thickBot="1" x14ac:dyDescent="0.4">
      <c r="A43" s="254" t="s">
        <v>182</v>
      </c>
      <c r="B43" s="252"/>
      <c r="C43" s="252"/>
      <c r="D43" s="252"/>
      <c r="E43" s="252"/>
      <c r="F43" s="253"/>
    </row>
    <row r="44" spans="1:18" s="134" customFormat="1" x14ac:dyDescent="0.35">
      <c r="A44" s="134" t="s">
        <v>144</v>
      </c>
      <c r="D44" s="146"/>
    </row>
    <row r="45" spans="1:18" s="134" customFormat="1" x14ac:dyDescent="0.35">
      <c r="D45" s="146"/>
    </row>
    <row r="46" spans="1:18" ht="31.5" customHeight="1" x14ac:dyDescent="0.35">
      <c r="A46" s="259" t="s">
        <v>145</v>
      </c>
      <c r="B46" s="259"/>
      <c r="C46" s="259"/>
      <c r="D46" s="259"/>
      <c r="E46" s="259"/>
      <c r="F46" s="259"/>
      <c r="G46" s="259"/>
      <c r="H46" s="259"/>
      <c r="I46" s="259"/>
    </row>
    <row r="47" spans="1:18" ht="15" thickBot="1" x14ac:dyDescent="0.4"/>
    <row r="48" spans="1:18" ht="15" thickBot="1" x14ac:dyDescent="0.4">
      <c r="A48" s="251" t="s">
        <v>183</v>
      </c>
      <c r="B48" s="252"/>
      <c r="C48" s="252"/>
      <c r="D48" s="252"/>
      <c r="E48" s="253"/>
      <c r="F48" s="251" t="s">
        <v>184</v>
      </c>
      <c r="G48" s="252"/>
      <c r="H48" s="252"/>
      <c r="I48" s="253"/>
      <c r="K48" s="240"/>
      <c r="L48" s="240"/>
      <c r="M48" s="240"/>
      <c r="N48" s="240"/>
      <c r="O48" s="240"/>
      <c r="P48" s="240"/>
      <c r="Q48" s="240"/>
      <c r="R48" s="240"/>
    </row>
    <row r="49" spans="1:10" x14ac:dyDescent="0.35">
      <c r="A49" s="134" t="s">
        <v>135</v>
      </c>
      <c r="F49" s="134" t="s">
        <v>136</v>
      </c>
    </row>
    <row r="50" spans="1:10" ht="15" thickBot="1" x14ac:dyDescent="0.4">
      <c r="A50" s="134"/>
      <c r="F50" s="134"/>
    </row>
    <row r="51" spans="1:10" ht="15" thickBot="1" x14ac:dyDescent="0.4">
      <c r="A51" s="143">
        <v>406</v>
      </c>
      <c r="B51" s="144">
        <v>377</v>
      </c>
      <c r="C51" s="145">
        <v>9418</v>
      </c>
      <c r="D51" s="137"/>
      <c r="E51" s="251" t="s">
        <v>177</v>
      </c>
      <c r="F51" s="253"/>
    </row>
    <row r="52" spans="1:10" x14ac:dyDescent="0.35">
      <c r="A52" s="134" t="s">
        <v>141</v>
      </c>
      <c r="D52" s="146" t="s">
        <v>142</v>
      </c>
      <c r="E52" s="134" t="s">
        <v>143</v>
      </c>
    </row>
    <row r="53" spans="1:10" ht="15" thickBot="1" x14ac:dyDescent="0.4"/>
    <row r="54" spans="1:10" ht="15" thickBot="1" x14ac:dyDescent="0.4">
      <c r="A54" s="254" t="s">
        <v>185</v>
      </c>
      <c r="B54" s="252"/>
      <c r="C54" s="252"/>
      <c r="D54" s="252"/>
      <c r="E54" s="252"/>
      <c r="F54" s="253"/>
    </row>
    <row r="55" spans="1:10" s="134" customFormat="1" x14ac:dyDescent="0.35">
      <c r="A55" s="134" t="s">
        <v>144</v>
      </c>
      <c r="D55" s="146"/>
    </row>
    <row r="57" spans="1:10" x14ac:dyDescent="0.35">
      <c r="A57" s="255" t="s">
        <v>76</v>
      </c>
      <c r="B57" s="255"/>
      <c r="C57" s="255"/>
      <c r="D57" s="255"/>
      <c r="E57" s="255"/>
      <c r="F57" s="255"/>
      <c r="G57" s="255"/>
      <c r="H57" s="255"/>
      <c r="I57" s="255"/>
      <c r="J57" s="255"/>
    </row>
    <row r="58" spans="1:10" x14ac:dyDescent="0.35">
      <c r="A58" s="132"/>
      <c r="C58" s="132"/>
      <c r="E58" s="132"/>
      <c r="F58" s="132"/>
      <c r="G58" s="132"/>
      <c r="H58" s="132"/>
    </row>
    <row r="59" spans="1:10" ht="15" thickBot="1" x14ac:dyDescent="0.4">
      <c r="B59" s="134" t="s">
        <v>146</v>
      </c>
      <c r="C59" s="132"/>
      <c r="F59" s="134"/>
      <c r="G59" s="134" t="s">
        <v>147</v>
      </c>
      <c r="J59" s="134"/>
    </row>
    <row r="60" spans="1:10" ht="15" thickBot="1" x14ac:dyDescent="0.4">
      <c r="A60" s="147">
        <v>1</v>
      </c>
      <c r="B60" s="251"/>
      <c r="C60" s="252"/>
      <c r="D60" s="252"/>
      <c r="E60" s="252"/>
      <c r="F60" s="253"/>
      <c r="G60" s="251"/>
      <c r="H60" s="252"/>
      <c r="I60" s="252"/>
      <c r="J60" s="253"/>
    </row>
    <row r="61" spans="1:10" ht="15" thickBot="1" x14ac:dyDescent="0.4">
      <c r="A61" s="147">
        <v>2</v>
      </c>
      <c r="B61" s="251"/>
      <c r="C61" s="252"/>
      <c r="D61" s="252"/>
      <c r="E61" s="252"/>
      <c r="F61" s="253"/>
      <c r="G61" s="251"/>
      <c r="H61" s="252"/>
      <c r="I61" s="252"/>
      <c r="J61" s="253"/>
    </row>
    <row r="62" spans="1:10" ht="15" thickBot="1" x14ac:dyDescent="0.4">
      <c r="A62" s="147">
        <v>3</v>
      </c>
      <c r="B62" s="251"/>
      <c r="C62" s="252"/>
      <c r="D62" s="252"/>
      <c r="E62" s="252"/>
      <c r="F62" s="253"/>
      <c r="G62" s="251"/>
      <c r="H62" s="252"/>
      <c r="I62" s="252"/>
      <c r="J62" s="253"/>
    </row>
    <row r="63" spans="1:10" ht="15" thickBot="1" x14ac:dyDescent="0.4">
      <c r="A63" s="147">
        <v>4</v>
      </c>
      <c r="B63" s="251"/>
      <c r="C63" s="252"/>
      <c r="D63" s="252"/>
      <c r="E63" s="252"/>
      <c r="F63" s="253"/>
      <c r="G63" s="251"/>
      <c r="H63" s="252"/>
      <c r="I63" s="252"/>
      <c r="J63" s="253"/>
    </row>
    <row r="64" spans="1:10" ht="15" thickBot="1" x14ac:dyDescent="0.4">
      <c r="A64" s="147">
        <v>5</v>
      </c>
      <c r="B64" s="251"/>
      <c r="C64" s="252"/>
      <c r="D64" s="252"/>
      <c r="E64" s="252"/>
      <c r="F64" s="253"/>
      <c r="G64" s="251"/>
      <c r="H64" s="252"/>
      <c r="I64" s="252"/>
      <c r="J64" s="253"/>
    </row>
    <row r="65" spans="1:10" ht="15" thickBot="1" x14ac:dyDescent="0.4">
      <c r="A65" s="147">
        <v>6</v>
      </c>
      <c r="B65" s="251"/>
      <c r="C65" s="252"/>
      <c r="D65" s="252"/>
      <c r="E65" s="252"/>
      <c r="F65" s="253"/>
      <c r="G65" s="251"/>
      <c r="H65" s="252"/>
      <c r="I65" s="252"/>
      <c r="J65" s="253"/>
    </row>
    <row r="66" spans="1:10" ht="15" thickBot="1" x14ac:dyDescent="0.4">
      <c r="A66" s="147">
        <v>7</v>
      </c>
      <c r="B66" s="251"/>
      <c r="C66" s="252"/>
      <c r="D66" s="252"/>
      <c r="E66" s="252"/>
      <c r="F66" s="253"/>
      <c r="G66" s="251"/>
      <c r="H66" s="252"/>
      <c r="I66" s="252"/>
      <c r="J66" s="253"/>
    </row>
    <row r="67" spans="1:10" ht="15" thickBot="1" x14ac:dyDescent="0.4">
      <c r="A67" s="147">
        <v>8</v>
      </c>
      <c r="B67" s="251"/>
      <c r="C67" s="252"/>
      <c r="D67" s="252"/>
      <c r="E67" s="252"/>
      <c r="F67" s="253"/>
      <c r="G67" s="251"/>
      <c r="H67" s="252"/>
      <c r="I67" s="252"/>
      <c r="J67" s="253"/>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00000000-0004-0000-0000-000000000000}"/>
    <hyperlink ref="A43" r:id="rId2" xr:uid="{00000000-0004-0000-0000-000001000000}"/>
    <hyperlink ref="A54"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5"/>
  <sheetViews>
    <sheetView showGridLines="0" view="pageBreakPreview" topLeftCell="A178" zoomScaleNormal="100" zoomScaleSheetLayoutView="100" workbookViewId="0">
      <selection activeCell="A144" sqref="A144:J144"/>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33"/>
  </cols>
  <sheetData>
    <row r="1" spans="1:10" ht="18.5" x14ac:dyDescent="0.45">
      <c r="A1" s="295" t="s">
        <v>150</v>
      </c>
      <c r="B1" s="295"/>
      <c r="C1" s="295"/>
      <c r="D1" s="295"/>
      <c r="E1" s="295"/>
      <c r="F1" s="295"/>
      <c r="G1" s="295"/>
      <c r="H1" s="295"/>
      <c r="I1" s="295"/>
      <c r="J1" s="295"/>
    </row>
    <row r="2" spans="1:10" ht="15" thickBot="1" x14ac:dyDescent="0.4">
      <c r="A2" s="296"/>
      <c r="B2" s="296"/>
      <c r="C2" s="296"/>
      <c r="D2" s="296"/>
      <c r="E2" s="296"/>
      <c r="F2" s="296"/>
      <c r="G2" s="296"/>
      <c r="H2" s="296"/>
      <c r="I2" s="296"/>
      <c r="J2" s="296"/>
    </row>
    <row r="3" spans="1:10" ht="16" thickBot="1" x14ac:dyDescent="0.4">
      <c r="A3" s="272" t="s">
        <v>151</v>
      </c>
      <c r="B3" s="272"/>
      <c r="C3" s="273" t="s">
        <v>208</v>
      </c>
      <c r="D3" s="274"/>
      <c r="E3" s="274"/>
      <c r="F3" s="274"/>
      <c r="G3" s="274"/>
      <c r="H3" s="274"/>
      <c r="I3" s="274"/>
      <c r="J3" s="275"/>
    </row>
    <row r="4" spans="1:10" ht="15" thickBot="1" x14ac:dyDescent="0.4">
      <c r="A4" s="276"/>
      <c r="B4" s="276"/>
      <c r="C4" s="276"/>
      <c r="D4" s="276"/>
      <c r="E4" s="276"/>
      <c r="F4" s="276"/>
      <c r="G4" s="276"/>
      <c r="H4" s="276"/>
      <c r="I4" s="276"/>
      <c r="J4" s="276"/>
    </row>
    <row r="5" spans="1:10" ht="15" thickBot="1" x14ac:dyDescent="0.4">
      <c r="A5" s="277" t="s">
        <v>60</v>
      </c>
      <c r="B5" s="277"/>
      <c r="C5" s="278"/>
      <c r="D5" s="148">
        <v>3</v>
      </c>
      <c r="F5" s="279" t="s">
        <v>61</v>
      </c>
      <c r="G5" s="279"/>
      <c r="H5" s="280"/>
      <c r="I5" s="148">
        <v>3</v>
      </c>
    </row>
    <row r="6" spans="1:10" x14ac:dyDescent="0.35">
      <c r="A6" s="276"/>
      <c r="B6" s="276"/>
      <c r="C6" s="276"/>
      <c r="D6" s="276"/>
      <c r="E6" s="276"/>
      <c r="F6" s="276"/>
      <c r="G6" s="276"/>
      <c r="H6" s="276"/>
      <c r="I6" s="276"/>
      <c r="J6" s="276"/>
    </row>
    <row r="7" spans="1:10" ht="16" thickBot="1" x14ac:dyDescent="0.4">
      <c r="A7" s="290" t="s">
        <v>152</v>
      </c>
      <c r="B7" s="290"/>
      <c r="C7" s="290"/>
      <c r="D7" s="290"/>
      <c r="E7" s="290"/>
      <c r="F7" s="290"/>
      <c r="G7" s="290"/>
      <c r="H7" s="290"/>
      <c r="I7" s="290"/>
      <c r="J7" s="290"/>
    </row>
    <row r="8" spans="1:10" x14ac:dyDescent="0.35">
      <c r="A8" s="281" t="s">
        <v>234</v>
      </c>
      <c r="B8" s="282"/>
      <c r="C8" s="282"/>
      <c r="D8" s="282"/>
      <c r="E8" s="282"/>
      <c r="F8" s="282"/>
      <c r="G8" s="282"/>
      <c r="H8" s="282"/>
      <c r="I8" s="282"/>
      <c r="J8" s="283"/>
    </row>
    <row r="9" spans="1:10" x14ac:dyDescent="0.35">
      <c r="A9" s="284"/>
      <c r="B9" s="285"/>
      <c r="C9" s="285"/>
      <c r="D9" s="285"/>
      <c r="E9" s="285"/>
      <c r="F9" s="285"/>
      <c r="G9" s="285"/>
      <c r="H9" s="285"/>
      <c r="I9" s="285"/>
      <c r="J9" s="286"/>
    </row>
    <row r="10" spans="1:10" x14ac:dyDescent="0.35">
      <c r="A10" s="284"/>
      <c r="B10" s="285"/>
      <c r="C10" s="285"/>
      <c r="D10" s="285"/>
      <c r="E10" s="285"/>
      <c r="F10" s="285"/>
      <c r="G10" s="285"/>
      <c r="H10" s="285"/>
      <c r="I10" s="285"/>
      <c r="J10" s="286"/>
    </row>
    <row r="11" spans="1:10" x14ac:dyDescent="0.35">
      <c r="A11" s="284"/>
      <c r="B11" s="285"/>
      <c r="C11" s="285"/>
      <c r="D11" s="285"/>
      <c r="E11" s="285"/>
      <c r="F11" s="285"/>
      <c r="G11" s="285"/>
      <c r="H11" s="285"/>
      <c r="I11" s="285"/>
      <c r="J11" s="286"/>
    </row>
    <row r="12" spans="1:10" x14ac:dyDescent="0.35">
      <c r="A12" s="284"/>
      <c r="B12" s="285"/>
      <c r="C12" s="285"/>
      <c r="D12" s="285"/>
      <c r="E12" s="285"/>
      <c r="F12" s="285"/>
      <c r="G12" s="285"/>
      <c r="H12" s="285"/>
      <c r="I12" s="285"/>
      <c r="J12" s="286"/>
    </row>
    <row r="13" spans="1:10" x14ac:dyDescent="0.35">
      <c r="A13" s="284"/>
      <c r="B13" s="285"/>
      <c r="C13" s="285"/>
      <c r="D13" s="285"/>
      <c r="E13" s="285"/>
      <c r="F13" s="285"/>
      <c r="G13" s="285"/>
      <c r="H13" s="285"/>
      <c r="I13" s="285"/>
      <c r="J13" s="286"/>
    </row>
    <row r="14" spans="1:10" x14ac:dyDescent="0.35">
      <c r="A14" s="284"/>
      <c r="B14" s="285"/>
      <c r="C14" s="285"/>
      <c r="D14" s="285"/>
      <c r="E14" s="285"/>
      <c r="F14" s="285"/>
      <c r="G14" s="285"/>
      <c r="H14" s="285"/>
      <c r="I14" s="285"/>
      <c r="J14" s="286"/>
    </row>
    <row r="15" spans="1:10" x14ac:dyDescent="0.35">
      <c r="A15" s="284"/>
      <c r="B15" s="285"/>
      <c r="C15" s="285"/>
      <c r="D15" s="285"/>
      <c r="E15" s="285"/>
      <c r="F15" s="285"/>
      <c r="G15" s="285"/>
      <c r="H15" s="285"/>
      <c r="I15" s="285"/>
      <c r="J15" s="286"/>
    </row>
    <row r="16" spans="1:10" x14ac:dyDescent="0.35">
      <c r="A16" s="284"/>
      <c r="B16" s="285"/>
      <c r="C16" s="285"/>
      <c r="D16" s="285"/>
      <c r="E16" s="285"/>
      <c r="F16" s="285"/>
      <c r="G16" s="285"/>
      <c r="H16" s="285"/>
      <c r="I16" s="285"/>
      <c r="J16" s="286"/>
    </row>
    <row r="17" spans="1:10" ht="15" thickBot="1" x14ac:dyDescent="0.4">
      <c r="A17" s="287"/>
      <c r="B17" s="288"/>
      <c r="C17" s="288"/>
      <c r="D17" s="288"/>
      <c r="E17" s="288"/>
      <c r="F17" s="288"/>
      <c r="G17" s="288"/>
      <c r="H17" s="288"/>
      <c r="I17" s="288"/>
      <c r="J17" s="289"/>
    </row>
    <row r="18" spans="1:10" x14ac:dyDescent="0.35">
      <c r="A18" s="291"/>
      <c r="B18" s="291"/>
      <c r="C18" s="291"/>
      <c r="D18" s="291"/>
      <c r="E18" s="291"/>
      <c r="F18" s="291"/>
      <c r="G18" s="291"/>
      <c r="H18" s="291"/>
      <c r="I18" s="291"/>
      <c r="J18" s="291"/>
    </row>
    <row r="19" spans="1:10" ht="16" thickBot="1" x14ac:dyDescent="0.4">
      <c r="A19" s="290" t="s">
        <v>28</v>
      </c>
      <c r="B19" s="290"/>
      <c r="C19" s="290"/>
      <c r="D19" s="290"/>
      <c r="E19" s="290"/>
      <c r="F19" s="290"/>
      <c r="G19" s="290"/>
      <c r="H19" s="290"/>
      <c r="I19" s="290"/>
      <c r="J19" s="290"/>
    </row>
    <row r="20" spans="1:10" ht="15" customHeight="1" x14ac:dyDescent="0.35">
      <c r="A20" s="281" t="s">
        <v>209</v>
      </c>
      <c r="B20" s="282"/>
      <c r="C20" s="282"/>
      <c r="D20" s="282"/>
      <c r="E20" s="282"/>
      <c r="F20" s="282"/>
      <c r="G20" s="282"/>
      <c r="H20" s="282"/>
      <c r="I20" s="282"/>
      <c r="J20" s="283"/>
    </row>
    <row r="21" spans="1:10" ht="13.5" customHeight="1" x14ac:dyDescent="0.35">
      <c r="A21" s="284"/>
      <c r="B21" s="312"/>
      <c r="C21" s="312"/>
      <c r="D21" s="312"/>
      <c r="E21" s="312"/>
      <c r="F21" s="312"/>
      <c r="G21" s="312"/>
      <c r="H21" s="312"/>
      <c r="I21" s="312"/>
      <c r="J21" s="286"/>
    </row>
    <row r="22" spans="1:10" x14ac:dyDescent="0.35">
      <c r="A22" s="284"/>
      <c r="B22" s="312"/>
      <c r="C22" s="312"/>
      <c r="D22" s="312"/>
      <c r="E22" s="312"/>
      <c r="F22" s="312"/>
      <c r="G22" s="312"/>
      <c r="H22" s="312"/>
      <c r="I22" s="312"/>
      <c r="J22" s="286"/>
    </row>
    <row r="23" spans="1:10" x14ac:dyDescent="0.35">
      <c r="A23" s="284"/>
      <c r="B23" s="312"/>
      <c r="C23" s="312"/>
      <c r="D23" s="312"/>
      <c r="E23" s="312"/>
      <c r="F23" s="312"/>
      <c r="G23" s="312"/>
      <c r="H23" s="312"/>
      <c r="I23" s="312"/>
      <c r="J23" s="286"/>
    </row>
    <row r="24" spans="1:10" ht="15" thickBot="1" x14ac:dyDescent="0.4">
      <c r="A24" s="287"/>
      <c r="B24" s="288"/>
      <c r="C24" s="288"/>
      <c r="D24" s="288"/>
      <c r="E24" s="288"/>
      <c r="F24" s="288"/>
      <c r="G24" s="288"/>
      <c r="H24" s="288"/>
      <c r="I24" s="288"/>
      <c r="J24" s="289"/>
    </row>
    <row r="25" spans="1:10" x14ac:dyDescent="0.35">
      <c r="A25" s="291"/>
      <c r="B25" s="291"/>
      <c r="C25" s="291"/>
      <c r="D25" s="291"/>
      <c r="E25" s="291"/>
      <c r="F25" s="291"/>
      <c r="G25" s="291"/>
      <c r="H25" s="291"/>
      <c r="I25" s="291"/>
      <c r="J25" s="291"/>
    </row>
    <row r="26" spans="1:10" ht="16" thickBot="1" x14ac:dyDescent="0.4">
      <c r="A26" s="290" t="s">
        <v>153</v>
      </c>
      <c r="B26" s="290"/>
      <c r="C26" s="290"/>
      <c r="D26" s="290"/>
      <c r="E26" s="290"/>
      <c r="F26" s="290"/>
      <c r="G26" s="290"/>
      <c r="H26" s="290"/>
      <c r="I26" s="290"/>
      <c r="J26" s="290"/>
    </row>
    <row r="27" spans="1:10" ht="48" customHeight="1" thickBot="1" x14ac:dyDescent="0.4">
      <c r="A27" s="307" t="s">
        <v>210</v>
      </c>
      <c r="B27" s="307"/>
      <c r="C27" s="307"/>
      <c r="D27" s="307"/>
      <c r="E27" s="307"/>
      <c r="F27" s="307"/>
      <c r="G27" s="307"/>
      <c r="H27" s="307"/>
      <c r="I27" s="307"/>
      <c r="J27" s="246"/>
    </row>
    <row r="28" spans="1:10" x14ac:dyDescent="0.35">
      <c r="A28" s="291"/>
      <c r="B28" s="291"/>
      <c r="C28" s="291"/>
      <c r="D28" s="291"/>
      <c r="E28" s="291"/>
      <c r="F28" s="291"/>
      <c r="G28" s="291"/>
      <c r="H28" s="291"/>
      <c r="I28" s="291"/>
      <c r="J28" s="291"/>
    </row>
    <row r="29" spans="1:10" ht="32.15" customHeight="1" thickBot="1" x14ac:dyDescent="0.4">
      <c r="A29" s="260" t="s">
        <v>163</v>
      </c>
      <c r="B29" s="260"/>
      <c r="C29" s="260"/>
      <c r="D29" s="260"/>
      <c r="E29" s="260"/>
      <c r="F29" s="260"/>
      <c r="G29" s="260"/>
      <c r="H29" s="260"/>
      <c r="I29" s="260"/>
      <c r="J29" s="260"/>
    </row>
    <row r="30" spans="1:10" ht="15" customHeight="1" x14ac:dyDescent="0.35">
      <c r="A30" s="297" t="s">
        <v>211</v>
      </c>
      <c r="B30" s="298"/>
      <c r="C30" s="298"/>
      <c r="D30" s="298"/>
      <c r="E30" s="298"/>
      <c r="F30" s="298"/>
      <c r="G30" s="298"/>
      <c r="H30" s="298"/>
      <c r="I30" s="298"/>
      <c r="J30" s="243"/>
    </row>
    <row r="31" spans="1:10" ht="15" customHeight="1" x14ac:dyDescent="0.35">
      <c r="A31" s="300"/>
      <c r="B31" s="313"/>
      <c r="C31" s="313"/>
      <c r="D31" s="313"/>
      <c r="E31" s="313"/>
      <c r="F31" s="313"/>
      <c r="G31" s="313"/>
      <c r="H31" s="313"/>
      <c r="I31" s="313"/>
      <c r="J31" s="244"/>
    </row>
    <row r="32" spans="1:10" ht="15" customHeight="1" x14ac:dyDescent="0.35">
      <c r="A32" s="300"/>
      <c r="B32" s="313"/>
      <c r="C32" s="313"/>
      <c r="D32" s="313"/>
      <c r="E32" s="313"/>
      <c r="F32" s="313"/>
      <c r="G32" s="313"/>
      <c r="H32" s="313"/>
      <c r="I32" s="313"/>
      <c r="J32" s="244"/>
    </row>
    <row r="33" spans="1:10" ht="15" customHeight="1" x14ac:dyDescent="0.35">
      <c r="A33" s="300"/>
      <c r="B33" s="313"/>
      <c r="C33" s="313"/>
      <c r="D33" s="313"/>
      <c r="E33" s="313"/>
      <c r="F33" s="313"/>
      <c r="G33" s="313"/>
      <c r="H33" s="313"/>
      <c r="I33" s="313"/>
      <c r="J33" s="244"/>
    </row>
    <row r="34" spans="1:10" ht="15" customHeight="1" x14ac:dyDescent="0.35">
      <c r="A34" s="300"/>
      <c r="B34" s="313"/>
      <c r="C34" s="313"/>
      <c r="D34" s="313"/>
      <c r="E34" s="313"/>
      <c r="F34" s="313"/>
      <c r="G34" s="313"/>
      <c r="H34" s="313"/>
      <c r="I34" s="313"/>
      <c r="J34" s="244"/>
    </row>
    <row r="35" spans="1:10" ht="15" customHeight="1" x14ac:dyDescent="0.35">
      <c r="A35" s="300"/>
      <c r="B35" s="313"/>
      <c r="C35" s="313"/>
      <c r="D35" s="313"/>
      <c r="E35" s="313"/>
      <c r="F35" s="313"/>
      <c r="G35" s="313"/>
      <c r="H35" s="313"/>
      <c r="I35" s="313"/>
      <c r="J35" s="244"/>
    </row>
    <row r="36" spans="1:10" ht="15" customHeight="1" x14ac:dyDescent="0.35">
      <c r="A36" s="300"/>
      <c r="B36" s="313"/>
      <c r="C36" s="313"/>
      <c r="D36" s="313"/>
      <c r="E36" s="313"/>
      <c r="F36" s="313"/>
      <c r="G36" s="313"/>
      <c r="H36" s="313"/>
      <c r="I36" s="313"/>
      <c r="J36" s="244"/>
    </row>
    <row r="37" spans="1:10" ht="15" customHeight="1" x14ac:dyDescent="0.35">
      <c r="A37" s="300"/>
      <c r="B37" s="313"/>
      <c r="C37" s="313"/>
      <c r="D37" s="313"/>
      <c r="E37" s="313"/>
      <c r="F37" s="313"/>
      <c r="G37" s="313"/>
      <c r="H37" s="313"/>
      <c r="I37" s="313"/>
      <c r="J37" s="244"/>
    </row>
    <row r="38" spans="1:10" ht="15" customHeight="1" x14ac:dyDescent="0.35">
      <c r="A38" s="300"/>
      <c r="B38" s="313"/>
      <c r="C38" s="313"/>
      <c r="D38" s="313"/>
      <c r="E38" s="313"/>
      <c r="F38" s="313"/>
      <c r="G38" s="313"/>
      <c r="H38" s="313"/>
      <c r="I38" s="313"/>
      <c r="J38" s="244"/>
    </row>
    <row r="39" spans="1:10" ht="15" customHeight="1" x14ac:dyDescent="0.35">
      <c r="A39" s="300"/>
      <c r="B39" s="313"/>
      <c r="C39" s="313"/>
      <c r="D39" s="313"/>
      <c r="E39" s="313"/>
      <c r="F39" s="313"/>
      <c r="G39" s="313"/>
      <c r="H39" s="313"/>
      <c r="I39" s="313"/>
      <c r="J39" s="244"/>
    </row>
    <row r="40" spans="1:10" ht="15" customHeight="1" x14ac:dyDescent="0.35">
      <c r="A40" s="300"/>
      <c r="B40" s="313"/>
      <c r="C40" s="313"/>
      <c r="D40" s="313"/>
      <c r="E40" s="313"/>
      <c r="F40" s="313"/>
      <c r="G40" s="313"/>
      <c r="H40" s="313"/>
      <c r="I40" s="313"/>
      <c r="J40" s="244"/>
    </row>
    <row r="41" spans="1:10" ht="15.75" customHeight="1" thickBot="1" x14ac:dyDescent="0.4">
      <c r="A41" s="303"/>
      <c r="B41" s="304"/>
      <c r="C41" s="304"/>
      <c r="D41" s="304"/>
      <c r="E41" s="304"/>
      <c r="F41" s="304"/>
      <c r="G41" s="304"/>
      <c r="H41" s="304"/>
      <c r="I41" s="304"/>
      <c r="J41" s="245"/>
    </row>
    <row r="42" spans="1:10" ht="15" thickBot="1" x14ac:dyDescent="0.4">
      <c r="A42" s="269"/>
      <c r="B42" s="270"/>
      <c r="C42" s="270"/>
      <c r="D42" s="270"/>
      <c r="E42" s="270"/>
      <c r="F42" s="270"/>
      <c r="G42" s="270"/>
      <c r="H42" s="270"/>
      <c r="I42" s="270"/>
      <c r="J42" s="271"/>
    </row>
    <row r="43" spans="1:10" ht="18.5" x14ac:dyDescent="0.45">
      <c r="A43" s="295" t="s">
        <v>154</v>
      </c>
      <c r="B43" s="295"/>
      <c r="C43" s="295"/>
      <c r="D43" s="295"/>
      <c r="E43" s="295"/>
      <c r="F43" s="295"/>
      <c r="G43" s="295"/>
      <c r="H43" s="295"/>
      <c r="I43" s="295"/>
      <c r="J43" s="295"/>
    </row>
    <row r="44" spans="1:10" ht="15" thickBot="1" x14ac:dyDescent="0.4">
      <c r="A44" s="296"/>
      <c r="B44" s="296"/>
      <c r="C44" s="296"/>
      <c r="D44" s="296"/>
      <c r="E44" s="296"/>
      <c r="F44" s="296"/>
      <c r="G44" s="296"/>
      <c r="H44" s="296"/>
      <c r="I44" s="296"/>
      <c r="J44" s="296"/>
    </row>
    <row r="45" spans="1:10" ht="16" thickBot="1" x14ac:dyDescent="0.4">
      <c r="A45" s="272" t="s">
        <v>151</v>
      </c>
      <c r="B45" s="272"/>
      <c r="C45" s="273" t="s">
        <v>206</v>
      </c>
      <c r="D45" s="274"/>
      <c r="E45" s="274"/>
      <c r="F45" s="274"/>
      <c r="G45" s="274"/>
      <c r="H45" s="274"/>
      <c r="I45" s="274"/>
      <c r="J45" s="275"/>
    </row>
    <row r="46" spans="1:10" ht="15" thickBot="1" x14ac:dyDescent="0.4">
      <c r="A46" s="276"/>
      <c r="B46" s="276"/>
      <c r="C46" s="276"/>
      <c r="D46" s="276"/>
      <c r="E46" s="276"/>
      <c r="F46" s="276"/>
      <c r="G46" s="276"/>
      <c r="H46" s="276"/>
      <c r="I46" s="276"/>
      <c r="J46" s="276"/>
    </row>
    <row r="47" spans="1:10" ht="15" thickBot="1" x14ac:dyDescent="0.4">
      <c r="A47" s="277" t="s">
        <v>60</v>
      </c>
      <c r="B47" s="277"/>
      <c r="C47" s="278"/>
      <c r="D47" s="148">
        <v>2</v>
      </c>
      <c r="F47" s="279" t="s">
        <v>61</v>
      </c>
      <c r="G47" s="279"/>
      <c r="H47" s="280"/>
      <c r="I47" s="148">
        <v>2</v>
      </c>
    </row>
    <row r="48" spans="1:10" x14ac:dyDescent="0.35">
      <c r="A48" s="276"/>
      <c r="B48" s="276"/>
      <c r="C48" s="276"/>
      <c r="D48" s="276"/>
      <c r="E48" s="276"/>
      <c r="F48" s="276"/>
      <c r="G48" s="276"/>
      <c r="H48" s="276"/>
      <c r="I48" s="276"/>
      <c r="J48" s="276"/>
    </row>
    <row r="49" spans="1:10" ht="16" thickBot="1" x14ac:dyDescent="0.4">
      <c r="A49" s="290" t="s">
        <v>152</v>
      </c>
      <c r="B49" s="290"/>
      <c r="C49" s="290"/>
      <c r="D49" s="290"/>
      <c r="E49" s="290"/>
      <c r="F49" s="290"/>
      <c r="G49" s="290"/>
      <c r="H49" s="290"/>
      <c r="I49" s="290"/>
      <c r="J49" s="290"/>
    </row>
    <row r="50" spans="1:10" x14ac:dyDescent="0.35">
      <c r="A50" s="281" t="s">
        <v>207</v>
      </c>
      <c r="B50" s="282"/>
      <c r="C50" s="282"/>
      <c r="D50" s="282"/>
      <c r="E50" s="282"/>
      <c r="F50" s="282"/>
      <c r="G50" s="282"/>
      <c r="H50" s="282"/>
      <c r="I50" s="282"/>
      <c r="J50" s="283"/>
    </row>
    <row r="51" spans="1:10" x14ac:dyDescent="0.35">
      <c r="A51" s="284"/>
      <c r="B51" s="285"/>
      <c r="C51" s="285"/>
      <c r="D51" s="285"/>
      <c r="E51" s="285"/>
      <c r="F51" s="285"/>
      <c r="G51" s="285"/>
      <c r="H51" s="285"/>
      <c r="I51" s="285"/>
      <c r="J51" s="286"/>
    </row>
    <row r="52" spans="1:10" x14ac:dyDescent="0.35">
      <c r="A52" s="284"/>
      <c r="B52" s="285"/>
      <c r="C52" s="285"/>
      <c r="D52" s="285"/>
      <c r="E52" s="285"/>
      <c r="F52" s="285"/>
      <c r="G52" s="285"/>
      <c r="H52" s="285"/>
      <c r="I52" s="285"/>
      <c r="J52" s="286"/>
    </row>
    <row r="53" spans="1:10" x14ac:dyDescent="0.35">
      <c r="A53" s="284"/>
      <c r="B53" s="285"/>
      <c r="C53" s="285"/>
      <c r="D53" s="285"/>
      <c r="E53" s="285"/>
      <c r="F53" s="285"/>
      <c r="G53" s="285"/>
      <c r="H53" s="285"/>
      <c r="I53" s="285"/>
      <c r="J53" s="286"/>
    </row>
    <row r="54" spans="1:10" x14ac:dyDescent="0.35">
      <c r="A54" s="284"/>
      <c r="B54" s="285"/>
      <c r="C54" s="285"/>
      <c r="D54" s="285"/>
      <c r="E54" s="285"/>
      <c r="F54" s="285"/>
      <c r="G54" s="285"/>
      <c r="H54" s="285"/>
      <c r="I54" s="285"/>
      <c r="J54" s="286"/>
    </row>
    <row r="55" spans="1:10" x14ac:dyDescent="0.35">
      <c r="A55" s="284"/>
      <c r="B55" s="285"/>
      <c r="C55" s="285"/>
      <c r="D55" s="285"/>
      <c r="E55" s="285"/>
      <c r="F55" s="285"/>
      <c r="G55" s="285"/>
      <c r="H55" s="285"/>
      <c r="I55" s="285"/>
      <c r="J55" s="286"/>
    </row>
    <row r="56" spans="1:10" x14ac:dyDescent="0.35">
      <c r="A56" s="284"/>
      <c r="B56" s="285"/>
      <c r="C56" s="285"/>
      <c r="D56" s="285"/>
      <c r="E56" s="285"/>
      <c r="F56" s="285"/>
      <c r="G56" s="285"/>
      <c r="H56" s="285"/>
      <c r="I56" s="285"/>
      <c r="J56" s="286"/>
    </row>
    <row r="57" spans="1:10" x14ac:dyDescent="0.35">
      <c r="A57" s="284"/>
      <c r="B57" s="285"/>
      <c r="C57" s="285"/>
      <c r="D57" s="285"/>
      <c r="E57" s="285"/>
      <c r="F57" s="285"/>
      <c r="G57" s="285"/>
      <c r="H57" s="285"/>
      <c r="I57" s="285"/>
      <c r="J57" s="286"/>
    </row>
    <row r="58" spans="1:10" x14ac:dyDescent="0.35">
      <c r="A58" s="284"/>
      <c r="B58" s="285"/>
      <c r="C58" s="285"/>
      <c r="D58" s="285"/>
      <c r="E58" s="285"/>
      <c r="F58" s="285"/>
      <c r="G58" s="285"/>
      <c r="H58" s="285"/>
      <c r="I58" s="285"/>
      <c r="J58" s="286"/>
    </row>
    <row r="59" spans="1:10" ht="15" thickBot="1" x14ac:dyDescent="0.4">
      <c r="A59" s="287"/>
      <c r="B59" s="288"/>
      <c r="C59" s="288"/>
      <c r="D59" s="288"/>
      <c r="E59" s="288"/>
      <c r="F59" s="288"/>
      <c r="G59" s="288"/>
      <c r="H59" s="288"/>
      <c r="I59" s="288"/>
      <c r="J59" s="289"/>
    </row>
    <row r="60" spans="1:10" x14ac:dyDescent="0.35">
      <c r="A60" s="291"/>
      <c r="B60" s="291"/>
      <c r="C60" s="291"/>
      <c r="D60" s="291"/>
      <c r="E60" s="291"/>
      <c r="F60" s="291"/>
      <c r="G60" s="291"/>
      <c r="H60" s="291"/>
      <c r="I60" s="291"/>
      <c r="J60" s="291"/>
    </row>
    <row r="61" spans="1:10" ht="16" thickBot="1" x14ac:dyDescent="0.4">
      <c r="A61" s="290" t="s">
        <v>28</v>
      </c>
      <c r="B61" s="290"/>
      <c r="C61" s="290"/>
      <c r="D61" s="290"/>
      <c r="E61" s="290"/>
      <c r="F61" s="290"/>
      <c r="G61" s="290"/>
      <c r="H61" s="290"/>
      <c r="I61" s="290"/>
      <c r="J61" s="290"/>
    </row>
    <row r="62" spans="1:10" x14ac:dyDescent="0.35">
      <c r="A62" s="281" t="s">
        <v>212</v>
      </c>
      <c r="B62" s="282"/>
      <c r="C62" s="282"/>
      <c r="D62" s="282"/>
      <c r="E62" s="282"/>
      <c r="F62" s="282"/>
      <c r="G62" s="282"/>
      <c r="H62" s="282"/>
      <c r="I62" s="282"/>
      <c r="J62" s="283"/>
    </row>
    <row r="63" spans="1:10" x14ac:dyDescent="0.35">
      <c r="A63" s="284"/>
      <c r="B63" s="285"/>
      <c r="C63" s="285"/>
      <c r="D63" s="285"/>
      <c r="E63" s="285"/>
      <c r="F63" s="285"/>
      <c r="G63" s="285"/>
      <c r="H63" s="285"/>
      <c r="I63" s="285"/>
      <c r="J63" s="286"/>
    </row>
    <row r="64" spans="1:10" x14ac:dyDescent="0.35">
      <c r="A64" s="284"/>
      <c r="B64" s="285"/>
      <c r="C64" s="285"/>
      <c r="D64" s="285"/>
      <c r="E64" s="285"/>
      <c r="F64" s="285"/>
      <c r="G64" s="285"/>
      <c r="H64" s="285"/>
      <c r="I64" s="285"/>
      <c r="J64" s="286"/>
    </row>
    <row r="65" spans="1:10" x14ac:dyDescent="0.35">
      <c r="A65" s="284"/>
      <c r="B65" s="285"/>
      <c r="C65" s="285"/>
      <c r="D65" s="285"/>
      <c r="E65" s="285"/>
      <c r="F65" s="285"/>
      <c r="G65" s="285"/>
      <c r="H65" s="285"/>
      <c r="I65" s="285"/>
      <c r="J65" s="286"/>
    </row>
    <row r="66" spans="1:10" ht="15" thickBot="1" x14ac:dyDescent="0.4">
      <c r="A66" s="287"/>
      <c r="B66" s="288"/>
      <c r="C66" s="288"/>
      <c r="D66" s="288"/>
      <c r="E66" s="288"/>
      <c r="F66" s="288"/>
      <c r="G66" s="288"/>
      <c r="H66" s="288"/>
      <c r="I66" s="288"/>
      <c r="J66" s="289"/>
    </row>
    <row r="67" spans="1:10" x14ac:dyDescent="0.35">
      <c r="A67" s="291"/>
      <c r="B67" s="291"/>
      <c r="C67" s="291"/>
      <c r="D67" s="291"/>
      <c r="E67" s="291"/>
      <c r="F67" s="291"/>
      <c r="G67" s="291"/>
      <c r="H67" s="291"/>
      <c r="I67" s="291"/>
      <c r="J67" s="291"/>
    </row>
    <row r="68" spans="1:10" ht="16" thickBot="1" x14ac:dyDescent="0.4">
      <c r="A68" s="290" t="s">
        <v>153</v>
      </c>
      <c r="B68" s="290"/>
      <c r="C68" s="290"/>
      <c r="D68" s="290"/>
      <c r="E68" s="290"/>
      <c r="F68" s="290"/>
      <c r="G68" s="290"/>
      <c r="H68" s="290"/>
      <c r="I68" s="290"/>
      <c r="J68" s="290"/>
    </row>
    <row r="69" spans="1:10" ht="31.5" customHeight="1" thickBot="1" x14ac:dyDescent="0.4">
      <c r="A69" s="306" t="s">
        <v>213</v>
      </c>
      <c r="B69" s="307"/>
      <c r="C69" s="307"/>
      <c r="D69" s="307"/>
      <c r="E69" s="307"/>
      <c r="F69" s="307"/>
      <c r="G69" s="307"/>
      <c r="H69" s="307"/>
      <c r="I69" s="307"/>
      <c r="J69" s="308"/>
    </row>
    <row r="70" spans="1:10" x14ac:dyDescent="0.35">
      <c r="A70" s="291"/>
      <c r="B70" s="291"/>
      <c r="C70" s="291"/>
      <c r="D70" s="291"/>
      <c r="E70" s="291"/>
      <c r="F70" s="291"/>
      <c r="G70" s="291"/>
      <c r="H70" s="291"/>
      <c r="I70" s="291"/>
      <c r="J70" s="291"/>
    </row>
    <row r="71" spans="1:10" ht="29.5" customHeight="1" thickBot="1" x14ac:dyDescent="0.4">
      <c r="A71" s="260" t="s">
        <v>163</v>
      </c>
      <c r="B71" s="260"/>
      <c r="C71" s="260"/>
      <c r="D71" s="260"/>
      <c r="E71" s="260"/>
      <c r="F71" s="260"/>
      <c r="G71" s="260"/>
      <c r="H71" s="260"/>
      <c r="I71" s="260"/>
      <c r="J71" s="260"/>
    </row>
    <row r="72" spans="1:10" ht="14.5" customHeight="1" x14ac:dyDescent="0.35">
      <c r="A72" s="297" t="s">
        <v>214</v>
      </c>
      <c r="B72" s="298"/>
      <c r="C72" s="298"/>
      <c r="D72" s="298"/>
      <c r="E72" s="298"/>
      <c r="F72" s="298"/>
      <c r="G72" s="298"/>
      <c r="H72" s="298"/>
      <c r="I72" s="298"/>
      <c r="J72" s="299"/>
    </row>
    <row r="73" spans="1:10" ht="14.5" customHeight="1" x14ac:dyDescent="0.35">
      <c r="A73" s="300"/>
      <c r="B73" s="301"/>
      <c r="C73" s="301"/>
      <c r="D73" s="301"/>
      <c r="E73" s="301"/>
      <c r="F73" s="301"/>
      <c r="G73" s="301"/>
      <c r="H73" s="301"/>
      <c r="I73" s="301"/>
      <c r="J73" s="302"/>
    </row>
    <row r="74" spans="1:10" ht="14.5" customHeight="1" x14ac:dyDescent="0.35">
      <c r="A74" s="300"/>
      <c r="B74" s="301"/>
      <c r="C74" s="301"/>
      <c r="D74" s="301"/>
      <c r="E74" s="301"/>
      <c r="F74" s="301"/>
      <c r="G74" s="301"/>
      <c r="H74" s="301"/>
      <c r="I74" s="301"/>
      <c r="J74" s="302"/>
    </row>
    <row r="75" spans="1:10" ht="14.5" customHeight="1" x14ac:dyDescent="0.35">
      <c r="A75" s="300"/>
      <c r="B75" s="301"/>
      <c r="C75" s="301"/>
      <c r="D75" s="301"/>
      <c r="E75" s="301"/>
      <c r="F75" s="301"/>
      <c r="G75" s="301"/>
      <c r="H75" s="301"/>
      <c r="I75" s="301"/>
      <c r="J75" s="302"/>
    </row>
    <row r="76" spans="1:10" ht="14.5" customHeight="1" x14ac:dyDescent="0.35">
      <c r="A76" s="300"/>
      <c r="B76" s="301"/>
      <c r="C76" s="301"/>
      <c r="D76" s="301"/>
      <c r="E76" s="301"/>
      <c r="F76" s="301"/>
      <c r="G76" s="301"/>
      <c r="H76" s="301"/>
      <c r="I76" s="301"/>
      <c r="J76" s="302"/>
    </row>
    <row r="77" spans="1:10" ht="14.5" customHeight="1" x14ac:dyDescent="0.35">
      <c r="A77" s="300"/>
      <c r="B77" s="301"/>
      <c r="C77" s="301"/>
      <c r="D77" s="301"/>
      <c r="E77" s="301"/>
      <c r="F77" s="301"/>
      <c r="G77" s="301"/>
      <c r="H77" s="301"/>
      <c r="I77" s="301"/>
      <c r="J77" s="302"/>
    </row>
    <row r="78" spans="1:10" ht="14.5" customHeight="1" x14ac:dyDescent="0.35">
      <c r="A78" s="300"/>
      <c r="B78" s="301"/>
      <c r="C78" s="301"/>
      <c r="D78" s="301"/>
      <c r="E78" s="301"/>
      <c r="F78" s="301"/>
      <c r="G78" s="301"/>
      <c r="H78" s="301"/>
      <c r="I78" s="301"/>
      <c r="J78" s="302"/>
    </row>
    <row r="79" spans="1:10" ht="14.5" customHeight="1" x14ac:dyDescent="0.35">
      <c r="A79" s="300"/>
      <c r="B79" s="301"/>
      <c r="C79" s="301"/>
      <c r="D79" s="301"/>
      <c r="E79" s="301"/>
      <c r="F79" s="301"/>
      <c r="G79" s="301"/>
      <c r="H79" s="301"/>
      <c r="I79" s="301"/>
      <c r="J79" s="302"/>
    </row>
    <row r="80" spans="1:10" ht="14.5" customHeight="1" x14ac:dyDescent="0.35">
      <c r="A80" s="300"/>
      <c r="B80" s="301"/>
      <c r="C80" s="301"/>
      <c r="D80" s="301"/>
      <c r="E80" s="301"/>
      <c r="F80" s="301"/>
      <c r="G80" s="301"/>
      <c r="H80" s="301"/>
      <c r="I80" s="301"/>
      <c r="J80" s="302"/>
    </row>
    <row r="81" spans="1:10" ht="14.5" customHeight="1" x14ac:dyDescent="0.35">
      <c r="A81" s="300"/>
      <c r="B81" s="301"/>
      <c r="C81" s="301"/>
      <c r="D81" s="301"/>
      <c r="E81" s="301"/>
      <c r="F81" s="301"/>
      <c r="G81" s="301"/>
      <c r="H81" s="301"/>
      <c r="I81" s="301"/>
      <c r="J81" s="302"/>
    </row>
    <row r="82" spans="1:10" ht="14.5" customHeight="1" x14ac:dyDescent="0.35">
      <c r="A82" s="300"/>
      <c r="B82" s="301"/>
      <c r="C82" s="301"/>
      <c r="D82" s="301"/>
      <c r="E82" s="301"/>
      <c r="F82" s="301"/>
      <c r="G82" s="301"/>
      <c r="H82" s="301"/>
      <c r="I82" s="301"/>
      <c r="J82" s="302"/>
    </row>
    <row r="83" spans="1:10" ht="15" customHeight="1" thickBot="1" x14ac:dyDescent="0.4">
      <c r="A83" s="303"/>
      <c r="B83" s="304"/>
      <c r="C83" s="304"/>
      <c r="D83" s="304"/>
      <c r="E83" s="304"/>
      <c r="F83" s="304"/>
      <c r="G83" s="304"/>
      <c r="H83" s="304"/>
      <c r="I83" s="304"/>
      <c r="J83" s="305"/>
    </row>
    <row r="84" spans="1:10" ht="15" thickBot="1" x14ac:dyDescent="0.4">
      <c r="A84" s="269"/>
      <c r="B84" s="270"/>
      <c r="C84" s="270"/>
      <c r="D84" s="270"/>
      <c r="E84" s="270"/>
      <c r="F84" s="270"/>
      <c r="G84" s="270"/>
      <c r="H84" s="270"/>
      <c r="I84" s="270"/>
      <c r="J84" s="271"/>
    </row>
    <row r="85" spans="1:10" ht="18.5" x14ac:dyDescent="0.45">
      <c r="A85" s="295" t="s">
        <v>155</v>
      </c>
      <c r="B85" s="295"/>
      <c r="C85" s="295"/>
      <c r="D85" s="295"/>
      <c r="E85" s="295"/>
      <c r="F85" s="295"/>
      <c r="G85" s="295"/>
      <c r="H85" s="295"/>
      <c r="I85" s="295"/>
      <c r="J85" s="295"/>
    </row>
    <row r="86" spans="1:10" ht="15" thickBot="1" x14ac:dyDescent="0.4">
      <c r="A86" s="296"/>
      <c r="B86" s="296"/>
      <c r="C86" s="296"/>
      <c r="D86" s="296"/>
      <c r="E86" s="296"/>
      <c r="F86" s="296"/>
      <c r="G86" s="296"/>
      <c r="H86" s="296"/>
      <c r="I86" s="296"/>
      <c r="J86" s="296"/>
    </row>
    <row r="87" spans="1:10" ht="16" thickBot="1" x14ac:dyDescent="0.4">
      <c r="A87" s="272" t="s">
        <v>151</v>
      </c>
      <c r="B87" s="272"/>
      <c r="C87" s="273" t="s">
        <v>215</v>
      </c>
      <c r="D87" s="274"/>
      <c r="E87" s="274"/>
      <c r="F87" s="274"/>
      <c r="G87" s="274"/>
      <c r="H87" s="274"/>
      <c r="I87" s="274"/>
      <c r="J87" s="275"/>
    </row>
    <row r="88" spans="1:10" ht="15" thickBot="1" x14ac:dyDescent="0.4">
      <c r="A88" s="276"/>
      <c r="B88" s="276"/>
      <c r="C88" s="276"/>
      <c r="D88" s="276"/>
      <c r="E88" s="276"/>
      <c r="F88" s="276"/>
      <c r="G88" s="276"/>
      <c r="H88" s="276"/>
      <c r="I88" s="276"/>
      <c r="J88" s="276"/>
    </row>
    <row r="89" spans="1:10" ht="15" thickBot="1" x14ac:dyDescent="0.4">
      <c r="A89" s="277" t="s">
        <v>60</v>
      </c>
      <c r="B89" s="277"/>
      <c r="C89" s="278"/>
      <c r="D89" s="148">
        <v>1</v>
      </c>
      <c r="F89" s="279" t="s">
        <v>61</v>
      </c>
      <c r="G89" s="279"/>
      <c r="H89" s="280"/>
      <c r="I89" s="148">
        <v>4</v>
      </c>
    </row>
    <row r="90" spans="1:10" x14ac:dyDescent="0.35">
      <c r="A90" s="276"/>
      <c r="B90" s="276"/>
      <c r="C90" s="276"/>
      <c r="D90" s="276"/>
      <c r="E90" s="276"/>
      <c r="F90" s="276"/>
      <c r="G90" s="276"/>
      <c r="H90" s="276"/>
      <c r="I90" s="276"/>
      <c r="J90" s="276"/>
    </row>
    <row r="91" spans="1:10" ht="16" thickBot="1" x14ac:dyDescent="0.4">
      <c r="A91" s="290" t="s">
        <v>152</v>
      </c>
      <c r="B91" s="290"/>
      <c r="C91" s="290"/>
      <c r="D91" s="290"/>
      <c r="E91" s="290"/>
      <c r="F91" s="290"/>
      <c r="G91" s="290"/>
      <c r="H91" s="290"/>
      <c r="I91" s="290"/>
      <c r="J91" s="290"/>
    </row>
    <row r="92" spans="1:10" x14ac:dyDescent="0.35">
      <c r="A92" s="281" t="s">
        <v>217</v>
      </c>
      <c r="B92" s="282"/>
      <c r="C92" s="282"/>
      <c r="D92" s="282"/>
      <c r="E92" s="282"/>
      <c r="F92" s="282"/>
      <c r="G92" s="282"/>
      <c r="H92" s="282"/>
      <c r="I92" s="282"/>
      <c r="J92" s="283"/>
    </row>
    <row r="93" spans="1:10" x14ac:dyDescent="0.35">
      <c r="A93" s="284"/>
      <c r="B93" s="285"/>
      <c r="C93" s="285"/>
      <c r="D93" s="285"/>
      <c r="E93" s="285"/>
      <c r="F93" s="285"/>
      <c r="G93" s="285"/>
      <c r="H93" s="285"/>
      <c r="I93" s="285"/>
      <c r="J93" s="286"/>
    </row>
    <row r="94" spans="1:10" x14ac:dyDescent="0.35">
      <c r="A94" s="284"/>
      <c r="B94" s="285"/>
      <c r="C94" s="285"/>
      <c r="D94" s="285"/>
      <c r="E94" s="285"/>
      <c r="F94" s="285"/>
      <c r="G94" s="285"/>
      <c r="H94" s="285"/>
      <c r="I94" s="285"/>
      <c r="J94" s="286"/>
    </row>
    <row r="95" spans="1:10" x14ac:dyDescent="0.35">
      <c r="A95" s="284"/>
      <c r="B95" s="285"/>
      <c r="C95" s="285"/>
      <c r="D95" s="285"/>
      <c r="E95" s="285"/>
      <c r="F95" s="285"/>
      <c r="G95" s="285"/>
      <c r="H95" s="285"/>
      <c r="I95" s="285"/>
      <c r="J95" s="286"/>
    </row>
    <row r="96" spans="1:10" x14ac:dyDescent="0.35">
      <c r="A96" s="284"/>
      <c r="B96" s="285"/>
      <c r="C96" s="285"/>
      <c r="D96" s="285"/>
      <c r="E96" s="285"/>
      <c r="F96" s="285"/>
      <c r="G96" s="285"/>
      <c r="H96" s="285"/>
      <c r="I96" s="285"/>
      <c r="J96" s="286"/>
    </row>
    <row r="97" spans="1:10" x14ac:dyDescent="0.35">
      <c r="A97" s="284"/>
      <c r="B97" s="285"/>
      <c r="C97" s="285"/>
      <c r="D97" s="285"/>
      <c r="E97" s="285"/>
      <c r="F97" s="285"/>
      <c r="G97" s="285"/>
      <c r="H97" s="285"/>
      <c r="I97" s="285"/>
      <c r="J97" s="286"/>
    </row>
    <row r="98" spans="1:10" x14ac:dyDescent="0.35">
      <c r="A98" s="284"/>
      <c r="B98" s="285"/>
      <c r="C98" s="285"/>
      <c r="D98" s="285"/>
      <c r="E98" s="285"/>
      <c r="F98" s="285"/>
      <c r="G98" s="285"/>
      <c r="H98" s="285"/>
      <c r="I98" s="285"/>
      <c r="J98" s="286"/>
    </row>
    <row r="99" spans="1:10" x14ac:dyDescent="0.35">
      <c r="A99" s="284"/>
      <c r="B99" s="285"/>
      <c r="C99" s="285"/>
      <c r="D99" s="285"/>
      <c r="E99" s="285"/>
      <c r="F99" s="285"/>
      <c r="G99" s="285"/>
      <c r="H99" s="285"/>
      <c r="I99" s="285"/>
      <c r="J99" s="286"/>
    </row>
    <row r="100" spans="1:10" x14ac:dyDescent="0.35">
      <c r="A100" s="284"/>
      <c r="B100" s="285"/>
      <c r="C100" s="285"/>
      <c r="D100" s="285"/>
      <c r="E100" s="285"/>
      <c r="F100" s="285"/>
      <c r="G100" s="285"/>
      <c r="H100" s="285"/>
      <c r="I100" s="285"/>
      <c r="J100" s="286"/>
    </row>
    <row r="101" spans="1:10" ht="15" thickBot="1" x14ac:dyDescent="0.4">
      <c r="A101" s="287"/>
      <c r="B101" s="288"/>
      <c r="C101" s="288"/>
      <c r="D101" s="288"/>
      <c r="E101" s="288"/>
      <c r="F101" s="288"/>
      <c r="G101" s="288"/>
      <c r="H101" s="288"/>
      <c r="I101" s="288"/>
      <c r="J101" s="289"/>
    </row>
    <row r="102" spans="1:10" x14ac:dyDescent="0.35">
      <c r="A102" s="291"/>
      <c r="B102" s="291"/>
      <c r="C102" s="291"/>
      <c r="D102" s="291"/>
      <c r="E102" s="291"/>
      <c r="F102" s="291"/>
      <c r="G102" s="291"/>
      <c r="H102" s="291"/>
      <c r="I102" s="291"/>
      <c r="J102" s="291"/>
    </row>
    <row r="103" spans="1:10" ht="16" thickBot="1" x14ac:dyDescent="0.4">
      <c r="A103" s="290" t="s">
        <v>28</v>
      </c>
      <c r="B103" s="290"/>
      <c r="C103" s="290"/>
      <c r="D103" s="290"/>
      <c r="E103" s="290"/>
      <c r="F103" s="290"/>
      <c r="G103" s="290"/>
      <c r="H103" s="290"/>
      <c r="I103" s="290"/>
      <c r="J103" s="290"/>
    </row>
    <row r="104" spans="1:10" x14ac:dyDescent="0.35">
      <c r="A104" s="281" t="s">
        <v>216</v>
      </c>
      <c r="B104" s="282"/>
      <c r="C104" s="282"/>
      <c r="D104" s="282"/>
      <c r="E104" s="282"/>
      <c r="F104" s="282"/>
      <c r="G104" s="282"/>
      <c r="H104" s="282"/>
      <c r="I104" s="282"/>
      <c r="J104" s="283"/>
    </row>
    <row r="105" spans="1:10" x14ac:dyDescent="0.35">
      <c r="A105" s="284"/>
      <c r="B105" s="285"/>
      <c r="C105" s="285"/>
      <c r="D105" s="285"/>
      <c r="E105" s="285"/>
      <c r="F105" s="285"/>
      <c r="G105" s="285"/>
      <c r="H105" s="285"/>
      <c r="I105" s="285"/>
      <c r="J105" s="286"/>
    </row>
    <row r="106" spans="1:10" x14ac:dyDescent="0.35">
      <c r="A106" s="284"/>
      <c r="B106" s="285"/>
      <c r="C106" s="285"/>
      <c r="D106" s="285"/>
      <c r="E106" s="285"/>
      <c r="F106" s="285"/>
      <c r="G106" s="285"/>
      <c r="H106" s="285"/>
      <c r="I106" s="285"/>
      <c r="J106" s="286"/>
    </row>
    <row r="107" spans="1:10" x14ac:dyDescent="0.35">
      <c r="A107" s="284"/>
      <c r="B107" s="285"/>
      <c r="C107" s="285"/>
      <c r="D107" s="285"/>
      <c r="E107" s="285"/>
      <c r="F107" s="285"/>
      <c r="G107" s="285"/>
      <c r="H107" s="285"/>
      <c r="I107" s="285"/>
      <c r="J107" s="286"/>
    </row>
    <row r="108" spans="1:10" ht="15" thickBot="1" x14ac:dyDescent="0.4">
      <c r="A108" s="287"/>
      <c r="B108" s="288"/>
      <c r="C108" s="288"/>
      <c r="D108" s="288"/>
      <c r="E108" s="288"/>
      <c r="F108" s="288"/>
      <c r="G108" s="288"/>
      <c r="H108" s="288"/>
      <c r="I108" s="288"/>
      <c r="J108" s="289"/>
    </row>
    <row r="109" spans="1:10" x14ac:dyDescent="0.35">
      <c r="A109" s="291"/>
      <c r="B109" s="291"/>
      <c r="C109" s="291"/>
      <c r="D109" s="291"/>
      <c r="E109" s="291"/>
      <c r="F109" s="291"/>
      <c r="G109" s="291"/>
      <c r="H109" s="291"/>
      <c r="I109" s="291"/>
      <c r="J109" s="291"/>
    </row>
    <row r="110" spans="1:10" ht="16" thickBot="1" x14ac:dyDescent="0.4">
      <c r="A110" s="290" t="s">
        <v>153</v>
      </c>
      <c r="B110" s="290"/>
      <c r="C110" s="290"/>
      <c r="D110" s="290"/>
      <c r="E110" s="290"/>
      <c r="F110" s="290"/>
      <c r="G110" s="290"/>
      <c r="H110" s="290"/>
      <c r="I110" s="290"/>
      <c r="J110" s="290"/>
    </row>
    <row r="111" spans="1:10" ht="31.5" customHeight="1" thickBot="1" x14ac:dyDescent="0.4">
      <c r="A111" s="306" t="s">
        <v>213</v>
      </c>
      <c r="B111" s="307"/>
      <c r="C111" s="307"/>
      <c r="D111" s="307"/>
      <c r="E111" s="307"/>
      <c r="F111" s="307"/>
      <c r="G111" s="307"/>
      <c r="H111" s="307"/>
      <c r="I111" s="307"/>
      <c r="J111" s="308"/>
    </row>
    <row r="112" spans="1:10" x14ac:dyDescent="0.35">
      <c r="A112" s="291"/>
      <c r="B112" s="291"/>
      <c r="C112" s="291"/>
      <c r="D112" s="291"/>
      <c r="E112" s="291"/>
      <c r="F112" s="291"/>
      <c r="G112" s="291"/>
      <c r="H112" s="291"/>
      <c r="I112" s="291"/>
      <c r="J112" s="291"/>
    </row>
    <row r="113" spans="1:10" ht="28.5" customHeight="1" thickBot="1" x14ac:dyDescent="0.4">
      <c r="A113" s="260" t="s">
        <v>163</v>
      </c>
      <c r="B113" s="260"/>
      <c r="C113" s="260"/>
      <c r="D113" s="260"/>
      <c r="E113" s="260"/>
      <c r="F113" s="260"/>
      <c r="G113" s="260"/>
      <c r="H113" s="260"/>
      <c r="I113" s="260"/>
      <c r="J113" s="260"/>
    </row>
    <row r="114" spans="1:10" ht="14.5" customHeight="1" x14ac:dyDescent="0.35">
      <c r="A114" s="297" t="s">
        <v>218</v>
      </c>
      <c r="B114" s="298"/>
      <c r="C114" s="298"/>
      <c r="D114" s="298"/>
      <c r="E114" s="298"/>
      <c r="F114" s="298"/>
      <c r="G114" s="298"/>
      <c r="H114" s="298"/>
      <c r="I114" s="298"/>
      <c r="J114" s="299"/>
    </row>
    <row r="115" spans="1:10" ht="14.5" customHeight="1" x14ac:dyDescent="0.35">
      <c r="A115" s="300"/>
      <c r="B115" s="301"/>
      <c r="C115" s="301"/>
      <c r="D115" s="301"/>
      <c r="E115" s="301"/>
      <c r="F115" s="301"/>
      <c r="G115" s="301"/>
      <c r="H115" s="301"/>
      <c r="I115" s="301"/>
      <c r="J115" s="302"/>
    </row>
    <row r="116" spans="1:10" ht="14.5" customHeight="1" x14ac:dyDescent="0.35">
      <c r="A116" s="300"/>
      <c r="B116" s="301"/>
      <c r="C116" s="301"/>
      <c r="D116" s="301"/>
      <c r="E116" s="301"/>
      <c r="F116" s="301"/>
      <c r="G116" s="301"/>
      <c r="H116" s="301"/>
      <c r="I116" s="301"/>
      <c r="J116" s="302"/>
    </row>
    <row r="117" spans="1:10" ht="14.5" customHeight="1" x14ac:dyDescent="0.35">
      <c r="A117" s="300"/>
      <c r="B117" s="301"/>
      <c r="C117" s="301"/>
      <c r="D117" s="301"/>
      <c r="E117" s="301"/>
      <c r="F117" s="301"/>
      <c r="G117" s="301"/>
      <c r="H117" s="301"/>
      <c r="I117" s="301"/>
      <c r="J117" s="302"/>
    </row>
    <row r="118" spans="1:10" ht="14.5" customHeight="1" x14ac:dyDescent="0.35">
      <c r="A118" s="300"/>
      <c r="B118" s="301"/>
      <c r="C118" s="301"/>
      <c r="D118" s="301"/>
      <c r="E118" s="301"/>
      <c r="F118" s="301"/>
      <c r="G118" s="301"/>
      <c r="H118" s="301"/>
      <c r="I118" s="301"/>
      <c r="J118" s="302"/>
    </row>
    <row r="119" spans="1:10" ht="14.5" customHeight="1" x14ac:dyDescent="0.35">
      <c r="A119" s="300"/>
      <c r="B119" s="301"/>
      <c r="C119" s="301"/>
      <c r="D119" s="301"/>
      <c r="E119" s="301"/>
      <c r="F119" s="301"/>
      <c r="G119" s="301"/>
      <c r="H119" s="301"/>
      <c r="I119" s="301"/>
      <c r="J119" s="302"/>
    </row>
    <row r="120" spans="1:10" ht="14.5" customHeight="1" x14ac:dyDescent="0.35">
      <c r="A120" s="300"/>
      <c r="B120" s="301"/>
      <c r="C120" s="301"/>
      <c r="D120" s="301"/>
      <c r="E120" s="301"/>
      <c r="F120" s="301"/>
      <c r="G120" s="301"/>
      <c r="H120" s="301"/>
      <c r="I120" s="301"/>
      <c r="J120" s="302"/>
    </row>
    <row r="121" spans="1:10" ht="14.5" customHeight="1" x14ac:dyDescent="0.35">
      <c r="A121" s="300"/>
      <c r="B121" s="301"/>
      <c r="C121" s="301"/>
      <c r="D121" s="301"/>
      <c r="E121" s="301"/>
      <c r="F121" s="301"/>
      <c r="G121" s="301"/>
      <c r="H121" s="301"/>
      <c r="I121" s="301"/>
      <c r="J121" s="302"/>
    </row>
    <row r="122" spans="1:10" ht="14.5" customHeight="1" x14ac:dyDescent="0.35">
      <c r="A122" s="300"/>
      <c r="B122" s="301"/>
      <c r="C122" s="301"/>
      <c r="D122" s="301"/>
      <c r="E122" s="301"/>
      <c r="F122" s="301"/>
      <c r="G122" s="301"/>
      <c r="H122" s="301"/>
      <c r="I122" s="301"/>
      <c r="J122" s="302"/>
    </row>
    <row r="123" spans="1:10" ht="14.5" customHeight="1" x14ac:dyDescent="0.35">
      <c r="A123" s="300"/>
      <c r="B123" s="301"/>
      <c r="C123" s="301"/>
      <c r="D123" s="301"/>
      <c r="E123" s="301"/>
      <c r="F123" s="301"/>
      <c r="G123" s="301"/>
      <c r="H123" s="301"/>
      <c r="I123" s="301"/>
      <c r="J123" s="302"/>
    </row>
    <row r="124" spans="1:10" ht="14.5" customHeight="1" x14ac:dyDescent="0.35">
      <c r="A124" s="300"/>
      <c r="B124" s="301"/>
      <c r="C124" s="301"/>
      <c r="D124" s="301"/>
      <c r="E124" s="301"/>
      <c r="F124" s="301"/>
      <c r="G124" s="301"/>
      <c r="H124" s="301"/>
      <c r="I124" s="301"/>
      <c r="J124" s="302"/>
    </row>
    <row r="125" spans="1:10" ht="15" customHeight="1" thickBot="1" x14ac:dyDescent="0.4">
      <c r="A125" s="303"/>
      <c r="B125" s="304"/>
      <c r="C125" s="304"/>
      <c r="D125" s="304"/>
      <c r="E125" s="304"/>
      <c r="F125" s="304"/>
      <c r="G125" s="304"/>
      <c r="H125" s="304"/>
      <c r="I125" s="304"/>
      <c r="J125" s="305"/>
    </row>
    <row r="126" spans="1:10" ht="15" thickBot="1" x14ac:dyDescent="0.4">
      <c r="A126" s="269"/>
      <c r="B126" s="270"/>
      <c r="C126" s="270"/>
      <c r="D126" s="270"/>
      <c r="E126" s="270"/>
      <c r="F126" s="270"/>
      <c r="G126" s="270"/>
      <c r="H126" s="270"/>
      <c r="I126" s="270"/>
      <c r="J126" s="271"/>
    </row>
    <row r="127" spans="1:10" ht="18.5" x14ac:dyDescent="0.45">
      <c r="A127" s="295" t="s">
        <v>156</v>
      </c>
      <c r="B127" s="295"/>
      <c r="C127" s="295"/>
      <c r="D127" s="295"/>
      <c r="E127" s="295"/>
      <c r="F127" s="295"/>
      <c r="G127" s="295"/>
      <c r="H127" s="295"/>
      <c r="I127" s="295"/>
      <c r="J127" s="295"/>
    </row>
    <row r="128" spans="1:10" ht="15" thickBot="1" x14ac:dyDescent="0.4">
      <c r="A128" s="296"/>
      <c r="B128" s="296"/>
      <c r="C128" s="296"/>
      <c r="D128" s="296"/>
      <c r="E128" s="296"/>
      <c r="F128" s="296"/>
      <c r="G128" s="296"/>
      <c r="H128" s="296"/>
      <c r="I128" s="296"/>
      <c r="J128" s="296"/>
    </row>
    <row r="129" spans="1:10" ht="16" thickBot="1" x14ac:dyDescent="0.4">
      <c r="A129" s="272" t="s">
        <v>151</v>
      </c>
      <c r="B129" s="272"/>
      <c r="C129" s="273" t="s">
        <v>219</v>
      </c>
      <c r="D129" s="274"/>
      <c r="E129" s="274"/>
      <c r="F129" s="274"/>
      <c r="G129" s="274"/>
      <c r="H129" s="274"/>
      <c r="I129" s="274"/>
      <c r="J129" s="275"/>
    </row>
    <row r="130" spans="1:10" ht="15" thickBot="1" x14ac:dyDescent="0.4">
      <c r="A130" s="276"/>
      <c r="B130" s="276"/>
      <c r="C130" s="276"/>
      <c r="D130" s="276"/>
      <c r="E130" s="276"/>
      <c r="F130" s="276"/>
      <c r="G130" s="276"/>
      <c r="H130" s="276"/>
      <c r="I130" s="276"/>
      <c r="J130" s="276"/>
    </row>
    <row r="131" spans="1:10" ht="15" thickBot="1" x14ac:dyDescent="0.4">
      <c r="A131" s="277" t="s">
        <v>60</v>
      </c>
      <c r="B131" s="277"/>
      <c r="C131" s="278"/>
      <c r="D131" s="148">
        <v>3</v>
      </c>
      <c r="F131" s="279" t="s">
        <v>61</v>
      </c>
      <c r="G131" s="279"/>
      <c r="H131" s="280"/>
      <c r="I131" s="148">
        <v>4</v>
      </c>
    </row>
    <row r="132" spans="1:10" x14ac:dyDescent="0.35">
      <c r="A132" s="276"/>
      <c r="B132" s="276"/>
      <c r="C132" s="276"/>
      <c r="D132" s="276"/>
      <c r="E132" s="276"/>
      <c r="F132" s="276"/>
      <c r="G132" s="276"/>
      <c r="H132" s="276"/>
      <c r="I132" s="276"/>
      <c r="J132" s="276"/>
    </row>
    <row r="133" spans="1:10" ht="16" thickBot="1" x14ac:dyDescent="0.4">
      <c r="A133" s="290" t="s">
        <v>152</v>
      </c>
      <c r="B133" s="290"/>
      <c r="C133" s="290"/>
      <c r="D133" s="290"/>
      <c r="E133" s="290"/>
      <c r="F133" s="290"/>
      <c r="G133" s="290"/>
      <c r="H133" s="290"/>
      <c r="I133" s="290"/>
      <c r="J133" s="290"/>
    </row>
    <row r="134" spans="1:10" x14ac:dyDescent="0.35">
      <c r="A134" s="281" t="s">
        <v>237</v>
      </c>
      <c r="B134" s="282"/>
      <c r="C134" s="282"/>
      <c r="D134" s="282"/>
      <c r="E134" s="282"/>
      <c r="F134" s="282"/>
      <c r="G134" s="282"/>
      <c r="H134" s="282"/>
      <c r="I134" s="282"/>
      <c r="J134" s="283"/>
    </row>
    <row r="135" spans="1:10" x14ac:dyDescent="0.35">
      <c r="A135" s="284"/>
      <c r="B135" s="285"/>
      <c r="C135" s="285"/>
      <c r="D135" s="285"/>
      <c r="E135" s="285"/>
      <c r="F135" s="285"/>
      <c r="G135" s="285"/>
      <c r="H135" s="285"/>
      <c r="I135" s="285"/>
      <c r="J135" s="286"/>
    </row>
    <row r="136" spans="1:10" x14ac:dyDescent="0.35">
      <c r="A136" s="284"/>
      <c r="B136" s="285"/>
      <c r="C136" s="285"/>
      <c r="D136" s="285"/>
      <c r="E136" s="285"/>
      <c r="F136" s="285"/>
      <c r="G136" s="285"/>
      <c r="H136" s="285"/>
      <c r="I136" s="285"/>
      <c r="J136" s="286"/>
    </row>
    <row r="137" spans="1:10" x14ac:dyDescent="0.35">
      <c r="A137" s="284"/>
      <c r="B137" s="285"/>
      <c r="C137" s="285"/>
      <c r="D137" s="285"/>
      <c r="E137" s="285"/>
      <c r="F137" s="285"/>
      <c r="G137" s="285"/>
      <c r="H137" s="285"/>
      <c r="I137" s="285"/>
      <c r="J137" s="286"/>
    </row>
    <row r="138" spans="1:10" x14ac:dyDescent="0.35">
      <c r="A138" s="284"/>
      <c r="B138" s="285"/>
      <c r="C138" s="285"/>
      <c r="D138" s="285"/>
      <c r="E138" s="285"/>
      <c r="F138" s="285"/>
      <c r="G138" s="285"/>
      <c r="H138" s="285"/>
      <c r="I138" s="285"/>
      <c r="J138" s="286"/>
    </row>
    <row r="139" spans="1:10" x14ac:dyDescent="0.35">
      <c r="A139" s="284"/>
      <c r="B139" s="285"/>
      <c r="C139" s="285"/>
      <c r="D139" s="285"/>
      <c r="E139" s="285"/>
      <c r="F139" s="285"/>
      <c r="G139" s="285"/>
      <c r="H139" s="285"/>
      <c r="I139" s="285"/>
      <c r="J139" s="286"/>
    </row>
    <row r="140" spans="1:10" x14ac:dyDescent="0.35">
      <c r="A140" s="284"/>
      <c r="B140" s="285"/>
      <c r="C140" s="285"/>
      <c r="D140" s="285"/>
      <c r="E140" s="285"/>
      <c r="F140" s="285"/>
      <c r="G140" s="285"/>
      <c r="H140" s="285"/>
      <c r="I140" s="285"/>
      <c r="J140" s="286"/>
    </row>
    <row r="141" spans="1:10" x14ac:dyDescent="0.35">
      <c r="A141" s="284"/>
      <c r="B141" s="285"/>
      <c r="C141" s="285"/>
      <c r="D141" s="285"/>
      <c r="E141" s="285"/>
      <c r="F141" s="285"/>
      <c r="G141" s="285"/>
      <c r="H141" s="285"/>
      <c r="I141" s="285"/>
      <c r="J141" s="286"/>
    </row>
    <row r="142" spans="1:10" x14ac:dyDescent="0.35">
      <c r="A142" s="284"/>
      <c r="B142" s="285"/>
      <c r="C142" s="285"/>
      <c r="D142" s="285"/>
      <c r="E142" s="285"/>
      <c r="F142" s="285"/>
      <c r="G142" s="285"/>
      <c r="H142" s="285"/>
      <c r="I142" s="285"/>
      <c r="J142" s="286"/>
    </row>
    <row r="143" spans="1:10" ht="15" thickBot="1" x14ac:dyDescent="0.4">
      <c r="A143" s="287"/>
      <c r="B143" s="288"/>
      <c r="C143" s="288"/>
      <c r="D143" s="288"/>
      <c r="E143" s="288"/>
      <c r="F143" s="288"/>
      <c r="G143" s="288"/>
      <c r="H143" s="288"/>
      <c r="I143" s="288"/>
      <c r="J143" s="289"/>
    </row>
    <row r="144" spans="1:10" x14ac:dyDescent="0.35">
      <c r="A144" s="291"/>
      <c r="B144" s="291"/>
      <c r="C144" s="291"/>
      <c r="D144" s="291"/>
      <c r="E144" s="291"/>
      <c r="F144" s="291"/>
      <c r="G144" s="291"/>
      <c r="H144" s="291"/>
      <c r="I144" s="291"/>
      <c r="J144" s="291"/>
    </row>
    <row r="145" spans="1:10" ht="16" thickBot="1" x14ac:dyDescent="0.4">
      <c r="A145" s="290" t="s">
        <v>28</v>
      </c>
      <c r="B145" s="290"/>
      <c r="C145" s="290"/>
      <c r="D145" s="290"/>
      <c r="E145" s="290"/>
      <c r="F145" s="290"/>
      <c r="G145" s="290"/>
      <c r="H145" s="290"/>
      <c r="I145" s="290"/>
      <c r="J145" s="290"/>
    </row>
    <row r="146" spans="1:10" x14ac:dyDescent="0.35">
      <c r="A146" s="281" t="s">
        <v>220</v>
      </c>
      <c r="B146" s="282"/>
      <c r="C146" s="282"/>
      <c r="D146" s="282"/>
      <c r="E146" s="282"/>
      <c r="F146" s="282"/>
      <c r="G146" s="282"/>
      <c r="H146" s="282"/>
      <c r="I146" s="282"/>
      <c r="J146" s="283"/>
    </row>
    <row r="147" spans="1:10" x14ac:dyDescent="0.35">
      <c r="A147" s="284"/>
      <c r="B147" s="285"/>
      <c r="C147" s="285"/>
      <c r="D147" s="285"/>
      <c r="E147" s="285"/>
      <c r="F147" s="285"/>
      <c r="G147" s="285"/>
      <c r="H147" s="285"/>
      <c r="I147" s="285"/>
      <c r="J147" s="286"/>
    </row>
    <row r="148" spans="1:10" x14ac:dyDescent="0.35">
      <c r="A148" s="284"/>
      <c r="B148" s="285"/>
      <c r="C148" s="285"/>
      <c r="D148" s="285"/>
      <c r="E148" s="285"/>
      <c r="F148" s="285"/>
      <c r="G148" s="285"/>
      <c r="H148" s="285"/>
      <c r="I148" s="285"/>
      <c r="J148" s="286"/>
    </row>
    <row r="149" spans="1:10" x14ac:dyDescent="0.35">
      <c r="A149" s="284"/>
      <c r="B149" s="285"/>
      <c r="C149" s="285"/>
      <c r="D149" s="285"/>
      <c r="E149" s="285"/>
      <c r="F149" s="285"/>
      <c r="G149" s="285"/>
      <c r="H149" s="285"/>
      <c r="I149" s="285"/>
      <c r="J149" s="286"/>
    </row>
    <row r="150" spans="1:10" ht="15" thickBot="1" x14ac:dyDescent="0.4">
      <c r="A150" s="287"/>
      <c r="B150" s="288"/>
      <c r="C150" s="288"/>
      <c r="D150" s="288"/>
      <c r="E150" s="288"/>
      <c r="F150" s="288"/>
      <c r="G150" s="288"/>
      <c r="H150" s="288"/>
      <c r="I150" s="288"/>
      <c r="J150" s="289"/>
    </row>
    <row r="151" spans="1:10" x14ac:dyDescent="0.35">
      <c r="A151" s="291"/>
      <c r="B151" s="291"/>
      <c r="C151" s="291"/>
      <c r="D151" s="291"/>
      <c r="E151" s="291"/>
      <c r="F151" s="291"/>
      <c r="G151" s="291"/>
      <c r="H151" s="291"/>
      <c r="I151" s="291"/>
      <c r="J151" s="291"/>
    </row>
    <row r="152" spans="1:10" ht="16" thickBot="1" x14ac:dyDescent="0.4">
      <c r="A152" s="290" t="s">
        <v>153</v>
      </c>
      <c r="B152" s="290"/>
      <c r="C152" s="290"/>
      <c r="D152" s="290"/>
      <c r="E152" s="290"/>
      <c r="F152" s="290"/>
      <c r="G152" s="290"/>
      <c r="H152" s="290"/>
      <c r="I152" s="290"/>
      <c r="J152" s="290"/>
    </row>
    <row r="153" spans="1:10" ht="60.75" customHeight="1" thickBot="1" x14ac:dyDescent="0.4">
      <c r="A153" s="306" t="s">
        <v>221</v>
      </c>
      <c r="B153" s="307"/>
      <c r="C153" s="307"/>
      <c r="D153" s="307"/>
      <c r="E153" s="307"/>
      <c r="F153" s="307"/>
      <c r="G153" s="307"/>
      <c r="H153" s="307"/>
      <c r="I153" s="307"/>
      <c r="J153" s="308"/>
    </row>
    <row r="154" spans="1:10" x14ac:dyDescent="0.35">
      <c r="A154" s="291"/>
      <c r="B154" s="291"/>
      <c r="C154" s="291"/>
      <c r="D154" s="291"/>
      <c r="E154" s="291"/>
      <c r="F154" s="291"/>
      <c r="G154" s="291"/>
      <c r="H154" s="291"/>
      <c r="I154" s="291"/>
      <c r="J154" s="291"/>
    </row>
    <row r="155" spans="1:10" ht="29.15" customHeight="1" thickBot="1" x14ac:dyDescent="0.4">
      <c r="A155" s="260" t="s">
        <v>163</v>
      </c>
      <c r="B155" s="260"/>
      <c r="C155" s="260"/>
      <c r="D155" s="260"/>
      <c r="E155" s="260"/>
      <c r="F155" s="260"/>
      <c r="G155" s="260"/>
      <c r="H155" s="260"/>
      <c r="I155" s="260"/>
      <c r="J155" s="260"/>
    </row>
    <row r="156" spans="1:10" ht="14.5" customHeight="1" x14ac:dyDescent="0.35">
      <c r="A156" s="297" t="s">
        <v>214</v>
      </c>
      <c r="B156" s="298"/>
      <c r="C156" s="298"/>
      <c r="D156" s="298"/>
      <c r="E156" s="298"/>
      <c r="F156" s="298"/>
      <c r="G156" s="298"/>
      <c r="H156" s="298"/>
      <c r="I156" s="298"/>
      <c r="J156" s="299"/>
    </row>
    <row r="157" spans="1:10" ht="14.5" customHeight="1" x14ac:dyDescent="0.35">
      <c r="A157" s="300"/>
      <c r="B157" s="301"/>
      <c r="C157" s="301"/>
      <c r="D157" s="301"/>
      <c r="E157" s="301"/>
      <c r="F157" s="301"/>
      <c r="G157" s="301"/>
      <c r="H157" s="301"/>
      <c r="I157" s="301"/>
      <c r="J157" s="302"/>
    </row>
    <row r="158" spans="1:10" ht="14.5" customHeight="1" x14ac:dyDescent="0.35">
      <c r="A158" s="300"/>
      <c r="B158" s="301"/>
      <c r="C158" s="301"/>
      <c r="D158" s="301"/>
      <c r="E158" s="301"/>
      <c r="F158" s="301"/>
      <c r="G158" s="301"/>
      <c r="H158" s="301"/>
      <c r="I158" s="301"/>
      <c r="J158" s="302"/>
    </row>
    <row r="159" spans="1:10" ht="14.5" customHeight="1" x14ac:dyDescent="0.35">
      <c r="A159" s="300"/>
      <c r="B159" s="301"/>
      <c r="C159" s="301"/>
      <c r="D159" s="301"/>
      <c r="E159" s="301"/>
      <c r="F159" s="301"/>
      <c r="G159" s="301"/>
      <c r="H159" s="301"/>
      <c r="I159" s="301"/>
      <c r="J159" s="302"/>
    </row>
    <row r="160" spans="1:10" ht="14.5" customHeight="1" x14ac:dyDescent="0.35">
      <c r="A160" s="300"/>
      <c r="B160" s="301"/>
      <c r="C160" s="301"/>
      <c r="D160" s="301"/>
      <c r="E160" s="301"/>
      <c r="F160" s="301"/>
      <c r="G160" s="301"/>
      <c r="H160" s="301"/>
      <c r="I160" s="301"/>
      <c r="J160" s="302"/>
    </row>
    <row r="161" spans="1:10" ht="14.5" customHeight="1" x14ac:dyDescent="0.35">
      <c r="A161" s="300"/>
      <c r="B161" s="301"/>
      <c r="C161" s="301"/>
      <c r="D161" s="301"/>
      <c r="E161" s="301"/>
      <c r="F161" s="301"/>
      <c r="G161" s="301"/>
      <c r="H161" s="301"/>
      <c r="I161" s="301"/>
      <c r="J161" s="302"/>
    </row>
    <row r="162" spans="1:10" ht="14.5" customHeight="1" x14ac:dyDescent="0.35">
      <c r="A162" s="300"/>
      <c r="B162" s="301"/>
      <c r="C162" s="301"/>
      <c r="D162" s="301"/>
      <c r="E162" s="301"/>
      <c r="F162" s="301"/>
      <c r="G162" s="301"/>
      <c r="H162" s="301"/>
      <c r="I162" s="301"/>
      <c r="J162" s="302"/>
    </row>
    <row r="163" spans="1:10" ht="14.5" customHeight="1" x14ac:dyDescent="0.35">
      <c r="A163" s="300"/>
      <c r="B163" s="301"/>
      <c r="C163" s="301"/>
      <c r="D163" s="301"/>
      <c r="E163" s="301"/>
      <c r="F163" s="301"/>
      <c r="G163" s="301"/>
      <c r="H163" s="301"/>
      <c r="I163" s="301"/>
      <c r="J163" s="302"/>
    </row>
    <row r="164" spans="1:10" ht="14.5" customHeight="1" x14ac:dyDescent="0.35">
      <c r="A164" s="300"/>
      <c r="B164" s="301"/>
      <c r="C164" s="301"/>
      <c r="D164" s="301"/>
      <c r="E164" s="301"/>
      <c r="F164" s="301"/>
      <c r="G164" s="301"/>
      <c r="H164" s="301"/>
      <c r="I164" s="301"/>
      <c r="J164" s="302"/>
    </row>
    <row r="165" spans="1:10" ht="14.5" customHeight="1" x14ac:dyDescent="0.35">
      <c r="A165" s="300"/>
      <c r="B165" s="301"/>
      <c r="C165" s="301"/>
      <c r="D165" s="301"/>
      <c r="E165" s="301"/>
      <c r="F165" s="301"/>
      <c r="G165" s="301"/>
      <c r="H165" s="301"/>
      <c r="I165" s="301"/>
      <c r="J165" s="302"/>
    </row>
    <row r="166" spans="1:10" ht="14.5" customHeight="1" x14ac:dyDescent="0.35">
      <c r="A166" s="300"/>
      <c r="B166" s="301"/>
      <c r="C166" s="301"/>
      <c r="D166" s="301"/>
      <c r="E166" s="301"/>
      <c r="F166" s="301"/>
      <c r="G166" s="301"/>
      <c r="H166" s="301"/>
      <c r="I166" s="301"/>
      <c r="J166" s="302"/>
    </row>
    <row r="167" spans="1:10" ht="15" customHeight="1" thickBot="1" x14ac:dyDescent="0.4">
      <c r="A167" s="303"/>
      <c r="B167" s="304"/>
      <c r="C167" s="304"/>
      <c r="D167" s="304"/>
      <c r="E167" s="304"/>
      <c r="F167" s="304"/>
      <c r="G167" s="304"/>
      <c r="H167" s="304"/>
      <c r="I167" s="304"/>
      <c r="J167" s="305"/>
    </row>
    <row r="168" spans="1:10" s="133" customFormat="1" ht="15" thickBot="1" x14ac:dyDescent="0.4">
      <c r="A168" s="269"/>
      <c r="B168" s="270"/>
      <c r="C168" s="270"/>
      <c r="D168" s="270"/>
      <c r="E168" s="270"/>
      <c r="F168" s="270"/>
      <c r="G168" s="270"/>
      <c r="H168" s="270"/>
      <c r="I168" s="270"/>
      <c r="J168" s="271"/>
    </row>
    <row r="169" spans="1:10" s="133" customFormat="1" ht="18.5" x14ac:dyDescent="0.45">
      <c r="A169" s="295" t="s">
        <v>157</v>
      </c>
      <c r="B169" s="295"/>
      <c r="C169" s="295"/>
      <c r="D169" s="295"/>
      <c r="E169" s="295"/>
      <c r="F169" s="295"/>
      <c r="G169" s="295"/>
      <c r="H169" s="295"/>
      <c r="I169" s="295"/>
      <c r="J169" s="295"/>
    </row>
    <row r="170" spans="1:10" s="133" customFormat="1" ht="15" thickBot="1" x14ac:dyDescent="0.4">
      <c r="A170" s="296"/>
      <c r="B170" s="296"/>
      <c r="C170" s="296"/>
      <c r="D170" s="296"/>
      <c r="E170" s="296"/>
      <c r="F170" s="296"/>
      <c r="G170" s="296"/>
      <c r="H170" s="296"/>
      <c r="I170" s="296"/>
      <c r="J170" s="296"/>
    </row>
    <row r="171" spans="1:10" s="133" customFormat="1" ht="16" thickBot="1" x14ac:dyDescent="0.4">
      <c r="A171" s="272" t="s">
        <v>151</v>
      </c>
      <c r="B171" s="272"/>
      <c r="C171" s="273" t="s">
        <v>227</v>
      </c>
      <c r="D171" s="274"/>
      <c r="E171" s="274"/>
      <c r="F171" s="274"/>
      <c r="G171" s="274"/>
      <c r="H171" s="274"/>
      <c r="I171" s="274"/>
      <c r="J171" s="275"/>
    </row>
    <row r="172" spans="1:10" s="133" customFormat="1" ht="15" thickBot="1" x14ac:dyDescent="0.4">
      <c r="A172" s="276"/>
      <c r="B172" s="276"/>
      <c r="C172" s="276"/>
      <c r="D172" s="276"/>
      <c r="E172" s="276"/>
      <c r="F172" s="276"/>
      <c r="G172" s="276"/>
      <c r="H172" s="276"/>
      <c r="I172" s="276"/>
      <c r="J172" s="276"/>
    </row>
    <row r="173" spans="1:10" s="133" customFormat="1" ht="15" thickBot="1" x14ac:dyDescent="0.4">
      <c r="A173" s="277" t="s">
        <v>60</v>
      </c>
      <c r="B173" s="277"/>
      <c r="C173" s="278"/>
      <c r="D173" s="148">
        <v>3</v>
      </c>
      <c r="E173"/>
      <c r="F173" s="279" t="s">
        <v>61</v>
      </c>
      <c r="G173" s="279"/>
      <c r="H173" s="280"/>
      <c r="I173" s="148">
        <v>3</v>
      </c>
      <c r="J173"/>
    </row>
    <row r="174" spans="1:10" s="133" customFormat="1" x14ac:dyDescent="0.35">
      <c r="A174" s="276"/>
      <c r="B174" s="276"/>
      <c r="C174" s="276"/>
      <c r="D174" s="276"/>
      <c r="E174" s="276"/>
      <c r="F174" s="276"/>
      <c r="G174" s="276"/>
      <c r="H174" s="276"/>
      <c r="I174" s="276"/>
      <c r="J174" s="276"/>
    </row>
    <row r="175" spans="1:10" s="133" customFormat="1" ht="16" thickBot="1" x14ac:dyDescent="0.4">
      <c r="A175" s="290" t="s">
        <v>152</v>
      </c>
      <c r="B175" s="290"/>
      <c r="C175" s="290"/>
      <c r="D175" s="290"/>
      <c r="E175" s="290"/>
      <c r="F175" s="290"/>
      <c r="G175" s="290"/>
      <c r="H175" s="290"/>
      <c r="I175" s="290"/>
      <c r="J175" s="290"/>
    </row>
    <row r="176" spans="1:10" s="133" customFormat="1" x14ac:dyDescent="0.35">
      <c r="A176" s="281" t="s">
        <v>231</v>
      </c>
      <c r="B176" s="282"/>
      <c r="C176" s="282"/>
      <c r="D176" s="282"/>
      <c r="E176" s="282"/>
      <c r="F176" s="282"/>
      <c r="G176" s="282"/>
      <c r="H176" s="282"/>
      <c r="I176" s="282"/>
      <c r="J176" s="283"/>
    </row>
    <row r="177" spans="1:10" s="133" customFormat="1" x14ac:dyDescent="0.35">
      <c r="A177" s="284"/>
      <c r="B177" s="285"/>
      <c r="C177" s="285"/>
      <c r="D177" s="285"/>
      <c r="E177" s="285"/>
      <c r="F177" s="285"/>
      <c r="G177" s="285"/>
      <c r="H177" s="285"/>
      <c r="I177" s="285"/>
      <c r="J177" s="286"/>
    </row>
    <row r="178" spans="1:10" s="133" customFormat="1" x14ac:dyDescent="0.35">
      <c r="A178" s="284"/>
      <c r="B178" s="285"/>
      <c r="C178" s="285"/>
      <c r="D178" s="285"/>
      <c r="E178" s="285"/>
      <c r="F178" s="285"/>
      <c r="G178" s="285"/>
      <c r="H178" s="285"/>
      <c r="I178" s="285"/>
      <c r="J178" s="286"/>
    </row>
    <row r="179" spans="1:10" s="133" customFormat="1" x14ac:dyDescent="0.35">
      <c r="A179" s="284"/>
      <c r="B179" s="285"/>
      <c r="C179" s="285"/>
      <c r="D179" s="285"/>
      <c r="E179" s="285"/>
      <c r="F179" s="285"/>
      <c r="G179" s="285"/>
      <c r="H179" s="285"/>
      <c r="I179" s="285"/>
      <c r="J179" s="286"/>
    </row>
    <row r="180" spans="1:10" s="133" customFormat="1" x14ac:dyDescent="0.35">
      <c r="A180" s="284"/>
      <c r="B180" s="285"/>
      <c r="C180" s="285"/>
      <c r="D180" s="285"/>
      <c r="E180" s="285"/>
      <c r="F180" s="285"/>
      <c r="G180" s="285"/>
      <c r="H180" s="285"/>
      <c r="I180" s="285"/>
      <c r="J180" s="286"/>
    </row>
    <row r="181" spans="1:10" s="133" customFormat="1" x14ac:dyDescent="0.35">
      <c r="A181" s="284"/>
      <c r="B181" s="285"/>
      <c r="C181" s="285"/>
      <c r="D181" s="285"/>
      <c r="E181" s="285"/>
      <c r="F181" s="285"/>
      <c r="G181" s="285"/>
      <c r="H181" s="285"/>
      <c r="I181" s="285"/>
      <c r="J181" s="286"/>
    </row>
    <row r="182" spans="1:10" s="133" customFormat="1" x14ac:dyDescent="0.35">
      <c r="A182" s="284"/>
      <c r="B182" s="285"/>
      <c r="C182" s="285"/>
      <c r="D182" s="285"/>
      <c r="E182" s="285"/>
      <c r="F182" s="285"/>
      <c r="G182" s="285"/>
      <c r="H182" s="285"/>
      <c r="I182" s="285"/>
      <c r="J182" s="286"/>
    </row>
    <row r="183" spans="1:10" s="133" customFormat="1" x14ac:dyDescent="0.35">
      <c r="A183" s="284"/>
      <c r="B183" s="285"/>
      <c r="C183" s="285"/>
      <c r="D183" s="285"/>
      <c r="E183" s="285"/>
      <c r="F183" s="285"/>
      <c r="G183" s="285"/>
      <c r="H183" s="285"/>
      <c r="I183" s="285"/>
      <c r="J183" s="286"/>
    </row>
    <row r="184" spans="1:10" s="133" customFormat="1" x14ac:dyDescent="0.35">
      <c r="A184" s="284"/>
      <c r="B184" s="285"/>
      <c r="C184" s="285"/>
      <c r="D184" s="285"/>
      <c r="E184" s="285"/>
      <c r="F184" s="285"/>
      <c r="G184" s="285"/>
      <c r="H184" s="285"/>
      <c r="I184" s="285"/>
      <c r="J184" s="286"/>
    </row>
    <row r="185" spans="1:10" s="133" customFormat="1" ht="15" thickBot="1" x14ac:dyDescent="0.4">
      <c r="A185" s="287"/>
      <c r="B185" s="288"/>
      <c r="C185" s="288"/>
      <c r="D185" s="288"/>
      <c r="E185" s="288"/>
      <c r="F185" s="288"/>
      <c r="G185" s="288"/>
      <c r="H185" s="288"/>
      <c r="I185" s="288"/>
      <c r="J185" s="289"/>
    </row>
    <row r="186" spans="1:10" s="133" customFormat="1" x14ac:dyDescent="0.35">
      <c r="A186" s="291"/>
      <c r="B186" s="291"/>
      <c r="C186" s="291"/>
      <c r="D186" s="291"/>
      <c r="E186" s="291"/>
      <c r="F186" s="291"/>
      <c r="G186" s="291"/>
      <c r="H186" s="291"/>
      <c r="I186" s="291"/>
      <c r="J186" s="291"/>
    </row>
    <row r="187" spans="1:10" s="133" customFormat="1" ht="16" thickBot="1" x14ac:dyDescent="0.4">
      <c r="A187" s="290" t="s">
        <v>28</v>
      </c>
      <c r="B187" s="290"/>
      <c r="C187" s="290"/>
      <c r="D187" s="290"/>
      <c r="E187" s="290"/>
      <c r="F187" s="290"/>
      <c r="G187" s="290"/>
      <c r="H187" s="290"/>
      <c r="I187" s="290"/>
      <c r="J187" s="290"/>
    </row>
    <row r="188" spans="1:10" s="133" customFormat="1" x14ac:dyDescent="0.35">
      <c r="A188" s="281" t="s">
        <v>228</v>
      </c>
      <c r="B188" s="282"/>
      <c r="C188" s="282"/>
      <c r="D188" s="282"/>
      <c r="E188" s="282"/>
      <c r="F188" s="282"/>
      <c r="G188" s="282"/>
      <c r="H188" s="282"/>
      <c r="I188" s="282"/>
      <c r="J188" s="283"/>
    </row>
    <row r="189" spans="1:10" s="133" customFormat="1" x14ac:dyDescent="0.35">
      <c r="A189" s="284"/>
      <c r="B189" s="285"/>
      <c r="C189" s="285"/>
      <c r="D189" s="285"/>
      <c r="E189" s="285"/>
      <c r="F189" s="285"/>
      <c r="G189" s="285"/>
      <c r="H189" s="285"/>
      <c r="I189" s="285"/>
      <c r="J189" s="286"/>
    </row>
    <row r="190" spans="1:10" s="133" customFormat="1" x14ac:dyDescent="0.35">
      <c r="A190" s="284"/>
      <c r="B190" s="285"/>
      <c r="C190" s="285"/>
      <c r="D190" s="285"/>
      <c r="E190" s="285"/>
      <c r="F190" s="285"/>
      <c r="G190" s="285"/>
      <c r="H190" s="285"/>
      <c r="I190" s="285"/>
      <c r="J190" s="286"/>
    </row>
    <row r="191" spans="1:10" s="133" customFormat="1" x14ac:dyDescent="0.35">
      <c r="A191" s="284"/>
      <c r="B191" s="285"/>
      <c r="C191" s="285"/>
      <c r="D191" s="285"/>
      <c r="E191" s="285"/>
      <c r="F191" s="285"/>
      <c r="G191" s="285"/>
      <c r="H191" s="285"/>
      <c r="I191" s="285"/>
      <c r="J191" s="286"/>
    </row>
    <row r="192" spans="1:10" s="133" customFormat="1" ht="15" thickBot="1" x14ac:dyDescent="0.4">
      <c r="A192" s="287"/>
      <c r="B192" s="288"/>
      <c r="C192" s="288"/>
      <c r="D192" s="288"/>
      <c r="E192" s="288"/>
      <c r="F192" s="288"/>
      <c r="G192" s="288"/>
      <c r="H192" s="288"/>
      <c r="I192" s="288"/>
      <c r="J192" s="289"/>
    </row>
    <row r="193" spans="1:10" s="133" customFormat="1" x14ac:dyDescent="0.35">
      <c r="A193" s="291"/>
      <c r="B193" s="291"/>
      <c r="C193" s="291"/>
      <c r="D193" s="291"/>
      <c r="E193" s="291"/>
      <c r="F193" s="291"/>
      <c r="G193" s="291"/>
      <c r="H193" s="291"/>
      <c r="I193" s="291"/>
      <c r="J193" s="291"/>
    </row>
    <row r="194" spans="1:10" s="133" customFormat="1" ht="16" thickBot="1" x14ac:dyDescent="0.4">
      <c r="A194" s="290" t="s">
        <v>153</v>
      </c>
      <c r="B194" s="290"/>
      <c r="C194" s="290"/>
      <c r="D194" s="290"/>
      <c r="E194" s="290"/>
      <c r="F194" s="290"/>
      <c r="G194" s="290"/>
      <c r="H194" s="290"/>
      <c r="I194" s="290"/>
      <c r="J194" s="290"/>
    </row>
    <row r="195" spans="1:10" s="133" customFormat="1" ht="47.25" customHeight="1" thickBot="1" x14ac:dyDescent="0.4">
      <c r="A195" s="306" t="s">
        <v>229</v>
      </c>
      <c r="B195" s="307"/>
      <c r="C195" s="307"/>
      <c r="D195" s="307"/>
      <c r="E195" s="307"/>
      <c r="F195" s="307"/>
      <c r="G195" s="307"/>
      <c r="H195" s="307"/>
      <c r="I195" s="307"/>
      <c r="J195" s="308"/>
    </row>
    <row r="196" spans="1:10" s="133" customFormat="1" x14ac:dyDescent="0.35">
      <c r="A196" s="291"/>
      <c r="B196" s="291"/>
      <c r="C196" s="291"/>
      <c r="D196" s="291"/>
      <c r="E196" s="291"/>
      <c r="F196" s="291"/>
      <c r="G196" s="291"/>
      <c r="H196" s="291"/>
      <c r="I196" s="291"/>
      <c r="J196" s="291"/>
    </row>
    <row r="197" spans="1:10" s="133" customFormat="1" ht="30.65" customHeight="1" thickBot="1" x14ac:dyDescent="0.4">
      <c r="A197" s="260" t="s">
        <v>163</v>
      </c>
      <c r="B197" s="260"/>
      <c r="C197" s="260"/>
      <c r="D197" s="260"/>
      <c r="E197" s="260"/>
      <c r="F197" s="260"/>
      <c r="G197" s="260"/>
      <c r="H197" s="260"/>
      <c r="I197" s="260"/>
      <c r="J197" s="260"/>
    </row>
    <row r="198" spans="1:10" s="133" customFormat="1" ht="46" customHeight="1" x14ac:dyDescent="0.35">
      <c r="A198" s="297" t="s">
        <v>230</v>
      </c>
      <c r="B198" s="298"/>
      <c r="C198" s="298"/>
      <c r="D198" s="298"/>
      <c r="E198" s="298"/>
      <c r="F198" s="298"/>
      <c r="G198" s="298"/>
      <c r="H198" s="298"/>
      <c r="I198" s="298"/>
      <c r="J198" s="299"/>
    </row>
    <row r="199" spans="1:10" s="133" customFormat="1" ht="14.5" customHeight="1" x14ac:dyDescent="0.35">
      <c r="A199" s="300"/>
      <c r="B199" s="301"/>
      <c r="C199" s="301"/>
      <c r="D199" s="301"/>
      <c r="E199" s="301"/>
      <c r="F199" s="301"/>
      <c r="G199" s="301"/>
      <c r="H199" s="301"/>
      <c r="I199" s="301"/>
      <c r="J199" s="302"/>
    </row>
    <row r="200" spans="1:10" s="133" customFormat="1" ht="14.5" customHeight="1" x14ac:dyDescent="0.35">
      <c r="A200" s="300"/>
      <c r="B200" s="301"/>
      <c r="C200" s="301"/>
      <c r="D200" s="301"/>
      <c r="E200" s="301"/>
      <c r="F200" s="301"/>
      <c r="G200" s="301"/>
      <c r="H200" s="301"/>
      <c r="I200" s="301"/>
      <c r="J200" s="302"/>
    </row>
    <row r="201" spans="1:10" s="133" customFormat="1" ht="14.5" customHeight="1" x14ac:dyDescent="0.35">
      <c r="A201" s="300"/>
      <c r="B201" s="301"/>
      <c r="C201" s="301"/>
      <c r="D201" s="301"/>
      <c r="E201" s="301"/>
      <c r="F201" s="301"/>
      <c r="G201" s="301"/>
      <c r="H201" s="301"/>
      <c r="I201" s="301"/>
      <c r="J201" s="302"/>
    </row>
    <row r="202" spans="1:10" s="133" customFormat="1" ht="14.5" customHeight="1" x14ac:dyDescent="0.35">
      <c r="A202" s="300"/>
      <c r="B202" s="301"/>
      <c r="C202" s="301"/>
      <c r="D202" s="301"/>
      <c r="E202" s="301"/>
      <c r="F202" s="301"/>
      <c r="G202" s="301"/>
      <c r="H202" s="301"/>
      <c r="I202" s="301"/>
      <c r="J202" s="302"/>
    </row>
    <row r="203" spans="1:10" s="133" customFormat="1" ht="14.5" customHeight="1" x14ac:dyDescent="0.35">
      <c r="A203" s="300"/>
      <c r="B203" s="301"/>
      <c r="C203" s="301"/>
      <c r="D203" s="301"/>
      <c r="E203" s="301"/>
      <c r="F203" s="301"/>
      <c r="G203" s="301"/>
      <c r="H203" s="301"/>
      <c r="I203" s="301"/>
      <c r="J203" s="302"/>
    </row>
    <row r="204" spans="1:10" s="133" customFormat="1" ht="14.5" customHeight="1" x14ac:dyDescent="0.35">
      <c r="A204" s="300"/>
      <c r="B204" s="301"/>
      <c r="C204" s="301"/>
      <c r="D204" s="301"/>
      <c r="E204" s="301"/>
      <c r="F204" s="301"/>
      <c r="G204" s="301"/>
      <c r="H204" s="301"/>
      <c r="I204" s="301"/>
      <c r="J204" s="302"/>
    </row>
    <row r="205" spans="1:10" s="133" customFormat="1" ht="14.5" customHeight="1" x14ac:dyDescent="0.35">
      <c r="A205" s="300"/>
      <c r="B205" s="301"/>
      <c r="C205" s="301"/>
      <c r="D205" s="301"/>
      <c r="E205" s="301"/>
      <c r="F205" s="301"/>
      <c r="G205" s="301"/>
      <c r="H205" s="301"/>
      <c r="I205" s="301"/>
      <c r="J205" s="302"/>
    </row>
    <row r="206" spans="1:10" s="133" customFormat="1" ht="14.5" customHeight="1" x14ac:dyDescent="0.35">
      <c r="A206" s="300"/>
      <c r="B206" s="301"/>
      <c r="C206" s="301"/>
      <c r="D206" s="301"/>
      <c r="E206" s="301"/>
      <c r="F206" s="301"/>
      <c r="G206" s="301"/>
      <c r="H206" s="301"/>
      <c r="I206" s="301"/>
      <c r="J206" s="302"/>
    </row>
    <row r="207" spans="1:10" s="133" customFormat="1" ht="14.5" customHeight="1" x14ac:dyDescent="0.35">
      <c r="A207" s="300"/>
      <c r="B207" s="301"/>
      <c r="C207" s="301"/>
      <c r="D207" s="301"/>
      <c r="E207" s="301"/>
      <c r="F207" s="301"/>
      <c r="G207" s="301"/>
      <c r="H207" s="301"/>
      <c r="I207" s="301"/>
      <c r="J207" s="302"/>
    </row>
    <row r="208" spans="1:10" s="133" customFormat="1" ht="14.5" customHeight="1" x14ac:dyDescent="0.35">
      <c r="A208" s="300"/>
      <c r="B208" s="301"/>
      <c r="C208" s="301"/>
      <c r="D208" s="301"/>
      <c r="E208" s="301"/>
      <c r="F208" s="301"/>
      <c r="G208" s="301"/>
      <c r="H208" s="301"/>
      <c r="I208" s="301"/>
      <c r="J208" s="302"/>
    </row>
    <row r="209" spans="1:10" s="133" customFormat="1" ht="14.5" customHeight="1" thickBot="1" x14ac:dyDescent="0.4">
      <c r="A209" s="303"/>
      <c r="B209" s="304"/>
      <c r="C209" s="304"/>
      <c r="D209" s="304"/>
      <c r="E209" s="304"/>
      <c r="F209" s="304"/>
      <c r="G209" s="304"/>
      <c r="H209" s="304"/>
      <c r="I209" s="304"/>
      <c r="J209" s="305"/>
    </row>
    <row r="210" spans="1:10" s="133" customFormat="1" ht="15" customHeight="1" thickBot="1" x14ac:dyDescent="0.4">
      <c r="A210" s="269"/>
      <c r="B210" s="270"/>
      <c r="C210" s="270"/>
      <c r="D210" s="270"/>
      <c r="E210" s="270"/>
      <c r="F210" s="270"/>
      <c r="G210" s="270"/>
      <c r="H210" s="270"/>
      <c r="I210" s="270"/>
      <c r="J210" s="271"/>
    </row>
    <row r="211" spans="1:10" s="133" customFormat="1" ht="18.5" x14ac:dyDescent="0.45">
      <c r="A211" s="295" t="s">
        <v>158</v>
      </c>
      <c r="B211" s="295"/>
      <c r="C211" s="295"/>
      <c r="D211" s="295"/>
      <c r="E211" s="295"/>
      <c r="F211" s="295"/>
      <c r="G211" s="295"/>
      <c r="H211" s="295"/>
      <c r="I211" s="295"/>
      <c r="J211" s="295"/>
    </row>
    <row r="212" spans="1:10" s="133" customFormat="1" ht="15" thickBot="1" x14ac:dyDescent="0.4">
      <c r="A212" s="296"/>
      <c r="B212" s="296"/>
      <c r="C212" s="296"/>
      <c r="D212" s="296"/>
      <c r="E212" s="296"/>
      <c r="F212" s="296"/>
      <c r="G212" s="296"/>
      <c r="H212" s="296"/>
      <c r="I212" s="296"/>
      <c r="J212" s="296"/>
    </row>
    <row r="213" spans="1:10" s="133" customFormat="1" ht="16" thickBot="1" x14ac:dyDescent="0.4">
      <c r="A213" s="272" t="s">
        <v>151</v>
      </c>
      <c r="B213" s="272"/>
      <c r="C213" s="273" t="s">
        <v>222</v>
      </c>
      <c r="D213" s="274"/>
      <c r="E213" s="274"/>
      <c r="F213" s="274"/>
      <c r="G213" s="274"/>
      <c r="H213" s="274"/>
      <c r="I213" s="274"/>
      <c r="J213" s="275"/>
    </row>
    <row r="214" spans="1:10" s="133" customFormat="1" ht="15" thickBot="1" x14ac:dyDescent="0.4">
      <c r="A214" s="276"/>
      <c r="B214" s="276"/>
      <c r="C214" s="276"/>
      <c r="D214" s="276"/>
      <c r="E214" s="276"/>
      <c r="F214" s="276"/>
      <c r="G214" s="276"/>
      <c r="H214" s="276"/>
      <c r="I214" s="276"/>
      <c r="J214" s="276"/>
    </row>
    <row r="215" spans="1:10" s="133" customFormat="1" ht="15" thickBot="1" x14ac:dyDescent="0.4">
      <c r="A215" s="277" t="s">
        <v>60</v>
      </c>
      <c r="B215" s="277"/>
      <c r="C215" s="278"/>
      <c r="D215" s="148">
        <v>1</v>
      </c>
      <c r="E215"/>
      <c r="F215" s="279" t="s">
        <v>61</v>
      </c>
      <c r="G215" s="279"/>
      <c r="H215" s="280"/>
      <c r="I215" s="148">
        <v>4</v>
      </c>
      <c r="J215"/>
    </row>
    <row r="216" spans="1:10" s="133" customFormat="1" x14ac:dyDescent="0.35">
      <c r="A216" s="276"/>
      <c r="B216" s="276"/>
      <c r="C216" s="276"/>
      <c r="D216" s="276"/>
      <c r="E216" s="276"/>
      <c r="F216" s="276"/>
      <c r="G216" s="276"/>
      <c r="H216" s="276"/>
      <c r="I216" s="276"/>
      <c r="J216" s="276"/>
    </row>
    <row r="217" spans="1:10" s="133" customFormat="1" ht="16" thickBot="1" x14ac:dyDescent="0.4">
      <c r="A217" s="290" t="s">
        <v>152</v>
      </c>
      <c r="B217" s="290"/>
      <c r="C217" s="290"/>
      <c r="D217" s="290"/>
      <c r="E217" s="290"/>
      <c r="F217" s="290"/>
      <c r="G217" s="290"/>
      <c r="H217" s="290"/>
      <c r="I217" s="290"/>
      <c r="J217" s="290"/>
    </row>
    <row r="218" spans="1:10" s="133" customFormat="1" x14ac:dyDescent="0.35">
      <c r="A218" s="281" t="s">
        <v>223</v>
      </c>
      <c r="B218" s="282"/>
      <c r="C218" s="282"/>
      <c r="D218" s="282"/>
      <c r="E218" s="282"/>
      <c r="F218" s="282"/>
      <c r="G218" s="282"/>
      <c r="H218" s="282"/>
      <c r="I218" s="282"/>
      <c r="J218" s="283"/>
    </row>
    <row r="219" spans="1:10" s="133" customFormat="1" x14ac:dyDescent="0.35">
      <c r="A219" s="284"/>
      <c r="B219" s="312"/>
      <c r="C219" s="312"/>
      <c r="D219" s="312"/>
      <c r="E219" s="312"/>
      <c r="F219" s="312"/>
      <c r="G219" s="312"/>
      <c r="H219" s="312"/>
      <c r="I219" s="312"/>
      <c r="J219" s="286"/>
    </row>
    <row r="220" spans="1:10" s="133" customFormat="1" x14ac:dyDescent="0.35">
      <c r="A220" s="284"/>
      <c r="B220" s="312"/>
      <c r="C220" s="312"/>
      <c r="D220" s="312"/>
      <c r="E220" s="312"/>
      <c r="F220" s="312"/>
      <c r="G220" s="312"/>
      <c r="H220" s="312"/>
      <c r="I220" s="312"/>
      <c r="J220" s="286"/>
    </row>
    <row r="221" spans="1:10" s="133" customFormat="1" x14ac:dyDescent="0.35">
      <c r="A221" s="284"/>
      <c r="B221" s="312"/>
      <c r="C221" s="312"/>
      <c r="D221" s="312"/>
      <c r="E221" s="312"/>
      <c r="F221" s="312"/>
      <c r="G221" s="312"/>
      <c r="H221" s="312"/>
      <c r="I221" s="312"/>
      <c r="J221" s="286"/>
    </row>
    <row r="222" spans="1:10" s="133" customFormat="1" x14ac:dyDescent="0.35">
      <c r="A222" s="284"/>
      <c r="B222" s="312"/>
      <c r="C222" s="312"/>
      <c r="D222" s="312"/>
      <c r="E222" s="312"/>
      <c r="F222" s="312"/>
      <c r="G222" s="312"/>
      <c r="H222" s="312"/>
      <c r="I222" s="312"/>
      <c r="J222" s="286"/>
    </row>
    <row r="223" spans="1:10" s="133" customFormat="1" x14ac:dyDescent="0.35">
      <c r="A223" s="284"/>
      <c r="B223" s="312"/>
      <c r="C223" s="312"/>
      <c r="D223" s="312"/>
      <c r="E223" s="312"/>
      <c r="F223" s="312"/>
      <c r="G223" s="312"/>
      <c r="H223" s="312"/>
      <c r="I223" s="312"/>
      <c r="J223" s="286"/>
    </row>
    <row r="224" spans="1:10" s="133" customFormat="1" x14ac:dyDescent="0.35">
      <c r="A224" s="284"/>
      <c r="B224" s="312"/>
      <c r="C224" s="312"/>
      <c r="D224" s="312"/>
      <c r="E224" s="312"/>
      <c r="F224" s="312"/>
      <c r="G224" s="312"/>
      <c r="H224" s="312"/>
      <c r="I224" s="312"/>
      <c r="J224" s="286"/>
    </row>
    <row r="225" spans="1:10" s="133" customFormat="1" x14ac:dyDescent="0.35">
      <c r="A225" s="284"/>
      <c r="B225" s="312"/>
      <c r="C225" s="312"/>
      <c r="D225" s="312"/>
      <c r="E225" s="312"/>
      <c r="F225" s="312"/>
      <c r="G225" s="312"/>
      <c r="H225" s="312"/>
      <c r="I225" s="312"/>
      <c r="J225" s="286"/>
    </row>
    <row r="226" spans="1:10" s="133" customFormat="1" x14ac:dyDescent="0.35">
      <c r="A226" s="284"/>
      <c r="B226" s="312"/>
      <c r="C226" s="312"/>
      <c r="D226" s="312"/>
      <c r="E226" s="312"/>
      <c r="F226" s="312"/>
      <c r="G226" s="312"/>
      <c r="H226" s="312"/>
      <c r="I226" s="312"/>
      <c r="J226" s="286"/>
    </row>
    <row r="227" spans="1:10" s="133" customFormat="1" ht="337.5" customHeight="1" thickBot="1" x14ac:dyDescent="0.4">
      <c r="A227" s="287"/>
      <c r="B227" s="288"/>
      <c r="C227" s="288"/>
      <c r="D227" s="288"/>
      <c r="E227" s="288"/>
      <c r="F227" s="288"/>
      <c r="G227" s="288"/>
      <c r="H227" s="288"/>
      <c r="I227" s="288"/>
      <c r="J227" s="289"/>
    </row>
    <row r="228" spans="1:10" s="133" customFormat="1" x14ac:dyDescent="0.35">
      <c r="A228" s="291"/>
      <c r="B228" s="291"/>
      <c r="C228" s="291"/>
      <c r="D228" s="291"/>
      <c r="E228" s="291"/>
      <c r="F228" s="291"/>
      <c r="G228" s="291"/>
      <c r="H228" s="291"/>
      <c r="I228" s="291"/>
      <c r="J228" s="291"/>
    </row>
    <row r="229" spans="1:10" s="133" customFormat="1" ht="16" thickBot="1" x14ac:dyDescent="0.4">
      <c r="A229" s="290" t="s">
        <v>28</v>
      </c>
      <c r="B229" s="290"/>
      <c r="C229" s="290"/>
      <c r="D229" s="290"/>
      <c r="E229" s="290"/>
      <c r="F229" s="290"/>
      <c r="G229" s="290"/>
      <c r="H229" s="290"/>
      <c r="I229" s="290"/>
      <c r="J229" s="290"/>
    </row>
    <row r="230" spans="1:10" s="133" customFormat="1" ht="96.75" customHeight="1" thickBot="1" x14ac:dyDescent="0.4">
      <c r="A230" s="281" t="s">
        <v>226</v>
      </c>
      <c r="B230" s="282"/>
      <c r="C230" s="282"/>
      <c r="D230" s="282"/>
      <c r="E230" s="282"/>
      <c r="F230" s="282"/>
      <c r="G230" s="282"/>
      <c r="H230" s="282"/>
      <c r="I230" s="282"/>
      <c r="J230" s="283"/>
    </row>
    <row r="231" spans="1:10" s="133" customFormat="1" x14ac:dyDescent="0.35">
      <c r="A231" s="291"/>
      <c r="B231" s="291"/>
      <c r="C231" s="291"/>
      <c r="D231" s="291"/>
      <c r="E231" s="291"/>
      <c r="F231" s="291"/>
      <c r="G231" s="291"/>
      <c r="H231" s="291"/>
      <c r="I231" s="291"/>
      <c r="J231" s="291"/>
    </row>
    <row r="232" spans="1:10" s="133" customFormat="1" ht="16" thickBot="1" x14ac:dyDescent="0.4">
      <c r="A232" s="290" t="s">
        <v>153</v>
      </c>
      <c r="B232" s="290"/>
      <c r="C232" s="290"/>
      <c r="D232" s="290"/>
      <c r="E232" s="290"/>
      <c r="F232" s="290"/>
      <c r="G232" s="290"/>
      <c r="H232" s="290"/>
      <c r="I232" s="290"/>
      <c r="J232" s="290"/>
    </row>
    <row r="233" spans="1:10" s="133" customFormat="1" ht="97.5" customHeight="1" thickBot="1" x14ac:dyDescent="0.4">
      <c r="A233" s="281" t="s">
        <v>225</v>
      </c>
      <c r="B233" s="282"/>
      <c r="C233" s="282"/>
      <c r="D233" s="282"/>
      <c r="E233" s="282"/>
      <c r="F233" s="282"/>
      <c r="G233" s="282"/>
      <c r="H233" s="282"/>
      <c r="I233" s="282"/>
      <c r="J233" s="283"/>
    </row>
    <row r="234" spans="1:10" s="133" customFormat="1" x14ac:dyDescent="0.35">
      <c r="A234" s="291"/>
      <c r="B234" s="291"/>
      <c r="C234" s="291"/>
      <c r="D234" s="291"/>
      <c r="E234" s="291"/>
      <c r="F234" s="291"/>
      <c r="G234" s="291"/>
      <c r="H234" s="291"/>
      <c r="I234" s="291"/>
      <c r="J234" s="291"/>
    </row>
    <row r="235" spans="1:10" s="133" customFormat="1" ht="33.65" customHeight="1" thickBot="1" x14ac:dyDescent="0.4">
      <c r="A235" s="260" t="s">
        <v>163</v>
      </c>
      <c r="B235" s="260"/>
      <c r="C235" s="260"/>
      <c r="D235" s="260"/>
      <c r="E235" s="260"/>
      <c r="F235" s="260"/>
      <c r="G235" s="260"/>
      <c r="H235" s="260"/>
      <c r="I235" s="260"/>
      <c r="J235" s="260"/>
    </row>
    <row r="236" spans="1:10" s="133" customFormat="1" ht="56.25" customHeight="1" thickBot="1" x14ac:dyDescent="0.4">
      <c r="A236" s="309" t="s">
        <v>224</v>
      </c>
      <c r="B236" s="310"/>
      <c r="C236" s="310"/>
      <c r="D236" s="310"/>
      <c r="E236" s="310"/>
      <c r="F236" s="310"/>
      <c r="G236" s="310"/>
      <c r="H236" s="310"/>
      <c r="I236" s="310"/>
      <c r="J236" s="311"/>
    </row>
    <row r="237" spans="1:10" s="133" customFormat="1" ht="15" thickBot="1" x14ac:dyDescent="0.4">
      <c r="A237" s="269"/>
      <c r="B237" s="270"/>
      <c r="C237" s="270"/>
      <c r="D237" s="270"/>
      <c r="E237" s="270"/>
      <c r="F237" s="270"/>
      <c r="G237" s="270"/>
      <c r="H237" s="270"/>
      <c r="I237" s="270"/>
      <c r="J237" s="271"/>
    </row>
    <row r="238" spans="1:10" s="133" customFormat="1" ht="18.5" x14ac:dyDescent="0.45">
      <c r="A238" s="295" t="s">
        <v>159</v>
      </c>
      <c r="B238" s="295"/>
      <c r="C238" s="295"/>
      <c r="D238" s="295"/>
      <c r="E238" s="295"/>
      <c r="F238" s="295"/>
      <c r="G238" s="295"/>
      <c r="H238" s="295"/>
      <c r="I238" s="295"/>
      <c r="J238" s="295"/>
    </row>
    <row r="239" spans="1:10" s="133" customFormat="1" ht="15" thickBot="1" x14ac:dyDescent="0.4">
      <c r="A239" s="296"/>
      <c r="B239" s="296"/>
      <c r="C239" s="296"/>
      <c r="D239" s="296"/>
      <c r="E239" s="296"/>
      <c r="F239" s="296"/>
      <c r="G239" s="296"/>
      <c r="H239" s="296"/>
      <c r="I239" s="296"/>
      <c r="J239" s="296"/>
    </row>
    <row r="240" spans="1:10" s="133" customFormat="1" ht="16" thickBot="1" x14ac:dyDescent="0.4">
      <c r="A240" s="272" t="s">
        <v>151</v>
      </c>
      <c r="B240" s="272"/>
      <c r="C240" s="273" t="s">
        <v>201</v>
      </c>
      <c r="D240" s="274"/>
      <c r="E240" s="274"/>
      <c r="F240" s="274"/>
      <c r="G240" s="274"/>
      <c r="H240" s="274"/>
      <c r="I240" s="274"/>
      <c r="J240" s="275"/>
    </row>
    <row r="241" spans="1:10" s="133" customFormat="1" ht="15" thickBot="1" x14ac:dyDescent="0.4">
      <c r="A241" s="276"/>
      <c r="B241" s="276"/>
      <c r="C241" s="276"/>
      <c r="D241" s="276"/>
      <c r="E241" s="276"/>
      <c r="F241" s="276"/>
      <c r="G241" s="276"/>
      <c r="H241" s="276"/>
      <c r="I241" s="276"/>
      <c r="J241" s="276"/>
    </row>
    <row r="242" spans="1:10" s="133" customFormat="1" ht="15" thickBot="1" x14ac:dyDescent="0.4">
      <c r="A242" s="277" t="s">
        <v>60</v>
      </c>
      <c r="B242" s="277"/>
      <c r="C242" s="278"/>
      <c r="D242" s="148">
        <v>1</v>
      </c>
      <c r="E242"/>
      <c r="F242" s="279" t="s">
        <v>61</v>
      </c>
      <c r="G242" s="279"/>
      <c r="H242" s="280"/>
      <c r="I242" s="148">
        <v>4</v>
      </c>
      <c r="J242"/>
    </row>
    <row r="243" spans="1:10" s="133" customFormat="1" x14ac:dyDescent="0.35">
      <c r="A243" s="276"/>
      <c r="B243" s="276"/>
      <c r="C243" s="276"/>
      <c r="D243" s="276"/>
      <c r="E243" s="276"/>
      <c r="F243" s="276"/>
      <c r="G243" s="276"/>
      <c r="H243" s="276"/>
      <c r="I243" s="276"/>
      <c r="J243" s="276"/>
    </row>
    <row r="244" spans="1:10" s="133" customFormat="1" ht="16" thickBot="1" x14ac:dyDescent="0.4">
      <c r="A244" s="290" t="s">
        <v>152</v>
      </c>
      <c r="B244" s="290"/>
      <c r="C244" s="290"/>
      <c r="D244" s="290"/>
      <c r="E244" s="290"/>
      <c r="F244" s="290"/>
      <c r="G244" s="290"/>
      <c r="H244" s="290"/>
      <c r="I244" s="290"/>
      <c r="J244" s="290"/>
    </row>
    <row r="245" spans="1:10" s="133" customFormat="1" x14ac:dyDescent="0.35">
      <c r="A245" s="281" t="s">
        <v>202</v>
      </c>
      <c r="B245" s="282"/>
      <c r="C245" s="282"/>
      <c r="D245" s="282"/>
      <c r="E245" s="282"/>
      <c r="F245" s="282"/>
      <c r="G245" s="282"/>
      <c r="H245" s="282"/>
      <c r="I245" s="282"/>
      <c r="J245" s="283"/>
    </row>
    <row r="246" spans="1:10" s="133" customFormat="1" x14ac:dyDescent="0.35">
      <c r="A246" s="284"/>
      <c r="B246" s="285"/>
      <c r="C246" s="285"/>
      <c r="D246" s="285"/>
      <c r="E246" s="285"/>
      <c r="F246" s="285"/>
      <c r="G246" s="285"/>
      <c r="H246" s="285"/>
      <c r="I246" s="285"/>
      <c r="J246" s="286"/>
    </row>
    <row r="247" spans="1:10" s="133" customFormat="1" x14ac:dyDescent="0.35">
      <c r="A247" s="284"/>
      <c r="B247" s="285"/>
      <c r="C247" s="285"/>
      <c r="D247" s="285"/>
      <c r="E247" s="285"/>
      <c r="F247" s="285"/>
      <c r="G247" s="285"/>
      <c r="H247" s="285"/>
      <c r="I247" s="285"/>
      <c r="J247" s="286"/>
    </row>
    <row r="248" spans="1:10" s="133" customFormat="1" x14ac:dyDescent="0.35">
      <c r="A248" s="284"/>
      <c r="B248" s="285"/>
      <c r="C248" s="285"/>
      <c r="D248" s="285"/>
      <c r="E248" s="285"/>
      <c r="F248" s="285"/>
      <c r="G248" s="285"/>
      <c r="H248" s="285"/>
      <c r="I248" s="285"/>
      <c r="J248" s="286"/>
    </row>
    <row r="249" spans="1:10" s="133" customFormat="1" x14ac:dyDescent="0.35">
      <c r="A249" s="284"/>
      <c r="B249" s="285"/>
      <c r="C249" s="285"/>
      <c r="D249" s="285"/>
      <c r="E249" s="285"/>
      <c r="F249" s="285"/>
      <c r="G249" s="285"/>
      <c r="H249" s="285"/>
      <c r="I249" s="285"/>
      <c r="J249" s="286"/>
    </row>
    <row r="250" spans="1:10" s="133" customFormat="1" x14ac:dyDescent="0.35">
      <c r="A250" s="284"/>
      <c r="B250" s="285"/>
      <c r="C250" s="285"/>
      <c r="D250" s="285"/>
      <c r="E250" s="285"/>
      <c r="F250" s="285"/>
      <c r="G250" s="285"/>
      <c r="H250" s="285"/>
      <c r="I250" s="285"/>
      <c r="J250" s="286"/>
    </row>
    <row r="251" spans="1:10" s="133" customFormat="1" x14ac:dyDescent="0.35">
      <c r="A251" s="284"/>
      <c r="B251" s="285"/>
      <c r="C251" s="285"/>
      <c r="D251" s="285"/>
      <c r="E251" s="285"/>
      <c r="F251" s="285"/>
      <c r="G251" s="285"/>
      <c r="H251" s="285"/>
      <c r="I251" s="285"/>
      <c r="J251" s="286"/>
    </row>
    <row r="252" spans="1:10" s="133" customFormat="1" x14ac:dyDescent="0.35">
      <c r="A252" s="284"/>
      <c r="B252" s="285"/>
      <c r="C252" s="285"/>
      <c r="D252" s="285"/>
      <c r="E252" s="285"/>
      <c r="F252" s="285"/>
      <c r="G252" s="285"/>
      <c r="H252" s="285"/>
      <c r="I252" s="285"/>
      <c r="J252" s="286"/>
    </row>
    <row r="253" spans="1:10" s="133" customFormat="1" x14ac:dyDescent="0.35">
      <c r="A253" s="284"/>
      <c r="B253" s="285"/>
      <c r="C253" s="285"/>
      <c r="D253" s="285"/>
      <c r="E253" s="285"/>
      <c r="F253" s="285"/>
      <c r="G253" s="285"/>
      <c r="H253" s="285"/>
      <c r="I253" s="285"/>
      <c r="J253" s="286"/>
    </row>
    <row r="254" spans="1:10" s="133" customFormat="1" ht="15" thickBot="1" x14ac:dyDescent="0.4">
      <c r="A254" s="287"/>
      <c r="B254" s="288"/>
      <c r="C254" s="288"/>
      <c r="D254" s="288"/>
      <c r="E254" s="288"/>
      <c r="F254" s="288"/>
      <c r="G254" s="288"/>
      <c r="H254" s="288"/>
      <c r="I254" s="288"/>
      <c r="J254" s="289"/>
    </row>
    <row r="255" spans="1:10" s="133" customFormat="1" x14ac:dyDescent="0.35">
      <c r="A255" s="291"/>
      <c r="B255" s="291"/>
      <c r="C255" s="291"/>
      <c r="D255" s="291"/>
      <c r="E255" s="291"/>
      <c r="F255" s="291"/>
      <c r="G255" s="291"/>
      <c r="H255" s="291"/>
      <c r="I255" s="291"/>
      <c r="J255" s="291"/>
    </row>
    <row r="256" spans="1:10" s="133" customFormat="1" ht="16" thickBot="1" x14ac:dyDescent="0.4">
      <c r="A256" s="290" t="s">
        <v>28</v>
      </c>
      <c r="B256" s="290"/>
      <c r="C256" s="290"/>
      <c r="D256" s="290"/>
      <c r="E256" s="290"/>
      <c r="F256" s="290"/>
      <c r="G256" s="290"/>
      <c r="H256" s="290"/>
      <c r="I256" s="290"/>
      <c r="J256" s="290"/>
    </row>
    <row r="257" spans="1:10" s="133" customFormat="1" x14ac:dyDescent="0.35">
      <c r="A257" s="281" t="s">
        <v>203</v>
      </c>
      <c r="B257" s="282"/>
      <c r="C257" s="282"/>
      <c r="D257" s="282"/>
      <c r="E257" s="282"/>
      <c r="F257" s="282"/>
      <c r="G257" s="282"/>
      <c r="H257" s="282"/>
      <c r="I257" s="282"/>
      <c r="J257" s="283"/>
    </row>
    <row r="258" spans="1:10" ht="13.5" customHeight="1" x14ac:dyDescent="0.35">
      <c r="A258" s="284"/>
      <c r="B258" s="285"/>
      <c r="C258" s="285"/>
      <c r="D258" s="285"/>
      <c r="E258" s="285"/>
      <c r="F258" s="285"/>
      <c r="G258" s="285"/>
      <c r="H258" s="285"/>
      <c r="I258" s="285"/>
      <c r="J258" s="286"/>
    </row>
    <row r="259" spans="1:10" x14ac:dyDescent="0.35">
      <c r="A259" s="284"/>
      <c r="B259" s="285"/>
      <c r="C259" s="285"/>
      <c r="D259" s="285"/>
      <c r="E259" s="285"/>
      <c r="F259" s="285"/>
      <c r="G259" s="285"/>
      <c r="H259" s="285"/>
      <c r="I259" s="285"/>
      <c r="J259" s="286"/>
    </row>
    <row r="260" spans="1:10" x14ac:dyDescent="0.35">
      <c r="A260" s="284"/>
      <c r="B260" s="285"/>
      <c r="C260" s="285"/>
      <c r="D260" s="285"/>
      <c r="E260" s="285"/>
      <c r="F260" s="285"/>
      <c r="G260" s="285"/>
      <c r="H260" s="285"/>
      <c r="I260" s="285"/>
      <c r="J260" s="286"/>
    </row>
    <row r="261" spans="1:10" ht="15" thickBot="1" x14ac:dyDescent="0.4">
      <c r="A261" s="287"/>
      <c r="B261" s="288"/>
      <c r="C261" s="288"/>
      <c r="D261" s="288"/>
      <c r="E261" s="288"/>
      <c r="F261" s="288"/>
      <c r="G261" s="288"/>
      <c r="H261" s="288"/>
      <c r="I261" s="288"/>
      <c r="J261" s="289"/>
    </row>
    <row r="262" spans="1:10" x14ac:dyDescent="0.35">
      <c r="A262" s="291"/>
      <c r="B262" s="291"/>
      <c r="C262" s="291"/>
      <c r="D262" s="291"/>
      <c r="E262" s="291"/>
      <c r="F262" s="291"/>
      <c r="G262" s="291"/>
      <c r="H262" s="291"/>
      <c r="I262" s="291"/>
      <c r="J262" s="291"/>
    </row>
    <row r="263" spans="1:10" ht="16" thickBot="1" x14ac:dyDescent="0.4">
      <c r="A263" s="290" t="s">
        <v>153</v>
      </c>
      <c r="B263" s="290"/>
      <c r="C263" s="290"/>
      <c r="D263" s="290"/>
      <c r="E263" s="290"/>
      <c r="F263" s="290"/>
      <c r="G263" s="290"/>
      <c r="H263" s="290"/>
      <c r="I263" s="290"/>
      <c r="J263" s="290"/>
    </row>
    <row r="264" spans="1:10" ht="39" customHeight="1" thickBot="1" x14ac:dyDescent="0.4">
      <c r="A264" s="306" t="s">
        <v>205</v>
      </c>
      <c r="B264" s="307"/>
      <c r="C264" s="307"/>
      <c r="D264" s="307"/>
      <c r="E264" s="307"/>
      <c r="F264" s="307"/>
      <c r="G264" s="307"/>
      <c r="H264" s="307"/>
      <c r="I264" s="307"/>
      <c r="J264" s="308"/>
    </row>
    <row r="265" spans="1:10" x14ac:dyDescent="0.35">
      <c r="A265" s="291"/>
      <c r="B265" s="291"/>
      <c r="C265" s="291"/>
      <c r="D265" s="291"/>
      <c r="E265" s="291"/>
      <c r="F265" s="291"/>
      <c r="G265" s="291"/>
      <c r="H265" s="291"/>
      <c r="I265" s="291"/>
      <c r="J265" s="291"/>
    </row>
    <row r="266" spans="1:10" ht="35.5" customHeight="1" thickBot="1" x14ac:dyDescent="0.4">
      <c r="A266" s="260" t="s">
        <v>163</v>
      </c>
      <c r="B266" s="260"/>
      <c r="C266" s="260"/>
      <c r="D266" s="260"/>
      <c r="E266" s="260"/>
      <c r="F266" s="260"/>
      <c r="G266" s="260"/>
      <c r="H266" s="260"/>
      <c r="I266" s="260"/>
      <c r="J266" s="260"/>
    </row>
    <row r="267" spans="1:10" ht="15" customHeight="1" x14ac:dyDescent="0.35">
      <c r="A267" s="297" t="s">
        <v>204</v>
      </c>
      <c r="B267" s="298"/>
      <c r="C267" s="298"/>
      <c r="D267" s="298"/>
      <c r="E267" s="298"/>
      <c r="F267" s="298"/>
      <c r="G267" s="298"/>
      <c r="H267" s="298"/>
      <c r="I267" s="298"/>
      <c r="J267" s="299"/>
    </row>
    <row r="268" spans="1:10" ht="15" customHeight="1" x14ac:dyDescent="0.35">
      <c r="A268" s="300"/>
      <c r="B268" s="301"/>
      <c r="C268" s="301"/>
      <c r="D268" s="301"/>
      <c r="E268" s="301"/>
      <c r="F268" s="301"/>
      <c r="G268" s="301"/>
      <c r="H268" s="301"/>
      <c r="I268" s="301"/>
      <c r="J268" s="302"/>
    </row>
    <row r="269" spans="1:10" ht="15" customHeight="1" x14ac:dyDescent="0.35">
      <c r="A269" s="300"/>
      <c r="B269" s="301"/>
      <c r="C269" s="301"/>
      <c r="D269" s="301"/>
      <c r="E269" s="301"/>
      <c r="F269" s="301"/>
      <c r="G269" s="301"/>
      <c r="H269" s="301"/>
      <c r="I269" s="301"/>
      <c r="J269" s="302"/>
    </row>
    <row r="270" spans="1:10" ht="15" customHeight="1" x14ac:dyDescent="0.35">
      <c r="A270" s="300"/>
      <c r="B270" s="301"/>
      <c r="C270" s="301"/>
      <c r="D270" s="301"/>
      <c r="E270" s="301"/>
      <c r="F270" s="301"/>
      <c r="G270" s="301"/>
      <c r="H270" s="301"/>
      <c r="I270" s="301"/>
      <c r="J270" s="302"/>
    </row>
    <row r="271" spans="1:10" ht="15" customHeight="1" x14ac:dyDescent="0.35">
      <c r="A271" s="300"/>
      <c r="B271" s="301"/>
      <c r="C271" s="301"/>
      <c r="D271" s="301"/>
      <c r="E271" s="301"/>
      <c r="F271" s="301"/>
      <c r="G271" s="301"/>
      <c r="H271" s="301"/>
      <c r="I271" s="301"/>
      <c r="J271" s="302"/>
    </row>
    <row r="272" spans="1:10" ht="15" customHeight="1" x14ac:dyDescent="0.35">
      <c r="A272" s="300"/>
      <c r="B272" s="301"/>
      <c r="C272" s="301"/>
      <c r="D272" s="301"/>
      <c r="E272" s="301"/>
      <c r="F272" s="301"/>
      <c r="G272" s="301"/>
      <c r="H272" s="301"/>
      <c r="I272" s="301"/>
      <c r="J272" s="302"/>
    </row>
    <row r="273" spans="1:10" ht="15" customHeight="1" x14ac:dyDescent="0.35">
      <c r="A273" s="300"/>
      <c r="B273" s="301"/>
      <c r="C273" s="301"/>
      <c r="D273" s="301"/>
      <c r="E273" s="301"/>
      <c r="F273" s="301"/>
      <c r="G273" s="301"/>
      <c r="H273" s="301"/>
      <c r="I273" s="301"/>
      <c r="J273" s="302"/>
    </row>
    <row r="274" spans="1:10" s="133" customFormat="1" ht="14.5" customHeight="1" x14ac:dyDescent="0.35">
      <c r="A274" s="300"/>
      <c r="B274" s="301"/>
      <c r="C274" s="301"/>
      <c r="D274" s="301"/>
      <c r="E274" s="301"/>
      <c r="F274" s="301"/>
      <c r="G274" s="301"/>
      <c r="H274" s="301"/>
      <c r="I274" s="301"/>
      <c r="J274" s="302"/>
    </row>
    <row r="275" spans="1:10" s="133" customFormat="1" ht="14.5" customHeight="1" x14ac:dyDescent="0.35">
      <c r="A275" s="300"/>
      <c r="B275" s="301"/>
      <c r="C275" s="301"/>
      <c r="D275" s="301"/>
      <c r="E275" s="301"/>
      <c r="F275" s="301"/>
      <c r="G275" s="301"/>
      <c r="H275" s="301"/>
      <c r="I275" s="301"/>
      <c r="J275" s="302"/>
    </row>
    <row r="276" spans="1:10" s="133" customFormat="1" ht="14.5" customHeight="1" x14ac:dyDescent="0.35">
      <c r="A276" s="300"/>
      <c r="B276" s="301"/>
      <c r="C276" s="301"/>
      <c r="D276" s="301"/>
      <c r="E276" s="301"/>
      <c r="F276" s="301"/>
      <c r="G276" s="301"/>
      <c r="H276" s="301"/>
      <c r="I276" s="301"/>
      <c r="J276" s="302"/>
    </row>
    <row r="277" spans="1:10" s="133" customFormat="1" ht="14.5" customHeight="1" x14ac:dyDescent="0.35">
      <c r="A277" s="300"/>
      <c r="B277" s="301"/>
      <c r="C277" s="301"/>
      <c r="D277" s="301"/>
      <c r="E277" s="301"/>
      <c r="F277" s="301"/>
      <c r="G277" s="301"/>
      <c r="H277" s="301"/>
      <c r="I277" s="301"/>
      <c r="J277" s="302"/>
    </row>
    <row r="278" spans="1:10" s="133" customFormat="1" ht="15" customHeight="1" thickBot="1" x14ac:dyDescent="0.4">
      <c r="A278" s="303"/>
      <c r="B278" s="304"/>
      <c r="C278" s="304"/>
      <c r="D278" s="304"/>
      <c r="E278" s="304"/>
      <c r="F278" s="304"/>
      <c r="G278" s="304"/>
      <c r="H278" s="304"/>
      <c r="I278" s="304"/>
      <c r="J278" s="305"/>
    </row>
    <row r="279" spans="1:10" s="133" customFormat="1" ht="15" thickBot="1" x14ac:dyDescent="0.4">
      <c r="A279" s="269"/>
      <c r="B279" s="270"/>
      <c r="C279" s="270"/>
      <c r="D279" s="270"/>
      <c r="E279" s="270"/>
      <c r="F279" s="270"/>
      <c r="G279" s="270"/>
      <c r="H279" s="270"/>
      <c r="I279" s="270"/>
      <c r="J279" s="271"/>
    </row>
    <row r="280" spans="1:10" s="133" customFormat="1" ht="18.5" x14ac:dyDescent="0.45">
      <c r="A280" s="295" t="s">
        <v>160</v>
      </c>
      <c r="B280" s="295"/>
      <c r="C280" s="295"/>
      <c r="D280" s="295"/>
      <c r="E280" s="295"/>
      <c r="F280" s="295"/>
      <c r="G280" s="295"/>
      <c r="H280" s="295"/>
      <c r="I280" s="295"/>
      <c r="J280" s="295"/>
    </row>
    <row r="281" spans="1:10" s="133" customFormat="1" ht="15" thickBot="1" x14ac:dyDescent="0.4">
      <c r="A281" s="296"/>
      <c r="B281" s="296"/>
      <c r="C281" s="296"/>
      <c r="D281" s="296"/>
      <c r="E281" s="296"/>
      <c r="F281" s="296"/>
      <c r="G281" s="296"/>
      <c r="H281" s="296"/>
      <c r="I281" s="296"/>
      <c r="J281" s="296"/>
    </row>
    <row r="282" spans="1:10" s="133" customFormat="1" ht="16" thickBot="1" x14ac:dyDescent="0.4">
      <c r="A282" s="272" t="s">
        <v>151</v>
      </c>
      <c r="B282" s="272"/>
      <c r="C282" s="273"/>
      <c r="D282" s="274"/>
      <c r="E282" s="274"/>
      <c r="F282" s="274"/>
      <c r="G282" s="274"/>
      <c r="H282" s="274"/>
      <c r="I282" s="274"/>
      <c r="J282" s="275"/>
    </row>
    <row r="283" spans="1:10" s="133" customFormat="1" ht="15" thickBot="1" x14ac:dyDescent="0.4">
      <c r="A283" s="276"/>
      <c r="B283" s="276"/>
      <c r="C283" s="276"/>
      <c r="D283" s="276"/>
      <c r="E283" s="276"/>
      <c r="F283" s="276"/>
      <c r="G283" s="276"/>
      <c r="H283" s="276"/>
      <c r="I283" s="276"/>
      <c r="J283" s="276"/>
    </row>
    <row r="284" spans="1:10" s="133" customFormat="1" ht="15" thickBot="1" x14ac:dyDescent="0.4">
      <c r="A284" s="277" t="s">
        <v>60</v>
      </c>
      <c r="B284" s="277"/>
      <c r="C284" s="278"/>
      <c r="D284" s="148"/>
      <c r="E284"/>
      <c r="F284" s="279" t="s">
        <v>61</v>
      </c>
      <c r="G284" s="279"/>
      <c r="H284" s="280"/>
      <c r="I284" s="148"/>
      <c r="J284"/>
    </row>
    <row r="285" spans="1:10" s="133" customFormat="1" x14ac:dyDescent="0.35">
      <c r="A285" s="276"/>
      <c r="B285" s="276"/>
      <c r="C285" s="276"/>
      <c r="D285" s="276"/>
      <c r="E285" s="276"/>
      <c r="F285" s="276"/>
      <c r="G285" s="276"/>
      <c r="H285" s="276"/>
      <c r="I285" s="276"/>
      <c r="J285" s="276"/>
    </row>
    <row r="286" spans="1:10" s="133" customFormat="1" ht="16" thickBot="1" x14ac:dyDescent="0.4">
      <c r="A286" s="290" t="s">
        <v>152</v>
      </c>
      <c r="B286" s="290"/>
      <c r="C286" s="290"/>
      <c r="D286" s="290"/>
      <c r="E286" s="290"/>
      <c r="F286" s="290"/>
      <c r="G286" s="290"/>
      <c r="H286" s="290"/>
      <c r="I286" s="290"/>
      <c r="J286" s="290"/>
    </row>
    <row r="287" spans="1:10" s="133" customFormat="1" x14ac:dyDescent="0.35">
      <c r="A287" s="281"/>
      <c r="B287" s="282"/>
      <c r="C287" s="282"/>
      <c r="D287" s="282"/>
      <c r="E287" s="282"/>
      <c r="F287" s="282"/>
      <c r="G287" s="282"/>
      <c r="H287" s="282"/>
      <c r="I287" s="282"/>
      <c r="J287" s="283"/>
    </row>
    <row r="288" spans="1:10" s="133" customFormat="1" x14ac:dyDescent="0.35">
      <c r="A288" s="284"/>
      <c r="B288" s="285"/>
      <c r="C288" s="285"/>
      <c r="D288" s="285"/>
      <c r="E288" s="285"/>
      <c r="F288" s="285"/>
      <c r="G288" s="285"/>
      <c r="H288" s="285"/>
      <c r="I288" s="285"/>
      <c r="J288" s="286"/>
    </row>
    <row r="289" spans="1:10" s="133" customFormat="1" x14ac:dyDescent="0.35">
      <c r="A289" s="284"/>
      <c r="B289" s="285"/>
      <c r="C289" s="285"/>
      <c r="D289" s="285"/>
      <c r="E289" s="285"/>
      <c r="F289" s="285"/>
      <c r="G289" s="285"/>
      <c r="H289" s="285"/>
      <c r="I289" s="285"/>
      <c r="J289" s="286"/>
    </row>
    <row r="290" spans="1:10" s="133" customFormat="1" x14ac:dyDescent="0.35">
      <c r="A290" s="284"/>
      <c r="B290" s="285"/>
      <c r="C290" s="285"/>
      <c r="D290" s="285"/>
      <c r="E290" s="285"/>
      <c r="F290" s="285"/>
      <c r="G290" s="285"/>
      <c r="H290" s="285"/>
      <c r="I290" s="285"/>
      <c r="J290" s="286"/>
    </row>
    <row r="291" spans="1:10" s="133" customFormat="1" x14ac:dyDescent="0.35">
      <c r="A291" s="284"/>
      <c r="B291" s="285"/>
      <c r="C291" s="285"/>
      <c r="D291" s="285"/>
      <c r="E291" s="285"/>
      <c r="F291" s="285"/>
      <c r="G291" s="285"/>
      <c r="H291" s="285"/>
      <c r="I291" s="285"/>
      <c r="J291" s="286"/>
    </row>
    <row r="292" spans="1:10" s="133" customFormat="1" x14ac:dyDescent="0.35">
      <c r="A292" s="284"/>
      <c r="B292" s="285"/>
      <c r="C292" s="285"/>
      <c r="D292" s="285"/>
      <c r="E292" s="285"/>
      <c r="F292" s="285"/>
      <c r="G292" s="285"/>
      <c r="H292" s="285"/>
      <c r="I292" s="285"/>
      <c r="J292" s="286"/>
    </row>
    <row r="293" spans="1:10" s="133" customFormat="1" x14ac:dyDescent="0.35">
      <c r="A293" s="284"/>
      <c r="B293" s="285"/>
      <c r="C293" s="285"/>
      <c r="D293" s="285"/>
      <c r="E293" s="285"/>
      <c r="F293" s="285"/>
      <c r="G293" s="285"/>
      <c r="H293" s="285"/>
      <c r="I293" s="285"/>
      <c r="J293" s="286"/>
    </row>
    <row r="294" spans="1:10" s="133" customFormat="1" x14ac:dyDescent="0.35">
      <c r="A294" s="284"/>
      <c r="B294" s="285"/>
      <c r="C294" s="285"/>
      <c r="D294" s="285"/>
      <c r="E294" s="285"/>
      <c r="F294" s="285"/>
      <c r="G294" s="285"/>
      <c r="H294" s="285"/>
      <c r="I294" s="285"/>
      <c r="J294" s="286"/>
    </row>
    <row r="295" spans="1:10" s="133" customFormat="1" x14ac:dyDescent="0.35">
      <c r="A295" s="284"/>
      <c r="B295" s="285"/>
      <c r="C295" s="285"/>
      <c r="D295" s="285"/>
      <c r="E295" s="285"/>
      <c r="F295" s="285"/>
      <c r="G295" s="285"/>
      <c r="H295" s="285"/>
      <c r="I295" s="285"/>
      <c r="J295" s="286"/>
    </row>
    <row r="296" spans="1:10" s="133" customFormat="1" ht="15" thickBot="1" x14ac:dyDescent="0.4">
      <c r="A296" s="287"/>
      <c r="B296" s="288"/>
      <c r="C296" s="288"/>
      <c r="D296" s="288"/>
      <c r="E296" s="288"/>
      <c r="F296" s="288"/>
      <c r="G296" s="288"/>
      <c r="H296" s="288"/>
      <c r="I296" s="288"/>
      <c r="J296" s="289"/>
    </row>
    <row r="297" spans="1:10" s="133" customFormat="1" x14ac:dyDescent="0.35">
      <c r="A297" s="291"/>
      <c r="B297" s="291"/>
      <c r="C297" s="291"/>
      <c r="D297" s="291"/>
      <c r="E297" s="291"/>
      <c r="F297" s="291"/>
      <c r="G297" s="291"/>
      <c r="H297" s="291"/>
      <c r="I297" s="291"/>
      <c r="J297" s="291"/>
    </row>
    <row r="298" spans="1:10" s="133" customFormat="1" ht="16" thickBot="1" x14ac:dyDescent="0.4">
      <c r="A298" s="290" t="s">
        <v>28</v>
      </c>
      <c r="B298" s="290"/>
      <c r="C298" s="290"/>
      <c r="D298" s="290"/>
      <c r="E298" s="290"/>
      <c r="F298" s="290"/>
      <c r="G298" s="290"/>
      <c r="H298" s="290"/>
      <c r="I298" s="290"/>
      <c r="J298" s="290"/>
    </row>
    <row r="299" spans="1:10" s="133" customFormat="1" x14ac:dyDescent="0.35">
      <c r="A299" s="281"/>
      <c r="B299" s="282"/>
      <c r="C299" s="282"/>
      <c r="D299" s="282"/>
      <c r="E299" s="282"/>
      <c r="F299" s="282"/>
      <c r="G299" s="282"/>
      <c r="H299" s="282"/>
      <c r="I299" s="282"/>
      <c r="J299" s="283"/>
    </row>
    <row r="300" spans="1:10" s="133" customFormat="1" x14ac:dyDescent="0.35">
      <c r="A300" s="284"/>
      <c r="B300" s="285"/>
      <c r="C300" s="285"/>
      <c r="D300" s="285"/>
      <c r="E300" s="285"/>
      <c r="F300" s="285"/>
      <c r="G300" s="285"/>
      <c r="H300" s="285"/>
      <c r="I300" s="285"/>
      <c r="J300" s="286"/>
    </row>
    <row r="301" spans="1:10" s="133" customFormat="1" x14ac:dyDescent="0.35">
      <c r="A301" s="284"/>
      <c r="B301" s="285"/>
      <c r="C301" s="285"/>
      <c r="D301" s="285"/>
      <c r="E301" s="285"/>
      <c r="F301" s="285"/>
      <c r="G301" s="285"/>
      <c r="H301" s="285"/>
      <c r="I301" s="285"/>
      <c r="J301" s="286"/>
    </row>
    <row r="302" spans="1:10" s="133" customFormat="1" x14ac:dyDescent="0.35">
      <c r="A302" s="284"/>
      <c r="B302" s="285"/>
      <c r="C302" s="285"/>
      <c r="D302" s="285"/>
      <c r="E302" s="285"/>
      <c r="F302" s="285"/>
      <c r="G302" s="285"/>
      <c r="H302" s="285"/>
      <c r="I302" s="285"/>
      <c r="J302" s="286"/>
    </row>
    <row r="303" spans="1:10" s="133" customFormat="1" ht="15" thickBot="1" x14ac:dyDescent="0.4">
      <c r="A303" s="287"/>
      <c r="B303" s="288"/>
      <c r="C303" s="288"/>
      <c r="D303" s="288"/>
      <c r="E303" s="288"/>
      <c r="F303" s="288"/>
      <c r="G303" s="288"/>
      <c r="H303" s="288"/>
      <c r="I303" s="288"/>
      <c r="J303" s="289"/>
    </row>
    <row r="304" spans="1:10" s="133" customFormat="1" x14ac:dyDescent="0.35">
      <c r="A304" s="291"/>
      <c r="B304" s="291"/>
      <c r="C304" s="291"/>
      <c r="D304" s="291"/>
      <c r="E304" s="291"/>
      <c r="F304" s="291"/>
      <c r="G304" s="291"/>
      <c r="H304" s="291"/>
      <c r="I304" s="291"/>
      <c r="J304" s="291"/>
    </row>
    <row r="305" spans="1:10" s="133" customFormat="1" ht="16" thickBot="1" x14ac:dyDescent="0.4">
      <c r="A305" s="290" t="s">
        <v>153</v>
      </c>
      <c r="B305" s="290"/>
      <c r="C305" s="290"/>
      <c r="D305" s="290"/>
      <c r="E305" s="290"/>
      <c r="F305" s="290"/>
      <c r="G305" s="290"/>
      <c r="H305" s="290"/>
      <c r="I305" s="290"/>
      <c r="J305" s="290"/>
    </row>
    <row r="306" spans="1:10" s="133" customFormat="1" ht="15" thickBot="1" x14ac:dyDescent="0.4">
      <c r="A306" s="292"/>
      <c r="B306" s="293"/>
      <c r="C306" s="293"/>
      <c r="D306" s="293"/>
      <c r="E306" s="293"/>
      <c r="F306" s="293"/>
      <c r="G306" s="293"/>
      <c r="H306" s="293"/>
      <c r="I306" s="293"/>
      <c r="J306" s="294"/>
    </row>
    <row r="307" spans="1:10" s="133" customFormat="1" x14ac:dyDescent="0.35">
      <c r="A307" s="291"/>
      <c r="B307" s="291"/>
      <c r="C307" s="291"/>
      <c r="D307" s="291"/>
      <c r="E307" s="291"/>
      <c r="F307" s="291"/>
      <c r="G307" s="291"/>
      <c r="H307" s="291"/>
      <c r="I307" s="291"/>
      <c r="J307" s="291"/>
    </row>
    <row r="308" spans="1:10" s="133" customFormat="1" ht="27" customHeight="1" thickBot="1" x14ac:dyDescent="0.4">
      <c r="A308" s="260" t="s">
        <v>163</v>
      </c>
      <c r="B308" s="260"/>
      <c r="C308" s="260"/>
      <c r="D308" s="260"/>
      <c r="E308" s="260"/>
      <c r="F308" s="260"/>
      <c r="G308" s="260"/>
      <c r="H308" s="260"/>
      <c r="I308" s="260"/>
      <c r="J308" s="260"/>
    </row>
    <row r="309" spans="1:10" s="133" customFormat="1" ht="14.5" customHeight="1" x14ac:dyDescent="0.35">
      <c r="A309" s="261"/>
      <c r="B309" s="262"/>
      <c r="C309" s="262"/>
      <c r="D309" s="262"/>
      <c r="E309" s="262"/>
      <c r="F309" s="262"/>
      <c r="G309" s="262"/>
      <c r="H309" s="262"/>
      <c r="I309" s="262"/>
      <c r="J309" s="263"/>
    </row>
    <row r="310" spans="1:10" s="133" customFormat="1" ht="14.5" customHeight="1" x14ac:dyDescent="0.35">
      <c r="A310" s="264"/>
      <c r="B310" s="265"/>
      <c r="C310" s="265"/>
      <c r="D310" s="265"/>
      <c r="E310" s="265"/>
      <c r="F310" s="265"/>
      <c r="G310" s="265"/>
      <c r="H310" s="265"/>
      <c r="I310" s="265"/>
      <c r="J310" s="266"/>
    </row>
    <row r="311" spans="1:10" s="133" customFormat="1" ht="14.5" customHeight="1" x14ac:dyDescent="0.35">
      <c r="A311" s="264"/>
      <c r="B311" s="265"/>
      <c r="C311" s="265"/>
      <c r="D311" s="265"/>
      <c r="E311" s="265"/>
      <c r="F311" s="265"/>
      <c r="G311" s="265"/>
      <c r="H311" s="265"/>
      <c r="I311" s="265"/>
      <c r="J311" s="266"/>
    </row>
    <row r="312" spans="1:10" s="133" customFormat="1" ht="14.5" customHeight="1" x14ac:dyDescent="0.35">
      <c r="A312" s="264"/>
      <c r="B312" s="265"/>
      <c r="C312" s="265"/>
      <c r="D312" s="265"/>
      <c r="E312" s="265"/>
      <c r="F312" s="265"/>
      <c r="G312" s="265"/>
      <c r="H312" s="265"/>
      <c r="I312" s="265"/>
      <c r="J312" s="266"/>
    </row>
    <row r="313" spans="1:10" s="133" customFormat="1" ht="14.5" customHeight="1" x14ac:dyDescent="0.35">
      <c r="A313" s="264"/>
      <c r="B313" s="265"/>
      <c r="C313" s="265"/>
      <c r="D313" s="265"/>
      <c r="E313" s="265"/>
      <c r="F313" s="265"/>
      <c r="G313" s="265"/>
      <c r="H313" s="265"/>
      <c r="I313" s="265"/>
      <c r="J313" s="266"/>
    </row>
    <row r="314" spans="1:10" s="133" customFormat="1" ht="14.5" customHeight="1" x14ac:dyDescent="0.35">
      <c r="A314" s="264"/>
      <c r="B314" s="265"/>
      <c r="C314" s="265"/>
      <c r="D314" s="265"/>
      <c r="E314" s="265"/>
      <c r="F314" s="265"/>
      <c r="G314" s="265"/>
      <c r="H314" s="265"/>
      <c r="I314" s="265"/>
      <c r="J314" s="266"/>
    </row>
    <row r="315" spans="1:10" s="133" customFormat="1" ht="14.5" customHeight="1" x14ac:dyDescent="0.35">
      <c r="A315" s="264"/>
      <c r="B315" s="265"/>
      <c r="C315" s="265"/>
      <c r="D315" s="265"/>
      <c r="E315" s="265"/>
      <c r="F315" s="265"/>
      <c r="G315" s="265"/>
      <c r="H315" s="265"/>
      <c r="I315" s="265"/>
      <c r="J315" s="266"/>
    </row>
    <row r="316" spans="1:10" s="133" customFormat="1" ht="14.5" customHeight="1" x14ac:dyDescent="0.35">
      <c r="A316" s="264"/>
      <c r="B316" s="265"/>
      <c r="C316" s="265"/>
      <c r="D316" s="265"/>
      <c r="E316" s="265"/>
      <c r="F316" s="265"/>
      <c r="G316" s="265"/>
      <c r="H316" s="265"/>
      <c r="I316" s="265"/>
      <c r="J316" s="266"/>
    </row>
    <row r="317" spans="1:10" s="133" customFormat="1" ht="14.5" customHeight="1" x14ac:dyDescent="0.35">
      <c r="A317" s="264"/>
      <c r="B317" s="265"/>
      <c r="C317" s="265"/>
      <c r="D317" s="265"/>
      <c r="E317" s="265"/>
      <c r="F317" s="265"/>
      <c r="G317" s="265"/>
      <c r="H317" s="265"/>
      <c r="I317" s="265"/>
      <c r="J317" s="266"/>
    </row>
    <row r="318" spans="1:10" s="133" customFormat="1" ht="14.5" customHeight="1" x14ac:dyDescent="0.35">
      <c r="A318" s="264"/>
      <c r="B318" s="265"/>
      <c r="C318" s="265"/>
      <c r="D318" s="265"/>
      <c r="E318" s="265"/>
      <c r="F318" s="265"/>
      <c r="G318" s="265"/>
      <c r="H318" s="265"/>
      <c r="I318" s="265"/>
      <c r="J318" s="266"/>
    </row>
    <row r="319" spans="1:10" s="133" customFormat="1" ht="14.5" customHeight="1" x14ac:dyDescent="0.35">
      <c r="A319" s="264"/>
      <c r="B319" s="265"/>
      <c r="C319" s="265"/>
      <c r="D319" s="265"/>
      <c r="E319" s="265"/>
      <c r="F319" s="265"/>
      <c r="G319" s="265"/>
      <c r="H319" s="265"/>
      <c r="I319" s="265"/>
      <c r="J319" s="266"/>
    </row>
    <row r="320" spans="1:10" s="133" customFormat="1" ht="15" customHeight="1" thickBot="1" x14ac:dyDescent="0.4">
      <c r="A320" s="267"/>
      <c r="B320" s="260"/>
      <c r="C320" s="260"/>
      <c r="D320" s="260"/>
      <c r="E320" s="260"/>
      <c r="F320" s="260"/>
      <c r="G320" s="260"/>
      <c r="H320" s="260"/>
      <c r="I320" s="260"/>
      <c r="J320" s="268"/>
    </row>
    <row r="321" spans="1:10" s="133" customFormat="1" ht="15" thickBot="1" x14ac:dyDescent="0.4">
      <c r="A321" s="269"/>
      <c r="B321" s="270"/>
      <c r="C321" s="270"/>
      <c r="D321" s="270"/>
      <c r="E321" s="270"/>
      <c r="F321" s="270"/>
      <c r="G321" s="270"/>
      <c r="H321" s="270"/>
      <c r="I321" s="270"/>
      <c r="J321" s="271"/>
    </row>
    <row r="322" spans="1:10" s="133" customFormat="1" ht="18.5" x14ac:dyDescent="0.45">
      <c r="A322" s="295" t="s">
        <v>161</v>
      </c>
      <c r="B322" s="295"/>
      <c r="C322" s="295"/>
      <c r="D322" s="295"/>
      <c r="E322" s="295"/>
      <c r="F322" s="295"/>
      <c r="G322" s="295"/>
      <c r="H322" s="295"/>
      <c r="I322" s="295"/>
      <c r="J322" s="295"/>
    </row>
    <row r="323" spans="1:10" s="133" customFormat="1" ht="15" thickBot="1" x14ac:dyDescent="0.4">
      <c r="A323" s="296"/>
      <c r="B323" s="296"/>
      <c r="C323" s="296"/>
      <c r="D323" s="296"/>
      <c r="E323" s="296"/>
      <c r="F323" s="296"/>
      <c r="G323" s="296"/>
      <c r="H323" s="296"/>
      <c r="I323" s="296"/>
      <c r="J323" s="296"/>
    </row>
    <row r="324" spans="1:10" s="133" customFormat="1" ht="16" thickBot="1" x14ac:dyDescent="0.4">
      <c r="A324" s="272" t="s">
        <v>151</v>
      </c>
      <c r="B324" s="272"/>
      <c r="C324" s="273"/>
      <c r="D324" s="274"/>
      <c r="E324" s="274"/>
      <c r="F324" s="274"/>
      <c r="G324" s="274"/>
      <c r="H324" s="274"/>
      <c r="I324" s="274"/>
      <c r="J324" s="275"/>
    </row>
    <row r="325" spans="1:10" s="133" customFormat="1" ht="15" thickBot="1" x14ac:dyDescent="0.4">
      <c r="A325" s="276"/>
      <c r="B325" s="276"/>
      <c r="C325" s="276"/>
      <c r="D325" s="276"/>
      <c r="E325" s="276"/>
      <c r="F325" s="276"/>
      <c r="G325" s="276"/>
      <c r="H325" s="276"/>
      <c r="I325" s="276"/>
      <c r="J325" s="276"/>
    </row>
    <row r="326" spans="1:10" s="133" customFormat="1" ht="15" thickBot="1" x14ac:dyDescent="0.4">
      <c r="A326" s="277" t="s">
        <v>60</v>
      </c>
      <c r="B326" s="277"/>
      <c r="C326" s="278"/>
      <c r="D326" s="148"/>
      <c r="E326"/>
      <c r="F326" s="279" t="s">
        <v>61</v>
      </c>
      <c r="G326" s="279"/>
      <c r="H326" s="280"/>
      <c r="I326" s="148"/>
      <c r="J326"/>
    </row>
    <row r="327" spans="1:10" s="133" customFormat="1" x14ac:dyDescent="0.35">
      <c r="A327" s="276"/>
      <c r="B327" s="276"/>
      <c r="C327" s="276"/>
      <c r="D327" s="276"/>
      <c r="E327" s="276"/>
      <c r="F327" s="276"/>
      <c r="G327" s="276"/>
      <c r="H327" s="276"/>
      <c r="I327" s="276"/>
      <c r="J327" s="276"/>
    </row>
    <row r="328" spans="1:10" s="133" customFormat="1" ht="16" thickBot="1" x14ac:dyDescent="0.4">
      <c r="A328" s="290" t="s">
        <v>152</v>
      </c>
      <c r="B328" s="290"/>
      <c r="C328" s="290"/>
      <c r="D328" s="290"/>
      <c r="E328" s="290"/>
      <c r="F328" s="290"/>
      <c r="G328" s="290"/>
      <c r="H328" s="290"/>
      <c r="I328" s="290"/>
      <c r="J328" s="290"/>
    </row>
    <row r="329" spans="1:10" s="133" customFormat="1" x14ac:dyDescent="0.35">
      <c r="A329" s="281"/>
      <c r="B329" s="282"/>
      <c r="C329" s="282"/>
      <c r="D329" s="282"/>
      <c r="E329" s="282"/>
      <c r="F329" s="282"/>
      <c r="G329" s="282"/>
      <c r="H329" s="282"/>
      <c r="I329" s="282"/>
      <c r="J329" s="283"/>
    </row>
    <row r="330" spans="1:10" s="133" customFormat="1" x14ac:dyDescent="0.35">
      <c r="A330" s="284"/>
      <c r="B330" s="285"/>
      <c r="C330" s="285"/>
      <c r="D330" s="285"/>
      <c r="E330" s="285"/>
      <c r="F330" s="285"/>
      <c r="G330" s="285"/>
      <c r="H330" s="285"/>
      <c r="I330" s="285"/>
      <c r="J330" s="286"/>
    </row>
    <row r="331" spans="1:10" s="133" customFormat="1" x14ac:dyDescent="0.35">
      <c r="A331" s="284"/>
      <c r="B331" s="285"/>
      <c r="C331" s="285"/>
      <c r="D331" s="285"/>
      <c r="E331" s="285"/>
      <c r="F331" s="285"/>
      <c r="G331" s="285"/>
      <c r="H331" s="285"/>
      <c r="I331" s="285"/>
      <c r="J331" s="286"/>
    </row>
    <row r="332" spans="1:10" s="133" customFormat="1" x14ac:dyDescent="0.35">
      <c r="A332" s="284"/>
      <c r="B332" s="285"/>
      <c r="C332" s="285"/>
      <c r="D332" s="285"/>
      <c r="E332" s="285"/>
      <c r="F332" s="285"/>
      <c r="G332" s="285"/>
      <c r="H332" s="285"/>
      <c r="I332" s="285"/>
      <c r="J332" s="286"/>
    </row>
    <row r="333" spans="1:10" s="133" customFormat="1" x14ac:dyDescent="0.35">
      <c r="A333" s="284"/>
      <c r="B333" s="285"/>
      <c r="C333" s="285"/>
      <c r="D333" s="285"/>
      <c r="E333" s="285"/>
      <c r="F333" s="285"/>
      <c r="G333" s="285"/>
      <c r="H333" s="285"/>
      <c r="I333" s="285"/>
      <c r="J333" s="286"/>
    </row>
    <row r="334" spans="1:10" s="133" customFormat="1" x14ac:dyDescent="0.35">
      <c r="A334" s="284"/>
      <c r="B334" s="285"/>
      <c r="C334" s="285"/>
      <c r="D334" s="285"/>
      <c r="E334" s="285"/>
      <c r="F334" s="285"/>
      <c r="G334" s="285"/>
      <c r="H334" s="285"/>
      <c r="I334" s="285"/>
      <c r="J334" s="286"/>
    </row>
    <row r="335" spans="1:10" s="133" customFormat="1" x14ac:dyDescent="0.35">
      <c r="A335" s="284"/>
      <c r="B335" s="285"/>
      <c r="C335" s="285"/>
      <c r="D335" s="285"/>
      <c r="E335" s="285"/>
      <c r="F335" s="285"/>
      <c r="G335" s="285"/>
      <c r="H335" s="285"/>
      <c r="I335" s="285"/>
      <c r="J335" s="286"/>
    </row>
    <row r="336" spans="1:10" s="133" customFormat="1" x14ac:dyDescent="0.35">
      <c r="A336" s="284"/>
      <c r="B336" s="285"/>
      <c r="C336" s="285"/>
      <c r="D336" s="285"/>
      <c r="E336" s="285"/>
      <c r="F336" s="285"/>
      <c r="G336" s="285"/>
      <c r="H336" s="285"/>
      <c r="I336" s="285"/>
      <c r="J336" s="286"/>
    </row>
    <row r="337" spans="1:10" s="133" customFormat="1" x14ac:dyDescent="0.35">
      <c r="A337" s="284"/>
      <c r="B337" s="285"/>
      <c r="C337" s="285"/>
      <c r="D337" s="285"/>
      <c r="E337" s="285"/>
      <c r="F337" s="285"/>
      <c r="G337" s="285"/>
      <c r="H337" s="285"/>
      <c r="I337" s="285"/>
      <c r="J337" s="286"/>
    </row>
    <row r="338" spans="1:10" s="133" customFormat="1" ht="15" thickBot="1" x14ac:dyDescent="0.4">
      <c r="A338" s="287"/>
      <c r="B338" s="288"/>
      <c r="C338" s="288"/>
      <c r="D338" s="288"/>
      <c r="E338" s="288"/>
      <c r="F338" s="288"/>
      <c r="G338" s="288"/>
      <c r="H338" s="288"/>
      <c r="I338" s="288"/>
      <c r="J338" s="289"/>
    </row>
    <row r="339" spans="1:10" s="133" customFormat="1" x14ac:dyDescent="0.35">
      <c r="A339" s="291"/>
      <c r="B339" s="291"/>
      <c r="C339" s="291"/>
      <c r="D339" s="291"/>
      <c r="E339" s="291"/>
      <c r="F339" s="291"/>
      <c r="G339" s="291"/>
      <c r="H339" s="291"/>
      <c r="I339" s="291"/>
      <c r="J339" s="291"/>
    </row>
    <row r="340" spans="1:10" s="133" customFormat="1" ht="16" thickBot="1" x14ac:dyDescent="0.4">
      <c r="A340" s="290" t="s">
        <v>28</v>
      </c>
      <c r="B340" s="290"/>
      <c r="C340" s="290"/>
      <c r="D340" s="290"/>
      <c r="E340" s="290"/>
      <c r="F340" s="290"/>
      <c r="G340" s="290"/>
      <c r="H340" s="290"/>
      <c r="I340" s="290"/>
      <c r="J340" s="290"/>
    </row>
    <row r="341" spans="1:10" s="133" customFormat="1" x14ac:dyDescent="0.35">
      <c r="A341" s="281"/>
      <c r="B341" s="282"/>
      <c r="C341" s="282"/>
      <c r="D341" s="282"/>
      <c r="E341" s="282"/>
      <c r="F341" s="282"/>
      <c r="G341" s="282"/>
      <c r="H341" s="282"/>
      <c r="I341" s="282"/>
      <c r="J341" s="283"/>
    </row>
    <row r="342" spans="1:10" s="133" customFormat="1" x14ac:dyDescent="0.35">
      <c r="A342" s="284"/>
      <c r="B342" s="285"/>
      <c r="C342" s="285"/>
      <c r="D342" s="285"/>
      <c r="E342" s="285"/>
      <c r="F342" s="285"/>
      <c r="G342" s="285"/>
      <c r="H342" s="285"/>
      <c r="I342" s="285"/>
      <c r="J342" s="286"/>
    </row>
    <row r="343" spans="1:10" s="133" customFormat="1" x14ac:dyDescent="0.35">
      <c r="A343" s="284"/>
      <c r="B343" s="285"/>
      <c r="C343" s="285"/>
      <c r="D343" s="285"/>
      <c r="E343" s="285"/>
      <c r="F343" s="285"/>
      <c r="G343" s="285"/>
      <c r="H343" s="285"/>
      <c r="I343" s="285"/>
      <c r="J343" s="286"/>
    </row>
    <row r="344" spans="1:10" s="133" customFormat="1" x14ac:dyDescent="0.35">
      <c r="A344" s="284"/>
      <c r="B344" s="285"/>
      <c r="C344" s="285"/>
      <c r="D344" s="285"/>
      <c r="E344" s="285"/>
      <c r="F344" s="285"/>
      <c r="G344" s="285"/>
      <c r="H344" s="285"/>
      <c r="I344" s="285"/>
      <c r="J344" s="286"/>
    </row>
    <row r="345" spans="1:10" s="133" customFormat="1" ht="15" thickBot="1" x14ac:dyDescent="0.4">
      <c r="A345" s="287"/>
      <c r="B345" s="288"/>
      <c r="C345" s="288"/>
      <c r="D345" s="288"/>
      <c r="E345" s="288"/>
      <c r="F345" s="288"/>
      <c r="G345" s="288"/>
      <c r="H345" s="288"/>
      <c r="I345" s="288"/>
      <c r="J345" s="289"/>
    </row>
    <row r="346" spans="1:10" s="133" customFormat="1" x14ac:dyDescent="0.35">
      <c r="A346" s="291"/>
      <c r="B346" s="291"/>
      <c r="C346" s="291"/>
      <c r="D346" s="291"/>
      <c r="E346" s="291"/>
      <c r="F346" s="291"/>
      <c r="G346" s="291"/>
      <c r="H346" s="291"/>
      <c r="I346" s="291"/>
      <c r="J346" s="291"/>
    </row>
    <row r="347" spans="1:10" s="133" customFormat="1" ht="16" thickBot="1" x14ac:dyDescent="0.4">
      <c r="A347" s="290" t="s">
        <v>153</v>
      </c>
      <c r="B347" s="290"/>
      <c r="C347" s="290"/>
      <c r="D347" s="290"/>
      <c r="E347" s="290"/>
      <c r="F347" s="290"/>
      <c r="G347" s="290"/>
      <c r="H347" s="290"/>
      <c r="I347" s="290"/>
      <c r="J347" s="290"/>
    </row>
    <row r="348" spans="1:10" s="133" customFormat="1" ht="15" thickBot="1" x14ac:dyDescent="0.4">
      <c r="A348" s="292"/>
      <c r="B348" s="293"/>
      <c r="C348" s="293"/>
      <c r="D348" s="293"/>
      <c r="E348" s="293"/>
      <c r="F348" s="293"/>
      <c r="G348" s="293"/>
      <c r="H348" s="293"/>
      <c r="I348" s="293"/>
      <c r="J348" s="294"/>
    </row>
    <row r="349" spans="1:10" s="133" customFormat="1" x14ac:dyDescent="0.35">
      <c r="A349" s="291"/>
      <c r="B349" s="291"/>
      <c r="C349" s="291"/>
      <c r="D349" s="291"/>
      <c r="E349" s="291"/>
      <c r="F349" s="291"/>
      <c r="G349" s="291"/>
      <c r="H349" s="291"/>
      <c r="I349" s="291"/>
      <c r="J349" s="291"/>
    </row>
    <row r="350" spans="1:10" s="133" customFormat="1" ht="30.65" customHeight="1" thickBot="1" x14ac:dyDescent="0.4">
      <c r="A350" s="260" t="s">
        <v>163</v>
      </c>
      <c r="B350" s="260"/>
      <c r="C350" s="260"/>
      <c r="D350" s="260"/>
      <c r="E350" s="260"/>
      <c r="F350" s="260"/>
      <c r="G350" s="260"/>
      <c r="H350" s="260"/>
      <c r="I350" s="260"/>
      <c r="J350" s="260"/>
    </row>
    <row r="351" spans="1:10" s="133" customFormat="1" ht="14.5" customHeight="1" x14ac:dyDescent="0.35">
      <c r="A351" s="261"/>
      <c r="B351" s="262"/>
      <c r="C351" s="262"/>
      <c r="D351" s="262"/>
      <c r="E351" s="262"/>
      <c r="F351" s="262"/>
      <c r="G351" s="262"/>
      <c r="H351" s="262"/>
      <c r="I351" s="262"/>
      <c r="J351" s="263"/>
    </row>
    <row r="352" spans="1:10" s="133" customFormat="1" ht="14.5" customHeight="1" x14ac:dyDescent="0.35">
      <c r="A352" s="264"/>
      <c r="B352" s="265"/>
      <c r="C352" s="265"/>
      <c r="D352" s="265"/>
      <c r="E352" s="265"/>
      <c r="F352" s="265"/>
      <c r="G352" s="265"/>
      <c r="H352" s="265"/>
      <c r="I352" s="265"/>
      <c r="J352" s="266"/>
    </row>
    <row r="353" spans="1:10" s="133" customFormat="1" ht="14.5" customHeight="1" x14ac:dyDescent="0.35">
      <c r="A353" s="264"/>
      <c r="B353" s="265"/>
      <c r="C353" s="265"/>
      <c r="D353" s="265"/>
      <c r="E353" s="265"/>
      <c r="F353" s="265"/>
      <c r="G353" s="265"/>
      <c r="H353" s="265"/>
      <c r="I353" s="265"/>
      <c r="J353" s="266"/>
    </row>
    <row r="354" spans="1:10" s="133" customFormat="1" ht="14.5" customHeight="1" x14ac:dyDescent="0.35">
      <c r="A354" s="264"/>
      <c r="B354" s="265"/>
      <c r="C354" s="265"/>
      <c r="D354" s="265"/>
      <c r="E354" s="265"/>
      <c r="F354" s="265"/>
      <c r="G354" s="265"/>
      <c r="H354" s="265"/>
      <c r="I354" s="265"/>
      <c r="J354" s="266"/>
    </row>
    <row r="355" spans="1:10" s="133" customFormat="1" ht="14.5" customHeight="1" x14ac:dyDescent="0.35">
      <c r="A355" s="264"/>
      <c r="B355" s="265"/>
      <c r="C355" s="265"/>
      <c r="D355" s="265"/>
      <c r="E355" s="265"/>
      <c r="F355" s="265"/>
      <c r="G355" s="265"/>
      <c r="H355" s="265"/>
      <c r="I355" s="265"/>
      <c r="J355" s="266"/>
    </row>
    <row r="356" spans="1:10" s="133" customFormat="1" ht="14.5" customHeight="1" x14ac:dyDescent="0.35">
      <c r="A356" s="264"/>
      <c r="B356" s="265"/>
      <c r="C356" s="265"/>
      <c r="D356" s="265"/>
      <c r="E356" s="265"/>
      <c r="F356" s="265"/>
      <c r="G356" s="265"/>
      <c r="H356" s="265"/>
      <c r="I356" s="265"/>
      <c r="J356" s="266"/>
    </row>
    <row r="357" spans="1:10" s="133" customFormat="1" ht="14.5" customHeight="1" x14ac:dyDescent="0.35">
      <c r="A357" s="264"/>
      <c r="B357" s="265"/>
      <c r="C357" s="265"/>
      <c r="D357" s="265"/>
      <c r="E357" s="265"/>
      <c r="F357" s="265"/>
      <c r="G357" s="265"/>
      <c r="H357" s="265"/>
      <c r="I357" s="265"/>
      <c r="J357" s="266"/>
    </row>
    <row r="358" spans="1:10" s="133" customFormat="1" ht="14.5" customHeight="1" x14ac:dyDescent="0.35">
      <c r="A358" s="264"/>
      <c r="B358" s="265"/>
      <c r="C358" s="265"/>
      <c r="D358" s="265"/>
      <c r="E358" s="265"/>
      <c r="F358" s="265"/>
      <c r="G358" s="265"/>
      <c r="H358" s="265"/>
      <c r="I358" s="265"/>
      <c r="J358" s="266"/>
    </row>
    <row r="359" spans="1:10" s="133" customFormat="1" ht="14.5" customHeight="1" x14ac:dyDescent="0.35">
      <c r="A359" s="264"/>
      <c r="B359" s="265"/>
      <c r="C359" s="265"/>
      <c r="D359" s="265"/>
      <c r="E359" s="265"/>
      <c r="F359" s="265"/>
      <c r="G359" s="265"/>
      <c r="H359" s="265"/>
      <c r="I359" s="265"/>
      <c r="J359" s="266"/>
    </row>
    <row r="360" spans="1:10" s="133" customFormat="1" ht="14.5" customHeight="1" x14ac:dyDescent="0.35">
      <c r="A360" s="264"/>
      <c r="B360" s="265"/>
      <c r="C360" s="265"/>
      <c r="D360" s="265"/>
      <c r="E360" s="265"/>
      <c r="F360" s="265"/>
      <c r="G360" s="265"/>
      <c r="H360" s="265"/>
      <c r="I360" s="265"/>
      <c r="J360" s="266"/>
    </row>
    <row r="361" spans="1:10" s="133" customFormat="1" ht="14.5" customHeight="1" x14ac:dyDescent="0.35">
      <c r="A361" s="264"/>
      <c r="B361" s="265"/>
      <c r="C361" s="265"/>
      <c r="D361" s="265"/>
      <c r="E361" s="265"/>
      <c r="F361" s="265"/>
      <c r="G361" s="265"/>
      <c r="H361" s="265"/>
      <c r="I361" s="265"/>
      <c r="J361" s="266"/>
    </row>
    <row r="362" spans="1:10" s="133" customFormat="1" ht="15" customHeight="1" thickBot="1" x14ac:dyDescent="0.4">
      <c r="A362" s="267"/>
      <c r="B362" s="260"/>
      <c r="C362" s="260"/>
      <c r="D362" s="260"/>
      <c r="E362" s="260"/>
      <c r="F362" s="260"/>
      <c r="G362" s="260"/>
      <c r="H362" s="260"/>
      <c r="I362" s="260"/>
      <c r="J362" s="268"/>
    </row>
    <row r="363" spans="1:10" s="133" customFormat="1" ht="15" thickBot="1" x14ac:dyDescent="0.4">
      <c r="A363" s="269"/>
      <c r="B363" s="270"/>
      <c r="C363" s="270"/>
      <c r="D363" s="270"/>
      <c r="E363" s="270"/>
      <c r="F363" s="270"/>
      <c r="G363" s="270"/>
      <c r="H363" s="270"/>
      <c r="I363" s="270"/>
      <c r="J363" s="271"/>
    </row>
    <row r="364" spans="1:10" s="133" customFormat="1" ht="18.5" x14ac:dyDescent="0.45">
      <c r="A364" s="295" t="s">
        <v>162</v>
      </c>
      <c r="B364" s="295"/>
      <c r="C364" s="295"/>
      <c r="D364" s="295"/>
      <c r="E364" s="295"/>
      <c r="F364" s="295"/>
      <c r="G364" s="295"/>
      <c r="H364" s="295"/>
      <c r="I364" s="295"/>
      <c r="J364" s="295"/>
    </row>
    <row r="365" spans="1:10" s="133" customFormat="1" ht="15" thickBot="1" x14ac:dyDescent="0.4">
      <c r="A365" s="296"/>
      <c r="B365" s="296"/>
      <c r="C365" s="296"/>
      <c r="D365" s="296"/>
      <c r="E365" s="296"/>
      <c r="F365" s="296"/>
      <c r="G365" s="296"/>
      <c r="H365" s="296"/>
      <c r="I365" s="296"/>
      <c r="J365" s="296"/>
    </row>
    <row r="366" spans="1:10" s="133" customFormat="1" ht="16" thickBot="1" x14ac:dyDescent="0.4">
      <c r="A366" s="272" t="s">
        <v>151</v>
      </c>
      <c r="B366" s="272"/>
      <c r="C366" s="273"/>
      <c r="D366" s="274"/>
      <c r="E366" s="274"/>
      <c r="F366" s="274"/>
      <c r="G366" s="274"/>
      <c r="H366" s="274"/>
      <c r="I366" s="274"/>
      <c r="J366" s="275"/>
    </row>
    <row r="367" spans="1:10" s="133" customFormat="1" ht="15" thickBot="1" x14ac:dyDescent="0.4">
      <c r="A367" s="276"/>
      <c r="B367" s="276"/>
      <c r="C367" s="276"/>
      <c r="D367" s="276"/>
      <c r="E367" s="276"/>
      <c r="F367" s="276"/>
      <c r="G367" s="276"/>
      <c r="H367" s="276"/>
      <c r="I367" s="276"/>
      <c r="J367" s="276"/>
    </row>
    <row r="368" spans="1:10" s="133" customFormat="1" ht="15" thickBot="1" x14ac:dyDescent="0.4">
      <c r="A368" s="277" t="s">
        <v>60</v>
      </c>
      <c r="B368" s="277"/>
      <c r="C368" s="278"/>
      <c r="D368" s="148"/>
      <c r="E368"/>
      <c r="F368" s="279" t="s">
        <v>61</v>
      </c>
      <c r="G368" s="279"/>
      <c r="H368" s="280"/>
      <c r="I368" s="148"/>
      <c r="J368"/>
    </row>
    <row r="369" spans="1:10" s="133" customFormat="1" x14ac:dyDescent="0.35">
      <c r="A369" s="276"/>
      <c r="B369" s="276"/>
      <c r="C369" s="276"/>
      <c r="D369" s="276"/>
      <c r="E369" s="276"/>
      <c r="F369" s="276"/>
      <c r="G369" s="276"/>
      <c r="H369" s="276"/>
      <c r="I369" s="276"/>
      <c r="J369" s="276"/>
    </row>
    <row r="370" spans="1:10" s="133" customFormat="1" ht="16" thickBot="1" x14ac:dyDescent="0.4">
      <c r="A370" s="290" t="s">
        <v>152</v>
      </c>
      <c r="B370" s="290"/>
      <c r="C370" s="290"/>
      <c r="D370" s="290"/>
      <c r="E370" s="290"/>
      <c r="F370" s="290"/>
      <c r="G370" s="290"/>
      <c r="H370" s="290"/>
      <c r="I370" s="290"/>
      <c r="J370" s="290"/>
    </row>
    <row r="371" spans="1:10" s="133" customFormat="1" x14ac:dyDescent="0.35">
      <c r="A371" s="281"/>
      <c r="B371" s="282"/>
      <c r="C371" s="282"/>
      <c r="D371" s="282"/>
      <c r="E371" s="282"/>
      <c r="F371" s="282"/>
      <c r="G371" s="282"/>
      <c r="H371" s="282"/>
      <c r="I371" s="282"/>
      <c r="J371" s="283"/>
    </row>
    <row r="372" spans="1:10" s="133" customFormat="1" x14ac:dyDescent="0.35">
      <c r="A372" s="284"/>
      <c r="B372" s="285"/>
      <c r="C372" s="285"/>
      <c r="D372" s="285"/>
      <c r="E372" s="285"/>
      <c r="F372" s="285"/>
      <c r="G372" s="285"/>
      <c r="H372" s="285"/>
      <c r="I372" s="285"/>
      <c r="J372" s="286"/>
    </row>
    <row r="373" spans="1:10" s="133" customFormat="1" x14ac:dyDescent="0.35">
      <c r="A373" s="284"/>
      <c r="B373" s="285"/>
      <c r="C373" s="285"/>
      <c r="D373" s="285"/>
      <c r="E373" s="285"/>
      <c r="F373" s="285"/>
      <c r="G373" s="285"/>
      <c r="H373" s="285"/>
      <c r="I373" s="285"/>
      <c r="J373" s="286"/>
    </row>
    <row r="374" spans="1:10" s="133" customFormat="1" x14ac:dyDescent="0.35">
      <c r="A374" s="284"/>
      <c r="B374" s="285"/>
      <c r="C374" s="285"/>
      <c r="D374" s="285"/>
      <c r="E374" s="285"/>
      <c r="F374" s="285"/>
      <c r="G374" s="285"/>
      <c r="H374" s="285"/>
      <c r="I374" s="285"/>
      <c r="J374" s="286"/>
    </row>
    <row r="375" spans="1:10" s="133" customFormat="1" x14ac:dyDescent="0.35">
      <c r="A375" s="284"/>
      <c r="B375" s="285"/>
      <c r="C375" s="285"/>
      <c r="D375" s="285"/>
      <c r="E375" s="285"/>
      <c r="F375" s="285"/>
      <c r="G375" s="285"/>
      <c r="H375" s="285"/>
      <c r="I375" s="285"/>
      <c r="J375" s="286"/>
    </row>
    <row r="376" spans="1:10" s="133" customFormat="1" x14ac:dyDescent="0.35">
      <c r="A376" s="284"/>
      <c r="B376" s="285"/>
      <c r="C376" s="285"/>
      <c r="D376" s="285"/>
      <c r="E376" s="285"/>
      <c r="F376" s="285"/>
      <c r="G376" s="285"/>
      <c r="H376" s="285"/>
      <c r="I376" s="285"/>
      <c r="J376" s="286"/>
    </row>
    <row r="377" spans="1:10" s="133" customFormat="1" x14ac:dyDescent="0.35">
      <c r="A377" s="284"/>
      <c r="B377" s="285"/>
      <c r="C377" s="285"/>
      <c r="D377" s="285"/>
      <c r="E377" s="285"/>
      <c r="F377" s="285"/>
      <c r="G377" s="285"/>
      <c r="H377" s="285"/>
      <c r="I377" s="285"/>
      <c r="J377" s="286"/>
    </row>
    <row r="378" spans="1:10" s="133" customFormat="1" x14ac:dyDescent="0.35">
      <c r="A378" s="284"/>
      <c r="B378" s="285"/>
      <c r="C378" s="285"/>
      <c r="D378" s="285"/>
      <c r="E378" s="285"/>
      <c r="F378" s="285"/>
      <c r="G378" s="285"/>
      <c r="H378" s="285"/>
      <c r="I378" s="285"/>
      <c r="J378" s="286"/>
    </row>
    <row r="379" spans="1:10" s="133" customFormat="1" x14ac:dyDescent="0.35">
      <c r="A379" s="284"/>
      <c r="B379" s="285"/>
      <c r="C379" s="285"/>
      <c r="D379" s="285"/>
      <c r="E379" s="285"/>
      <c r="F379" s="285"/>
      <c r="G379" s="285"/>
      <c r="H379" s="285"/>
      <c r="I379" s="285"/>
      <c r="J379" s="286"/>
    </row>
    <row r="380" spans="1:10" s="133" customFormat="1" ht="15" thickBot="1" x14ac:dyDescent="0.4">
      <c r="A380" s="287"/>
      <c r="B380" s="288"/>
      <c r="C380" s="288"/>
      <c r="D380" s="288"/>
      <c r="E380" s="288"/>
      <c r="F380" s="288"/>
      <c r="G380" s="288"/>
      <c r="H380" s="288"/>
      <c r="I380" s="288"/>
      <c r="J380" s="289"/>
    </row>
    <row r="381" spans="1:10" s="133" customFormat="1" x14ac:dyDescent="0.35">
      <c r="A381" s="291"/>
      <c r="B381" s="291"/>
      <c r="C381" s="291"/>
      <c r="D381" s="291"/>
      <c r="E381" s="291"/>
      <c r="F381" s="291"/>
      <c r="G381" s="291"/>
      <c r="H381" s="291"/>
      <c r="I381" s="291"/>
      <c r="J381" s="291"/>
    </row>
    <row r="382" spans="1:10" s="133" customFormat="1" ht="16" thickBot="1" x14ac:dyDescent="0.4">
      <c r="A382" s="290" t="s">
        <v>28</v>
      </c>
      <c r="B382" s="290"/>
      <c r="C382" s="290"/>
      <c r="D382" s="290"/>
      <c r="E382" s="290"/>
      <c r="F382" s="290"/>
      <c r="G382" s="290"/>
      <c r="H382" s="290"/>
      <c r="I382" s="290"/>
      <c r="J382" s="290"/>
    </row>
    <row r="383" spans="1:10" s="133" customFormat="1" x14ac:dyDescent="0.35">
      <c r="A383" s="281"/>
      <c r="B383" s="282"/>
      <c r="C383" s="282"/>
      <c r="D383" s="282"/>
      <c r="E383" s="282"/>
      <c r="F383" s="282"/>
      <c r="G383" s="282"/>
      <c r="H383" s="282"/>
      <c r="I383" s="282"/>
      <c r="J383" s="283"/>
    </row>
    <row r="384" spans="1:10" s="133" customFormat="1" x14ac:dyDescent="0.35">
      <c r="A384" s="284"/>
      <c r="B384" s="285"/>
      <c r="C384" s="285"/>
      <c r="D384" s="285"/>
      <c r="E384" s="285"/>
      <c r="F384" s="285"/>
      <c r="G384" s="285"/>
      <c r="H384" s="285"/>
      <c r="I384" s="285"/>
      <c r="J384" s="286"/>
    </row>
    <row r="385" spans="1:10" s="133" customFormat="1" x14ac:dyDescent="0.35">
      <c r="A385" s="284"/>
      <c r="B385" s="285"/>
      <c r="C385" s="285"/>
      <c r="D385" s="285"/>
      <c r="E385" s="285"/>
      <c r="F385" s="285"/>
      <c r="G385" s="285"/>
      <c r="H385" s="285"/>
      <c r="I385" s="285"/>
      <c r="J385" s="286"/>
    </row>
    <row r="386" spans="1:10" s="133" customFormat="1" x14ac:dyDescent="0.35">
      <c r="A386" s="284"/>
      <c r="B386" s="285"/>
      <c r="C386" s="285"/>
      <c r="D386" s="285"/>
      <c r="E386" s="285"/>
      <c r="F386" s="285"/>
      <c r="G386" s="285"/>
      <c r="H386" s="285"/>
      <c r="I386" s="285"/>
      <c r="J386" s="286"/>
    </row>
    <row r="387" spans="1:10" s="133" customFormat="1" ht="15" thickBot="1" x14ac:dyDescent="0.4">
      <c r="A387" s="287"/>
      <c r="B387" s="288"/>
      <c r="C387" s="288"/>
      <c r="D387" s="288"/>
      <c r="E387" s="288"/>
      <c r="F387" s="288"/>
      <c r="G387" s="288"/>
      <c r="H387" s="288"/>
      <c r="I387" s="288"/>
      <c r="J387" s="289"/>
    </row>
    <row r="388" spans="1:10" s="133" customFormat="1" x14ac:dyDescent="0.35">
      <c r="A388" s="291"/>
      <c r="B388" s="291"/>
      <c r="C388" s="291"/>
      <c r="D388" s="291"/>
      <c r="E388" s="291"/>
      <c r="F388" s="291"/>
      <c r="G388" s="291"/>
      <c r="H388" s="291"/>
      <c r="I388" s="291"/>
      <c r="J388" s="291"/>
    </row>
    <row r="389" spans="1:10" s="133" customFormat="1" ht="16" thickBot="1" x14ac:dyDescent="0.4">
      <c r="A389" s="290" t="s">
        <v>153</v>
      </c>
      <c r="B389" s="290"/>
      <c r="C389" s="290"/>
      <c r="D389" s="290"/>
      <c r="E389" s="290"/>
      <c r="F389" s="290"/>
      <c r="G389" s="290"/>
      <c r="H389" s="290"/>
      <c r="I389" s="290"/>
      <c r="J389" s="290"/>
    </row>
    <row r="390" spans="1:10" s="133" customFormat="1" ht="15" thickBot="1" x14ac:dyDescent="0.4">
      <c r="A390" s="292"/>
      <c r="B390" s="293"/>
      <c r="C390" s="293"/>
      <c r="D390" s="293"/>
      <c r="E390" s="293"/>
      <c r="F390" s="293"/>
      <c r="G390" s="293"/>
      <c r="H390" s="293"/>
      <c r="I390" s="293"/>
      <c r="J390" s="294"/>
    </row>
    <row r="391" spans="1:10" s="133" customFormat="1" x14ac:dyDescent="0.35">
      <c r="A391" s="291"/>
      <c r="B391" s="291"/>
      <c r="C391" s="291"/>
      <c r="D391" s="291"/>
      <c r="E391" s="291"/>
      <c r="F391" s="291"/>
      <c r="G391" s="291"/>
      <c r="H391" s="291"/>
      <c r="I391" s="291"/>
      <c r="J391" s="291"/>
    </row>
    <row r="392" spans="1:10" s="133" customFormat="1" ht="33" customHeight="1" thickBot="1" x14ac:dyDescent="0.4">
      <c r="A392" s="260" t="s">
        <v>163</v>
      </c>
      <c r="B392" s="260"/>
      <c r="C392" s="260"/>
      <c r="D392" s="260"/>
      <c r="E392" s="260"/>
      <c r="F392" s="260"/>
      <c r="G392" s="260"/>
      <c r="H392" s="260"/>
      <c r="I392" s="260"/>
      <c r="J392" s="260"/>
    </row>
    <row r="393" spans="1:10" s="133" customFormat="1" ht="14.5" customHeight="1" x14ac:dyDescent="0.35">
      <c r="A393" s="261"/>
      <c r="B393" s="262"/>
      <c r="C393" s="262"/>
      <c r="D393" s="262"/>
      <c r="E393" s="262"/>
      <c r="F393" s="262"/>
      <c r="G393" s="262"/>
      <c r="H393" s="262"/>
      <c r="I393" s="262"/>
      <c r="J393" s="263"/>
    </row>
    <row r="394" spans="1:10" s="133" customFormat="1" ht="14.5" customHeight="1" x14ac:dyDescent="0.35">
      <c r="A394" s="264"/>
      <c r="B394" s="265"/>
      <c r="C394" s="265"/>
      <c r="D394" s="265"/>
      <c r="E394" s="265"/>
      <c r="F394" s="265"/>
      <c r="G394" s="265"/>
      <c r="H394" s="265"/>
      <c r="I394" s="265"/>
      <c r="J394" s="266"/>
    </row>
    <row r="395" spans="1:10" s="133" customFormat="1" ht="14.5" customHeight="1" x14ac:dyDescent="0.35">
      <c r="A395" s="264"/>
      <c r="B395" s="265"/>
      <c r="C395" s="265"/>
      <c r="D395" s="265"/>
      <c r="E395" s="265"/>
      <c r="F395" s="265"/>
      <c r="G395" s="265"/>
      <c r="H395" s="265"/>
      <c r="I395" s="265"/>
      <c r="J395" s="266"/>
    </row>
    <row r="396" spans="1:10" s="133" customFormat="1" ht="14.5" customHeight="1" x14ac:dyDescent="0.35">
      <c r="A396" s="264"/>
      <c r="B396" s="265"/>
      <c r="C396" s="265"/>
      <c r="D396" s="265"/>
      <c r="E396" s="265"/>
      <c r="F396" s="265"/>
      <c r="G396" s="265"/>
      <c r="H396" s="265"/>
      <c r="I396" s="265"/>
      <c r="J396" s="266"/>
    </row>
    <row r="397" spans="1:10" s="133" customFormat="1" ht="14.5" customHeight="1" x14ac:dyDescent="0.35">
      <c r="A397" s="264"/>
      <c r="B397" s="265"/>
      <c r="C397" s="265"/>
      <c r="D397" s="265"/>
      <c r="E397" s="265"/>
      <c r="F397" s="265"/>
      <c r="G397" s="265"/>
      <c r="H397" s="265"/>
      <c r="I397" s="265"/>
      <c r="J397" s="266"/>
    </row>
    <row r="398" spans="1:10" s="133" customFormat="1" ht="14.5" customHeight="1" x14ac:dyDescent="0.35">
      <c r="A398" s="264"/>
      <c r="B398" s="265"/>
      <c r="C398" s="265"/>
      <c r="D398" s="265"/>
      <c r="E398" s="265"/>
      <c r="F398" s="265"/>
      <c r="G398" s="265"/>
      <c r="H398" s="265"/>
      <c r="I398" s="265"/>
      <c r="J398" s="266"/>
    </row>
    <row r="399" spans="1:10" s="133" customFormat="1" ht="14.5" customHeight="1" x14ac:dyDescent="0.35">
      <c r="A399" s="264"/>
      <c r="B399" s="265"/>
      <c r="C399" s="265"/>
      <c r="D399" s="265"/>
      <c r="E399" s="265"/>
      <c r="F399" s="265"/>
      <c r="G399" s="265"/>
      <c r="H399" s="265"/>
      <c r="I399" s="265"/>
      <c r="J399" s="266"/>
    </row>
    <row r="400" spans="1:10" s="133" customFormat="1" ht="14.5" customHeight="1" x14ac:dyDescent="0.35">
      <c r="A400" s="264"/>
      <c r="B400" s="265"/>
      <c r="C400" s="265"/>
      <c r="D400" s="265"/>
      <c r="E400" s="265"/>
      <c r="F400" s="265"/>
      <c r="G400" s="265"/>
      <c r="H400" s="265"/>
      <c r="I400" s="265"/>
      <c r="J400" s="266"/>
    </row>
    <row r="401" spans="1:10" s="133" customFormat="1" ht="14.5" customHeight="1" x14ac:dyDescent="0.35">
      <c r="A401" s="264"/>
      <c r="B401" s="265"/>
      <c r="C401" s="265"/>
      <c r="D401" s="265"/>
      <c r="E401" s="265"/>
      <c r="F401" s="265"/>
      <c r="G401" s="265"/>
      <c r="H401" s="265"/>
      <c r="I401" s="265"/>
      <c r="J401" s="266"/>
    </row>
    <row r="402" spans="1:10" s="133" customFormat="1" ht="14.5" customHeight="1" x14ac:dyDescent="0.35">
      <c r="A402" s="264"/>
      <c r="B402" s="265"/>
      <c r="C402" s="265"/>
      <c r="D402" s="265"/>
      <c r="E402" s="265"/>
      <c r="F402" s="265"/>
      <c r="G402" s="265"/>
      <c r="H402" s="265"/>
      <c r="I402" s="265"/>
      <c r="J402" s="266"/>
    </row>
    <row r="403" spans="1:10" s="133" customFormat="1" ht="14.5" customHeight="1" x14ac:dyDescent="0.35">
      <c r="A403" s="264"/>
      <c r="B403" s="265"/>
      <c r="C403" s="265"/>
      <c r="D403" s="265"/>
      <c r="E403" s="265"/>
      <c r="F403" s="265"/>
      <c r="G403" s="265"/>
      <c r="H403" s="265"/>
      <c r="I403" s="265"/>
      <c r="J403" s="266"/>
    </row>
    <row r="404" spans="1:10" s="133" customFormat="1" ht="15" customHeight="1" thickBot="1" x14ac:dyDescent="0.4">
      <c r="A404" s="267"/>
      <c r="B404" s="260"/>
      <c r="C404" s="260"/>
      <c r="D404" s="260"/>
      <c r="E404" s="260"/>
      <c r="F404" s="260"/>
      <c r="G404" s="260"/>
      <c r="H404" s="260"/>
      <c r="I404" s="260"/>
      <c r="J404" s="268"/>
    </row>
    <row r="405" spans="1:10" s="133" customFormat="1" ht="15" thickBot="1" x14ac:dyDescent="0.4">
      <c r="A405" s="269"/>
      <c r="B405" s="270"/>
      <c r="C405" s="270"/>
      <c r="D405" s="270"/>
      <c r="E405" s="270"/>
      <c r="F405" s="270"/>
      <c r="G405" s="270"/>
      <c r="H405" s="270"/>
      <c r="I405" s="270"/>
      <c r="J405" s="271"/>
    </row>
  </sheetData>
  <mergeCells count="200">
    <mergeCell ref="A1:J1"/>
    <mergeCell ref="A2:J2"/>
    <mergeCell ref="A3:B3"/>
    <mergeCell ref="C3:J3"/>
    <mergeCell ref="A4:J4"/>
    <mergeCell ref="A5:C5"/>
    <mergeCell ref="F5:H5"/>
    <mergeCell ref="A25:J25"/>
    <mergeCell ref="A26:J26"/>
    <mergeCell ref="A28:J28"/>
    <mergeCell ref="A29:J29"/>
    <mergeCell ref="A6:J6"/>
    <mergeCell ref="A7:J7"/>
    <mergeCell ref="A8:J17"/>
    <mergeCell ref="A18:J18"/>
    <mergeCell ref="A19:J19"/>
    <mergeCell ref="A20:J24"/>
    <mergeCell ref="A30:I41"/>
    <mergeCell ref="A27:I27"/>
    <mergeCell ref="A47:C47"/>
    <mergeCell ref="F47:H47"/>
    <mergeCell ref="A48:J48"/>
    <mergeCell ref="A49:J49"/>
    <mergeCell ref="A50:J59"/>
    <mergeCell ref="A60:J60"/>
    <mergeCell ref="A42:J42"/>
    <mergeCell ref="A43:J43"/>
    <mergeCell ref="A44:J44"/>
    <mergeCell ref="A45:B45"/>
    <mergeCell ref="C45:J45"/>
    <mergeCell ref="A46:J46"/>
    <mergeCell ref="A71:J71"/>
    <mergeCell ref="A72:J83"/>
    <mergeCell ref="A84:J84"/>
    <mergeCell ref="A85:J85"/>
    <mergeCell ref="A86:J86"/>
    <mergeCell ref="A87:B87"/>
    <mergeCell ref="C87:J87"/>
    <mergeCell ref="A61:J61"/>
    <mergeCell ref="A62:J66"/>
    <mergeCell ref="A67:J67"/>
    <mergeCell ref="A68:J68"/>
    <mergeCell ref="A69:J69"/>
    <mergeCell ref="A70:J70"/>
    <mergeCell ref="A102:J102"/>
    <mergeCell ref="A103:J103"/>
    <mergeCell ref="A104:J108"/>
    <mergeCell ref="A109:J109"/>
    <mergeCell ref="A110:J110"/>
    <mergeCell ref="A111:J111"/>
    <mergeCell ref="A88:J88"/>
    <mergeCell ref="A89:C89"/>
    <mergeCell ref="F89:H89"/>
    <mergeCell ref="A90:J90"/>
    <mergeCell ref="A91:J91"/>
    <mergeCell ref="A92:J101"/>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94:J194"/>
    <mergeCell ref="A195:J195"/>
    <mergeCell ref="A196:J196"/>
    <mergeCell ref="A197:J197"/>
    <mergeCell ref="A198:J209"/>
    <mergeCell ref="A210:J210"/>
    <mergeCell ref="A175:J175"/>
    <mergeCell ref="A187:J187"/>
    <mergeCell ref="A186:J186"/>
    <mergeCell ref="A188:J192"/>
    <mergeCell ref="A193:J193"/>
    <mergeCell ref="A215:C215"/>
    <mergeCell ref="F215:H215"/>
    <mergeCell ref="A216:J216"/>
    <mergeCell ref="A217:J217"/>
    <mergeCell ref="A218:J227"/>
    <mergeCell ref="A228:J228"/>
    <mergeCell ref="A211:J211"/>
    <mergeCell ref="A212:J212"/>
    <mergeCell ref="A213:B213"/>
    <mergeCell ref="C213:J213"/>
    <mergeCell ref="A214:J214"/>
    <mergeCell ref="A235:J235"/>
    <mergeCell ref="A236:J236"/>
    <mergeCell ref="A237:J237"/>
    <mergeCell ref="A238:J238"/>
    <mergeCell ref="A239:J239"/>
    <mergeCell ref="A240:B240"/>
    <mergeCell ref="C240:J240"/>
    <mergeCell ref="A229:J229"/>
    <mergeCell ref="A230:J230"/>
    <mergeCell ref="A231:J231"/>
    <mergeCell ref="A232:J232"/>
    <mergeCell ref="A233:J233"/>
    <mergeCell ref="A234:J234"/>
    <mergeCell ref="A255:J255"/>
    <mergeCell ref="A256:J256"/>
    <mergeCell ref="A257:J261"/>
    <mergeCell ref="A262:J262"/>
    <mergeCell ref="A263:J263"/>
    <mergeCell ref="A264:J264"/>
    <mergeCell ref="A241:J241"/>
    <mergeCell ref="A242:C242"/>
    <mergeCell ref="F242:H242"/>
    <mergeCell ref="A243:J243"/>
    <mergeCell ref="A244:J244"/>
    <mergeCell ref="A245:J254"/>
    <mergeCell ref="A282:B282"/>
    <mergeCell ref="C282:J282"/>
    <mergeCell ref="A283:J283"/>
    <mergeCell ref="A284:C284"/>
    <mergeCell ref="F284:H284"/>
    <mergeCell ref="A285:J285"/>
    <mergeCell ref="A265:J265"/>
    <mergeCell ref="A266:J266"/>
    <mergeCell ref="A267:J278"/>
    <mergeCell ref="A279:J279"/>
    <mergeCell ref="A280:J280"/>
    <mergeCell ref="A281:J281"/>
    <mergeCell ref="A305:J305"/>
    <mergeCell ref="A306:J306"/>
    <mergeCell ref="A307:J307"/>
    <mergeCell ref="A308:J308"/>
    <mergeCell ref="A309:J320"/>
    <mergeCell ref="A321:J321"/>
    <mergeCell ref="A286:J286"/>
    <mergeCell ref="A287:J296"/>
    <mergeCell ref="A297:J297"/>
    <mergeCell ref="A298:J298"/>
    <mergeCell ref="A299:J303"/>
    <mergeCell ref="A304:J304"/>
    <mergeCell ref="A327:J327"/>
    <mergeCell ref="A328:J328"/>
    <mergeCell ref="A329:J338"/>
    <mergeCell ref="A339:J339"/>
    <mergeCell ref="A340:J340"/>
    <mergeCell ref="A341:J345"/>
    <mergeCell ref="A322:J322"/>
    <mergeCell ref="A323:J323"/>
    <mergeCell ref="A324:B324"/>
    <mergeCell ref="C324:J324"/>
    <mergeCell ref="A325:J325"/>
    <mergeCell ref="A326:C326"/>
    <mergeCell ref="F326:H326"/>
    <mergeCell ref="A365:J365"/>
    <mergeCell ref="A366:B366"/>
    <mergeCell ref="C366:J366"/>
    <mergeCell ref="A367:J367"/>
    <mergeCell ref="A346:J346"/>
    <mergeCell ref="A347:J347"/>
    <mergeCell ref="A348:J348"/>
    <mergeCell ref="A349:J349"/>
    <mergeCell ref="A350:J350"/>
    <mergeCell ref="A351:J362"/>
    <mergeCell ref="A392:J392"/>
    <mergeCell ref="A393:J404"/>
    <mergeCell ref="A405:J405"/>
    <mergeCell ref="A171:B171"/>
    <mergeCell ref="C171:J171"/>
    <mergeCell ref="A172:J172"/>
    <mergeCell ref="A173:C173"/>
    <mergeCell ref="F173:H173"/>
    <mergeCell ref="A174:J174"/>
    <mergeCell ref="A176:J185"/>
    <mergeCell ref="A382:J382"/>
    <mergeCell ref="A383:J387"/>
    <mergeCell ref="A388:J388"/>
    <mergeCell ref="A389:J389"/>
    <mergeCell ref="A390:J390"/>
    <mergeCell ref="A391:J391"/>
    <mergeCell ref="A368:C368"/>
    <mergeCell ref="F368:H368"/>
    <mergeCell ref="A369:J369"/>
    <mergeCell ref="A370:J370"/>
    <mergeCell ref="A371:J380"/>
    <mergeCell ref="A381:J381"/>
    <mergeCell ref="A363:J363"/>
    <mergeCell ref="A364:J364"/>
  </mergeCells>
  <dataValidations count="1">
    <dataValidation type="list" allowBlank="1" showInputMessage="1" showErrorMessage="1" sqref="I5 D5 I326 D326 I47 D47 I89 D89 I131 D131 I173 D173 I215 D215 I242 D242 I284 D284 I368 D368"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37" max="9" man="1"/>
    <brk id="279" max="9" man="1"/>
    <brk id="321" max="9" man="1"/>
    <brk id="36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4"/>
  <sheetViews>
    <sheetView tabSelected="1" topLeftCell="C102" zoomScaleNormal="100" zoomScaleSheetLayoutView="100" workbookViewId="0">
      <selection activeCell="O52" sqref="O52"/>
    </sheetView>
  </sheetViews>
  <sheetFormatPr defaultColWidth="9.453125" defaultRowHeight="14.5" x14ac:dyDescent="0.35"/>
  <cols>
    <col min="1" max="1" width="11" customWidth="1"/>
    <col min="2" max="2" width="9.26953125" style="8" customWidth="1"/>
    <col min="3" max="3" width="10.26953125" style="8" customWidth="1"/>
    <col min="4" max="4" width="13.81640625" style="8" customWidth="1"/>
    <col min="5" max="5" width="11" customWidth="1"/>
    <col min="13" max="13" width="11.54296875" customWidth="1"/>
    <col min="14" max="14" width="19" customWidth="1"/>
    <col min="15" max="15" width="16.54296875" style="235" customWidth="1"/>
    <col min="16" max="16" width="36.1796875" style="11" customWidth="1"/>
    <col min="17" max="17" width="36.1796875" style="11" hidden="1" customWidth="1"/>
    <col min="18" max="18" width="16.54296875" style="3" customWidth="1"/>
    <col min="19" max="19" width="36.1796875" style="11" customWidth="1"/>
    <col min="20" max="20" width="15.54296875" style="3" customWidth="1"/>
    <col min="21" max="21" width="36.1796875" style="11" customWidth="1"/>
  </cols>
  <sheetData>
    <row r="1" spans="1:25" s="133" customFormat="1" ht="19" thickBot="1" x14ac:dyDescent="0.5">
      <c r="A1" s="320" t="s">
        <v>165</v>
      </c>
      <c r="B1" s="320"/>
      <c r="C1" s="320"/>
      <c r="D1" s="321">
        <v>47500</v>
      </c>
      <c r="E1" s="322"/>
      <c r="F1" s="237"/>
      <c r="O1" s="149"/>
      <c r="P1" s="150"/>
      <c r="Q1" s="150"/>
      <c r="R1" s="147"/>
      <c r="S1" s="150"/>
      <c r="T1" s="147"/>
      <c r="U1" s="150"/>
    </row>
    <row r="2" spans="1:25" s="133" customFormat="1" x14ac:dyDescent="0.35">
      <c r="B2" s="140"/>
      <c r="C2" s="140"/>
      <c r="D2" s="140"/>
      <c r="O2" s="149"/>
      <c r="P2" s="150"/>
      <c r="Q2" s="150"/>
      <c r="R2" s="147"/>
      <c r="S2" s="150"/>
      <c r="T2" s="147"/>
      <c r="U2" s="150"/>
    </row>
    <row r="3" spans="1:25" ht="18.5" x14ac:dyDescent="0.45">
      <c r="A3" s="17" t="s">
        <v>29</v>
      </c>
      <c r="B3" s="151"/>
      <c r="C3" s="151"/>
      <c r="D3" s="152"/>
      <c r="E3" s="9"/>
      <c r="F3" s="9"/>
      <c r="G3" s="9"/>
      <c r="H3" s="9"/>
      <c r="I3" s="9"/>
      <c r="J3" s="9"/>
      <c r="K3" s="236"/>
      <c r="L3" s="9"/>
      <c r="M3" s="9"/>
      <c r="N3" s="9"/>
      <c r="O3" s="153"/>
      <c r="P3" s="9"/>
      <c r="Q3" s="9"/>
      <c r="R3" s="9"/>
      <c r="S3" s="9"/>
      <c r="T3" s="9"/>
      <c r="U3" s="9"/>
      <c r="V3" s="9"/>
      <c r="W3" s="9"/>
      <c r="X3" s="9"/>
      <c r="Y3" s="9"/>
    </row>
    <row r="4" spans="1:25" s="133" customFormat="1" x14ac:dyDescent="0.35">
      <c r="A4" s="132" t="s">
        <v>26</v>
      </c>
      <c r="B4" s="141"/>
      <c r="C4" s="141"/>
      <c r="D4" s="141"/>
      <c r="E4" s="141"/>
      <c r="F4" s="140"/>
      <c r="G4" s="140"/>
      <c r="K4" s="132"/>
      <c r="O4" s="149"/>
    </row>
    <row r="5" spans="1:25" s="133" customFormat="1" ht="15" thickBot="1" x14ac:dyDescent="0.4">
      <c r="A5" s="141"/>
      <c r="B5" s="141"/>
      <c r="C5" s="141"/>
      <c r="D5" s="141"/>
      <c r="E5" s="141"/>
      <c r="F5" s="140"/>
      <c r="G5" s="140"/>
      <c r="O5" s="149"/>
    </row>
    <row r="6" spans="1:25" s="133" customFormat="1" ht="15" thickBot="1" x14ac:dyDescent="0.4">
      <c r="A6" s="133" t="s">
        <v>27</v>
      </c>
      <c r="B6" s="140"/>
      <c r="C6" s="140"/>
      <c r="D6" s="140"/>
      <c r="H6" s="154" t="s">
        <v>31</v>
      </c>
      <c r="O6" s="149"/>
    </row>
    <row r="7" spans="1:25" s="133" customFormat="1" ht="15" thickBot="1" x14ac:dyDescent="0.4">
      <c r="A7" s="141"/>
      <c r="B7" s="141"/>
      <c r="C7" s="141"/>
      <c r="D7" s="141"/>
      <c r="E7" s="141"/>
      <c r="F7" s="141"/>
      <c r="G7" s="141"/>
      <c r="O7" s="149"/>
    </row>
    <row r="8" spans="1:25" s="133" customFormat="1" ht="15" thickBot="1" x14ac:dyDescent="0.4">
      <c r="A8" s="133" t="s">
        <v>232</v>
      </c>
      <c r="J8" s="137"/>
      <c r="L8" s="141"/>
      <c r="M8" s="141"/>
      <c r="N8" s="141"/>
      <c r="O8" s="155"/>
    </row>
    <row r="9" spans="1:25" s="133" customFormat="1" x14ac:dyDescent="0.35">
      <c r="A9" s="141"/>
      <c r="B9" s="141"/>
      <c r="C9" s="141"/>
      <c r="D9" s="141"/>
      <c r="E9" s="141"/>
      <c r="F9" s="141"/>
      <c r="G9" s="141"/>
      <c r="O9" s="149"/>
    </row>
    <row r="10" spans="1:25" s="133" customFormat="1" ht="15" thickBot="1" x14ac:dyDescent="0.4">
      <c r="A10" s="132" t="s">
        <v>51</v>
      </c>
      <c r="B10" s="141"/>
      <c r="C10" s="141"/>
      <c r="D10" s="141"/>
      <c r="E10" s="132"/>
      <c r="F10" s="132"/>
      <c r="G10" s="132"/>
      <c r="H10" s="132"/>
      <c r="I10" s="132"/>
      <c r="J10" s="132"/>
      <c r="O10" s="149"/>
    </row>
    <row r="11" spans="1:25" s="133" customFormat="1" x14ac:dyDescent="0.35">
      <c r="A11" s="341" t="s">
        <v>200</v>
      </c>
      <c r="B11" s="342"/>
      <c r="C11" s="342"/>
      <c r="D11" s="342"/>
      <c r="E11" s="342"/>
      <c r="F11" s="342"/>
      <c r="G11" s="342"/>
      <c r="H11" s="342"/>
      <c r="I11" s="342"/>
      <c r="J11" s="342"/>
      <c r="K11" s="342"/>
      <c r="L11" s="342"/>
      <c r="M11" s="342"/>
      <c r="N11" s="343"/>
      <c r="O11" s="156"/>
      <c r="P11" s="157"/>
      <c r="Q11" s="157"/>
      <c r="R11" s="140"/>
      <c r="S11" s="140"/>
      <c r="T11" s="140"/>
      <c r="U11" s="140"/>
      <c r="V11" s="140"/>
      <c r="W11" s="140"/>
      <c r="X11" s="140"/>
      <c r="Y11" s="140"/>
    </row>
    <row r="12" spans="1:25" s="133" customFormat="1" x14ac:dyDescent="0.35">
      <c r="A12" s="344"/>
      <c r="B12" s="345"/>
      <c r="C12" s="345"/>
      <c r="D12" s="345"/>
      <c r="E12" s="345"/>
      <c r="F12" s="345"/>
      <c r="G12" s="345"/>
      <c r="H12" s="345"/>
      <c r="I12" s="345"/>
      <c r="J12" s="345"/>
      <c r="K12" s="345"/>
      <c r="L12" s="345"/>
      <c r="M12" s="345"/>
      <c r="N12" s="346"/>
      <c r="O12" s="156"/>
      <c r="P12" s="157"/>
      <c r="Q12" s="157"/>
      <c r="R12" s="140"/>
      <c r="S12" s="140"/>
      <c r="T12" s="140"/>
      <c r="U12" s="140"/>
      <c r="V12" s="140"/>
      <c r="W12" s="140"/>
      <c r="X12" s="140"/>
      <c r="Y12" s="140"/>
    </row>
    <row r="13" spans="1:25" s="133" customFormat="1" x14ac:dyDescent="0.35">
      <c r="A13" s="344"/>
      <c r="B13" s="345"/>
      <c r="C13" s="345"/>
      <c r="D13" s="345"/>
      <c r="E13" s="345"/>
      <c r="F13" s="345"/>
      <c r="G13" s="345"/>
      <c r="H13" s="345"/>
      <c r="I13" s="345"/>
      <c r="J13" s="345"/>
      <c r="K13" s="345"/>
      <c r="L13" s="345"/>
      <c r="M13" s="345"/>
      <c r="N13" s="346"/>
      <c r="O13" s="156"/>
      <c r="P13" s="157"/>
      <c r="Q13" s="157"/>
      <c r="R13" s="140"/>
      <c r="S13" s="140"/>
      <c r="T13" s="140"/>
      <c r="U13" s="140"/>
      <c r="V13" s="140"/>
      <c r="W13" s="140"/>
      <c r="X13" s="140"/>
      <c r="Y13" s="140"/>
    </row>
    <row r="14" spans="1:25" s="133" customFormat="1" ht="15" thickBot="1" x14ac:dyDescent="0.4">
      <c r="A14" s="347"/>
      <c r="B14" s="348"/>
      <c r="C14" s="348"/>
      <c r="D14" s="348"/>
      <c r="E14" s="348"/>
      <c r="F14" s="348"/>
      <c r="G14" s="348"/>
      <c r="H14" s="348"/>
      <c r="I14" s="348"/>
      <c r="J14" s="348"/>
      <c r="K14" s="348"/>
      <c r="L14" s="348"/>
      <c r="M14" s="348"/>
      <c r="N14" s="349"/>
      <c r="O14" s="156"/>
      <c r="P14" s="157"/>
      <c r="Q14" s="157"/>
      <c r="R14" s="140"/>
      <c r="S14" s="140"/>
      <c r="T14" s="140"/>
      <c r="U14" s="140"/>
      <c r="V14" s="140"/>
      <c r="W14" s="140"/>
      <c r="X14" s="140"/>
      <c r="Y14" s="140"/>
    </row>
    <row r="15" spans="1:25" s="133" customFormat="1" x14ac:dyDescent="0.35">
      <c r="A15" s="157"/>
      <c r="B15" s="157"/>
      <c r="C15" s="157"/>
      <c r="D15" s="157"/>
      <c r="E15" s="157"/>
      <c r="F15" s="157"/>
      <c r="G15" s="157"/>
      <c r="H15" s="157"/>
      <c r="I15" s="157"/>
      <c r="J15" s="157"/>
      <c r="K15" s="157"/>
      <c r="L15" s="157"/>
      <c r="M15" s="157"/>
      <c r="N15" s="157"/>
      <c r="O15" s="156"/>
      <c r="P15" s="157"/>
      <c r="Q15" s="157"/>
      <c r="R15" s="140"/>
      <c r="S15" s="140"/>
      <c r="T15" s="140"/>
      <c r="U15" s="140"/>
      <c r="V15" s="140"/>
      <c r="W15" s="140"/>
      <c r="X15" s="140"/>
      <c r="Y15" s="140"/>
    </row>
    <row r="16" spans="1:25" s="9" customFormat="1" ht="23.5" x14ac:dyDescent="0.55000000000000004">
      <c r="A16" s="158" t="s">
        <v>126</v>
      </c>
      <c r="B16" s="159"/>
      <c r="C16" s="159"/>
      <c r="D16" s="160"/>
      <c r="E16" s="161"/>
      <c r="F16" s="161"/>
      <c r="G16" s="161"/>
      <c r="H16" s="161"/>
      <c r="I16" s="161"/>
      <c r="J16" s="161"/>
      <c r="K16" s="161"/>
      <c r="O16" s="153"/>
      <c r="P16" s="162"/>
      <c r="Q16" s="162"/>
      <c r="R16" s="163"/>
      <c r="S16" s="162"/>
      <c r="T16" s="163"/>
      <c r="U16" s="162"/>
    </row>
    <row r="17" spans="1:21" s="170" customFormat="1" ht="15.5" x14ac:dyDescent="0.35">
      <c r="A17" s="164" t="s">
        <v>64</v>
      </c>
      <c r="B17" s="165"/>
      <c r="C17" s="165"/>
      <c r="D17" s="165"/>
      <c r="E17" s="166"/>
      <c r="F17" s="166"/>
      <c r="G17" s="166"/>
      <c r="H17" s="166"/>
      <c r="I17" s="166"/>
      <c r="J17" s="166"/>
      <c r="K17" s="166"/>
      <c r="L17" s="166"/>
      <c r="M17" s="167"/>
      <c r="N17" s="168" t="s">
        <v>62</v>
      </c>
      <c r="O17" s="169" t="s">
        <v>37</v>
      </c>
      <c r="P17" s="169" t="s">
        <v>63</v>
      </c>
      <c r="Q17" s="169" t="s">
        <v>63</v>
      </c>
      <c r="R17" s="169" t="s">
        <v>38</v>
      </c>
      <c r="S17" s="169" t="s">
        <v>63</v>
      </c>
      <c r="T17" s="169" t="s">
        <v>39</v>
      </c>
      <c r="U17" s="169" t="s">
        <v>63</v>
      </c>
    </row>
    <row r="18" spans="1:21" s="8" customFormat="1" ht="29" x14ac:dyDescent="0.35">
      <c r="A18" s="171" t="s">
        <v>58</v>
      </c>
      <c r="B18" s="172" t="s">
        <v>53</v>
      </c>
      <c r="C18" s="172" t="s">
        <v>52</v>
      </c>
      <c r="D18" s="173" t="s">
        <v>32</v>
      </c>
      <c r="E18" s="350" t="s">
        <v>33</v>
      </c>
      <c r="F18" s="351"/>
      <c r="G18" s="351"/>
      <c r="H18" s="351"/>
      <c r="I18" s="351"/>
      <c r="J18" s="351"/>
      <c r="K18" s="351"/>
      <c r="L18" s="351"/>
      <c r="M18" s="352"/>
      <c r="N18" s="174" t="s">
        <v>34</v>
      </c>
      <c r="O18" s="175" t="s">
        <v>34</v>
      </c>
      <c r="P18" s="14"/>
      <c r="Q18" s="14"/>
      <c r="R18" s="14" t="s">
        <v>34</v>
      </c>
      <c r="S18" s="15"/>
      <c r="T18" s="14" t="s">
        <v>34</v>
      </c>
      <c r="U18" s="15"/>
    </row>
    <row r="19" spans="1:21" s="28" customFormat="1" ht="30" customHeight="1" x14ac:dyDescent="0.35">
      <c r="A19" s="22">
        <v>6</v>
      </c>
      <c r="B19" s="27" t="s">
        <v>43</v>
      </c>
      <c r="C19" s="129" t="s">
        <v>46</v>
      </c>
      <c r="D19" s="176" t="s">
        <v>1</v>
      </c>
      <c r="E19" s="353" t="s">
        <v>186</v>
      </c>
      <c r="F19" s="354"/>
      <c r="G19" s="354"/>
      <c r="H19" s="354"/>
      <c r="I19" s="354"/>
      <c r="J19" s="354"/>
      <c r="K19" s="354"/>
      <c r="L19" s="354"/>
      <c r="M19" s="355"/>
      <c r="N19" s="23">
        <v>20800</v>
      </c>
      <c r="O19" s="23">
        <v>20800</v>
      </c>
      <c r="P19" s="25" t="s">
        <v>254</v>
      </c>
      <c r="Q19" s="25"/>
      <c r="R19" s="26"/>
      <c r="S19" s="27"/>
      <c r="T19" s="26"/>
      <c r="U19" s="27"/>
    </row>
    <row r="20" spans="1:21" s="28" customFormat="1" ht="75.650000000000006" customHeight="1" x14ac:dyDescent="0.35">
      <c r="A20" s="22">
        <v>7</v>
      </c>
      <c r="B20" s="27" t="s">
        <v>43</v>
      </c>
      <c r="C20" s="239" t="s">
        <v>46</v>
      </c>
      <c r="D20" s="176" t="s">
        <v>1</v>
      </c>
      <c r="E20" s="326" t="s">
        <v>247</v>
      </c>
      <c r="F20" s="327"/>
      <c r="G20" s="327"/>
      <c r="H20" s="327"/>
      <c r="I20" s="327"/>
      <c r="J20" s="327"/>
      <c r="K20" s="327"/>
      <c r="L20" s="327"/>
      <c r="M20" s="328"/>
      <c r="N20" s="23">
        <v>5000</v>
      </c>
      <c r="O20" s="23">
        <v>5000</v>
      </c>
      <c r="P20" s="25" t="s">
        <v>254</v>
      </c>
      <c r="Q20" s="248" t="s">
        <v>235</v>
      </c>
      <c r="R20" s="26"/>
      <c r="S20" s="27"/>
      <c r="T20" s="26"/>
      <c r="U20" s="27"/>
    </row>
    <row r="21" spans="1:21" s="28" customFormat="1" ht="30" customHeight="1" x14ac:dyDescent="0.35">
      <c r="A21" s="22"/>
      <c r="B21" s="27"/>
      <c r="C21" s="129"/>
      <c r="D21" s="176"/>
      <c r="E21" s="326"/>
      <c r="F21" s="327"/>
      <c r="G21" s="327"/>
      <c r="H21" s="327"/>
      <c r="I21" s="327"/>
      <c r="J21" s="327"/>
      <c r="K21" s="327"/>
      <c r="L21" s="327"/>
      <c r="M21" s="328"/>
      <c r="N21" s="23"/>
      <c r="O21" s="24"/>
      <c r="P21" s="25"/>
      <c r="Q21" s="25"/>
      <c r="R21" s="26"/>
      <c r="S21" s="27"/>
      <c r="T21" s="26"/>
      <c r="U21" s="27"/>
    </row>
    <row r="22" spans="1:21" s="28" customFormat="1" ht="30" customHeight="1" x14ac:dyDescent="0.35">
      <c r="A22" s="22"/>
      <c r="B22" s="27"/>
      <c r="C22" s="129"/>
      <c r="D22" s="176"/>
      <c r="E22" s="326"/>
      <c r="F22" s="327"/>
      <c r="G22" s="327"/>
      <c r="H22" s="327"/>
      <c r="I22" s="327"/>
      <c r="J22" s="327"/>
      <c r="K22" s="327"/>
      <c r="L22" s="327"/>
      <c r="M22" s="328"/>
      <c r="N22" s="23"/>
      <c r="O22" s="24"/>
      <c r="P22" s="25"/>
      <c r="Q22" s="25"/>
      <c r="R22" s="26"/>
      <c r="S22" s="27"/>
      <c r="T22" s="26"/>
      <c r="U22" s="27"/>
    </row>
    <row r="23" spans="1:21" s="28" customFormat="1" ht="30" customHeight="1" x14ac:dyDescent="0.35">
      <c r="A23" s="22"/>
      <c r="B23" s="27"/>
      <c r="C23" s="129"/>
      <c r="D23" s="176"/>
      <c r="E23" s="326"/>
      <c r="F23" s="327"/>
      <c r="G23" s="327"/>
      <c r="H23" s="327"/>
      <c r="I23" s="327"/>
      <c r="J23" s="327"/>
      <c r="K23" s="327"/>
      <c r="L23" s="327"/>
      <c r="M23" s="328"/>
      <c r="N23" s="23"/>
      <c r="O23" s="24"/>
      <c r="P23" s="25"/>
      <c r="Q23" s="25"/>
      <c r="R23" s="26"/>
      <c r="S23" s="27"/>
      <c r="T23" s="26"/>
      <c r="U23" s="27"/>
    </row>
    <row r="24" spans="1:21" s="134" customFormat="1" x14ac:dyDescent="0.35">
      <c r="B24" s="177"/>
      <c r="C24" s="177"/>
      <c r="D24" s="177"/>
      <c r="K24" s="178" t="s">
        <v>65</v>
      </c>
      <c r="N24" s="178">
        <f>SUM(N19:N23)</f>
        <v>25800</v>
      </c>
      <c r="O24" s="179">
        <f>SUM(O19:O23)</f>
        <v>25800</v>
      </c>
      <c r="P24" s="180"/>
      <c r="Q24" s="180"/>
      <c r="R24" s="181">
        <f>SUM(R19:R23)</f>
        <v>0</v>
      </c>
      <c r="S24" s="180"/>
      <c r="T24" s="181">
        <f>SUM(T19:T23)</f>
        <v>0</v>
      </c>
      <c r="U24" s="180"/>
    </row>
    <row r="25" spans="1:21" s="133" customFormat="1" x14ac:dyDescent="0.35">
      <c r="B25" s="140"/>
      <c r="C25" s="140"/>
      <c r="D25" s="140"/>
      <c r="O25" s="149"/>
      <c r="P25" s="150"/>
      <c r="Q25" s="150"/>
      <c r="R25" s="147"/>
      <c r="S25" s="150"/>
      <c r="T25" s="147"/>
      <c r="U25" s="150"/>
    </row>
    <row r="26" spans="1:21" s="45" customFormat="1" ht="37" x14ac:dyDescent="0.35">
      <c r="A26" s="46" t="s">
        <v>109</v>
      </c>
      <c r="B26" s="182"/>
      <c r="C26" s="182"/>
      <c r="D26" s="182"/>
      <c r="E26" s="47"/>
      <c r="F26" s="47"/>
      <c r="G26" s="47"/>
      <c r="H26" s="47"/>
      <c r="I26" s="47"/>
      <c r="J26" s="47"/>
      <c r="K26" s="47"/>
      <c r="L26" s="47"/>
      <c r="M26" s="48"/>
      <c r="N26" s="183" t="s">
        <v>62</v>
      </c>
      <c r="O26" s="49" t="s">
        <v>37</v>
      </c>
      <c r="P26" s="169" t="s">
        <v>63</v>
      </c>
      <c r="Q26" s="169" t="s">
        <v>63</v>
      </c>
      <c r="R26" s="49" t="s">
        <v>38</v>
      </c>
      <c r="S26" s="50" t="s">
        <v>63</v>
      </c>
      <c r="T26" s="49" t="s">
        <v>39</v>
      </c>
      <c r="U26" s="50" t="s">
        <v>63</v>
      </c>
    </row>
    <row r="27" spans="1:21" s="8" customFormat="1" ht="29" x14ac:dyDescent="0.35">
      <c r="A27" s="171" t="s">
        <v>58</v>
      </c>
      <c r="B27" s="172" t="s">
        <v>53</v>
      </c>
      <c r="C27" s="172" t="s">
        <v>52</v>
      </c>
      <c r="D27" s="173" t="s">
        <v>32</v>
      </c>
      <c r="E27" s="350" t="s">
        <v>33</v>
      </c>
      <c r="F27" s="351"/>
      <c r="G27" s="351"/>
      <c r="H27" s="351"/>
      <c r="I27" s="351"/>
      <c r="J27" s="351"/>
      <c r="K27" s="351"/>
      <c r="L27" s="351"/>
      <c r="M27" s="352"/>
      <c r="N27" s="174" t="s">
        <v>34</v>
      </c>
      <c r="O27" s="175" t="s">
        <v>34</v>
      </c>
      <c r="P27" s="14"/>
      <c r="Q27" s="14"/>
      <c r="R27" s="14" t="s">
        <v>34</v>
      </c>
      <c r="S27" s="15"/>
      <c r="T27" s="14" t="s">
        <v>34</v>
      </c>
      <c r="U27" s="15"/>
    </row>
    <row r="28" spans="1:21" s="28" customFormat="1" ht="30" customHeight="1" x14ac:dyDescent="0.35">
      <c r="A28" s="22">
        <v>6</v>
      </c>
      <c r="B28" s="27" t="s">
        <v>43</v>
      </c>
      <c r="C28" s="239" t="s">
        <v>46</v>
      </c>
      <c r="D28" s="184" t="s">
        <v>4</v>
      </c>
      <c r="E28" s="356" t="s">
        <v>187</v>
      </c>
      <c r="F28" s="357"/>
      <c r="G28" s="357"/>
      <c r="H28" s="357"/>
      <c r="I28" s="357"/>
      <c r="J28" s="357"/>
      <c r="K28" s="357"/>
      <c r="L28" s="357"/>
      <c r="M28" s="358"/>
      <c r="N28" s="241">
        <f>N19*0.18</f>
        <v>3744</v>
      </c>
      <c r="O28" s="241">
        <f>O19*0.18</f>
        <v>3744</v>
      </c>
      <c r="P28" s="25" t="s">
        <v>254</v>
      </c>
      <c r="Q28" s="25"/>
      <c r="R28" s="26"/>
      <c r="S28" s="27"/>
      <c r="T28" s="26"/>
      <c r="U28" s="27"/>
    </row>
    <row r="29" spans="1:21" s="28" customFormat="1" ht="30" customHeight="1" x14ac:dyDescent="0.35">
      <c r="A29" s="22">
        <v>6</v>
      </c>
      <c r="B29" s="27" t="s">
        <v>43</v>
      </c>
      <c r="C29" s="242" t="s">
        <v>46</v>
      </c>
      <c r="D29" s="184" t="s">
        <v>4</v>
      </c>
      <c r="E29" s="359" t="s">
        <v>188</v>
      </c>
      <c r="F29" s="360"/>
      <c r="G29" s="360"/>
      <c r="H29" s="360"/>
      <c r="I29" s="360"/>
      <c r="J29" s="360"/>
      <c r="K29" s="360"/>
      <c r="L29" s="360"/>
      <c r="M29" s="361"/>
      <c r="N29" s="23">
        <v>0</v>
      </c>
      <c r="O29" s="23">
        <v>0</v>
      </c>
      <c r="P29" s="25" t="s">
        <v>254</v>
      </c>
      <c r="Q29" s="25"/>
      <c r="R29" s="26"/>
      <c r="S29" s="27"/>
      <c r="T29" s="26"/>
      <c r="U29" s="27"/>
    </row>
    <row r="30" spans="1:21" s="28" customFormat="1" ht="30" customHeight="1" x14ac:dyDescent="0.35">
      <c r="A30" s="22">
        <v>7</v>
      </c>
      <c r="B30" s="27" t="s">
        <v>43</v>
      </c>
      <c r="C30" s="242" t="s">
        <v>46</v>
      </c>
      <c r="D30" s="184" t="s">
        <v>4</v>
      </c>
      <c r="E30" s="326" t="s">
        <v>189</v>
      </c>
      <c r="F30" s="327"/>
      <c r="G30" s="327"/>
      <c r="H30" s="327"/>
      <c r="I30" s="327"/>
      <c r="J30" s="327"/>
      <c r="K30" s="327"/>
      <c r="L30" s="327"/>
      <c r="M30" s="328"/>
      <c r="N30" s="241">
        <f>$N$20*0.18</f>
        <v>900</v>
      </c>
      <c r="O30" s="241">
        <f>$N$20*0.18</f>
        <v>900</v>
      </c>
      <c r="P30" s="25" t="s">
        <v>254</v>
      </c>
      <c r="Q30" s="25"/>
      <c r="R30" s="26"/>
      <c r="S30" s="27"/>
      <c r="T30" s="26"/>
      <c r="U30" s="27"/>
    </row>
    <row r="31" spans="1:21" s="28" customFormat="1" ht="30" customHeight="1" x14ac:dyDescent="0.35">
      <c r="A31" s="22">
        <v>7</v>
      </c>
      <c r="B31" s="27" t="s">
        <v>43</v>
      </c>
      <c r="C31" s="242" t="s">
        <v>46</v>
      </c>
      <c r="D31" s="184" t="s">
        <v>4</v>
      </c>
      <c r="E31" s="326" t="s">
        <v>190</v>
      </c>
      <c r="F31" s="327"/>
      <c r="G31" s="327"/>
      <c r="H31" s="327"/>
      <c r="I31" s="327"/>
      <c r="J31" s="327"/>
      <c r="K31" s="327"/>
      <c r="L31" s="327"/>
      <c r="M31" s="328"/>
      <c r="N31" s="23">
        <v>0</v>
      </c>
      <c r="O31" s="23">
        <v>0</v>
      </c>
      <c r="P31" s="25" t="s">
        <v>254</v>
      </c>
      <c r="Q31" s="25"/>
      <c r="R31" s="26"/>
      <c r="S31" s="27"/>
      <c r="T31" s="26"/>
      <c r="U31" s="27"/>
    </row>
    <row r="32" spans="1:21" s="28" customFormat="1" ht="30" customHeight="1" x14ac:dyDescent="0.35">
      <c r="A32" s="22"/>
      <c r="B32" s="27"/>
      <c r="C32" s="129"/>
      <c r="D32" s="184"/>
      <c r="E32" s="326"/>
      <c r="F32" s="327"/>
      <c r="G32" s="327"/>
      <c r="H32" s="327"/>
      <c r="I32" s="327"/>
      <c r="J32" s="327"/>
      <c r="K32" s="327"/>
      <c r="L32" s="327"/>
      <c r="M32" s="328"/>
      <c r="N32" s="23"/>
      <c r="O32" s="24"/>
      <c r="P32" s="25"/>
      <c r="Q32" s="25"/>
      <c r="R32" s="26"/>
      <c r="S32" s="27"/>
      <c r="T32" s="26"/>
      <c r="U32" s="27"/>
    </row>
    <row r="33" spans="1:21" s="28" customFormat="1" ht="30" customHeight="1" x14ac:dyDescent="0.35">
      <c r="A33" s="22"/>
      <c r="B33" s="27"/>
      <c r="C33" s="129"/>
      <c r="D33" s="184"/>
      <c r="E33" s="326"/>
      <c r="F33" s="327"/>
      <c r="G33" s="327"/>
      <c r="H33" s="327"/>
      <c r="I33" s="327"/>
      <c r="J33" s="327"/>
      <c r="K33" s="327"/>
      <c r="L33" s="327"/>
      <c r="M33" s="328"/>
      <c r="N33" s="23"/>
      <c r="O33" s="24"/>
      <c r="P33" s="25"/>
      <c r="Q33" s="25"/>
      <c r="R33" s="26"/>
      <c r="S33" s="27"/>
      <c r="T33" s="26"/>
      <c r="U33" s="27"/>
    </row>
    <row r="34" spans="1:21" s="134" customFormat="1" x14ac:dyDescent="0.35">
      <c r="B34" s="177"/>
      <c r="C34" s="177"/>
      <c r="D34" s="177"/>
      <c r="K34" s="178" t="s">
        <v>66</v>
      </c>
      <c r="M34" s="185"/>
      <c r="N34" s="178">
        <f>SUM(N28:N33)</f>
        <v>4644</v>
      </c>
      <c r="O34" s="179">
        <f>SUM(O28:O33)</f>
        <v>4644</v>
      </c>
      <c r="P34" s="180"/>
      <c r="Q34" s="180"/>
      <c r="R34" s="181">
        <f>SUM(R28:R33)</f>
        <v>0</v>
      </c>
      <c r="S34" s="180"/>
      <c r="T34" s="181">
        <f>SUM(T28:T33)</f>
        <v>0</v>
      </c>
      <c r="U34" s="180"/>
    </row>
    <row r="35" spans="1:21" s="134" customFormat="1" ht="15" thickBot="1" x14ac:dyDescent="0.4">
      <c r="B35" s="177"/>
      <c r="C35" s="177"/>
      <c r="D35" s="177"/>
      <c r="N35" s="178"/>
      <c r="O35" s="179"/>
      <c r="P35" s="180"/>
      <c r="Q35" s="180"/>
      <c r="R35" s="186"/>
      <c r="S35" s="180"/>
      <c r="T35" s="186"/>
      <c r="U35" s="180"/>
    </row>
    <row r="36" spans="1:21" s="134" customFormat="1" ht="19" thickBot="1" x14ac:dyDescent="0.5">
      <c r="B36" s="177"/>
      <c r="C36" s="177"/>
      <c r="D36" s="177"/>
      <c r="J36" s="329" t="s">
        <v>54</v>
      </c>
      <c r="K36" s="330"/>
      <c r="L36" s="330"/>
      <c r="M36" s="331"/>
      <c r="N36" s="178">
        <f>SUM(N24,N34)</f>
        <v>30444</v>
      </c>
      <c r="O36" s="179">
        <f>SUM(O24,O34)</f>
        <v>30444</v>
      </c>
      <c r="P36" s="178"/>
      <c r="Q36" s="178"/>
      <c r="R36" s="178">
        <f>SUM(R24,R34)</f>
        <v>0</v>
      </c>
      <c r="S36" s="178"/>
      <c r="T36" s="178">
        <f>SUM(T24,T34)</f>
        <v>0</v>
      </c>
      <c r="U36" s="180"/>
    </row>
    <row r="37" spans="1:21" s="134" customFormat="1" ht="18.5" x14ac:dyDescent="0.45">
      <c r="B37" s="177"/>
      <c r="C37" s="177"/>
      <c r="D37" s="177"/>
      <c r="J37" s="187"/>
      <c r="K37" s="187"/>
      <c r="L37" s="187"/>
      <c r="M37" s="187"/>
      <c r="N37" s="178"/>
      <c r="O37" s="179"/>
      <c r="P37" s="178"/>
      <c r="Q37" s="178"/>
      <c r="R37" s="178"/>
      <c r="S37" s="178"/>
      <c r="T37" s="178"/>
      <c r="U37" s="180"/>
    </row>
    <row r="38" spans="1:21" s="9" customFormat="1" ht="23.5" x14ac:dyDescent="0.55000000000000004">
      <c r="A38" s="158" t="s">
        <v>72</v>
      </c>
      <c r="B38" s="159"/>
      <c r="C38" s="159"/>
      <c r="D38" s="152"/>
      <c r="O38" s="153"/>
      <c r="P38" s="162"/>
      <c r="Q38" s="162"/>
      <c r="R38" s="163"/>
      <c r="S38" s="162"/>
      <c r="T38" s="163"/>
      <c r="U38" s="162"/>
    </row>
    <row r="39" spans="1:21" s="170" customFormat="1" ht="15.5" x14ac:dyDescent="0.35">
      <c r="A39" s="188" t="s">
        <v>110</v>
      </c>
      <c r="B39" s="189"/>
      <c r="C39" s="189"/>
      <c r="D39" s="189"/>
      <c r="E39" s="189"/>
      <c r="F39" s="189"/>
      <c r="G39" s="189"/>
      <c r="H39" s="189"/>
      <c r="I39" s="189"/>
      <c r="J39" s="189"/>
      <c r="K39" s="189"/>
      <c r="L39" s="189"/>
      <c r="M39" s="190"/>
      <c r="N39" s="191" t="s">
        <v>62</v>
      </c>
      <c r="O39" s="192" t="s">
        <v>37</v>
      </c>
      <c r="P39" s="192" t="s">
        <v>63</v>
      </c>
      <c r="Q39" s="192" t="s">
        <v>63</v>
      </c>
      <c r="R39" s="192" t="s">
        <v>38</v>
      </c>
      <c r="S39" s="192" t="s">
        <v>63</v>
      </c>
      <c r="T39" s="192" t="s">
        <v>39</v>
      </c>
      <c r="U39" s="192" t="s">
        <v>63</v>
      </c>
    </row>
    <row r="40" spans="1:21" ht="29" x14ac:dyDescent="0.35">
      <c r="A40" s="18" t="s">
        <v>58</v>
      </c>
      <c r="B40" s="172" t="s">
        <v>53</v>
      </c>
      <c r="C40" s="172" t="s">
        <v>52</v>
      </c>
      <c r="D40" s="193" t="s">
        <v>32</v>
      </c>
      <c r="E40" s="337" t="s">
        <v>33</v>
      </c>
      <c r="F40" s="332"/>
      <c r="G40" s="332"/>
      <c r="H40" s="332"/>
      <c r="I40" s="332"/>
      <c r="J40" s="332"/>
      <c r="K40" s="332"/>
      <c r="L40" s="332"/>
      <c r="M40" s="333"/>
      <c r="N40" s="16" t="s">
        <v>34</v>
      </c>
      <c r="O40" s="10" t="s">
        <v>34</v>
      </c>
      <c r="P40" s="14"/>
      <c r="Q40" s="14"/>
      <c r="R40" s="10" t="s">
        <v>34</v>
      </c>
      <c r="S40" s="15"/>
      <c r="T40" s="10" t="s">
        <v>34</v>
      </c>
      <c r="U40" s="15"/>
    </row>
    <row r="41" spans="1:21" s="28" customFormat="1" ht="30" customHeight="1" x14ac:dyDescent="0.35">
      <c r="A41" s="22">
        <v>3</v>
      </c>
      <c r="B41" s="27" t="s">
        <v>43</v>
      </c>
      <c r="C41" s="129" t="s">
        <v>46</v>
      </c>
      <c r="D41" s="176" t="s">
        <v>10</v>
      </c>
      <c r="E41" s="338" t="s">
        <v>233</v>
      </c>
      <c r="F41" s="339"/>
      <c r="G41" s="339"/>
      <c r="H41" s="339"/>
      <c r="I41" s="339"/>
      <c r="J41" s="339"/>
      <c r="K41" s="339"/>
      <c r="L41" s="339"/>
      <c r="M41" s="340"/>
      <c r="N41" s="23">
        <v>200</v>
      </c>
      <c r="O41" s="24">
        <v>200</v>
      </c>
      <c r="P41" s="25" t="s">
        <v>254</v>
      </c>
      <c r="Q41" s="25"/>
      <c r="R41" s="24"/>
      <c r="S41" s="27"/>
      <c r="T41" s="24"/>
      <c r="U41" s="27"/>
    </row>
    <row r="42" spans="1:21" s="28" customFormat="1" ht="65.5" customHeight="1" x14ac:dyDescent="0.35">
      <c r="A42" s="22"/>
      <c r="B42" s="27" t="s">
        <v>46</v>
      </c>
      <c r="C42" s="386" t="s">
        <v>46</v>
      </c>
      <c r="D42" s="387" t="s">
        <v>8</v>
      </c>
      <c r="E42" s="388" t="s">
        <v>269</v>
      </c>
      <c r="F42" s="389"/>
      <c r="G42" s="389"/>
      <c r="H42" s="389"/>
      <c r="I42" s="389"/>
      <c r="J42" s="389"/>
      <c r="K42" s="389"/>
      <c r="L42" s="389"/>
      <c r="M42" s="390"/>
      <c r="N42" s="391"/>
      <c r="O42" s="392">
        <v>10000</v>
      </c>
      <c r="P42" s="248"/>
      <c r="Q42" s="25"/>
      <c r="R42" s="24"/>
      <c r="S42" s="27"/>
      <c r="T42" s="24"/>
      <c r="U42" s="27"/>
    </row>
    <row r="43" spans="1:21" s="28" customFormat="1" ht="30" customHeight="1" x14ac:dyDescent="0.35">
      <c r="A43" s="22"/>
      <c r="B43" s="27"/>
      <c r="C43" s="129"/>
      <c r="D43" s="176"/>
      <c r="E43" s="326"/>
      <c r="F43" s="327"/>
      <c r="G43" s="327"/>
      <c r="H43" s="327"/>
      <c r="I43" s="327"/>
      <c r="J43" s="327"/>
      <c r="K43" s="327"/>
      <c r="L43" s="327"/>
      <c r="M43" s="328"/>
      <c r="N43" s="23"/>
      <c r="O43" s="24"/>
      <c r="P43" s="25"/>
      <c r="Q43" s="25"/>
      <c r="R43" s="24"/>
      <c r="S43" s="27"/>
      <c r="T43" s="24"/>
      <c r="U43" s="27"/>
    </row>
    <row r="44" spans="1:21" s="28" customFormat="1" ht="30" customHeight="1" x14ac:dyDescent="0.35">
      <c r="A44" s="22"/>
      <c r="B44" s="27"/>
      <c r="C44" s="129"/>
      <c r="D44" s="176"/>
      <c r="E44" s="326"/>
      <c r="F44" s="327"/>
      <c r="G44" s="327"/>
      <c r="H44" s="327"/>
      <c r="I44" s="327"/>
      <c r="J44" s="327"/>
      <c r="K44" s="327"/>
      <c r="L44" s="327"/>
      <c r="M44" s="328"/>
      <c r="N44" s="23"/>
      <c r="O44" s="24"/>
      <c r="P44" s="25"/>
      <c r="Q44" s="25"/>
      <c r="R44" s="24"/>
      <c r="S44" s="27"/>
      <c r="T44" s="24"/>
      <c r="U44" s="27"/>
    </row>
    <row r="45" spans="1:21" s="28" customFormat="1" ht="30" customHeight="1" x14ac:dyDescent="0.35">
      <c r="A45" s="22"/>
      <c r="B45" s="27"/>
      <c r="C45" s="129"/>
      <c r="D45" s="176"/>
      <c r="E45" s="326"/>
      <c r="F45" s="327"/>
      <c r="G45" s="327"/>
      <c r="H45" s="327"/>
      <c r="I45" s="327"/>
      <c r="J45" s="327"/>
      <c r="K45" s="327"/>
      <c r="L45" s="327"/>
      <c r="M45" s="328"/>
      <c r="N45" s="23"/>
      <c r="O45" s="24"/>
      <c r="P45" s="25"/>
      <c r="Q45" s="25"/>
      <c r="R45" s="24"/>
      <c r="S45" s="27"/>
      <c r="T45" s="24"/>
      <c r="U45" s="27"/>
    </row>
    <row r="46" spans="1:21" s="28" customFormat="1" ht="30" customHeight="1" x14ac:dyDescent="0.35">
      <c r="A46" s="22"/>
      <c r="B46" s="27"/>
      <c r="C46" s="129"/>
      <c r="D46" s="176"/>
      <c r="E46" s="326"/>
      <c r="F46" s="327"/>
      <c r="G46" s="327"/>
      <c r="H46" s="327"/>
      <c r="I46" s="327"/>
      <c r="J46" s="327"/>
      <c r="K46" s="327"/>
      <c r="L46" s="327"/>
      <c r="M46" s="328"/>
      <c r="N46" s="23"/>
      <c r="O46" s="24"/>
      <c r="P46" s="25"/>
      <c r="Q46" s="25"/>
      <c r="R46" s="24"/>
      <c r="S46" s="27"/>
      <c r="T46" s="24"/>
      <c r="U46" s="27"/>
    </row>
    <row r="47" spans="1:21" s="194" customFormat="1" x14ac:dyDescent="0.35">
      <c r="B47" s="195"/>
      <c r="C47" s="195"/>
      <c r="D47" s="195"/>
      <c r="L47" s="194" t="s">
        <v>69</v>
      </c>
      <c r="M47" s="185"/>
      <c r="N47" s="185">
        <f>SUM(N41:N46)</f>
        <v>200</v>
      </c>
      <c r="O47" s="196">
        <f>SUM(O41:O46)</f>
        <v>10200</v>
      </c>
      <c r="P47" s="197"/>
      <c r="Q47" s="197"/>
      <c r="R47" s="185">
        <f>SUM(R41:R46)</f>
        <v>0</v>
      </c>
      <c r="S47" s="197"/>
      <c r="T47" s="185">
        <f>SUM(T41:T46)</f>
        <v>0</v>
      </c>
      <c r="U47" s="197"/>
    </row>
    <row r="48" spans="1:21" s="134" customFormat="1" x14ac:dyDescent="0.35">
      <c r="B48" s="177"/>
      <c r="C48" s="177"/>
      <c r="D48" s="177"/>
      <c r="M48" s="178"/>
      <c r="N48" s="178"/>
      <c r="O48" s="179"/>
      <c r="P48" s="180"/>
      <c r="Q48" s="180"/>
      <c r="R48" s="178"/>
      <c r="S48" s="180"/>
      <c r="T48" s="178"/>
      <c r="U48" s="180"/>
    </row>
    <row r="49" spans="1:21" s="203" customFormat="1" ht="15.5" x14ac:dyDescent="0.35">
      <c r="A49" s="198" t="s">
        <v>67</v>
      </c>
      <c r="B49" s="199"/>
      <c r="C49" s="199"/>
      <c r="D49" s="199"/>
      <c r="E49" s="199"/>
      <c r="F49" s="199"/>
      <c r="G49" s="199"/>
      <c r="H49" s="199"/>
      <c r="I49" s="199"/>
      <c r="J49" s="199"/>
      <c r="K49" s="199"/>
      <c r="L49" s="199"/>
      <c r="M49" s="200"/>
      <c r="N49" s="201" t="s">
        <v>62</v>
      </c>
      <c r="O49" s="202" t="s">
        <v>37</v>
      </c>
      <c r="P49" s="202" t="s">
        <v>63</v>
      </c>
      <c r="Q49" s="202" t="s">
        <v>63</v>
      </c>
      <c r="R49" s="202" t="s">
        <v>38</v>
      </c>
      <c r="S49" s="202" t="s">
        <v>63</v>
      </c>
      <c r="T49" s="202" t="s">
        <v>39</v>
      </c>
      <c r="U49" s="202" t="s">
        <v>63</v>
      </c>
    </row>
    <row r="50" spans="1:21" ht="29" x14ac:dyDescent="0.35">
      <c r="A50" s="18" t="s">
        <v>58</v>
      </c>
      <c r="B50" s="172" t="s">
        <v>53</v>
      </c>
      <c r="C50" s="172" t="s">
        <v>52</v>
      </c>
      <c r="D50" s="193" t="s">
        <v>32</v>
      </c>
      <c r="E50" s="337" t="s">
        <v>33</v>
      </c>
      <c r="F50" s="332"/>
      <c r="G50" s="332"/>
      <c r="H50" s="332"/>
      <c r="I50" s="332"/>
      <c r="J50" s="332"/>
      <c r="K50" s="332"/>
      <c r="L50" s="332"/>
      <c r="M50" s="333"/>
      <c r="N50" s="16" t="s">
        <v>34</v>
      </c>
      <c r="O50" s="10" t="s">
        <v>34</v>
      </c>
      <c r="P50" s="14"/>
      <c r="Q50" s="14"/>
      <c r="R50" s="10" t="s">
        <v>34</v>
      </c>
      <c r="S50" s="15"/>
      <c r="T50" s="10" t="s">
        <v>34</v>
      </c>
      <c r="U50" s="15"/>
    </row>
    <row r="51" spans="1:21" s="28" customFormat="1" ht="58" x14ac:dyDescent="0.35">
      <c r="A51" s="22">
        <v>1</v>
      </c>
      <c r="B51" s="27" t="s">
        <v>43</v>
      </c>
      <c r="C51" s="129" t="s">
        <v>46</v>
      </c>
      <c r="D51" s="176" t="s">
        <v>13</v>
      </c>
      <c r="E51" s="326" t="s">
        <v>191</v>
      </c>
      <c r="F51" s="327"/>
      <c r="G51" s="327"/>
      <c r="H51" s="327"/>
      <c r="I51" s="327"/>
      <c r="J51" s="327"/>
      <c r="K51" s="327"/>
      <c r="L51" s="327"/>
      <c r="M51" s="328"/>
      <c r="N51" s="23">
        <v>800</v>
      </c>
      <c r="O51" s="24">
        <v>0</v>
      </c>
      <c r="P51" s="248" t="s">
        <v>255</v>
      </c>
      <c r="Q51" s="25"/>
      <c r="R51" s="24"/>
      <c r="S51" s="27"/>
      <c r="T51" s="24"/>
      <c r="U51" s="27"/>
    </row>
    <row r="52" spans="1:21" s="28" customFormat="1" ht="29" x14ac:dyDescent="0.35">
      <c r="A52" s="22">
        <v>1</v>
      </c>
      <c r="B52" s="27" t="s">
        <v>43</v>
      </c>
      <c r="C52" s="239" t="s">
        <v>46</v>
      </c>
      <c r="D52" s="176" t="s">
        <v>13</v>
      </c>
      <c r="E52" s="326" t="s">
        <v>192</v>
      </c>
      <c r="F52" s="327"/>
      <c r="G52" s="327"/>
      <c r="H52" s="327"/>
      <c r="I52" s="327"/>
      <c r="J52" s="327"/>
      <c r="K52" s="327"/>
      <c r="L52" s="327"/>
      <c r="M52" s="328"/>
      <c r="N52" s="23">
        <v>500</v>
      </c>
      <c r="O52" s="24">
        <v>476.95</v>
      </c>
      <c r="P52" s="25" t="s">
        <v>254</v>
      </c>
      <c r="Q52" s="25"/>
      <c r="R52" s="24"/>
      <c r="S52" s="27"/>
      <c r="T52" s="24"/>
      <c r="U52" s="27"/>
    </row>
    <row r="53" spans="1:21" s="28" customFormat="1" ht="30" customHeight="1" x14ac:dyDescent="0.35">
      <c r="A53" s="22">
        <v>5</v>
      </c>
      <c r="B53" s="27" t="s">
        <v>44</v>
      </c>
      <c r="C53" s="129" t="s">
        <v>44</v>
      </c>
      <c r="D53" s="176" t="s">
        <v>13</v>
      </c>
      <c r="E53" s="326" t="s">
        <v>199</v>
      </c>
      <c r="F53" s="327"/>
      <c r="G53" s="327"/>
      <c r="H53" s="327"/>
      <c r="I53" s="327"/>
      <c r="J53" s="327"/>
      <c r="K53" s="327"/>
      <c r="L53" s="327"/>
      <c r="M53" s="328"/>
      <c r="N53" s="23">
        <v>300</v>
      </c>
      <c r="O53" s="24">
        <v>300</v>
      </c>
      <c r="P53" s="25" t="s">
        <v>254</v>
      </c>
      <c r="Q53" s="25"/>
      <c r="R53" s="24"/>
      <c r="S53" s="27"/>
      <c r="T53" s="24"/>
      <c r="U53" s="27"/>
    </row>
    <row r="54" spans="1:21" s="28" customFormat="1" ht="30" customHeight="1" x14ac:dyDescent="0.35">
      <c r="A54" s="22"/>
      <c r="B54" s="27"/>
      <c r="C54" s="129"/>
      <c r="D54" s="176"/>
      <c r="E54" s="326"/>
      <c r="F54" s="327"/>
      <c r="G54" s="327"/>
      <c r="H54" s="327"/>
      <c r="I54" s="327"/>
      <c r="J54" s="327"/>
      <c r="K54" s="327"/>
      <c r="L54" s="327"/>
      <c r="M54" s="328"/>
      <c r="N54" s="23"/>
      <c r="O54" s="24"/>
      <c r="P54" s="25"/>
      <c r="Q54" s="25"/>
      <c r="R54" s="24"/>
      <c r="S54" s="27"/>
      <c r="T54" s="24"/>
      <c r="U54" s="27"/>
    </row>
    <row r="55" spans="1:21" s="28" customFormat="1" ht="30" customHeight="1" x14ac:dyDescent="0.35">
      <c r="A55" s="22"/>
      <c r="B55" s="27"/>
      <c r="C55" s="129"/>
      <c r="D55" s="176"/>
      <c r="E55" s="326"/>
      <c r="F55" s="327"/>
      <c r="G55" s="327"/>
      <c r="H55" s="327"/>
      <c r="I55" s="327"/>
      <c r="J55" s="327"/>
      <c r="K55" s="327"/>
      <c r="L55" s="327"/>
      <c r="M55" s="328"/>
      <c r="N55" s="23"/>
      <c r="O55" s="24"/>
      <c r="P55" s="25"/>
      <c r="Q55" s="25"/>
      <c r="R55" s="24"/>
      <c r="S55" s="27"/>
      <c r="T55" s="24"/>
      <c r="U55" s="27"/>
    </row>
    <row r="56" spans="1:21" s="134" customFormat="1" x14ac:dyDescent="0.35">
      <c r="B56" s="177"/>
      <c r="C56" s="177"/>
      <c r="D56" s="177"/>
      <c r="K56" s="204" t="s">
        <v>70</v>
      </c>
      <c r="L56" s="205"/>
      <c r="M56" s="205"/>
      <c r="N56" s="178">
        <f>SUM(N51:N55)</f>
        <v>1600</v>
      </c>
      <c r="O56" s="179">
        <f>SUM(O51:O55)</f>
        <v>776.95</v>
      </c>
      <c r="P56" s="178"/>
      <c r="Q56" s="178"/>
      <c r="R56" s="178">
        <f>SUM(R51:R55)</f>
        <v>0</v>
      </c>
      <c r="S56" s="178"/>
      <c r="T56" s="178">
        <f>SUM(T51:T55)</f>
        <v>0</v>
      </c>
      <c r="U56" s="178"/>
    </row>
    <row r="57" spans="1:21" s="133" customFormat="1" x14ac:dyDescent="0.35">
      <c r="B57" s="140"/>
      <c r="C57" s="140"/>
      <c r="D57" s="140"/>
      <c r="O57" s="149"/>
      <c r="P57" s="150"/>
      <c r="Q57" s="150"/>
      <c r="R57" s="147"/>
      <c r="S57" s="150"/>
      <c r="T57" s="147"/>
      <c r="U57" s="150"/>
    </row>
    <row r="58" spans="1:21" s="170" customFormat="1" ht="15.5" x14ac:dyDescent="0.35">
      <c r="A58" s="206" t="s">
        <v>36</v>
      </c>
      <c r="B58" s="207"/>
      <c r="C58" s="207"/>
      <c r="D58" s="207"/>
      <c r="E58" s="51"/>
      <c r="F58" s="51"/>
      <c r="G58" s="51"/>
      <c r="H58" s="51"/>
      <c r="I58" s="51"/>
      <c r="J58" s="51"/>
      <c r="K58" s="51"/>
      <c r="L58" s="51"/>
      <c r="M58" s="52"/>
      <c r="N58" s="208" t="s">
        <v>62</v>
      </c>
      <c r="O58" s="209" t="s">
        <v>37</v>
      </c>
      <c r="P58" s="209" t="s">
        <v>63</v>
      </c>
      <c r="Q58" s="209" t="s">
        <v>63</v>
      </c>
      <c r="R58" s="209" t="s">
        <v>38</v>
      </c>
      <c r="S58" s="209" t="s">
        <v>63</v>
      </c>
      <c r="T58" s="209" t="s">
        <v>39</v>
      </c>
      <c r="U58" s="209" t="s">
        <v>63</v>
      </c>
    </row>
    <row r="59" spans="1:21" ht="29" x14ac:dyDescent="0.35">
      <c r="A59" s="18" t="s">
        <v>58</v>
      </c>
      <c r="B59" s="172" t="s">
        <v>53</v>
      </c>
      <c r="C59" s="172" t="s">
        <v>52</v>
      </c>
      <c r="D59" s="210" t="s">
        <v>32</v>
      </c>
      <c r="E59" s="332" t="s">
        <v>33</v>
      </c>
      <c r="F59" s="332"/>
      <c r="G59" s="332"/>
      <c r="H59" s="332"/>
      <c r="I59" s="332"/>
      <c r="J59" s="332"/>
      <c r="K59" s="332"/>
      <c r="L59" s="332"/>
      <c r="M59" s="333"/>
      <c r="N59" s="16" t="s">
        <v>34</v>
      </c>
      <c r="O59" s="16" t="s">
        <v>34</v>
      </c>
      <c r="P59" s="14"/>
      <c r="Q59" s="14"/>
      <c r="R59" s="16" t="s">
        <v>34</v>
      </c>
      <c r="S59" s="15"/>
      <c r="T59" s="16" t="s">
        <v>34</v>
      </c>
      <c r="U59" s="15"/>
    </row>
    <row r="60" spans="1:21" s="28" customFormat="1" ht="30" customHeight="1" x14ac:dyDescent="0.35">
      <c r="A60" s="22"/>
      <c r="B60" s="27"/>
      <c r="C60" s="27"/>
      <c r="D60" s="176"/>
      <c r="E60" s="326"/>
      <c r="F60" s="327"/>
      <c r="G60" s="327"/>
      <c r="H60" s="327"/>
      <c r="I60" s="327"/>
      <c r="J60" s="327"/>
      <c r="K60" s="327"/>
      <c r="L60" s="327"/>
      <c r="M60" s="328"/>
      <c r="N60" s="23"/>
      <c r="O60" s="23"/>
      <c r="P60" s="25"/>
      <c r="Q60" s="25"/>
      <c r="R60" s="23"/>
      <c r="S60" s="27"/>
      <c r="T60" s="23"/>
      <c r="U60" s="27"/>
    </row>
    <row r="61" spans="1:21" s="134" customFormat="1" x14ac:dyDescent="0.35">
      <c r="B61" s="177"/>
      <c r="C61" s="177"/>
      <c r="D61" s="177"/>
      <c r="K61" s="204" t="s">
        <v>55</v>
      </c>
      <c r="L61" s="205"/>
      <c r="M61" s="205"/>
      <c r="N61" s="178">
        <f>SUM(N60:N60)</f>
        <v>0</v>
      </c>
      <c r="O61" s="179">
        <f>SUM(O60:O60)</f>
        <v>0</v>
      </c>
      <c r="P61" s="197"/>
      <c r="Q61" s="197"/>
      <c r="R61" s="178">
        <f>SUM(R60:R60)</f>
        <v>0</v>
      </c>
      <c r="S61" s="197"/>
      <c r="T61" s="178">
        <f>SUM(T60:T60)</f>
        <v>0</v>
      </c>
      <c r="U61" s="211"/>
    </row>
    <row r="62" spans="1:21" s="133" customFormat="1" x14ac:dyDescent="0.35">
      <c r="B62" s="140"/>
      <c r="C62" s="140"/>
      <c r="D62" s="140"/>
      <c r="O62" s="149"/>
      <c r="P62" s="150"/>
      <c r="Q62" s="150"/>
      <c r="R62" s="147"/>
      <c r="S62" s="150"/>
      <c r="T62" s="147"/>
      <c r="U62" s="150"/>
    </row>
    <row r="63" spans="1:21" s="45" customFormat="1" ht="37" x14ac:dyDescent="0.35">
      <c r="A63" s="53" t="s">
        <v>68</v>
      </c>
      <c r="B63" s="212"/>
      <c r="C63" s="73" t="s">
        <v>125</v>
      </c>
      <c r="D63" s="212"/>
      <c r="E63" s="54"/>
      <c r="F63" s="54"/>
      <c r="G63" s="54"/>
      <c r="H63" s="54"/>
      <c r="I63" s="54"/>
      <c r="J63" s="54"/>
      <c r="K63" s="54"/>
      <c r="L63" s="54"/>
      <c r="M63" s="55"/>
      <c r="N63" s="213" t="s">
        <v>62</v>
      </c>
      <c r="O63" s="56" t="s">
        <v>37</v>
      </c>
      <c r="P63" s="214" t="s">
        <v>63</v>
      </c>
      <c r="Q63" s="214" t="s">
        <v>63</v>
      </c>
      <c r="R63" s="56" t="s">
        <v>38</v>
      </c>
      <c r="S63" s="57" t="s">
        <v>63</v>
      </c>
      <c r="T63" s="56" t="s">
        <v>39</v>
      </c>
      <c r="U63" s="57" t="s">
        <v>63</v>
      </c>
    </row>
    <row r="64" spans="1:21" ht="29" x14ac:dyDescent="0.35">
      <c r="A64" s="18" t="s">
        <v>58</v>
      </c>
      <c r="B64" s="172" t="s">
        <v>53</v>
      </c>
      <c r="C64" s="172" t="s">
        <v>52</v>
      </c>
      <c r="D64" s="210" t="s">
        <v>32</v>
      </c>
      <c r="E64" s="332" t="s">
        <v>33</v>
      </c>
      <c r="F64" s="332"/>
      <c r="G64" s="332"/>
      <c r="H64" s="332"/>
      <c r="I64" s="332"/>
      <c r="J64" s="332"/>
      <c r="K64" s="332"/>
      <c r="L64" s="332"/>
      <c r="M64" s="333"/>
      <c r="N64" s="16" t="s">
        <v>34</v>
      </c>
      <c r="O64" s="10" t="s">
        <v>34</v>
      </c>
      <c r="P64" s="249"/>
      <c r="Q64" s="14"/>
      <c r="R64" s="10" t="s">
        <v>34</v>
      </c>
      <c r="S64" s="15"/>
      <c r="T64" s="10" t="s">
        <v>34</v>
      </c>
      <c r="U64" s="15"/>
    </row>
    <row r="65" spans="1:21" s="28" customFormat="1" ht="289.5" customHeight="1" x14ac:dyDescent="0.35">
      <c r="A65" s="22">
        <v>3</v>
      </c>
      <c r="B65" s="27" t="s">
        <v>43</v>
      </c>
      <c r="C65" s="27" t="s">
        <v>46</v>
      </c>
      <c r="D65" s="184" t="s">
        <v>15</v>
      </c>
      <c r="E65" s="334" t="s">
        <v>248</v>
      </c>
      <c r="F65" s="335"/>
      <c r="G65" s="335"/>
      <c r="H65" s="335"/>
      <c r="I65" s="335"/>
      <c r="J65" s="335"/>
      <c r="K65" s="335"/>
      <c r="L65" s="335"/>
      <c r="M65" s="336"/>
      <c r="N65" s="247">
        <v>4700.4399999999996</v>
      </c>
      <c r="O65" s="24">
        <v>2069.0500000000002</v>
      </c>
      <c r="P65" s="248" t="s">
        <v>267</v>
      </c>
      <c r="Q65" s="248" t="s">
        <v>244</v>
      </c>
      <c r="R65" s="24"/>
      <c r="S65" s="27"/>
      <c r="T65" s="24"/>
      <c r="U65" s="27"/>
    </row>
    <row r="66" spans="1:21" s="28" customFormat="1" ht="67.5" customHeight="1" x14ac:dyDescent="0.35">
      <c r="A66" s="22">
        <v>4</v>
      </c>
      <c r="B66" s="27" t="s">
        <v>45</v>
      </c>
      <c r="C66" s="27" t="s">
        <v>45</v>
      </c>
      <c r="D66" s="184" t="s">
        <v>15</v>
      </c>
      <c r="E66" s="326" t="s">
        <v>236</v>
      </c>
      <c r="F66" s="327"/>
      <c r="G66" s="327"/>
      <c r="H66" s="327"/>
      <c r="I66" s="327"/>
      <c r="J66" s="327"/>
      <c r="K66" s="327"/>
      <c r="L66" s="327"/>
      <c r="M66" s="328"/>
      <c r="N66" s="23">
        <v>799.25</v>
      </c>
      <c r="O66" s="24">
        <v>0</v>
      </c>
      <c r="P66" s="248" t="s">
        <v>263</v>
      </c>
      <c r="Q66" s="248" t="s">
        <v>242</v>
      </c>
      <c r="R66" s="24"/>
      <c r="S66" s="27"/>
      <c r="T66" s="24"/>
      <c r="U66" s="27"/>
    </row>
    <row r="67" spans="1:21" s="28" customFormat="1" ht="50.25" customHeight="1" x14ac:dyDescent="0.35">
      <c r="A67" s="22">
        <v>4</v>
      </c>
      <c r="B67" s="27" t="s">
        <v>44</v>
      </c>
      <c r="C67" s="27" t="s">
        <v>44</v>
      </c>
      <c r="D67" s="184" t="s">
        <v>15</v>
      </c>
      <c r="E67" s="326" t="s">
        <v>243</v>
      </c>
      <c r="F67" s="327"/>
      <c r="G67" s="327"/>
      <c r="H67" s="327"/>
      <c r="I67" s="327"/>
      <c r="J67" s="327"/>
      <c r="K67" s="327"/>
      <c r="L67" s="327"/>
      <c r="M67" s="328"/>
      <c r="N67" s="23">
        <v>799.25</v>
      </c>
      <c r="O67" s="24">
        <v>0</v>
      </c>
      <c r="P67" s="248" t="s">
        <v>265</v>
      </c>
      <c r="Q67" s="248" t="s">
        <v>246</v>
      </c>
      <c r="R67" s="24"/>
      <c r="S67" s="27"/>
      <c r="T67" s="24"/>
      <c r="U67" s="27"/>
    </row>
    <row r="68" spans="1:21" s="28" customFormat="1" ht="54.75" customHeight="1" x14ac:dyDescent="0.35">
      <c r="A68" s="22">
        <v>4</v>
      </c>
      <c r="B68" s="27" t="s">
        <v>45</v>
      </c>
      <c r="C68" s="27" t="s">
        <v>45</v>
      </c>
      <c r="D68" s="184" t="s">
        <v>15</v>
      </c>
      <c r="E68" s="326" t="s">
        <v>251</v>
      </c>
      <c r="F68" s="327"/>
      <c r="G68" s="327"/>
      <c r="H68" s="327"/>
      <c r="I68" s="327"/>
      <c r="J68" s="327"/>
      <c r="K68" s="327"/>
      <c r="L68" s="327"/>
      <c r="M68" s="328"/>
      <c r="N68" s="23">
        <v>799.25</v>
      </c>
      <c r="O68" s="24">
        <v>0</v>
      </c>
      <c r="P68" s="248" t="s">
        <v>264</v>
      </c>
      <c r="Q68" s="25"/>
      <c r="R68" s="24"/>
      <c r="S68" s="27"/>
      <c r="T68" s="24"/>
      <c r="U68" s="27"/>
    </row>
    <row r="69" spans="1:21" s="28" customFormat="1" ht="51.75" customHeight="1" x14ac:dyDescent="0.35">
      <c r="A69" s="22">
        <v>4</v>
      </c>
      <c r="B69" s="27" t="s">
        <v>44</v>
      </c>
      <c r="C69" s="27" t="s">
        <v>44</v>
      </c>
      <c r="D69" s="184" t="s">
        <v>15</v>
      </c>
      <c r="E69" s="326" t="s">
        <v>250</v>
      </c>
      <c r="F69" s="327"/>
      <c r="G69" s="327"/>
      <c r="H69" s="327"/>
      <c r="I69" s="327"/>
      <c r="J69" s="327"/>
      <c r="K69" s="327"/>
      <c r="L69" s="327"/>
      <c r="M69" s="328"/>
      <c r="N69" s="23">
        <v>1163.8399999999999</v>
      </c>
      <c r="O69" s="24">
        <v>0</v>
      </c>
      <c r="P69" s="248" t="s">
        <v>265</v>
      </c>
      <c r="Q69" s="25"/>
      <c r="R69" s="24"/>
      <c r="S69" s="27"/>
      <c r="T69" s="24"/>
      <c r="U69" s="27"/>
    </row>
    <row r="70" spans="1:21" s="28" customFormat="1" ht="30.75" customHeight="1" x14ac:dyDescent="0.35">
      <c r="A70" s="22">
        <v>4</v>
      </c>
      <c r="B70" s="27" t="s">
        <v>45</v>
      </c>
      <c r="C70" s="27" t="s">
        <v>45</v>
      </c>
      <c r="D70" s="184" t="s">
        <v>15</v>
      </c>
      <c r="E70" s="326" t="s">
        <v>249</v>
      </c>
      <c r="F70" s="327"/>
      <c r="G70" s="327"/>
      <c r="H70" s="327"/>
      <c r="I70" s="327"/>
      <c r="J70" s="327"/>
      <c r="K70" s="327"/>
      <c r="L70" s="327"/>
      <c r="M70" s="328"/>
      <c r="N70" s="23">
        <v>508.2</v>
      </c>
      <c r="O70" s="24">
        <v>0</v>
      </c>
      <c r="P70" s="248" t="s">
        <v>264</v>
      </c>
      <c r="Q70" s="248" t="s">
        <v>240</v>
      </c>
      <c r="R70" s="24"/>
      <c r="S70" s="27"/>
      <c r="T70" s="24"/>
      <c r="U70" s="27"/>
    </row>
    <row r="71" spans="1:21" s="28" customFormat="1" ht="30.75" customHeight="1" x14ac:dyDescent="0.35">
      <c r="A71" s="22">
        <v>4</v>
      </c>
      <c r="B71" s="27" t="s">
        <v>45</v>
      </c>
      <c r="C71" s="27" t="s">
        <v>45</v>
      </c>
      <c r="D71" s="184" t="s">
        <v>15</v>
      </c>
      <c r="E71" s="326" t="s">
        <v>245</v>
      </c>
      <c r="F71" s="327"/>
      <c r="G71" s="327"/>
      <c r="H71" s="327"/>
      <c r="I71" s="327"/>
      <c r="J71" s="327"/>
      <c r="K71" s="327"/>
      <c r="L71" s="327"/>
      <c r="M71" s="328"/>
      <c r="N71" s="23">
        <v>508.2</v>
      </c>
      <c r="O71" s="24">
        <v>0</v>
      </c>
      <c r="P71" s="248" t="s">
        <v>264</v>
      </c>
      <c r="Q71" s="248" t="s">
        <v>239</v>
      </c>
      <c r="R71" s="24"/>
      <c r="S71" s="27"/>
      <c r="T71" s="24"/>
      <c r="U71" s="27"/>
    </row>
    <row r="72" spans="1:21" s="28" customFormat="1" ht="30" customHeight="1" x14ac:dyDescent="0.35">
      <c r="A72" s="22">
        <v>4</v>
      </c>
      <c r="B72" s="27" t="s">
        <v>45</v>
      </c>
      <c r="C72" s="27" t="s">
        <v>45</v>
      </c>
      <c r="D72" s="184" t="s">
        <v>15</v>
      </c>
      <c r="E72" s="326" t="s">
        <v>252</v>
      </c>
      <c r="F72" s="327"/>
      <c r="G72" s="327"/>
      <c r="H72" s="327"/>
      <c r="I72" s="327"/>
      <c r="J72" s="327"/>
      <c r="K72" s="327"/>
      <c r="L72" s="327"/>
      <c r="M72" s="328"/>
      <c r="N72" s="23">
        <v>799.25</v>
      </c>
      <c r="O72" s="24">
        <v>0</v>
      </c>
      <c r="P72" s="248" t="s">
        <v>264</v>
      </c>
      <c r="Q72" s="248" t="s">
        <v>238</v>
      </c>
      <c r="R72" s="24"/>
      <c r="S72" s="27"/>
      <c r="T72" s="24"/>
      <c r="U72" s="27"/>
    </row>
    <row r="73" spans="1:21" s="28" customFormat="1" ht="306" customHeight="1" x14ac:dyDescent="0.35">
      <c r="A73" s="22">
        <v>5</v>
      </c>
      <c r="B73" s="27" t="s">
        <v>45</v>
      </c>
      <c r="C73" s="27" t="s">
        <v>45</v>
      </c>
      <c r="D73" s="184" t="s">
        <v>15</v>
      </c>
      <c r="E73" s="326" t="s">
        <v>253</v>
      </c>
      <c r="F73" s="327"/>
      <c r="G73" s="327"/>
      <c r="H73" s="327"/>
      <c r="I73" s="327"/>
      <c r="J73" s="327"/>
      <c r="K73" s="327"/>
      <c r="L73" s="327"/>
      <c r="M73" s="328"/>
      <c r="N73" s="23">
        <v>3228.32</v>
      </c>
      <c r="O73" s="24">
        <v>2500</v>
      </c>
      <c r="P73" s="248" t="s">
        <v>266</v>
      </c>
      <c r="Q73" s="248" t="s">
        <v>241</v>
      </c>
      <c r="R73" s="24"/>
      <c r="S73" s="27"/>
      <c r="T73" s="24"/>
      <c r="U73" s="27"/>
    </row>
    <row r="74" spans="1:21" s="134" customFormat="1" x14ac:dyDescent="0.35">
      <c r="B74" s="177"/>
      <c r="C74" s="177"/>
      <c r="D74" s="177"/>
      <c r="L74" s="205" t="s">
        <v>56</v>
      </c>
      <c r="M74" s="205"/>
      <c r="N74" s="178">
        <f>SUM(N65:N73)</f>
        <v>13306</v>
      </c>
      <c r="O74" s="179">
        <f>SUM(O65:O73)</f>
        <v>4569.05</v>
      </c>
      <c r="P74" s="180"/>
      <c r="Q74" s="180"/>
      <c r="R74" s="178">
        <f>SUM(R65:R73)</f>
        <v>0</v>
      </c>
      <c r="S74" s="180"/>
      <c r="T74" s="178">
        <f>SUM(T65:T73)</f>
        <v>0</v>
      </c>
      <c r="U74" s="180"/>
    </row>
    <row r="75" spans="1:21" s="133" customFormat="1" x14ac:dyDescent="0.35">
      <c r="B75" s="140"/>
      <c r="C75" s="140"/>
      <c r="D75" s="140"/>
      <c r="O75" s="149"/>
      <c r="P75" s="150"/>
      <c r="Q75" s="150"/>
      <c r="R75" s="147"/>
      <c r="S75" s="150"/>
      <c r="T75" s="147"/>
      <c r="U75" s="150"/>
    </row>
    <row r="76" spans="1:21" s="45" customFormat="1" ht="37" x14ac:dyDescent="0.35">
      <c r="A76" s="58" t="s">
        <v>111</v>
      </c>
      <c r="B76" s="215"/>
      <c r="C76" s="215"/>
      <c r="D76" s="215"/>
      <c r="E76" s="59"/>
      <c r="F76" s="59"/>
      <c r="G76" s="59"/>
      <c r="H76" s="59"/>
      <c r="I76" s="59"/>
      <c r="J76" s="59"/>
      <c r="K76" s="59"/>
      <c r="L76" s="59"/>
      <c r="M76" s="60"/>
      <c r="N76" s="216" t="s">
        <v>62</v>
      </c>
      <c r="O76" s="217" t="s">
        <v>37</v>
      </c>
      <c r="P76" s="218" t="s">
        <v>63</v>
      </c>
      <c r="Q76" s="218" t="s">
        <v>63</v>
      </c>
      <c r="R76" s="61" t="s">
        <v>38</v>
      </c>
      <c r="S76" s="62" t="s">
        <v>63</v>
      </c>
      <c r="T76" s="61" t="s">
        <v>39</v>
      </c>
      <c r="U76" s="62" t="s">
        <v>63</v>
      </c>
    </row>
    <row r="77" spans="1:21" ht="29" x14ac:dyDescent="0.35">
      <c r="A77" s="18" t="s">
        <v>58</v>
      </c>
      <c r="B77" s="172" t="s">
        <v>53</v>
      </c>
      <c r="C77" s="172" t="s">
        <v>52</v>
      </c>
      <c r="D77" s="210" t="s">
        <v>32</v>
      </c>
      <c r="E77" s="332" t="s">
        <v>33</v>
      </c>
      <c r="F77" s="332"/>
      <c r="G77" s="332"/>
      <c r="H77" s="332"/>
      <c r="I77" s="332"/>
      <c r="J77" s="332"/>
      <c r="K77" s="332"/>
      <c r="L77" s="332"/>
      <c r="M77" s="333"/>
      <c r="N77" s="16" t="s">
        <v>34</v>
      </c>
      <c r="O77" s="10" t="s">
        <v>34</v>
      </c>
      <c r="P77" s="14"/>
      <c r="Q77" s="14"/>
      <c r="R77" s="10" t="s">
        <v>34</v>
      </c>
      <c r="S77" s="15"/>
      <c r="T77" s="10" t="s">
        <v>34</v>
      </c>
      <c r="U77" s="15"/>
    </row>
    <row r="78" spans="1:21" s="28" customFormat="1" ht="72.5" x14ac:dyDescent="0.35">
      <c r="A78" s="22">
        <v>2</v>
      </c>
      <c r="B78" s="27" t="s">
        <v>44</v>
      </c>
      <c r="C78" s="27" t="s">
        <v>44</v>
      </c>
      <c r="D78" s="176" t="s">
        <v>20</v>
      </c>
      <c r="E78" s="326" t="s">
        <v>193</v>
      </c>
      <c r="F78" s="327"/>
      <c r="G78" s="327"/>
      <c r="H78" s="327"/>
      <c r="I78" s="327"/>
      <c r="J78" s="327"/>
      <c r="K78" s="327"/>
      <c r="L78" s="327"/>
      <c r="M78" s="328"/>
      <c r="N78" s="23">
        <v>1250</v>
      </c>
      <c r="O78" s="24">
        <v>700</v>
      </c>
      <c r="P78" s="248" t="s">
        <v>258</v>
      </c>
      <c r="Q78" s="25"/>
      <c r="R78" s="24"/>
      <c r="S78" s="27"/>
      <c r="T78" s="24"/>
      <c r="U78" s="27"/>
    </row>
    <row r="79" spans="1:21" s="28" customFormat="1" ht="29" x14ac:dyDescent="0.35">
      <c r="A79" s="22">
        <v>4</v>
      </c>
      <c r="B79" s="27" t="s">
        <v>45</v>
      </c>
      <c r="C79" s="27" t="s">
        <v>45</v>
      </c>
      <c r="D79" s="176" t="s">
        <v>20</v>
      </c>
      <c r="E79" s="326" t="s">
        <v>194</v>
      </c>
      <c r="F79" s="327"/>
      <c r="G79" s="327"/>
      <c r="H79" s="327"/>
      <c r="I79" s="327"/>
      <c r="J79" s="327"/>
      <c r="K79" s="327"/>
      <c r="L79" s="327"/>
      <c r="M79" s="328"/>
      <c r="N79" s="23">
        <v>200</v>
      </c>
      <c r="O79" s="24">
        <v>200</v>
      </c>
      <c r="P79" s="25" t="s">
        <v>262</v>
      </c>
      <c r="Q79" s="25"/>
      <c r="R79" s="24"/>
      <c r="S79" s="27"/>
      <c r="T79" s="24"/>
      <c r="U79" s="27"/>
    </row>
    <row r="80" spans="1:21" s="28" customFormat="1" ht="29" x14ac:dyDescent="0.35">
      <c r="A80" s="22">
        <v>4</v>
      </c>
      <c r="B80" s="27" t="s">
        <v>45</v>
      </c>
      <c r="C80" s="27" t="s">
        <v>45</v>
      </c>
      <c r="D80" s="176" t="s">
        <v>20</v>
      </c>
      <c r="E80" s="326" t="s">
        <v>195</v>
      </c>
      <c r="F80" s="327"/>
      <c r="G80" s="327"/>
      <c r="H80" s="327"/>
      <c r="I80" s="327"/>
      <c r="J80" s="327"/>
      <c r="K80" s="327"/>
      <c r="L80" s="327"/>
      <c r="M80" s="328"/>
      <c r="N80" s="23">
        <v>200</v>
      </c>
      <c r="O80" s="24">
        <v>0</v>
      </c>
      <c r="P80" s="248" t="s">
        <v>259</v>
      </c>
      <c r="Q80" s="25"/>
      <c r="R80" s="24"/>
      <c r="S80" s="27"/>
      <c r="T80" s="24"/>
      <c r="U80" s="27"/>
    </row>
    <row r="81" spans="1:21" s="28" customFormat="1" ht="29" x14ac:dyDescent="0.35">
      <c r="A81" s="22">
        <v>4</v>
      </c>
      <c r="B81" s="27" t="s">
        <v>45</v>
      </c>
      <c r="C81" s="27" t="s">
        <v>45</v>
      </c>
      <c r="D81" s="176" t="s">
        <v>20</v>
      </c>
      <c r="E81" s="326" t="s">
        <v>196</v>
      </c>
      <c r="F81" s="327"/>
      <c r="G81" s="327"/>
      <c r="H81" s="327"/>
      <c r="I81" s="327"/>
      <c r="J81" s="327"/>
      <c r="K81" s="327"/>
      <c r="L81" s="327"/>
      <c r="M81" s="328"/>
      <c r="N81" s="23">
        <v>200</v>
      </c>
      <c r="O81" s="24">
        <v>0</v>
      </c>
      <c r="P81" s="248" t="s">
        <v>260</v>
      </c>
      <c r="Q81" s="25"/>
      <c r="R81" s="24"/>
      <c r="S81" s="27"/>
      <c r="T81" s="24"/>
      <c r="U81" s="27"/>
    </row>
    <row r="82" spans="1:21" s="28" customFormat="1" ht="29" x14ac:dyDescent="0.35">
      <c r="A82" s="22">
        <v>4</v>
      </c>
      <c r="B82" s="27" t="s">
        <v>45</v>
      </c>
      <c r="C82" s="27" t="s">
        <v>45</v>
      </c>
      <c r="D82" s="176" t="s">
        <v>20</v>
      </c>
      <c r="E82" s="326" t="s">
        <v>197</v>
      </c>
      <c r="F82" s="327"/>
      <c r="G82" s="327"/>
      <c r="H82" s="327"/>
      <c r="I82" s="327"/>
      <c r="J82" s="327"/>
      <c r="K82" s="327"/>
      <c r="L82" s="327"/>
      <c r="M82" s="328"/>
      <c r="N82" s="23">
        <v>100</v>
      </c>
      <c r="O82" s="24">
        <v>0</v>
      </c>
      <c r="P82" s="248" t="s">
        <v>261</v>
      </c>
      <c r="Q82" s="25"/>
      <c r="R82" s="24"/>
      <c r="S82" s="27"/>
      <c r="T82" s="24"/>
      <c r="U82" s="27"/>
    </row>
    <row r="83" spans="1:21" s="28" customFormat="1" ht="30" customHeight="1" x14ac:dyDescent="0.35">
      <c r="A83" s="22">
        <v>4</v>
      </c>
      <c r="B83" s="27" t="s">
        <v>44</v>
      </c>
      <c r="C83" s="27" t="s">
        <v>44</v>
      </c>
      <c r="D83" s="176" t="s">
        <v>20</v>
      </c>
      <c r="E83" s="326" t="s">
        <v>198</v>
      </c>
      <c r="F83" s="327"/>
      <c r="G83" s="327"/>
      <c r="H83" s="327"/>
      <c r="I83" s="327"/>
      <c r="J83" s="327"/>
      <c r="K83" s="327"/>
      <c r="L83" s="327"/>
      <c r="M83" s="328"/>
      <c r="N83" s="23">
        <v>0</v>
      </c>
      <c r="O83" s="24">
        <v>0</v>
      </c>
      <c r="P83" s="25" t="s">
        <v>262</v>
      </c>
      <c r="Q83" s="25"/>
      <c r="R83" s="24"/>
      <c r="S83" s="27"/>
      <c r="T83" s="24"/>
      <c r="U83" s="27"/>
    </row>
    <row r="84" spans="1:21" s="28" customFormat="1" ht="29" x14ac:dyDescent="0.35">
      <c r="A84" s="22">
        <v>2</v>
      </c>
      <c r="B84" s="27" t="s">
        <v>44</v>
      </c>
      <c r="C84" s="27" t="s">
        <v>46</v>
      </c>
      <c r="D84" s="176" t="s">
        <v>256</v>
      </c>
      <c r="E84" s="326"/>
      <c r="F84" s="327"/>
      <c r="G84" s="327"/>
      <c r="H84" s="327"/>
      <c r="I84" s="327"/>
      <c r="J84" s="327"/>
      <c r="K84" s="327"/>
      <c r="L84" s="327"/>
      <c r="M84" s="328"/>
      <c r="N84" s="23"/>
      <c r="O84" s="24">
        <v>560</v>
      </c>
      <c r="P84" s="248" t="s">
        <v>257</v>
      </c>
      <c r="Q84" s="25"/>
      <c r="R84" s="24"/>
      <c r="S84" s="27"/>
      <c r="T84" s="24"/>
      <c r="U84" s="27"/>
    </row>
    <row r="85" spans="1:21" s="28" customFormat="1" ht="58" x14ac:dyDescent="0.35">
      <c r="A85" s="22">
        <v>4</v>
      </c>
      <c r="B85" s="27" t="s">
        <v>46</v>
      </c>
      <c r="C85" s="27" t="s">
        <v>46</v>
      </c>
      <c r="D85" s="176" t="s">
        <v>20</v>
      </c>
      <c r="E85" s="326"/>
      <c r="F85" s="327"/>
      <c r="G85" s="327"/>
      <c r="H85" s="327"/>
      <c r="I85" s="327"/>
      <c r="J85" s="327"/>
      <c r="K85" s="327"/>
      <c r="L85" s="327"/>
      <c r="M85" s="328"/>
      <c r="N85" s="23"/>
      <c r="O85" s="24">
        <v>50</v>
      </c>
      <c r="P85" s="250" t="s">
        <v>268</v>
      </c>
      <c r="Q85" s="25"/>
      <c r="R85" s="24"/>
      <c r="S85" s="27"/>
      <c r="T85" s="24"/>
      <c r="U85" s="27"/>
    </row>
    <row r="86" spans="1:21" s="28" customFormat="1" x14ac:dyDescent="0.35">
      <c r="A86" s="22"/>
      <c r="B86" s="27"/>
      <c r="C86" s="27"/>
      <c r="D86" s="176"/>
      <c r="E86" s="326"/>
      <c r="F86" s="327"/>
      <c r="G86" s="327"/>
      <c r="H86" s="327"/>
      <c r="I86" s="327"/>
      <c r="J86" s="327"/>
      <c r="K86" s="327"/>
      <c r="L86" s="327"/>
      <c r="M86" s="328"/>
      <c r="N86" s="23"/>
      <c r="O86" s="24"/>
      <c r="P86" s="25"/>
      <c r="Q86" s="25"/>
      <c r="R86" s="24"/>
      <c r="S86" s="27"/>
      <c r="T86" s="24"/>
      <c r="U86" s="27"/>
    </row>
    <row r="87" spans="1:21" s="134" customFormat="1" x14ac:dyDescent="0.35">
      <c r="B87" s="177"/>
      <c r="C87" s="177"/>
      <c r="D87" s="177"/>
      <c r="K87" s="204" t="s">
        <v>71</v>
      </c>
      <c r="L87" s="205"/>
      <c r="M87" s="205"/>
      <c r="N87" s="178">
        <f>SUM(N78:N86)</f>
        <v>1950</v>
      </c>
      <c r="O87" s="179">
        <f>SUM(O78:O86)</f>
        <v>1510</v>
      </c>
      <c r="P87" s="178"/>
      <c r="Q87" s="178"/>
      <c r="R87" s="178">
        <f>SUM(R78:R86)</f>
        <v>0</v>
      </c>
      <c r="S87" s="178"/>
      <c r="T87" s="178">
        <f>SUM(T78:T86)</f>
        <v>0</v>
      </c>
      <c r="U87" s="178"/>
    </row>
    <row r="88" spans="1:21" s="134" customFormat="1" ht="15" thickBot="1" x14ac:dyDescent="0.4">
      <c r="B88" s="177"/>
      <c r="C88" s="177"/>
      <c r="D88" s="177"/>
      <c r="M88" s="178"/>
      <c r="N88" s="178"/>
      <c r="O88" s="179"/>
      <c r="P88" s="180"/>
      <c r="Q88" s="180"/>
      <c r="R88" s="178"/>
      <c r="S88" s="180"/>
      <c r="T88" s="178"/>
      <c r="U88" s="180"/>
    </row>
    <row r="89" spans="1:21" s="134" customFormat="1" ht="19" thickBot="1" x14ac:dyDescent="0.5">
      <c r="B89" s="177"/>
      <c r="C89" s="177"/>
      <c r="D89" s="177"/>
      <c r="K89" s="329" t="s">
        <v>112</v>
      </c>
      <c r="L89" s="330"/>
      <c r="M89" s="331"/>
      <c r="N89" s="178">
        <f>SUM(N74,N61,N87,N56,N47)</f>
        <v>17056</v>
      </c>
      <c r="O89" s="179">
        <f>SUM(O74,O61,O87,O56,O47)</f>
        <v>17056</v>
      </c>
      <c r="P89" s="178"/>
      <c r="Q89" s="178"/>
      <c r="R89" s="178">
        <f>SUM(R74,R61,R87,R56,R47)</f>
        <v>0</v>
      </c>
      <c r="S89" s="178"/>
      <c r="T89" s="178">
        <f>SUM(T74,T61,T87,T56,T47)</f>
        <v>0</v>
      </c>
      <c r="U89" s="180"/>
    </row>
    <row r="90" spans="1:21" s="134" customFormat="1" ht="15" thickBot="1" x14ac:dyDescent="0.4">
      <c r="B90" s="177"/>
      <c r="C90" s="177"/>
      <c r="D90" s="177"/>
      <c r="M90" s="178"/>
      <c r="N90" s="178"/>
      <c r="O90" s="179"/>
      <c r="P90" s="180"/>
      <c r="Q90" s="180"/>
      <c r="R90" s="178"/>
      <c r="S90" s="180"/>
      <c r="T90" s="178"/>
      <c r="U90" s="180"/>
    </row>
    <row r="91" spans="1:21" s="134" customFormat="1" ht="21.5" thickBot="1" x14ac:dyDescent="0.55000000000000004">
      <c r="B91" s="177"/>
      <c r="C91" s="177"/>
      <c r="D91" s="314" t="s">
        <v>74</v>
      </c>
      <c r="E91" s="315"/>
      <c r="F91" s="315"/>
      <c r="G91" s="315"/>
      <c r="H91" s="315"/>
      <c r="I91" s="315"/>
      <c r="J91" s="315"/>
      <c r="K91" s="315"/>
      <c r="L91" s="315"/>
      <c r="M91" s="316"/>
      <c r="N91" s="219">
        <f>SUM(N74,N61,N87,N56,N47,N36)</f>
        <v>47500</v>
      </c>
      <c r="O91" s="220">
        <f>SUM(O74,O61,O87,O56,O47,O36)</f>
        <v>47500</v>
      </c>
      <c r="P91" s="178"/>
      <c r="Q91" s="178"/>
      <c r="R91" s="219">
        <f>SUM(R74,R61,R87,R56,R47,R36)</f>
        <v>0</v>
      </c>
      <c r="S91" s="178"/>
      <c r="T91" s="219">
        <f>SUM(T74,T61,T87,T56,T47,T36)</f>
        <v>0</v>
      </c>
      <c r="U91" s="178"/>
    </row>
    <row r="92" spans="1:21" s="134" customFormat="1" ht="21" x14ac:dyDescent="0.5">
      <c r="B92" s="177"/>
      <c r="C92" s="177"/>
      <c r="D92" s="177"/>
      <c r="F92" s="221"/>
      <c r="G92" s="221"/>
      <c r="H92" s="221"/>
      <c r="I92" s="221"/>
      <c r="J92" s="221"/>
      <c r="K92" s="221"/>
      <c r="L92" s="221"/>
      <c r="M92" s="221"/>
      <c r="N92" s="178"/>
      <c r="O92" s="179"/>
      <c r="P92" s="178"/>
      <c r="Q92" s="178"/>
      <c r="R92" s="178"/>
      <c r="S92" s="178"/>
      <c r="T92" s="178"/>
      <c r="U92" s="178"/>
    </row>
    <row r="93" spans="1:21" s="133" customFormat="1" x14ac:dyDescent="0.35">
      <c r="B93" s="140"/>
      <c r="C93" s="140"/>
      <c r="D93" s="140"/>
      <c r="O93" s="149"/>
      <c r="P93" s="150"/>
      <c r="Q93" s="150"/>
      <c r="R93" s="147"/>
      <c r="S93" s="150"/>
      <c r="T93" s="147"/>
      <c r="U93" s="150"/>
    </row>
    <row r="94" spans="1:21" s="45" customFormat="1" ht="37" x14ac:dyDescent="0.35">
      <c r="A94" s="63" t="s">
        <v>35</v>
      </c>
      <c r="B94" s="222"/>
      <c r="C94" s="223"/>
      <c r="D94" s="224"/>
      <c r="E94" s="64"/>
      <c r="F94" s="64"/>
      <c r="G94" s="64"/>
      <c r="H94" s="64"/>
      <c r="I94" s="64"/>
      <c r="J94" s="64"/>
      <c r="K94" s="64"/>
      <c r="L94" s="64"/>
      <c r="M94" s="65"/>
      <c r="N94" s="225" t="s">
        <v>62</v>
      </c>
      <c r="O94" s="66" t="s">
        <v>37</v>
      </c>
      <c r="P94" s="226" t="s">
        <v>63</v>
      </c>
      <c r="Q94" s="226" t="s">
        <v>63</v>
      </c>
      <c r="R94" s="66" t="s">
        <v>38</v>
      </c>
      <c r="S94" s="67" t="s">
        <v>63</v>
      </c>
      <c r="T94" s="66" t="s">
        <v>39</v>
      </c>
      <c r="U94" s="67" t="s">
        <v>63</v>
      </c>
    </row>
    <row r="95" spans="1:21" ht="29" x14ac:dyDescent="0.35">
      <c r="A95" s="18" t="s">
        <v>58</v>
      </c>
      <c r="B95" s="172" t="s">
        <v>53</v>
      </c>
      <c r="C95" s="172" t="s">
        <v>52</v>
      </c>
      <c r="D95" s="193" t="s">
        <v>32</v>
      </c>
      <c r="E95" s="332" t="s">
        <v>33</v>
      </c>
      <c r="F95" s="332"/>
      <c r="G95" s="332"/>
      <c r="H95" s="332"/>
      <c r="I95" s="332"/>
      <c r="J95" s="332"/>
      <c r="K95" s="332"/>
      <c r="L95" s="332"/>
      <c r="M95" s="333"/>
      <c r="N95" s="16" t="s">
        <v>34</v>
      </c>
      <c r="O95" s="10" t="s">
        <v>34</v>
      </c>
      <c r="P95" s="14"/>
      <c r="Q95" s="14"/>
      <c r="R95" s="10" t="s">
        <v>34</v>
      </c>
      <c r="S95" s="15"/>
      <c r="T95" s="10" t="s">
        <v>34</v>
      </c>
      <c r="U95" s="15"/>
    </row>
    <row r="96" spans="1:21" s="28" customFormat="1" ht="29.5" thickBot="1" x14ac:dyDescent="0.4">
      <c r="A96" s="22"/>
      <c r="B96" s="27"/>
      <c r="C96" s="27"/>
      <c r="D96" s="184" t="s">
        <v>48</v>
      </c>
      <c r="E96" s="323"/>
      <c r="F96" s="324"/>
      <c r="G96" s="324"/>
      <c r="H96" s="324"/>
      <c r="I96" s="324"/>
      <c r="J96" s="324"/>
      <c r="K96" s="324"/>
      <c r="L96" s="324"/>
      <c r="M96" s="325"/>
      <c r="N96" s="23"/>
      <c r="O96" s="24"/>
      <c r="P96" s="25"/>
      <c r="Q96" s="25"/>
      <c r="R96" s="24"/>
      <c r="S96" s="27"/>
      <c r="T96" s="24"/>
      <c r="U96" s="27"/>
    </row>
    <row r="97" spans="2:21" s="134" customFormat="1" ht="21.5" thickBot="1" x14ac:dyDescent="0.55000000000000004">
      <c r="B97" s="177"/>
      <c r="C97" s="177"/>
      <c r="D97" s="177"/>
      <c r="G97" s="314" t="s">
        <v>57</v>
      </c>
      <c r="H97" s="315"/>
      <c r="I97" s="315"/>
      <c r="J97" s="315"/>
      <c r="K97" s="315"/>
      <c r="L97" s="315"/>
      <c r="M97" s="316" t="s">
        <v>57</v>
      </c>
      <c r="N97" s="178">
        <f>SUM(N96:N96)</f>
        <v>0</v>
      </c>
      <c r="O97" s="179">
        <f>SUM(O96:O96)</f>
        <v>0</v>
      </c>
      <c r="P97" s="180"/>
      <c r="Q97" s="180"/>
      <c r="R97" s="178">
        <f>SUM(R96:R96)</f>
        <v>0</v>
      </c>
      <c r="S97" s="180"/>
      <c r="T97" s="178">
        <f>SUM(T96:T96)</f>
        <v>0</v>
      </c>
      <c r="U97" s="180"/>
    </row>
    <row r="98" spans="2:21" s="133" customFormat="1" ht="15" thickBot="1" x14ac:dyDescent="0.4">
      <c r="B98" s="140"/>
      <c r="C98" s="140"/>
      <c r="D98" s="140"/>
      <c r="O98" s="149"/>
      <c r="P98" s="150"/>
      <c r="Q98" s="150"/>
      <c r="R98" s="147"/>
      <c r="S98" s="150"/>
      <c r="T98" s="147"/>
      <c r="U98" s="150"/>
    </row>
    <row r="99" spans="2:21" s="133" customFormat="1" ht="21.5" thickBot="1" x14ac:dyDescent="0.55000000000000004">
      <c r="B99" s="140"/>
      <c r="C99" s="140"/>
      <c r="D99" s="140"/>
      <c r="G99" s="314" t="s">
        <v>164</v>
      </c>
      <c r="H99" s="315"/>
      <c r="I99" s="315"/>
      <c r="J99" s="315"/>
      <c r="K99" s="315"/>
      <c r="L99" s="315"/>
      <c r="M99" s="316"/>
      <c r="N99" s="227">
        <f>N91</f>
        <v>47500</v>
      </c>
      <c r="O99" s="149"/>
      <c r="P99" s="150"/>
      <c r="Q99" s="150"/>
      <c r="R99" s="147"/>
      <c r="S99" s="150"/>
      <c r="T99" s="147"/>
      <c r="U99" s="150"/>
    </row>
    <row r="100" spans="2:21" s="133" customFormat="1" ht="15" thickBot="1" x14ac:dyDescent="0.4">
      <c r="B100" s="140"/>
      <c r="C100" s="140"/>
      <c r="D100" s="140"/>
      <c r="O100" s="149"/>
      <c r="P100" s="150"/>
      <c r="Q100" s="150"/>
      <c r="R100" s="147"/>
      <c r="S100" s="150"/>
      <c r="T100" s="147"/>
      <c r="U100" s="150"/>
    </row>
    <row r="101" spans="2:21" s="134" customFormat="1" ht="21.5" thickBot="1" x14ac:dyDescent="0.55000000000000004">
      <c r="B101" s="177"/>
      <c r="C101" s="177"/>
      <c r="D101" s="177"/>
      <c r="F101" s="228"/>
      <c r="G101" s="314" t="s">
        <v>73</v>
      </c>
      <c r="H101" s="315"/>
      <c r="I101" s="315"/>
      <c r="J101" s="315"/>
      <c r="K101" s="315"/>
      <c r="L101" s="315"/>
      <c r="M101" s="316"/>
      <c r="N101" s="227">
        <v>0</v>
      </c>
      <c r="O101" s="229">
        <v>0</v>
      </c>
      <c r="P101" s="227"/>
      <c r="Q101" s="227"/>
      <c r="R101" s="227">
        <v>0</v>
      </c>
      <c r="S101" s="227"/>
      <c r="T101" s="227">
        <v>0</v>
      </c>
      <c r="U101" s="178"/>
    </row>
    <row r="102" spans="2:21" s="133" customFormat="1" x14ac:dyDescent="0.35">
      <c r="B102" s="140"/>
      <c r="C102" s="140"/>
      <c r="D102" s="140"/>
      <c r="O102" s="149"/>
      <c r="P102" s="150"/>
      <c r="Q102" s="150"/>
      <c r="R102" s="147"/>
      <c r="S102" s="150"/>
      <c r="T102" s="147"/>
      <c r="U102" s="150"/>
    </row>
    <row r="103" spans="2:21" s="133" customFormat="1" ht="15" thickBot="1" x14ac:dyDescent="0.4">
      <c r="B103" s="140"/>
      <c r="C103" s="140"/>
      <c r="D103" s="140"/>
      <c r="O103" s="149"/>
      <c r="P103" s="150"/>
      <c r="Q103" s="150"/>
      <c r="R103" s="147"/>
      <c r="S103" s="150"/>
      <c r="T103" s="147"/>
      <c r="U103" s="150"/>
    </row>
    <row r="104" spans="2:21" s="230" customFormat="1" ht="24" thickBot="1" x14ac:dyDescent="0.6">
      <c r="B104" s="231"/>
      <c r="C104" s="231"/>
      <c r="D104" s="317" t="s">
        <v>75</v>
      </c>
      <c r="E104" s="318"/>
      <c r="F104" s="318"/>
      <c r="G104" s="318"/>
      <c r="H104" s="318"/>
      <c r="I104" s="318"/>
      <c r="J104" s="318"/>
      <c r="K104" s="318"/>
      <c r="L104" s="318"/>
      <c r="M104" s="319"/>
      <c r="N104" s="232">
        <f>SUM(N97,N99,N101)</f>
        <v>47500</v>
      </c>
      <c r="O104" s="233">
        <f>SUM(O101,O97,O91)</f>
        <v>47500</v>
      </c>
      <c r="P104" s="232"/>
      <c r="Q104" s="232"/>
      <c r="R104" s="232">
        <f>SUM(R101,R97,R91)</f>
        <v>0</v>
      </c>
      <c r="S104" s="232"/>
      <c r="T104" s="232">
        <f>SUM(T101,T97,T91)</f>
        <v>0</v>
      </c>
      <c r="U104" s="234"/>
    </row>
  </sheetData>
  <mergeCells count="60">
    <mergeCell ref="E85:M85"/>
    <mergeCell ref="E32:M32"/>
    <mergeCell ref="E33:M33"/>
    <mergeCell ref="A11:N14"/>
    <mergeCell ref="E18:M18"/>
    <mergeCell ref="E19:M19"/>
    <mergeCell ref="E20:M20"/>
    <mergeCell ref="E21:M21"/>
    <mergeCell ref="E22:M22"/>
    <mergeCell ref="E23:M23"/>
    <mergeCell ref="E27:M27"/>
    <mergeCell ref="E28:M28"/>
    <mergeCell ref="E29:M29"/>
    <mergeCell ref="E30:M30"/>
    <mergeCell ref="E31:M31"/>
    <mergeCell ref="E50:M50"/>
    <mergeCell ref="J36:M36"/>
    <mergeCell ref="E40:M40"/>
    <mergeCell ref="E41:M41"/>
    <mergeCell ref="E42:M42"/>
    <mergeCell ref="E43:M43"/>
    <mergeCell ref="E44:M44"/>
    <mergeCell ref="E45:M45"/>
    <mergeCell ref="E46:M46"/>
    <mergeCell ref="E60:M60"/>
    <mergeCell ref="E51:M51"/>
    <mergeCell ref="E52:M52"/>
    <mergeCell ref="E53:M53"/>
    <mergeCell ref="E54:M54"/>
    <mergeCell ref="E55:M55"/>
    <mergeCell ref="E59:M59"/>
    <mergeCell ref="E81:M81"/>
    <mergeCell ref="E82:M82"/>
    <mergeCell ref="E69:M69"/>
    <mergeCell ref="E64:M64"/>
    <mergeCell ref="E65:M65"/>
    <mergeCell ref="E66:M66"/>
    <mergeCell ref="E67:M67"/>
    <mergeCell ref="E68:M68"/>
    <mergeCell ref="E73:M73"/>
    <mergeCell ref="E77:M77"/>
    <mergeCell ref="E78:M78"/>
    <mergeCell ref="E79:M79"/>
    <mergeCell ref="E80:M80"/>
    <mergeCell ref="G99:M99"/>
    <mergeCell ref="G101:M101"/>
    <mergeCell ref="D104:M104"/>
    <mergeCell ref="A1:C1"/>
    <mergeCell ref="D1:E1"/>
    <mergeCell ref="G97:M97"/>
    <mergeCell ref="E96:M96"/>
    <mergeCell ref="E84:M84"/>
    <mergeCell ref="E86:M86"/>
    <mergeCell ref="K89:M89"/>
    <mergeCell ref="D91:M91"/>
    <mergeCell ref="E95:M95"/>
    <mergeCell ref="E83:M83"/>
    <mergeCell ref="E70:M70"/>
    <mergeCell ref="E71:M71"/>
    <mergeCell ref="E72:M72"/>
  </mergeCells>
  <dataValidations count="10">
    <dataValidation type="list" allowBlank="1" showInputMessage="1" showErrorMessage="1" error="Please Select from the Drop Down Menu" sqref="D60" xr:uid="{00000000-0002-0000-0200-000000000000}">
      <formula1>Telephone</formula1>
    </dataValidation>
    <dataValidation type="list" allowBlank="1" showInputMessage="1" showErrorMessage="1" error="Please Select from the Drop Down Menu" sqref="D51:D55" xr:uid="{00000000-0002-0000-0200-000001000000}">
      <formula1>Supplies</formula1>
    </dataValidation>
    <dataValidation allowBlank="1" showInputMessage="1" showErrorMessage="1" error="Please select from the drop down menu" sqref="D28:D33" xr:uid="{00000000-0002-0000-0200-000002000000}"/>
    <dataValidation type="list" allowBlank="1" showInputMessage="1" showErrorMessage="1" error="Please select from the drop down menu" sqref="D19:D23" xr:uid="{00000000-0002-0000-0200-000003000000}">
      <formula1>Salary</formula1>
    </dataValidation>
    <dataValidation type="list" allowBlank="1" showInputMessage="1" showErrorMessage="1" error="Please Select from the Drop Down Menu" sqref="D41:D46" xr:uid="{00000000-0002-0000-0200-000004000000}">
      <formula1>ContractedServices</formula1>
    </dataValidation>
    <dataValidation type="list" allowBlank="1" showInputMessage="1" showErrorMessage="1" sqref="H6" xr:uid="{00000000-0002-0000-0200-000005000000}">
      <formula1>YesNo</formula1>
    </dataValidation>
    <dataValidation type="list" allowBlank="1" showInputMessage="1" showErrorMessage="1" sqref="D96" xr:uid="{00000000-0002-0000-0200-000006000000}">
      <formula1>Salaries</formula1>
    </dataValidation>
    <dataValidation type="list" allowBlank="1" showInputMessage="1" showErrorMessage="1" sqref="B96:C96 B41:C46 B60:C60 B28:C33 B51:C55 B19:C23 B65:C73 B78:C86" xr:uid="{00000000-0002-0000-0200-000007000000}">
      <formula1>Quarter1</formula1>
    </dataValidation>
    <dataValidation type="list" allowBlank="1" showInputMessage="1" showErrorMessage="1" sqref="D78:D86" xr:uid="{00000000-0002-0000-0200-000008000000}">
      <formula1>Other</formula1>
    </dataValidation>
    <dataValidation allowBlank="1" showInputMessage="1" showErrorMessage="1" error="Please Select from the Drop Down Menu" sqref="D65:D73" xr:uid="{00000000-0002-0000-0200-000009000000}"/>
  </dataValidations>
  <pageMargins left="0.7" right="0.7" top="0.75" bottom="0.75" header="0.3" footer="0.3"/>
  <pageSetup paperSize="5" scale="81" orientation="landscape" r:id="rId1"/>
  <rowBreaks count="2" manualBreakCount="2">
    <brk id="21" max="19" man="1"/>
    <brk id="30"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19" workbookViewId="0">
      <selection activeCell="C7" sqref="C7"/>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62" t="s">
        <v>40</v>
      </c>
      <c r="B1" s="362"/>
      <c r="C1" s="362"/>
      <c r="E1" s="362" t="s">
        <v>37</v>
      </c>
      <c r="F1" s="362"/>
      <c r="G1" s="362"/>
      <c r="I1" s="362" t="s">
        <v>38</v>
      </c>
      <c r="J1" s="362"/>
      <c r="K1" s="362"/>
      <c r="M1" s="362" t="s">
        <v>39</v>
      </c>
      <c r="N1" s="362"/>
      <c r="O1" s="362"/>
    </row>
    <row r="2" spans="1:15" x14ac:dyDescent="0.35">
      <c r="A2" s="277" t="s">
        <v>2</v>
      </c>
      <c r="B2" s="277"/>
      <c r="C2" s="1" t="s">
        <v>0</v>
      </c>
      <c r="E2" s="277" t="s">
        <v>2</v>
      </c>
      <c r="F2" s="277"/>
      <c r="G2" s="1" t="s">
        <v>0</v>
      </c>
      <c r="I2" s="277" t="s">
        <v>2</v>
      </c>
      <c r="J2" s="277"/>
      <c r="K2" s="1" t="s">
        <v>0</v>
      </c>
      <c r="M2" s="277" t="s">
        <v>2</v>
      </c>
      <c r="N2" s="277"/>
      <c r="O2" s="1" t="s">
        <v>0</v>
      </c>
    </row>
    <row r="3" spans="1:15" x14ac:dyDescent="0.35">
      <c r="A3" s="363" t="s">
        <v>5</v>
      </c>
      <c r="B3" s="364"/>
      <c r="C3" s="19"/>
      <c r="E3" s="337" t="s">
        <v>5</v>
      </c>
      <c r="F3" s="333"/>
      <c r="G3" s="19"/>
      <c r="I3" s="337" t="s">
        <v>5</v>
      </c>
      <c r="J3" s="333"/>
      <c r="K3" s="19"/>
      <c r="M3" s="337" t="s">
        <v>5</v>
      </c>
      <c r="N3" s="333"/>
      <c r="O3" s="19"/>
    </row>
    <row r="4" spans="1:15" x14ac:dyDescent="0.35">
      <c r="A4" s="4">
        <v>1</v>
      </c>
      <c r="B4" s="5" t="s">
        <v>1</v>
      </c>
      <c r="C4" s="19">
        <f>SUMIF('Budget Detail &amp; Amendments'!D19:D28, B4, 'Budget Detail &amp; Amendments'!N19:N28)</f>
        <v>25800</v>
      </c>
      <c r="E4" s="4">
        <v>1</v>
      </c>
      <c r="F4" s="5" t="s">
        <v>1</v>
      </c>
      <c r="G4" s="19">
        <f>SUMIF('Budget Detail &amp; Amendments'!E23:E28, 'Budget Roll-Up'!F4, 'Budget Detail &amp; Amendments'!Q23:Q28)</f>
        <v>0</v>
      </c>
      <c r="I4" s="4">
        <v>1</v>
      </c>
      <c r="J4" s="5" t="s">
        <v>1</v>
      </c>
      <c r="K4" s="19">
        <f>SUMIF('Budget Detail &amp; Amendments'!E23:E28, 'Budget Roll-Up'!J4, 'Budget Detail &amp; Amendments'!S23:S28)</f>
        <v>0</v>
      </c>
      <c r="M4" s="4">
        <v>1</v>
      </c>
      <c r="N4" s="5" t="s">
        <v>1</v>
      </c>
      <c r="O4" s="19">
        <f>SUMIF('Budget Detail &amp; Amendments'!E23:E28, 'Budget Roll-Up'!N4, 'Budget Detail &amp; Amendments'!U23:U28)</f>
        <v>0</v>
      </c>
    </row>
    <row r="5" spans="1:15" x14ac:dyDescent="0.35">
      <c r="A5" s="4">
        <v>2</v>
      </c>
      <c r="B5" s="5" t="s">
        <v>3</v>
      </c>
      <c r="C5" s="19">
        <f>SUMIF('Budget Detail &amp; Amendments'!D19:D28, B5, 'Budget Detail &amp; Amendments'!N19:N28)</f>
        <v>0</v>
      </c>
      <c r="E5" s="4">
        <v>2</v>
      </c>
      <c r="F5" s="5" t="s">
        <v>3</v>
      </c>
      <c r="G5" s="19">
        <f>SUMIF('Budget Detail &amp; Amendments'!E23:E28, 'Budget Roll-Up'!F5, 'Budget Detail &amp; Amendments'!Q23:Q28)</f>
        <v>0</v>
      </c>
      <c r="I5" s="4">
        <v>2</v>
      </c>
      <c r="J5" s="5" t="s">
        <v>3</v>
      </c>
      <c r="K5" s="19">
        <f>SUMIF('Budget Detail &amp; Amendments'!E23:E28, 'Budget Roll-Up'!J5, 'Budget Detail &amp; Amendments'!S23:S28)</f>
        <v>0</v>
      </c>
      <c r="M5" s="4">
        <v>2</v>
      </c>
      <c r="N5" s="5" t="s">
        <v>3</v>
      </c>
      <c r="O5" s="19">
        <f>SUMIF('Budget Detail &amp; Amendments'!E23:E28, 'Budget Roll-Up'!N5, 'Budget Detail &amp; Amendments'!U23:U28)</f>
        <v>0</v>
      </c>
    </row>
    <row r="6" spans="1:15" x14ac:dyDescent="0.35">
      <c r="A6" s="4">
        <v>3</v>
      </c>
      <c r="B6" s="5" t="s">
        <v>4</v>
      </c>
      <c r="C6" s="19">
        <f>'Budget Detail &amp; Amendments'!N34</f>
        <v>4644</v>
      </c>
      <c r="E6" s="4">
        <v>3</v>
      </c>
      <c r="F6" s="5" t="s">
        <v>4</v>
      </c>
      <c r="G6" s="19">
        <f>'Budget Detail &amp; Amendments'!Q42</f>
        <v>0</v>
      </c>
      <c r="I6" s="4">
        <v>3</v>
      </c>
      <c r="J6" s="5" t="s">
        <v>4</v>
      </c>
      <c r="K6" s="19">
        <f>'Budget Detail &amp; Amendments'!S42</f>
        <v>0</v>
      </c>
      <c r="M6" s="4">
        <v>3</v>
      </c>
      <c r="N6" s="5" t="s">
        <v>4</v>
      </c>
      <c r="O6" s="19">
        <f>'Budget Detail &amp; Amendments'!U42</f>
        <v>0</v>
      </c>
    </row>
    <row r="7" spans="1:15" x14ac:dyDescent="0.35">
      <c r="A7" s="6">
        <v>4</v>
      </c>
      <c r="B7" s="7" t="s">
        <v>6</v>
      </c>
      <c r="C7" s="20">
        <f>SUM(C4:C6)</f>
        <v>30444</v>
      </c>
      <c r="E7" s="6">
        <v>4</v>
      </c>
      <c r="F7" s="7" t="s">
        <v>6</v>
      </c>
      <c r="G7" s="20">
        <f>SUM(G4:G6)</f>
        <v>0</v>
      </c>
      <c r="I7" s="6">
        <v>4</v>
      </c>
      <c r="J7" s="7" t="s">
        <v>6</v>
      </c>
      <c r="K7" s="20">
        <f>SUM(K4:K6)</f>
        <v>0</v>
      </c>
      <c r="M7" s="6">
        <v>4</v>
      </c>
      <c r="N7" s="7" t="s">
        <v>6</v>
      </c>
      <c r="O7" s="20">
        <f>SUM(O4:O6)</f>
        <v>0</v>
      </c>
    </row>
    <row r="8" spans="1:15" x14ac:dyDescent="0.35">
      <c r="G8" s="21"/>
      <c r="K8" s="21"/>
      <c r="O8" s="21"/>
    </row>
    <row r="9" spans="1:15" x14ac:dyDescent="0.35">
      <c r="A9" s="277" t="s">
        <v>7</v>
      </c>
      <c r="B9" s="277"/>
      <c r="E9" s="277" t="s">
        <v>7</v>
      </c>
      <c r="F9" s="277"/>
      <c r="G9" s="21"/>
      <c r="I9" s="277" t="s">
        <v>7</v>
      </c>
      <c r="J9" s="277"/>
      <c r="K9" s="21"/>
      <c r="M9" s="277" t="s">
        <v>7</v>
      </c>
      <c r="N9" s="277"/>
      <c r="O9" s="21"/>
    </row>
    <row r="10" spans="1:15" x14ac:dyDescent="0.35">
      <c r="A10" s="4">
        <v>5</v>
      </c>
      <c r="B10" s="5" t="s">
        <v>8</v>
      </c>
      <c r="C10" s="19">
        <f>SUMIF('Budget Detail &amp; Amendments'!$D$50:$D$110, B10, 'Budget Detail &amp; Amendments'!$N$50:$N$110)</f>
        <v>0</v>
      </c>
      <c r="E10" s="4">
        <v>5</v>
      </c>
      <c r="F10" s="5" t="s">
        <v>8</v>
      </c>
      <c r="G10" s="19">
        <f>SUMIF('Budget Detail &amp; Amendments'!E47:E54, 'Budget Roll-Up'!F10, 'Budget Detail &amp; Amendments'!Q47:Q54)</f>
        <v>0</v>
      </c>
      <c r="I10" s="4">
        <v>5</v>
      </c>
      <c r="J10" s="5" t="s">
        <v>8</v>
      </c>
      <c r="K10" s="19">
        <f>SUMIF('Budget Detail &amp; Amendments'!E47:E54, 'Budget Roll-Up'!J10, 'Budget Detail &amp; Amendments'!S47:S54)</f>
        <v>0</v>
      </c>
      <c r="M10" s="4">
        <v>5</v>
      </c>
      <c r="N10" s="5" t="s">
        <v>8</v>
      </c>
      <c r="O10" s="19">
        <f>SUMIF('Budget Detail &amp; Amendments'!E47:E54, 'Budget Roll-Up'!N10, 'Budget Detail &amp; Amendments'!U47:U54)</f>
        <v>0</v>
      </c>
    </row>
    <row r="11" spans="1:15" x14ac:dyDescent="0.35">
      <c r="A11" s="4">
        <v>6</v>
      </c>
      <c r="B11" s="5" t="s">
        <v>9</v>
      </c>
      <c r="C11" s="19">
        <f>SUMIF('Budget Detail &amp; Amendments'!$D$50:$D$110, B11, 'Budget Detail &amp; Amendments'!$N$50:$N$110)</f>
        <v>0</v>
      </c>
      <c r="E11" s="4">
        <v>6</v>
      </c>
      <c r="F11" s="5" t="s">
        <v>9</v>
      </c>
      <c r="G11" s="19"/>
      <c r="I11" s="4">
        <v>6</v>
      </c>
      <c r="J11" s="5" t="s">
        <v>9</v>
      </c>
      <c r="K11" s="19"/>
      <c r="M11" s="4">
        <v>6</v>
      </c>
      <c r="N11" s="5" t="s">
        <v>9</v>
      </c>
      <c r="O11" s="19"/>
    </row>
    <row r="12" spans="1:15" x14ac:dyDescent="0.35">
      <c r="A12" s="4">
        <v>7</v>
      </c>
      <c r="B12" s="5" t="s">
        <v>10</v>
      </c>
      <c r="C12" s="19">
        <f>SUMIF('Budget Detail &amp; Amendments'!$D$41:$D$110, B12, 'Budget Detail &amp; Amendments'!$N$41:$N$110)</f>
        <v>200</v>
      </c>
      <c r="E12" s="4">
        <v>7</v>
      </c>
      <c r="F12" s="5" t="s">
        <v>10</v>
      </c>
      <c r="G12" s="19">
        <f>SUMIF('Budget Detail &amp; Amendments'!E47:E54, 'Budget Roll-Up'!F12, 'Budget Detail &amp; Amendments'!Q47:Q54)</f>
        <v>0</v>
      </c>
      <c r="I12" s="4">
        <v>7</v>
      </c>
      <c r="J12" s="5" t="s">
        <v>10</v>
      </c>
      <c r="K12" s="19">
        <f>SUMIF('Budget Detail &amp; Amendments'!E47:E54, 'Budget Roll-Up'!J12, 'Budget Detail &amp; Amendments'!S47:S54)</f>
        <v>0</v>
      </c>
      <c r="M12" s="4">
        <v>7</v>
      </c>
      <c r="N12" s="5" t="s">
        <v>10</v>
      </c>
      <c r="O12" s="19">
        <f>SUMIF('Budget Detail &amp; Amendments'!E47:E54, 'Budget Roll-Up'!N12, 'Budget Detail &amp; Amendments'!U47:U54)</f>
        <v>0</v>
      </c>
    </row>
    <row r="13" spans="1:15" x14ac:dyDescent="0.35">
      <c r="A13" s="4">
        <v>8</v>
      </c>
      <c r="B13" s="5" t="s">
        <v>13</v>
      </c>
      <c r="C13" s="19">
        <f>SUMIF('Budget Detail &amp; Amendments'!$D$50:$D$110, B13, 'Budget Detail &amp; Amendments'!$N$50:$N$110)</f>
        <v>1600</v>
      </c>
      <c r="E13" s="4">
        <v>8</v>
      </c>
      <c r="F13" s="5" t="s">
        <v>13</v>
      </c>
      <c r="G13" s="19">
        <f>SUMIF('Budget Detail &amp; Amendments'!E56:E60, 'Budget Roll-Up'!F13, 'Budget Detail &amp; Amendments'!Q56:Q60)</f>
        <v>0</v>
      </c>
      <c r="I13" s="4">
        <v>8</v>
      </c>
      <c r="J13" s="5" t="s">
        <v>13</v>
      </c>
      <c r="K13" s="19">
        <f>SUMIF('Budget Detail &amp; Amendments'!E56:E60, 'Budget Roll-Up'!J13, 'Budget Detail &amp; Amendments'!S56:S60)</f>
        <v>0</v>
      </c>
      <c r="M13" s="4">
        <v>8</v>
      </c>
      <c r="N13" s="5" t="s">
        <v>13</v>
      </c>
      <c r="O13" s="19">
        <f>SUMIF('Budget Detail &amp; Amendments'!E56:E60, 'Budget Roll-Up'!N13, 'Budget Detail &amp; Amendments'!U56:U60)</f>
        <v>0</v>
      </c>
    </row>
    <row r="14" spans="1:15" x14ac:dyDescent="0.35">
      <c r="A14" s="4">
        <v>9</v>
      </c>
      <c r="B14" s="5" t="s">
        <v>11</v>
      </c>
      <c r="C14" s="19">
        <f>SUMIF('Budget Detail &amp; Amendments'!$D$50:$D$110, B14, 'Budget Detail &amp; Amendments'!$N$50:$N$110)</f>
        <v>0</v>
      </c>
      <c r="E14" s="4">
        <v>9</v>
      </c>
      <c r="F14" s="5" t="s">
        <v>11</v>
      </c>
      <c r="G14" s="19">
        <f>SUMIF('Budget Detail &amp; Amendments'!E56:E60, 'Budget Roll-Up'!F14, 'Budget Detail &amp; Amendments'!Q56:Q60)</f>
        <v>0</v>
      </c>
      <c r="I14" s="4">
        <v>9</v>
      </c>
      <c r="J14" s="5" t="s">
        <v>11</v>
      </c>
      <c r="K14" s="19">
        <f>SUMIF('Budget Detail &amp; Amendments'!E56:E60, 'Budget Roll-Up'!J14, 'Budget Detail &amp; Amendments'!S56:S60)</f>
        <v>0</v>
      </c>
      <c r="M14" s="4">
        <v>9</v>
      </c>
      <c r="N14" s="5" t="s">
        <v>11</v>
      </c>
      <c r="O14" s="19">
        <f>SUMIF('Budget Detail &amp; Amendments'!E56:E60, 'Budget Roll-Up'!N14, 'Budget Detail &amp; Amendments'!U56:U60)</f>
        <v>0</v>
      </c>
    </row>
    <row r="15" spans="1:15" x14ac:dyDescent="0.35">
      <c r="A15" s="4">
        <v>10</v>
      </c>
      <c r="B15" s="5" t="s">
        <v>12</v>
      </c>
      <c r="C15" s="19">
        <f>SUMIF('Budget Detail &amp; Amendments'!$D$50:$D$110, B15, 'Budget Detail &amp; Amendments'!$N$50:$N$110)</f>
        <v>0</v>
      </c>
      <c r="E15" s="4">
        <v>10</v>
      </c>
      <c r="F15" s="5" t="s">
        <v>12</v>
      </c>
      <c r="G15" s="19">
        <f>SUMIF('Budget Detail &amp; Amendments'!E65:E74, 'Budget Roll-Up'!F15, 'Budget Detail &amp; Amendments'!Q65:Q74)</f>
        <v>0</v>
      </c>
      <c r="I15" s="4">
        <v>10</v>
      </c>
      <c r="J15" s="5" t="s">
        <v>12</v>
      </c>
      <c r="K15" s="19">
        <f>SUMIF('Budget Detail &amp; Amendments'!E65:E74, 'Budget Roll-Up'!J15, 'Budget Detail &amp; Amendments'!S65:S74)</f>
        <v>0</v>
      </c>
      <c r="M15" s="4">
        <v>10</v>
      </c>
      <c r="N15" s="5" t="s">
        <v>12</v>
      </c>
      <c r="O15" s="19">
        <f>SUMIF('Budget Detail &amp; Amendments'!E65:E74, 'Budget Roll-Up'!N15, 'Budget Detail &amp; Amendments'!U65:U74)</f>
        <v>0</v>
      </c>
    </row>
    <row r="16" spans="1:15" x14ac:dyDescent="0.35">
      <c r="A16" s="4">
        <v>11</v>
      </c>
      <c r="B16" s="5" t="s">
        <v>14</v>
      </c>
      <c r="C16" s="19">
        <f>SUMIF('Budget Detail &amp; Amendments'!$D$50:$D$110, B16, 'Budget Detail &amp; Amendments'!$N$50:$N$110)</f>
        <v>0</v>
      </c>
      <c r="E16" s="4">
        <v>11</v>
      </c>
      <c r="F16" s="5" t="s">
        <v>14</v>
      </c>
      <c r="G16" s="19">
        <f>SUMIF('Budget Detail &amp; Amendments'!E65:E74, 'Budget Roll-Up'!F16, 'Budget Detail &amp; Amendments'!Q65:Q74)</f>
        <v>0</v>
      </c>
      <c r="I16" s="4">
        <v>11</v>
      </c>
      <c r="J16" s="5" t="s">
        <v>14</v>
      </c>
      <c r="K16" s="19">
        <f>SUMIF('Budget Detail &amp; Amendments'!E65:E74, 'Budget Roll-Up'!J16, 'Budget Detail &amp; Amendments'!S65:S74)</f>
        <v>0</v>
      </c>
      <c r="M16" s="4">
        <v>11</v>
      </c>
      <c r="N16" s="5" t="s">
        <v>14</v>
      </c>
      <c r="O16" s="19">
        <f>SUMIF('Budget Detail &amp; Amendments'!E65:E74, 'Budget Roll-Up'!N16, 'Budget Detail &amp; Amendments'!U65:U74)</f>
        <v>0</v>
      </c>
    </row>
    <row r="17" spans="1:15" x14ac:dyDescent="0.35">
      <c r="A17" s="4">
        <v>12</v>
      </c>
      <c r="B17" s="5" t="s">
        <v>15</v>
      </c>
      <c r="C17" s="19">
        <f>SUMIF('Budget Detail &amp; Amendments'!$D$50:$D$110, B17, 'Budget Detail &amp; Amendments'!$N$50:$N$110)</f>
        <v>13306</v>
      </c>
      <c r="E17" s="4">
        <v>12</v>
      </c>
      <c r="F17" s="5" t="s">
        <v>15</v>
      </c>
      <c r="G17" s="19">
        <f>SUM('Budget Detail &amp; Amendments'!Q93)</f>
        <v>0</v>
      </c>
      <c r="I17" s="4">
        <v>12</v>
      </c>
      <c r="J17" s="5" t="s">
        <v>15</v>
      </c>
      <c r="K17" s="19">
        <f>SUM('Budget Detail &amp; Amendments'!S93)</f>
        <v>0</v>
      </c>
      <c r="M17" s="4">
        <v>12</v>
      </c>
      <c r="N17" s="5" t="s">
        <v>15</v>
      </c>
      <c r="O17" s="19">
        <f>SUM('Budget Detail &amp; Amendments'!U93)</f>
        <v>0</v>
      </c>
    </row>
    <row r="18" spans="1:15" x14ac:dyDescent="0.35">
      <c r="A18" s="4">
        <v>13</v>
      </c>
      <c r="B18" s="5" t="s">
        <v>16</v>
      </c>
      <c r="C18" s="19">
        <f>SUMIF('Budget Detail &amp; Amendments'!$D$50:$D$110, B18, 'Budget Detail &amp; Amendments'!$N$50:$N$110)</f>
        <v>0</v>
      </c>
      <c r="E18" s="4">
        <v>13</v>
      </c>
      <c r="F18" s="5" t="s">
        <v>16</v>
      </c>
      <c r="G18" s="19"/>
      <c r="I18" s="4">
        <v>13</v>
      </c>
      <c r="J18" s="5" t="s">
        <v>16</v>
      </c>
      <c r="K18" s="19"/>
      <c r="M18" s="4">
        <v>13</v>
      </c>
      <c r="N18" s="5" t="s">
        <v>16</v>
      </c>
      <c r="O18" s="19"/>
    </row>
    <row r="19" spans="1:15" x14ac:dyDescent="0.35">
      <c r="A19" s="4">
        <v>14</v>
      </c>
      <c r="B19" s="5" t="s">
        <v>17</v>
      </c>
      <c r="C19" s="19">
        <f>SUMIF('Budget Detail &amp; Amendments'!$D$50:$D$110, B19, 'Budget Detail &amp; Amendments'!$N$50:$N$110)</f>
        <v>0</v>
      </c>
      <c r="E19" s="4">
        <v>14</v>
      </c>
      <c r="F19" s="5" t="s">
        <v>17</v>
      </c>
      <c r="G19" s="19"/>
      <c r="I19" s="4">
        <v>14</v>
      </c>
      <c r="J19" s="5" t="s">
        <v>17</v>
      </c>
      <c r="K19" s="19"/>
      <c r="M19" s="4">
        <v>14</v>
      </c>
      <c r="N19" s="5" t="s">
        <v>17</v>
      </c>
      <c r="O19" s="19"/>
    </row>
    <row r="20" spans="1:15" x14ac:dyDescent="0.35">
      <c r="A20" s="4">
        <v>15</v>
      </c>
      <c r="B20" s="5" t="s">
        <v>18</v>
      </c>
      <c r="C20" s="19">
        <f>SUMIF('Budget Detail &amp; Amendments'!$D$50:$D$110, B20, 'Budget Detail &amp; Amendments'!$N$50:$N$110)</f>
        <v>0</v>
      </c>
      <c r="E20" s="4">
        <v>15</v>
      </c>
      <c r="F20" s="5" t="s">
        <v>18</v>
      </c>
      <c r="G20" s="19"/>
      <c r="I20" s="4">
        <v>15</v>
      </c>
      <c r="J20" s="5" t="s">
        <v>18</v>
      </c>
      <c r="K20" s="19"/>
      <c r="M20" s="4">
        <v>15</v>
      </c>
      <c r="N20" s="5" t="s">
        <v>18</v>
      </c>
      <c r="O20" s="19"/>
    </row>
    <row r="21" spans="1:15" x14ac:dyDescent="0.35">
      <c r="A21" s="4">
        <v>16</v>
      </c>
      <c r="B21" s="5" t="s">
        <v>19</v>
      </c>
      <c r="C21" s="19">
        <f>SUMIF('Budget Detail &amp; Amendments'!$D$50:$D$110, B16, 'Budget Detail &amp; Amendments'!$N$50:$N$110)</f>
        <v>0</v>
      </c>
      <c r="E21" s="4">
        <v>16</v>
      </c>
      <c r="F21" s="5" t="s">
        <v>19</v>
      </c>
      <c r="G21" s="19" t="e">
        <f>SUMIF('Budget Detail &amp; Amendments'!#REF!, 'Budget Roll-Up'!F21, 'Budget Detail &amp; Amendments'!#REF!)</f>
        <v>#REF!</v>
      </c>
      <c r="I21" s="4">
        <v>16</v>
      </c>
      <c r="J21" s="5" t="s">
        <v>19</v>
      </c>
      <c r="K21" s="19" t="e">
        <f>SUMIF('Budget Detail &amp; Amendments'!#REF!, 'Budget Roll-Up'!J21, 'Budget Detail &amp; Amendments'!#REF!)</f>
        <v>#REF!</v>
      </c>
      <c r="M21" s="4">
        <v>16</v>
      </c>
      <c r="N21" s="5" t="s">
        <v>19</v>
      </c>
      <c r="O21" s="19" t="e">
        <f>SUMIF('Budget Detail &amp; Amendments'!#REF!, 'Budget Roll-Up'!N21, 'Budget Detail &amp; Amendments'!#REF!)</f>
        <v>#REF!</v>
      </c>
    </row>
    <row r="22" spans="1:15" x14ac:dyDescent="0.35">
      <c r="A22" s="4">
        <v>17</v>
      </c>
      <c r="B22" s="5" t="s">
        <v>20</v>
      </c>
      <c r="C22" s="19">
        <f>SUMIF('Budget Detail &amp; Amendments'!$D$50:$D$110, B22, 'Budget Detail &amp; Amendments'!$N$50:$N$110)</f>
        <v>1950</v>
      </c>
      <c r="E22" s="4">
        <v>17</v>
      </c>
      <c r="F22" s="5" t="s">
        <v>20</v>
      </c>
      <c r="G22" s="19" t="e">
        <f>SUMIF('Budget Detail &amp; Amendments'!#REF!, 'Budget Roll-Up'!F22, 'Budget Detail &amp; Amendments'!#REF!)</f>
        <v>#REF!</v>
      </c>
      <c r="I22" s="4">
        <v>17</v>
      </c>
      <c r="J22" s="5" t="s">
        <v>20</v>
      </c>
      <c r="K22" s="19" t="e">
        <f>SUMIF('Budget Detail &amp; Amendments'!#REF!, 'Budget Roll-Up'!J22, 'Budget Detail &amp; Amendments'!#REF!)</f>
        <v>#REF!</v>
      </c>
      <c r="M22" s="4">
        <v>17</v>
      </c>
      <c r="N22" s="5" t="s">
        <v>20</v>
      </c>
      <c r="O22" s="19" t="e">
        <f>SUMIF('Budget Detail &amp; Amendments'!#REF!, 'Budget Roll-Up'!N22,'Budget Detail &amp; Amendments'!#REF!)</f>
        <v>#REF!</v>
      </c>
    </row>
    <row r="23" spans="1:15" x14ac:dyDescent="0.35">
      <c r="A23" s="4">
        <v>18</v>
      </c>
      <c r="B23" s="5" t="s">
        <v>21</v>
      </c>
      <c r="C23" s="19">
        <f>SUMIF('Budget Detail &amp; Amendments'!$D$50:$D$110, B23, 'Budget Detail &amp; Amendments'!$N$50:$N$110)</f>
        <v>0</v>
      </c>
      <c r="E23" s="4">
        <v>18</v>
      </c>
      <c r="F23" s="5" t="s">
        <v>21</v>
      </c>
      <c r="G23" s="19" t="e">
        <f>SUMIF('Budget Detail &amp; Amendments'!#REF!, 'Budget Roll-Up'!F23, 'Budget Detail &amp; Amendments'!#REF!)</f>
        <v>#REF!</v>
      </c>
      <c r="I23" s="4">
        <v>18</v>
      </c>
      <c r="J23" s="5" t="s">
        <v>21</v>
      </c>
      <c r="K23" s="19" t="e">
        <f>SUMIF('Budget Detail &amp; Amendments'!#REF!, 'Budget Roll-Up'!J23,'Budget Detail &amp; Amendments'!#REF!)</f>
        <v>#REF!</v>
      </c>
      <c r="M23" s="4">
        <v>18</v>
      </c>
      <c r="N23" s="5" t="s">
        <v>21</v>
      </c>
      <c r="O23" s="19" t="e">
        <f>SUMIF('Budget Detail &amp; Amendments'!#REF!, 'Budget Roll-Up'!N23, 'Budget Detail &amp; Amendments'!#REF!)</f>
        <v>#REF!</v>
      </c>
    </row>
    <row r="24" spans="1:15" x14ac:dyDescent="0.35">
      <c r="A24" s="6">
        <v>19</v>
      </c>
      <c r="B24" s="7" t="s">
        <v>22</v>
      </c>
      <c r="C24" s="19">
        <f>SUM(C10:C23)</f>
        <v>17056</v>
      </c>
      <c r="E24" s="6">
        <v>19</v>
      </c>
      <c r="F24" s="7" t="s">
        <v>22</v>
      </c>
      <c r="G24" s="19" t="e">
        <f>SUM(G10:G23)</f>
        <v>#REF!</v>
      </c>
      <c r="I24" s="6">
        <v>19</v>
      </c>
      <c r="J24" s="7" t="s">
        <v>22</v>
      </c>
      <c r="K24" s="19" t="e">
        <f>SUM(K10:K23)</f>
        <v>#REF!</v>
      </c>
      <c r="M24" s="6">
        <v>19</v>
      </c>
      <c r="N24" s="7" t="s">
        <v>22</v>
      </c>
      <c r="O24" s="19" t="e">
        <f>SUM(O10:O23)</f>
        <v>#REF!</v>
      </c>
    </row>
    <row r="25" spans="1:15" x14ac:dyDescent="0.35">
      <c r="C25" s="21"/>
      <c r="G25" s="21"/>
      <c r="K25" s="21"/>
      <c r="O25" s="21"/>
    </row>
    <row r="26" spans="1:15" x14ac:dyDescent="0.35">
      <c r="A26" s="6">
        <v>20</v>
      </c>
      <c r="B26" s="7" t="s">
        <v>23</v>
      </c>
      <c r="C26" s="19">
        <f>'Budget Detail &amp; Amendments'!N135</f>
        <v>0</v>
      </c>
      <c r="E26" s="6">
        <v>20</v>
      </c>
      <c r="F26" s="7" t="s">
        <v>23</v>
      </c>
      <c r="G26" s="19">
        <f>'Budget Detail &amp; Amendments'!Q120</f>
        <v>0</v>
      </c>
      <c r="I26" s="6">
        <v>20</v>
      </c>
      <c r="J26" s="7" t="s">
        <v>23</v>
      </c>
      <c r="K26" s="19">
        <f>SUM('Budget Detail &amp; Amendments'!S120)</f>
        <v>0</v>
      </c>
      <c r="M26" s="6">
        <v>20</v>
      </c>
      <c r="N26" s="7" t="s">
        <v>23</v>
      </c>
      <c r="O26" s="19">
        <f>SUM('Budget Detail &amp; Amendments'!U120)</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Amendments'!O150</f>
        <v>0</v>
      </c>
      <c r="E28" s="6">
        <v>21</v>
      </c>
      <c r="F28" s="7" t="s">
        <v>24</v>
      </c>
      <c r="G28" s="19">
        <f>SUM('Budget Detail &amp; Amendments'!Q116)</f>
        <v>0</v>
      </c>
      <c r="I28" s="6">
        <v>21</v>
      </c>
      <c r="J28" s="7" t="s">
        <v>24</v>
      </c>
      <c r="K28" s="19">
        <f>SUM('Budget Detail &amp; Amendments'!S116)</f>
        <v>0</v>
      </c>
      <c r="M28" s="6">
        <v>21</v>
      </c>
      <c r="N28" s="7" t="s">
        <v>24</v>
      </c>
      <c r="O28" s="19">
        <f>SUM('Budget Detail &amp; Amendments'!U116)</f>
        <v>0</v>
      </c>
    </row>
    <row r="29" spans="1:15" x14ac:dyDescent="0.35">
      <c r="A29" s="2"/>
      <c r="B29" s="1"/>
      <c r="C29" s="21"/>
      <c r="E29" s="2"/>
      <c r="F29" s="1"/>
      <c r="G29" s="21"/>
      <c r="I29" s="2"/>
      <c r="J29" s="1"/>
      <c r="K29" s="21"/>
      <c r="M29" s="2"/>
      <c r="N29" s="1"/>
      <c r="O29" s="21"/>
    </row>
    <row r="30" spans="1:15" x14ac:dyDescent="0.35">
      <c r="A30" s="6">
        <v>22</v>
      </c>
      <c r="B30" s="7" t="s">
        <v>25</v>
      </c>
      <c r="C30" s="19">
        <f>SUM(C7,C24,C26,C28)</f>
        <v>47500</v>
      </c>
      <c r="E30" s="6">
        <v>22</v>
      </c>
      <c r="F30" s="7" t="s">
        <v>25</v>
      </c>
      <c r="G30" s="19" t="e">
        <f>SUM(G7,G24,G26,G28)</f>
        <v>#REF!</v>
      </c>
      <c r="I30" s="6">
        <v>22</v>
      </c>
      <c r="J30" s="7" t="s">
        <v>25</v>
      </c>
      <c r="K30" s="19" t="e">
        <f>SUM(K7,K24,K26,K28)</f>
        <v>#REF!</v>
      </c>
      <c r="M30" s="6">
        <v>22</v>
      </c>
      <c r="N30" s="7" t="s">
        <v>25</v>
      </c>
      <c r="O30" s="19" t="e">
        <f>SUM(O7,O24,O26,O28)</f>
        <v>#REF!</v>
      </c>
    </row>
    <row r="33" spans="1:7" ht="15" thickBot="1" x14ac:dyDescent="0.4"/>
    <row r="34" spans="1:7" ht="15" customHeight="1" thickBot="1" x14ac:dyDescent="0.4">
      <c r="A34" s="365" t="s">
        <v>59</v>
      </c>
      <c r="B34" s="366"/>
      <c r="C34" s="366"/>
      <c r="D34" s="366"/>
      <c r="E34" s="366"/>
      <c r="F34" s="366"/>
      <c r="G34" s="367"/>
    </row>
    <row r="35" spans="1:7" x14ac:dyDescent="0.35">
      <c r="A35" s="12"/>
      <c r="C35" s="12"/>
      <c r="D35" s="12"/>
      <c r="E35" s="12"/>
      <c r="F35" s="12"/>
    </row>
    <row r="52" ht="15" customHeight="1" x14ac:dyDescent="0.35"/>
  </sheetData>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3" customWidth="1"/>
    <col min="6" max="6" width="18.1796875" style="44" customWidth="1"/>
    <col min="8" max="8" width="17.81640625" style="43" customWidth="1"/>
    <col min="10" max="10" width="18.453125" style="43" customWidth="1"/>
  </cols>
  <sheetData>
    <row r="1" spans="1:10" s="69" customFormat="1" ht="18.5" x14ac:dyDescent="0.45">
      <c r="A1" s="68"/>
      <c r="B1" s="68"/>
      <c r="D1" s="70" t="s">
        <v>108</v>
      </c>
      <c r="E1" s="71"/>
      <c r="F1" s="72" t="s">
        <v>37</v>
      </c>
      <c r="G1" s="71"/>
      <c r="H1" s="70" t="s">
        <v>38</v>
      </c>
      <c r="I1" s="71"/>
      <c r="J1" s="70" t="s">
        <v>39</v>
      </c>
    </row>
    <row r="3" spans="1:10" x14ac:dyDescent="0.35">
      <c r="A3" s="13" t="s">
        <v>98</v>
      </c>
      <c r="B3" s="1" t="str">
        <f>Narrative!C3</f>
        <v>Third Annual Welding Competition</v>
      </c>
      <c r="D3" s="43">
        <f ca="1">SUMIF('Budget Detail &amp; Amendments'!A:R, 1,'Budget Detail &amp; Amendments'!O:O)</f>
        <v>476.95</v>
      </c>
      <c r="F3" s="44">
        <f ca="1">SUMIF('Budget Detail &amp; Amendments'!A:R, 1, 'Budget Detail &amp; Amendments'!Q:Q)</f>
        <v>0</v>
      </c>
      <c r="H3" s="43">
        <f ca="1">SUMIF('Budget Detail &amp; Amendments'!A:R, 1, 'Budget Detail &amp; Amendments'!S:S)</f>
        <v>0</v>
      </c>
      <c r="J3" s="43">
        <f ca="1">SUMIF('Budget Detail &amp; Amendments'!A:R, 1, 'Budget Detail &amp; Amendments'!U:U)</f>
        <v>0</v>
      </c>
    </row>
    <row r="5" spans="1:10" x14ac:dyDescent="0.35">
      <c r="A5" s="13" t="s">
        <v>99</v>
      </c>
      <c r="B5" s="1" t="str">
        <f>Narrative!C45</f>
        <v>NACEP Attendance</v>
      </c>
      <c r="D5" s="43">
        <f ca="1">SUMIF('Budget Detail &amp; Amendments'!A:R, 2, 'Budget Detail &amp; Amendments'!O:O)</f>
        <v>1260</v>
      </c>
      <c r="F5" s="44">
        <f ca="1">SUMIF('Budget Detail &amp; Amendments'!A:R, 2, 'Budget Detail &amp; Amendments'!Q:Q)</f>
        <v>0</v>
      </c>
      <c r="H5" s="43">
        <f ca="1">SUMIF('Budget Detail &amp; Amendments'!A:R, 2, 'Budget Detail &amp; Amendments'!S:S)</f>
        <v>0</v>
      </c>
      <c r="J5" s="43">
        <f ca="1">SUMIF('Budget Detail &amp; Amendments'!A:R, 2, 'Budget Detail &amp; Amendments'!U:U)</f>
        <v>0</v>
      </c>
    </row>
    <row r="7" spans="1:10" x14ac:dyDescent="0.35">
      <c r="A7" s="13" t="s">
        <v>100</v>
      </c>
      <c r="B7" s="1" t="str">
        <f>Narrative!C87</f>
        <v>High School MCP Visits</v>
      </c>
      <c r="D7" s="43">
        <f ca="1">SUMIF('Budget Detail &amp; Amendments'!A:R, 3, 'Budget Detail &amp; Amendments'!O:O)</f>
        <v>2269.0500000000002</v>
      </c>
      <c r="F7" s="44">
        <f ca="1">SUMIF('Budget Detail &amp; Amendments'!A:R, 3, 'Budget Detail &amp; Amendments'!Q:Q)</f>
        <v>0</v>
      </c>
      <c r="H7" s="43">
        <f ca="1">SUMIF('Budget Detail &amp; Amendments'!A:R, 3, 'Budget Detail &amp; Amendments'!S:S)</f>
        <v>0</v>
      </c>
      <c r="J7" s="43">
        <f ca="1">SUMIF('Budget Detail &amp; Amendments'!A:R, 3, 'Budget Detail &amp; Amendments'!U:U)</f>
        <v>0</v>
      </c>
    </row>
    <row r="9" spans="1:10" x14ac:dyDescent="0.35">
      <c r="A9" s="13" t="s">
        <v>101</v>
      </c>
      <c r="B9" s="1" t="str">
        <f>Narrative!C129</f>
        <v>State Organization MCP Booths</v>
      </c>
      <c r="D9" s="43">
        <f ca="1">SUMIF('Budget Detail &amp; Amendments'!A:R, 4, 'Budget Detail &amp; Amendments'!O:O)</f>
        <v>250</v>
      </c>
      <c r="F9" s="44">
        <f ca="1">SUMIF('Budget Detail &amp; Amendments'!A:R, 4, 'Budget Detail &amp; Amendments'!Q:Q)</f>
        <v>0</v>
      </c>
      <c r="H9" s="43">
        <f ca="1">SUMIF('Budget Detail &amp; Amendments'!A:R, 4, 'Budget Detail &amp; Amendments'!S:S)</f>
        <v>0</v>
      </c>
      <c r="J9" s="43">
        <f ca="1">SUMIF('Budget Detail &amp; Amendments'!A:R, 4, 'Budget Detail &amp; Amendments'!U:U)</f>
        <v>0</v>
      </c>
    </row>
    <row r="11" spans="1:10" x14ac:dyDescent="0.35">
      <c r="A11" s="13" t="s">
        <v>102</v>
      </c>
      <c r="B11" s="1" t="str">
        <f>Narrative!C171</f>
        <v>Dual Enrollment - Secondary Education Workshop</v>
      </c>
      <c r="D11" s="43">
        <f ca="1">SUMIF('Budget Detail &amp; Amendments'!A:R, 5, 'Budget Detail &amp; Amendments'!O:O)</f>
        <v>2800</v>
      </c>
      <c r="F11" s="44">
        <f ca="1">SUMIF('Budget Detail &amp; Amendments'!A:R, 5, 'Budget Detail &amp; Amendments'!Q:Q)</f>
        <v>0</v>
      </c>
      <c r="H11" s="43">
        <f ca="1">SUMIF('Budget Detail &amp; Amendments'!A:R, 5, 'Budget Detail &amp; Amendments'!S:S)</f>
        <v>0</v>
      </c>
      <c r="J11" s="43">
        <f ca="1">SUMIF('Budget Detail &amp; Amendments'!A:R, 5, 'Budget Detail &amp; Amendments'!U:U)</f>
        <v>0</v>
      </c>
    </row>
    <row r="13" spans="1:10" x14ac:dyDescent="0.35">
      <c r="A13" s="13" t="s">
        <v>103</v>
      </c>
      <c r="B13" s="1" t="str">
        <f>Narrative!C213</f>
        <v>Pathways Coordinator</v>
      </c>
      <c r="D13" s="43">
        <f ca="1">SUMIF('Budget Detail &amp; Amendments'!A:R, 6, 'Budget Detail &amp; Amendments'!O:O)</f>
        <v>24544</v>
      </c>
      <c r="F13" s="44">
        <f ca="1">SUMIF('Budget Detail &amp; Amendments'!A:R, 6, 'Budget Detail &amp; Amendments'!Q:Q)</f>
        <v>0</v>
      </c>
      <c r="H13" s="43">
        <f ca="1">SUMIF('Budget Detail &amp; Amendments'!A:R, 6, 'Budget Detail &amp; Amendments'!S:S)</f>
        <v>0</v>
      </c>
      <c r="J13" s="43">
        <f ca="1">SUMIF('Budget Detail &amp; Amendments'!A:R, 6, 'Budget Detail &amp; Amendments'!U:U)</f>
        <v>0</v>
      </c>
    </row>
    <row r="15" spans="1:10" x14ac:dyDescent="0.35">
      <c r="A15" s="13" t="s">
        <v>104</v>
      </c>
      <c r="B15" s="1" t="str">
        <f>Narrative!C240</f>
        <v>Faculty Coordinator</v>
      </c>
      <c r="D15" s="43">
        <f ca="1">SUMIF('Budget Detail &amp; Amendments'!A:R, 7, 'Budget Detail &amp; Amendments'!O:O)</f>
        <v>5900</v>
      </c>
      <c r="F15" s="44">
        <f ca="1">SUMIF('Budget Detail &amp; Amendments'!A:R, 7, 'Budget Detail &amp; Amendments'!Q:Q)</f>
        <v>0</v>
      </c>
      <c r="H15" s="43">
        <f ca="1">SUMIF('Budget Detail &amp; Amendments'!A:R, 7, 'Budget Detail &amp; Amendments'!S:S)</f>
        <v>0</v>
      </c>
      <c r="J15" s="43">
        <f ca="1">SUMIF('Budget Detail &amp; Amendments'!A:R, 7, 'Budget Detail &amp; Amendments'!U:U)</f>
        <v>0</v>
      </c>
    </row>
    <row r="17" spans="1:10" x14ac:dyDescent="0.35">
      <c r="A17" s="13" t="s">
        <v>105</v>
      </c>
      <c r="B17" s="1">
        <f>Narrative!C282</f>
        <v>0</v>
      </c>
      <c r="D17" s="43">
        <f ca="1">SUMIF('Budget Detail &amp; Amendments'!A:R, 8, 'Budget Detail &amp; Amendments'!O:O)</f>
        <v>0</v>
      </c>
      <c r="F17" s="44">
        <f ca="1">SUMIF('Budget Detail &amp; Amendments'!A:R, 8, 'Budget Detail &amp; Amendments'!Q:Q)</f>
        <v>0</v>
      </c>
      <c r="H17" s="43">
        <f ca="1">SUMIF('Budget Detail &amp; Amendments'!A:R, 8, 'Budget Detail &amp; Amendments'!S:S)</f>
        <v>0</v>
      </c>
      <c r="J17" s="43">
        <f ca="1">SUMIF('Budget Detail &amp; Amendments'!A:R, 8, 'Budget Detail &amp; Amendments'!U:U)</f>
        <v>0</v>
      </c>
    </row>
    <row r="19" spans="1:10" x14ac:dyDescent="0.35">
      <c r="A19" s="13" t="s">
        <v>106</v>
      </c>
      <c r="B19" s="1">
        <f>Narrative!C324</f>
        <v>0</v>
      </c>
      <c r="D19" s="43">
        <f ca="1">SUMIF('Budget Detail &amp; Amendments'!A:R, 9, 'Budget Detail &amp; Amendments'!O:O)</f>
        <v>0</v>
      </c>
      <c r="F19" s="44">
        <f ca="1">SUMIF('Budget Detail &amp; Amendments'!A:R, 9, 'Budget Detail &amp; Amendments'!Q:Q)</f>
        <v>0</v>
      </c>
      <c r="H19" s="43">
        <f ca="1">SUMIF('Budget Detail &amp; Amendments'!A:R, 9, 'Budget Detail &amp; Amendments'!S:S)</f>
        <v>0</v>
      </c>
      <c r="J19" s="43">
        <f ca="1">SUMIF('Budget Detail &amp; Amendments'!A:R, 9, 'Budget Detail &amp; Amendments'!U:U)</f>
        <v>0</v>
      </c>
    </row>
    <row r="21" spans="1:10" x14ac:dyDescent="0.35">
      <c r="A21" s="13" t="s">
        <v>107</v>
      </c>
      <c r="B21" s="1">
        <f>Narrative!C366</f>
        <v>0</v>
      </c>
      <c r="D21" s="43">
        <f ca="1">SUMIF('Budget Detail &amp; Amendments'!A:R, 10, 'Budget Detail &amp; Amendments'!O:O)</f>
        <v>0</v>
      </c>
      <c r="F21" s="44">
        <f ca="1">SUMIF('Budget Detail &amp; Amendments'!A:R, 10, 'Budget Detail &amp; Amendments'!Q:Q)</f>
        <v>0</v>
      </c>
      <c r="H21" s="43">
        <f ca="1">SUMIF('Budget Detail &amp; Amendments'!A:R, 10, 'Budget Detail &amp; Amendments'!S:S)</f>
        <v>0</v>
      </c>
      <c r="J21" s="43">
        <f ca="1">SUMIF('Budget Detail &amp; Amendments'!A:R, 10, 'Budget Detail &amp; Amendments'!U:U)</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5" x14ac:dyDescent="0.35"/>
  <sheetData>
    <row r="2" spans="1:25" ht="15.75" customHeight="1" x14ac:dyDescent="0.35">
      <c r="A2" s="368" t="s">
        <v>169</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5" ht="15" customHeight="1" x14ac:dyDescent="0.35">
      <c r="A3" s="368"/>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5" ht="15" customHeight="1" x14ac:dyDescent="0.35">
      <c r="A4" s="368"/>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5" ht="15" customHeight="1" x14ac:dyDescent="0.35">
      <c r="A5" s="368"/>
      <c r="B5" s="368"/>
      <c r="C5" s="368"/>
      <c r="D5" s="368"/>
      <c r="E5" s="368"/>
      <c r="F5" s="368"/>
      <c r="G5" s="368"/>
      <c r="H5" s="368"/>
      <c r="I5" s="368"/>
      <c r="J5" s="368"/>
      <c r="K5" s="368"/>
      <c r="L5" s="368"/>
      <c r="M5" s="368"/>
      <c r="N5" s="368"/>
      <c r="O5" s="368"/>
      <c r="P5" s="368"/>
      <c r="Q5" s="368"/>
      <c r="R5" s="368"/>
      <c r="S5" s="368"/>
      <c r="T5" s="368"/>
      <c r="U5" s="368"/>
      <c r="V5" s="368"/>
      <c r="W5" s="368"/>
      <c r="X5" s="368"/>
      <c r="Y5" s="368"/>
    </row>
    <row r="6" spans="1:25" ht="15" customHeight="1" x14ac:dyDescent="0.35">
      <c r="A6" s="368"/>
      <c r="B6" s="368"/>
      <c r="C6" s="368"/>
      <c r="D6" s="368"/>
      <c r="E6" s="368"/>
      <c r="F6" s="368"/>
      <c r="G6" s="368"/>
      <c r="H6" s="368"/>
      <c r="I6" s="368"/>
      <c r="J6" s="368"/>
      <c r="K6" s="368"/>
      <c r="L6" s="368"/>
      <c r="M6" s="368"/>
      <c r="N6" s="368"/>
      <c r="O6" s="368"/>
      <c r="P6" s="368"/>
      <c r="Q6" s="368"/>
      <c r="R6" s="368"/>
      <c r="S6" s="368"/>
      <c r="T6" s="368"/>
      <c r="U6" s="368"/>
      <c r="V6" s="368"/>
      <c r="W6" s="368"/>
      <c r="X6" s="368"/>
      <c r="Y6" s="368"/>
    </row>
    <row r="7" spans="1:25" ht="15" customHeight="1" x14ac:dyDescent="0.35">
      <c r="A7" s="368"/>
      <c r="B7" s="368"/>
      <c r="C7" s="368"/>
      <c r="D7" s="368"/>
      <c r="E7" s="368"/>
      <c r="F7" s="368"/>
      <c r="G7" s="368"/>
      <c r="H7" s="368"/>
      <c r="I7" s="368"/>
      <c r="J7" s="368"/>
      <c r="K7" s="368"/>
      <c r="L7" s="368"/>
      <c r="M7" s="368"/>
      <c r="N7" s="368"/>
      <c r="O7" s="368"/>
      <c r="P7" s="368"/>
      <c r="Q7" s="368"/>
      <c r="R7" s="368"/>
      <c r="S7" s="368"/>
      <c r="T7" s="368"/>
      <c r="U7" s="368"/>
      <c r="V7" s="368"/>
      <c r="W7" s="368"/>
      <c r="X7" s="368"/>
      <c r="Y7" s="368"/>
    </row>
    <row r="8" spans="1:25" ht="15" customHeight="1" x14ac:dyDescent="0.35">
      <c r="A8" s="368"/>
      <c r="B8" s="368"/>
      <c r="C8" s="368"/>
      <c r="D8" s="368"/>
      <c r="E8" s="368"/>
      <c r="F8" s="368"/>
      <c r="G8" s="368"/>
      <c r="H8" s="368"/>
      <c r="I8" s="368"/>
      <c r="J8" s="368"/>
      <c r="K8" s="368"/>
      <c r="L8" s="368"/>
      <c r="M8" s="368"/>
      <c r="N8" s="368"/>
      <c r="O8" s="368"/>
      <c r="P8" s="368"/>
      <c r="Q8" s="368"/>
      <c r="R8" s="368"/>
      <c r="S8" s="368"/>
      <c r="T8" s="368"/>
      <c r="U8" s="368"/>
      <c r="V8" s="368"/>
      <c r="W8" s="368"/>
      <c r="X8" s="368"/>
      <c r="Y8" s="368"/>
    </row>
    <row r="9" spans="1:25" ht="15" customHeight="1" x14ac:dyDescent="0.35">
      <c r="A9" s="368"/>
      <c r="B9" s="368"/>
      <c r="C9" s="368"/>
      <c r="D9" s="368"/>
      <c r="E9" s="368"/>
      <c r="F9" s="368"/>
      <c r="G9" s="368"/>
      <c r="H9" s="368"/>
      <c r="I9" s="368"/>
      <c r="J9" s="368"/>
      <c r="K9" s="368"/>
      <c r="L9" s="368"/>
      <c r="M9" s="368"/>
      <c r="N9" s="368"/>
      <c r="O9" s="368"/>
      <c r="P9" s="368"/>
      <c r="Q9" s="368"/>
      <c r="R9" s="368"/>
      <c r="S9" s="368"/>
      <c r="T9" s="368"/>
      <c r="U9" s="368"/>
      <c r="V9" s="368"/>
      <c r="W9" s="368"/>
      <c r="X9" s="368"/>
      <c r="Y9" s="368"/>
    </row>
    <row r="10" spans="1:25" ht="15" customHeight="1" x14ac:dyDescent="0.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row>
    <row r="11" spans="1:25" ht="15" customHeight="1" x14ac:dyDescent="0.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row>
    <row r="12" spans="1:25" ht="15" customHeight="1" x14ac:dyDescent="0.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row>
    <row r="13" spans="1:25" ht="15" customHeight="1" x14ac:dyDescent="0.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row>
    <row r="14" spans="1:25" ht="15" customHeight="1" x14ac:dyDescent="0.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row>
    <row r="15" spans="1:25" ht="15" customHeight="1" x14ac:dyDescent="0.35">
      <c r="A15" s="368"/>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row>
    <row r="16" spans="1:25" ht="15" customHeight="1" x14ac:dyDescent="0.35">
      <c r="A16" s="368"/>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row>
    <row r="17" spans="1:25" ht="15" customHeight="1" x14ac:dyDescent="0.35">
      <c r="A17" s="368"/>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row>
    <row r="18" spans="1:25" ht="15" customHeight="1" x14ac:dyDescent="0.35">
      <c r="A18" s="368"/>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row>
    <row r="19" spans="1:25" ht="15" customHeight="1" x14ac:dyDescent="0.35">
      <c r="A19" s="368"/>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row>
    <row r="20" spans="1:25" ht="15" customHeight="1" x14ac:dyDescent="0.35">
      <c r="A20" s="368"/>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row>
    <row r="21" spans="1:25" ht="15" customHeight="1" x14ac:dyDescent="0.3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row>
    <row r="22" spans="1:25" ht="15" customHeight="1" x14ac:dyDescent="0.35">
      <c r="A22" s="368"/>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row>
    <row r="23" spans="1:25" ht="15" customHeight="1" x14ac:dyDescent="0.35">
      <c r="A23" s="36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row>
    <row r="24" spans="1:25" ht="15" customHeight="1" x14ac:dyDescent="0.35">
      <c r="A24" s="368"/>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row>
    <row r="25" spans="1:25" ht="15" customHeight="1" x14ac:dyDescent="0.35">
      <c r="A25" s="368"/>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row>
    <row r="26" spans="1:25" ht="15" customHeight="1" x14ac:dyDescent="0.35">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31" zoomScaleNormal="100" workbookViewId="0">
      <selection activeCell="AA58" sqref="AA58"/>
    </sheetView>
  </sheetViews>
  <sheetFormatPr defaultColWidth="9.1796875" defaultRowHeight="12.5" x14ac:dyDescent="0.25"/>
  <cols>
    <col min="1" max="1" width="3.1796875" style="29" customWidth="1"/>
    <col min="2" max="8" width="3.81640625" style="29" customWidth="1"/>
    <col min="9" max="9" width="1.81640625" style="29" customWidth="1"/>
    <col min="10" max="10" width="8.453125" style="30" bestFit="1" customWidth="1"/>
    <col min="11" max="11" width="32" style="29" bestFit="1" customWidth="1"/>
    <col min="12" max="12" width="4.81640625" style="29" customWidth="1"/>
    <col min="13" max="19" width="3.81640625" style="29" customWidth="1"/>
    <col min="20" max="20" width="1.81640625" style="29" customWidth="1"/>
    <col min="21" max="21" width="4.453125" style="29" customWidth="1"/>
    <col min="22" max="22" width="30.54296875" style="29" bestFit="1" customWidth="1"/>
    <col min="23" max="23" width="2.81640625" style="29" customWidth="1"/>
    <col min="24" max="24" width="3.1796875" style="29" customWidth="1"/>
    <col min="25" max="25" width="7.81640625" style="29" customWidth="1"/>
    <col min="26" max="16384" width="9.1796875" style="29"/>
  </cols>
  <sheetData>
    <row r="1" spans="1:28" ht="18" x14ac:dyDescent="0.4">
      <c r="A1" s="381" t="s">
        <v>166</v>
      </c>
      <c r="B1" s="381"/>
      <c r="C1" s="381"/>
      <c r="D1" s="381"/>
      <c r="E1" s="381"/>
      <c r="F1" s="381"/>
      <c r="G1" s="381"/>
      <c r="H1" s="381"/>
      <c r="I1" s="381"/>
      <c r="J1" s="381"/>
      <c r="K1" s="381"/>
      <c r="L1" s="74"/>
      <c r="M1" s="74"/>
      <c r="N1" s="74"/>
      <c r="O1" s="74"/>
      <c r="P1" s="74"/>
      <c r="Q1" s="74"/>
      <c r="R1" s="74"/>
      <c r="S1" s="74"/>
      <c r="T1" s="74"/>
      <c r="U1" s="74"/>
      <c r="V1" s="74"/>
      <c r="W1" s="75"/>
      <c r="Y1" s="30"/>
    </row>
    <row r="2" spans="1:28" x14ac:dyDescent="0.25">
      <c r="A2" s="382" t="s">
        <v>77</v>
      </c>
      <c r="B2" s="382"/>
      <c r="C2" s="382"/>
      <c r="D2" s="382"/>
      <c r="E2" s="382"/>
      <c r="F2" s="382"/>
      <c r="G2" s="382"/>
      <c r="H2" s="382"/>
      <c r="I2" s="382"/>
      <c r="J2" s="382"/>
      <c r="K2" s="382"/>
      <c r="L2" s="75"/>
      <c r="M2" s="31"/>
      <c r="N2" s="31"/>
      <c r="O2" s="31"/>
      <c r="P2" s="31"/>
      <c r="Q2" s="31"/>
      <c r="R2" s="31"/>
      <c r="S2" s="31"/>
      <c r="T2" s="31"/>
      <c r="U2" s="75"/>
      <c r="V2" s="238" t="s">
        <v>78</v>
      </c>
      <c r="W2" s="75"/>
      <c r="Y2" s="76"/>
    </row>
    <row r="3" spans="1:28" x14ac:dyDescent="0.25">
      <c r="A3" s="75"/>
      <c r="B3" s="75"/>
      <c r="C3" s="75"/>
      <c r="D3" s="77"/>
      <c r="E3" s="77"/>
      <c r="F3" s="75"/>
      <c r="G3" s="75"/>
      <c r="H3" s="75"/>
      <c r="I3" s="78"/>
      <c r="J3" s="79"/>
      <c r="K3" s="75"/>
      <c r="L3" s="75"/>
      <c r="M3" s="75"/>
      <c r="N3" s="75"/>
      <c r="O3" s="77"/>
      <c r="P3" s="77"/>
      <c r="Q3" s="75"/>
      <c r="R3" s="75"/>
      <c r="S3" s="75"/>
      <c r="T3" s="78"/>
      <c r="U3" s="32"/>
      <c r="V3" s="75"/>
      <c r="W3" s="75"/>
      <c r="Y3" s="30"/>
    </row>
    <row r="4" spans="1:28" x14ac:dyDescent="0.25">
      <c r="A4" s="75"/>
      <c r="B4" s="75"/>
      <c r="C4" s="75"/>
      <c r="D4" s="383" t="s">
        <v>79</v>
      </c>
      <c r="E4" s="384"/>
      <c r="F4" s="376">
        <v>2020</v>
      </c>
      <c r="G4" s="385"/>
      <c r="H4" s="377"/>
      <c r="I4" s="75"/>
      <c r="J4" s="79"/>
      <c r="K4" s="383" t="s">
        <v>80</v>
      </c>
      <c r="L4" s="384"/>
      <c r="M4" s="376">
        <v>1</v>
      </c>
      <c r="N4" s="377"/>
      <c r="O4" s="373"/>
      <c r="P4" s="374"/>
      <c r="Q4" s="374"/>
      <c r="R4" s="374"/>
      <c r="S4" s="374"/>
      <c r="T4" s="75"/>
      <c r="U4" s="75"/>
      <c r="V4" s="75"/>
      <c r="W4" s="75"/>
      <c r="Y4" s="76"/>
    </row>
    <row r="5" spans="1:28" x14ac:dyDescent="0.25">
      <c r="A5" s="75"/>
      <c r="B5" s="75"/>
      <c r="C5" s="75"/>
      <c r="D5" s="75"/>
      <c r="E5" s="75"/>
      <c r="F5" s="75"/>
      <c r="G5" s="75"/>
      <c r="H5" s="75"/>
      <c r="I5" s="75"/>
      <c r="J5" s="79"/>
      <c r="K5" s="75"/>
      <c r="L5" s="75"/>
      <c r="M5" s="75"/>
      <c r="N5" s="75"/>
      <c r="O5" s="75"/>
      <c r="P5" s="75"/>
      <c r="Q5" s="75"/>
      <c r="R5" s="75"/>
      <c r="S5" s="75"/>
      <c r="T5" s="75"/>
      <c r="U5" s="75"/>
      <c r="V5" s="75"/>
      <c r="W5" s="75"/>
      <c r="Y5" s="80"/>
    </row>
    <row r="6" spans="1:28" x14ac:dyDescent="0.25">
      <c r="Y6" s="81"/>
    </row>
    <row r="7" spans="1:28" ht="18" customHeight="1" x14ac:dyDescent="0.25">
      <c r="B7" s="375" t="s">
        <v>81</v>
      </c>
      <c r="C7" s="375"/>
      <c r="D7" s="375"/>
      <c r="E7" s="375"/>
      <c r="F7" s="375"/>
      <c r="G7" s="375"/>
      <c r="H7" s="375"/>
      <c r="I7" s="375"/>
      <c r="J7" s="375"/>
      <c r="K7" s="375"/>
      <c r="L7" s="375"/>
      <c r="M7" s="375"/>
      <c r="N7" s="375"/>
      <c r="O7" s="375"/>
      <c r="P7" s="375"/>
      <c r="Q7" s="375"/>
      <c r="R7" s="375"/>
      <c r="S7" s="375"/>
      <c r="T7" s="375"/>
      <c r="U7" s="375"/>
      <c r="V7" s="375"/>
      <c r="Y7" s="372"/>
    </row>
    <row r="8" spans="1:28" s="33" customFormat="1" ht="6" customHeight="1" x14ac:dyDescent="0.2">
      <c r="B8" s="82"/>
      <c r="C8" s="82"/>
      <c r="D8" s="82"/>
      <c r="E8" s="82"/>
      <c r="F8" s="82"/>
      <c r="G8" s="82"/>
      <c r="H8" s="82"/>
      <c r="I8" s="82"/>
      <c r="J8" s="83"/>
      <c r="K8" s="82"/>
      <c r="M8" s="82"/>
      <c r="N8" s="82"/>
      <c r="O8" s="82"/>
      <c r="P8" s="82"/>
      <c r="Q8" s="82"/>
      <c r="R8" s="82"/>
      <c r="S8" s="82"/>
      <c r="T8" s="82"/>
      <c r="U8" s="82"/>
      <c r="V8" s="82"/>
      <c r="Y8" s="372"/>
    </row>
    <row r="9" spans="1:28" s="34" customFormat="1" ht="13" x14ac:dyDescent="0.4">
      <c r="B9" s="369">
        <f>DATE(year,7,1)</f>
        <v>44013</v>
      </c>
      <c r="C9" s="370"/>
      <c r="D9" s="370"/>
      <c r="E9" s="370"/>
      <c r="F9" s="370"/>
      <c r="G9" s="370"/>
      <c r="H9" s="370"/>
      <c r="I9" s="35"/>
      <c r="J9" s="371" t="s">
        <v>82</v>
      </c>
      <c r="K9" s="371"/>
      <c r="L9" s="35"/>
      <c r="M9" s="369">
        <f>DATE(year+1,1,1)</f>
        <v>44197</v>
      </c>
      <c r="N9" s="370"/>
      <c r="O9" s="370"/>
      <c r="P9" s="370"/>
      <c r="Q9" s="370"/>
      <c r="R9" s="370"/>
      <c r="S9" s="370"/>
      <c r="T9" s="35"/>
      <c r="U9" s="371" t="s">
        <v>83</v>
      </c>
      <c r="V9" s="371"/>
      <c r="Y9" s="372"/>
      <c r="Z9" s="36"/>
      <c r="AA9" s="36"/>
      <c r="AB9" s="36"/>
    </row>
    <row r="10" spans="1:28" s="33" customFormat="1" ht="13" customHeight="1" x14ac:dyDescent="0.25">
      <c r="B10" s="84" t="str">
        <f>IF(startday=1,INDEX(weekDayNames,1),INDEX(weekDayNames,2))</f>
        <v>Su</v>
      </c>
      <c r="C10" s="85" t="str">
        <f>IF(startday=1,INDEX(weekDayNames,2),INDEX(weekDayNames,3))</f>
        <v>M</v>
      </c>
      <c r="D10" s="85" t="str">
        <f>IF(startday=1,INDEX(weekDayNames,3),INDEX(weekDayNames,4))</f>
        <v>Tu</v>
      </c>
      <c r="E10" s="85" t="str">
        <f>IF(startday=1,INDEX(weekDayNames,4),INDEX(weekDayNames,5))</f>
        <v>W</v>
      </c>
      <c r="F10" s="85" t="str">
        <f>IF(startday=1,INDEX(weekDayNames,5),INDEX(weekDayNames,6))</f>
        <v>Th</v>
      </c>
      <c r="G10" s="85" t="str">
        <f>IF(startday=1,INDEX(weekDayNames,6),INDEX(weekDayNames,7))</f>
        <v>F</v>
      </c>
      <c r="H10" s="84" t="str">
        <f>IF(startday=1,INDEX(weekDayNames,7),INDEX(weekDayNames,1))</f>
        <v>Sa</v>
      </c>
      <c r="I10" s="35"/>
      <c r="J10" s="379" t="s">
        <v>84</v>
      </c>
      <c r="K10" s="379"/>
      <c r="L10" s="35"/>
      <c r="M10" s="84" t="str">
        <f>IF(startday=1,INDEX(weekDayNames,1),INDEX(weekDayNames,2))</f>
        <v>Su</v>
      </c>
      <c r="N10" s="85" t="str">
        <f>IF(startday=1,INDEX(weekDayNames,2),INDEX(weekDayNames,3))</f>
        <v>M</v>
      </c>
      <c r="O10" s="85" t="str">
        <f>IF(startday=1,INDEX(weekDayNames,3),INDEX(weekDayNames,4))</f>
        <v>Tu</v>
      </c>
      <c r="P10" s="85" t="str">
        <f>IF(startday=1,INDEX(weekDayNames,4),INDEX(weekDayNames,5))</f>
        <v>W</v>
      </c>
      <c r="Q10" s="85" t="str">
        <f>IF(startday=1,INDEX(weekDayNames,5),INDEX(weekDayNames,6))</f>
        <v>Th</v>
      </c>
      <c r="R10" s="85" t="str">
        <f>IF(startday=1,INDEX(weekDayNames,6),INDEX(weekDayNames,7))</f>
        <v>F</v>
      </c>
      <c r="S10" s="84" t="str">
        <f>IF(startday=1,INDEX(weekDayNames,7),INDEX(weekDayNames,1))</f>
        <v>Sa</v>
      </c>
      <c r="T10" s="35"/>
      <c r="U10" s="86">
        <v>8</v>
      </c>
      <c r="V10" s="87" t="s">
        <v>113</v>
      </c>
      <c r="Y10" s="372"/>
    </row>
    <row r="11" spans="1:28" s="33" customFormat="1" ht="13" customHeight="1" x14ac:dyDescent="0.3">
      <c r="B11" s="88" t="str">
        <f t="array" ref="B11:H16">IF(MONTH(B9)&lt;&gt;MONTH(DATE(YEAR(B9),MONTH(B9),1)-WEEKDAY(DATE(YEAR(B9),MONTH(B9),1),startday)+(WeekNo-1)*7+WeekDay),"",DATE(YEAR(B9),MONTH(B9),1)-WEEKDAY(DATE(YEAR(B9),MONTH(B9),1),startday)+(WeekNo-1)*7+WeekDay)</f>
        <v/>
      </c>
      <c r="C11" s="89" t="str">
        <v/>
      </c>
      <c r="D11" s="90" t="str">
        <v/>
      </c>
      <c r="E11" s="91">
        <v>44013</v>
      </c>
      <c r="F11" s="91">
        <v>44014</v>
      </c>
      <c r="G11" s="91">
        <v>44015</v>
      </c>
      <c r="H11" s="88">
        <v>44016</v>
      </c>
      <c r="I11" s="35"/>
      <c r="J11" s="380" t="s">
        <v>114</v>
      </c>
      <c r="K11" s="380"/>
      <c r="L11" s="35"/>
      <c r="M11" s="88" t="str">
        <f t="array" ref="M11:S16">IF(MONTH(M9)&lt;&gt;MONTH(DATE(YEAR(M9),MONTH(M9),1)-WEEKDAY(DATE(YEAR(M9),MONTH(M9),1),startday)+(WeekNo-1)*7+WeekDay),"",DATE(YEAR(M9),MONTH(M9),1)-WEEKDAY(DATE(YEAR(M9),MONTH(M9),1),startday)+(WeekNo-1)*7+WeekDay)</f>
        <v/>
      </c>
      <c r="N11" s="91" t="str">
        <v/>
      </c>
      <c r="O11" s="91" t="str">
        <v/>
      </c>
      <c r="P11" s="91" t="str">
        <v/>
      </c>
      <c r="Q11" s="91" t="str">
        <v/>
      </c>
      <c r="R11" s="91">
        <v>44197</v>
      </c>
      <c r="S11" s="88">
        <v>44198</v>
      </c>
      <c r="T11" s="35"/>
      <c r="U11" s="92">
        <v>14</v>
      </c>
      <c r="V11" s="93" t="s">
        <v>85</v>
      </c>
      <c r="Y11" s="372"/>
    </row>
    <row r="12" spans="1:28" s="33" customFormat="1" ht="13" customHeight="1" x14ac:dyDescent="0.25">
      <c r="B12" s="88">
        <v>44017</v>
      </c>
      <c r="C12" s="91">
        <v>44018</v>
      </c>
      <c r="D12" s="91">
        <v>44019</v>
      </c>
      <c r="E12" s="94">
        <v>44020</v>
      </c>
      <c r="F12" s="91">
        <v>44021</v>
      </c>
      <c r="G12" s="91">
        <v>44022</v>
      </c>
      <c r="H12" s="88">
        <v>44023</v>
      </c>
      <c r="I12" s="35"/>
      <c r="J12" s="378" t="s">
        <v>115</v>
      </c>
      <c r="K12" s="378"/>
      <c r="L12" s="35"/>
      <c r="M12" s="88">
        <v>44199</v>
      </c>
      <c r="N12" s="91">
        <v>44200</v>
      </c>
      <c r="O12" s="91">
        <v>44201</v>
      </c>
      <c r="P12" s="94">
        <v>44202</v>
      </c>
      <c r="Q12" s="91">
        <v>44203</v>
      </c>
      <c r="R12" s="91">
        <v>44204</v>
      </c>
      <c r="S12" s="88">
        <v>44205</v>
      </c>
      <c r="T12" s="35"/>
      <c r="U12" s="86">
        <v>22</v>
      </c>
      <c r="V12" s="87" t="s">
        <v>113</v>
      </c>
      <c r="Y12" s="95"/>
      <c r="Z12" s="37"/>
      <c r="AA12" s="37"/>
      <c r="AB12" s="37"/>
    </row>
    <row r="13" spans="1:28" s="33" customFormat="1" ht="13" customHeight="1" x14ac:dyDescent="0.25">
      <c r="B13" s="88">
        <v>44024</v>
      </c>
      <c r="C13" s="91">
        <v>44025</v>
      </c>
      <c r="D13" s="90">
        <v>44026</v>
      </c>
      <c r="E13" s="91">
        <v>44027</v>
      </c>
      <c r="F13" s="91">
        <v>44028</v>
      </c>
      <c r="G13" s="91">
        <v>44029</v>
      </c>
      <c r="H13" s="88">
        <v>44030</v>
      </c>
      <c r="I13" s="35"/>
      <c r="J13" s="96"/>
      <c r="K13" s="97"/>
      <c r="L13" s="35"/>
      <c r="M13" s="88">
        <v>44206</v>
      </c>
      <c r="N13" s="91">
        <v>44207</v>
      </c>
      <c r="O13" s="90">
        <v>44208</v>
      </c>
      <c r="P13" s="91">
        <v>44209</v>
      </c>
      <c r="Q13" s="91">
        <v>44210</v>
      </c>
      <c r="R13" s="90">
        <v>44211</v>
      </c>
      <c r="S13" s="88">
        <v>44212</v>
      </c>
      <c r="T13" s="35"/>
      <c r="U13" s="92">
        <v>28</v>
      </c>
      <c r="V13" s="93" t="s">
        <v>85</v>
      </c>
      <c r="Y13" s="96"/>
      <c r="Z13" s="97"/>
      <c r="AA13" s="37"/>
      <c r="AB13" s="37"/>
    </row>
    <row r="14" spans="1:28" s="33" customFormat="1" ht="13" customHeight="1" x14ac:dyDescent="0.2">
      <c r="B14" s="88">
        <v>44031</v>
      </c>
      <c r="C14" s="91">
        <v>44032</v>
      </c>
      <c r="D14" s="91">
        <v>44033</v>
      </c>
      <c r="E14" s="94">
        <v>44034</v>
      </c>
      <c r="F14" s="91">
        <v>44035</v>
      </c>
      <c r="G14" s="91">
        <v>44036</v>
      </c>
      <c r="H14" s="88">
        <v>44037</v>
      </c>
      <c r="I14" s="35"/>
      <c r="J14" s="98">
        <v>1</v>
      </c>
      <c r="K14" s="97" t="s">
        <v>167</v>
      </c>
      <c r="L14" s="35"/>
      <c r="M14" s="88">
        <v>44213</v>
      </c>
      <c r="N14" s="91">
        <v>44214</v>
      </c>
      <c r="O14" s="91">
        <v>44215</v>
      </c>
      <c r="P14" s="94">
        <v>44216</v>
      </c>
      <c r="Q14" s="91">
        <v>44217</v>
      </c>
      <c r="R14" s="91">
        <v>44218</v>
      </c>
      <c r="S14" s="88">
        <v>44219</v>
      </c>
      <c r="T14" s="35"/>
      <c r="U14" s="99">
        <v>31</v>
      </c>
      <c r="V14" s="100" t="s">
        <v>116</v>
      </c>
      <c r="Y14" s="96"/>
      <c r="Z14" s="97"/>
      <c r="AA14" s="37"/>
      <c r="AB14" s="37"/>
    </row>
    <row r="15" spans="1:28" s="33" customFormat="1" ht="13" customHeight="1" x14ac:dyDescent="0.25">
      <c r="B15" s="88">
        <v>44038</v>
      </c>
      <c r="C15" s="91">
        <v>44039</v>
      </c>
      <c r="D15" s="90">
        <v>44040</v>
      </c>
      <c r="E15" s="91">
        <v>44041</v>
      </c>
      <c r="F15" s="101">
        <v>44042</v>
      </c>
      <c r="G15" s="91">
        <v>44043</v>
      </c>
      <c r="H15" s="88" t="str">
        <v/>
      </c>
      <c r="I15" s="35"/>
      <c r="J15" s="102" t="s">
        <v>127</v>
      </c>
      <c r="K15" s="33" t="s">
        <v>117</v>
      </c>
      <c r="L15" s="35"/>
      <c r="M15" s="88">
        <v>44220</v>
      </c>
      <c r="N15" s="91">
        <v>44221</v>
      </c>
      <c r="O15" s="90">
        <v>44222</v>
      </c>
      <c r="P15" s="91">
        <v>44223</v>
      </c>
      <c r="Q15" s="91">
        <v>44224</v>
      </c>
      <c r="R15" s="89">
        <v>44225</v>
      </c>
      <c r="S15" s="88">
        <v>44226</v>
      </c>
      <c r="T15" s="35"/>
      <c r="U15" s="104"/>
      <c r="V15" s="93"/>
      <c r="Y15" s="96"/>
      <c r="Z15" s="97"/>
      <c r="AA15" s="37"/>
      <c r="AB15" s="37"/>
    </row>
    <row r="16" spans="1:28" s="33" customFormat="1" ht="13" customHeight="1" x14ac:dyDescent="0.25">
      <c r="B16" s="88" t="str">
        <v/>
      </c>
      <c r="C16" s="90" t="str">
        <v/>
      </c>
      <c r="D16" s="91" t="str">
        <v/>
      </c>
      <c r="E16" s="91" t="str">
        <v/>
      </c>
      <c r="F16" s="91" t="str">
        <v/>
      </c>
      <c r="G16" s="91" t="str">
        <v/>
      </c>
      <c r="H16" s="88" t="str">
        <v/>
      </c>
      <c r="I16" s="35"/>
      <c r="J16" s="92" t="s">
        <v>128</v>
      </c>
      <c r="K16" s="97" t="s">
        <v>118</v>
      </c>
      <c r="L16" s="35"/>
      <c r="M16" s="88">
        <v>44227</v>
      </c>
      <c r="N16" s="91" t="str">
        <v/>
      </c>
      <c r="O16" s="91" t="str">
        <v/>
      </c>
      <c r="P16" s="91" t="str">
        <v/>
      </c>
      <c r="Q16" s="91" t="str">
        <v/>
      </c>
      <c r="R16" s="91" t="str">
        <v/>
      </c>
      <c r="S16" s="88" t="str">
        <v/>
      </c>
      <c r="T16" s="35"/>
      <c r="Y16" s="96"/>
      <c r="Z16" s="97"/>
      <c r="AA16" s="37"/>
      <c r="AB16" s="37"/>
    </row>
    <row r="17" spans="2:40" s="33" customFormat="1" ht="10.5" x14ac:dyDescent="0.2">
      <c r="B17" s="105"/>
      <c r="C17" s="106"/>
      <c r="D17" s="107"/>
      <c r="E17" s="107"/>
      <c r="F17" s="107"/>
      <c r="G17" s="107"/>
      <c r="H17" s="105"/>
      <c r="I17" s="35"/>
      <c r="K17" s="97"/>
      <c r="L17" s="35"/>
      <c r="M17" s="105"/>
      <c r="N17" s="107"/>
      <c r="O17" s="107"/>
      <c r="P17" s="107"/>
      <c r="Q17" s="107"/>
      <c r="R17" s="107"/>
      <c r="S17" s="105"/>
      <c r="T17" s="35"/>
      <c r="Y17" s="96"/>
      <c r="Z17" s="97"/>
      <c r="AA17" s="37"/>
      <c r="AB17" s="37"/>
    </row>
    <row r="18" spans="2:40" s="33" customFormat="1" ht="4.5" customHeight="1" x14ac:dyDescent="0.3">
      <c r="B18" s="35"/>
      <c r="C18" s="35"/>
      <c r="D18" s="35"/>
      <c r="E18" s="35"/>
      <c r="F18" s="35"/>
      <c r="G18" s="35"/>
      <c r="H18" s="35"/>
      <c r="I18" s="35"/>
      <c r="J18" s="38"/>
      <c r="K18" s="35"/>
      <c r="L18" s="35"/>
      <c r="M18" s="35"/>
      <c r="N18" s="35"/>
      <c r="O18" s="35"/>
      <c r="P18" s="35"/>
      <c r="Q18" s="35"/>
      <c r="R18" s="35"/>
      <c r="S18" s="35"/>
      <c r="T18" s="35"/>
      <c r="U18" s="34"/>
      <c r="V18" s="34"/>
      <c r="Y18" s="96"/>
      <c r="Z18" s="97"/>
      <c r="AA18" s="37"/>
      <c r="AB18" s="37"/>
      <c r="AF18" s="39"/>
      <c r="AG18" s="35"/>
      <c r="AM18" s="39"/>
      <c r="AN18" s="35"/>
    </row>
    <row r="19" spans="2:40" s="34" customFormat="1" ht="11.5" x14ac:dyDescent="0.3">
      <c r="B19" s="369">
        <f>DATE(year,8,1)</f>
        <v>44044</v>
      </c>
      <c r="C19" s="370"/>
      <c r="D19" s="370"/>
      <c r="E19" s="370"/>
      <c r="F19" s="370"/>
      <c r="G19" s="370"/>
      <c r="H19" s="370"/>
      <c r="I19" s="35"/>
      <c r="J19" s="371" t="s">
        <v>86</v>
      </c>
      <c r="K19" s="371"/>
      <c r="L19" s="35"/>
      <c r="M19" s="369">
        <f>DATE(year+1,2,1)</f>
        <v>44228</v>
      </c>
      <c r="N19" s="370"/>
      <c r="O19" s="370"/>
      <c r="P19" s="370"/>
      <c r="Q19" s="370"/>
      <c r="R19" s="370"/>
      <c r="S19" s="370"/>
      <c r="T19" s="35"/>
      <c r="U19" s="371" t="s">
        <v>87</v>
      </c>
      <c r="V19" s="371"/>
      <c r="Y19" s="96"/>
      <c r="Z19" s="97"/>
      <c r="AA19" s="37"/>
      <c r="AB19" s="40"/>
      <c r="AC19" s="41"/>
    </row>
    <row r="20" spans="2:40" s="33" customFormat="1" ht="13" customHeight="1" x14ac:dyDescent="0.2">
      <c r="B20" s="84" t="str">
        <f>IF(startday=1,INDEX(weekDayNames,1),INDEX(weekDayNames,2))</f>
        <v>Su</v>
      </c>
      <c r="C20" s="85" t="str">
        <f>IF(startday=1,INDEX(weekDayNames,2),INDEX(weekDayNames,3))</f>
        <v>M</v>
      </c>
      <c r="D20" s="85" t="str">
        <f>IF(startday=1,INDEX(weekDayNames,3),INDEX(weekDayNames,4))</f>
        <v>Tu</v>
      </c>
      <c r="E20" s="85" t="str">
        <f>IF(startday=1,INDEX(weekDayNames,4),INDEX(weekDayNames,5))</f>
        <v>W</v>
      </c>
      <c r="F20" s="85" t="str">
        <f>IF(startday=1,INDEX(weekDayNames,5),INDEX(weekDayNames,6))</f>
        <v>Th</v>
      </c>
      <c r="G20" s="85" t="str">
        <f>IF(startday=1,INDEX(weekDayNames,6),INDEX(weekDayNames,7))</f>
        <v>F</v>
      </c>
      <c r="H20" s="84" t="str">
        <f>IF(startday=1,INDEX(weekDayNames,7),INDEX(weekDayNames,1))</f>
        <v>Sa</v>
      </c>
      <c r="I20" s="35"/>
      <c r="J20" s="108">
        <v>7</v>
      </c>
      <c r="K20" s="87" t="s">
        <v>113</v>
      </c>
      <c r="M20" s="84" t="str">
        <f>IF(startday=1,INDEX(weekDayNames,1),INDEX(weekDayNames,2))</f>
        <v>Su</v>
      </c>
      <c r="N20" s="85" t="str">
        <f>IF(startday=1,INDEX(weekDayNames,2),INDEX(weekDayNames,3))</f>
        <v>M</v>
      </c>
      <c r="O20" s="85" t="str">
        <f>IF(startday=1,INDEX(weekDayNames,3),INDEX(weekDayNames,4))</f>
        <v>Tu</v>
      </c>
      <c r="P20" s="85" t="str">
        <f>IF(startday=1,INDEX(weekDayNames,4),INDEX(weekDayNames,5))</f>
        <v>W</v>
      </c>
      <c r="Q20" s="85" t="str">
        <f>IF(startday=1,INDEX(weekDayNames,5),INDEX(weekDayNames,6))</f>
        <v>Th</v>
      </c>
      <c r="R20" s="85" t="str">
        <f>IF(startday=1,INDEX(weekDayNames,6),INDEX(weekDayNames,7))</f>
        <v>F</v>
      </c>
      <c r="S20" s="84" t="str">
        <f>IF(startday=1,INDEX(weekDayNames,7),INDEX(weekDayNames,1))</f>
        <v>Sa</v>
      </c>
      <c r="T20" s="35"/>
      <c r="U20" s="109">
        <v>5</v>
      </c>
      <c r="V20" s="87" t="s">
        <v>113</v>
      </c>
      <c r="Y20" s="110"/>
      <c r="AA20" s="37"/>
      <c r="AB20" s="37"/>
    </row>
    <row r="21" spans="2:40" s="33" customFormat="1" ht="13" customHeight="1" x14ac:dyDescent="0.25">
      <c r="B21" s="88" t="str">
        <f t="array" ref="B21:H26">IF(MONTH(B19)&lt;&gt;MONTH(DATE(YEAR(B19),MONTH(B19),1)-WEEKDAY(DATE(YEAR(B19),MONTH(B19),1),startday)+(WeekNo-1)*7+WeekDay),"",DATE(YEAR(B19),MONTH(B19),1)-WEEKDAY(DATE(YEAR(B19),MONTH(B19),1),startday)+(WeekNo-1)*7+WeekDay)</f>
        <v/>
      </c>
      <c r="C21" s="91" t="str">
        <v/>
      </c>
      <c r="D21" s="91" t="str">
        <v/>
      </c>
      <c r="E21" s="91" t="str">
        <v/>
      </c>
      <c r="F21" s="91" t="str">
        <v/>
      </c>
      <c r="G21" s="91" t="str">
        <v/>
      </c>
      <c r="H21" s="88">
        <v>44044</v>
      </c>
      <c r="I21" s="35"/>
      <c r="J21" s="92">
        <v>13</v>
      </c>
      <c r="K21" s="111" t="s">
        <v>85</v>
      </c>
      <c r="M21" s="88" t="str">
        <f t="array" ref="M21:S26">IF(MONTH(M19)&lt;&gt;MONTH(DATE(YEAR(M19),MONTH(M19),1)-WEEKDAY(DATE(YEAR(M19),MONTH(M19),1),startday)+(WeekNo-1)*7+WeekDay),"",DATE(YEAR(M19),MONTH(M19),1)-WEEKDAY(DATE(YEAR(M19),MONTH(M19),1),startday)+(WeekNo-1)*7+WeekDay)</f>
        <v/>
      </c>
      <c r="N21" s="91">
        <v>44228</v>
      </c>
      <c r="O21" s="91">
        <v>44229</v>
      </c>
      <c r="P21" s="91">
        <v>44230</v>
      </c>
      <c r="Q21" s="91">
        <v>44231</v>
      </c>
      <c r="R21" s="91">
        <v>44232</v>
      </c>
      <c r="S21" s="88">
        <v>44233</v>
      </c>
      <c r="T21" s="35"/>
      <c r="U21" s="92">
        <v>11</v>
      </c>
      <c r="V21" s="93" t="s">
        <v>85</v>
      </c>
      <c r="Y21" s="110"/>
    </row>
    <row r="22" spans="2:40" s="33" customFormat="1" ht="13" customHeight="1" x14ac:dyDescent="0.3">
      <c r="B22" s="88">
        <v>44045</v>
      </c>
      <c r="C22" s="91">
        <v>44046</v>
      </c>
      <c r="D22" s="91">
        <v>44047</v>
      </c>
      <c r="E22" s="94">
        <v>44048</v>
      </c>
      <c r="F22" s="91">
        <v>44049</v>
      </c>
      <c r="G22" s="91">
        <v>44050</v>
      </c>
      <c r="H22" s="88">
        <v>44051</v>
      </c>
      <c r="I22" s="35"/>
      <c r="J22" s="108">
        <v>21</v>
      </c>
      <c r="K22" s="87" t="s">
        <v>113</v>
      </c>
      <c r="L22" s="35"/>
      <c r="M22" s="88">
        <v>44234</v>
      </c>
      <c r="N22" s="91">
        <v>44235</v>
      </c>
      <c r="O22" s="91">
        <v>44236</v>
      </c>
      <c r="P22" s="94">
        <v>44237</v>
      </c>
      <c r="Q22" s="91">
        <v>44238</v>
      </c>
      <c r="R22" s="91">
        <v>44239</v>
      </c>
      <c r="S22" s="88">
        <v>44240</v>
      </c>
      <c r="T22" s="35"/>
      <c r="U22" s="109">
        <v>19</v>
      </c>
      <c r="V22" s="87" t="s">
        <v>113</v>
      </c>
      <c r="Y22" s="110"/>
      <c r="AA22" s="34"/>
      <c r="AB22" s="34"/>
    </row>
    <row r="23" spans="2:40" s="33" customFormat="1" ht="13" customHeight="1" x14ac:dyDescent="0.25">
      <c r="B23" s="88">
        <v>44052</v>
      </c>
      <c r="C23" s="91">
        <v>44053</v>
      </c>
      <c r="D23" s="90">
        <v>44054</v>
      </c>
      <c r="E23" s="91">
        <v>44055</v>
      </c>
      <c r="F23" s="91">
        <v>44056</v>
      </c>
      <c r="G23" s="91">
        <v>44057</v>
      </c>
      <c r="H23" s="88">
        <v>44058</v>
      </c>
      <c r="I23" s="35"/>
      <c r="J23" s="92">
        <v>27</v>
      </c>
      <c r="K23" s="111" t="s">
        <v>85</v>
      </c>
      <c r="L23" s="35"/>
      <c r="M23" s="88">
        <v>44241</v>
      </c>
      <c r="N23" s="91">
        <v>44242</v>
      </c>
      <c r="O23" s="90">
        <v>44243</v>
      </c>
      <c r="P23" s="91">
        <v>44244</v>
      </c>
      <c r="Q23" s="91">
        <v>44245</v>
      </c>
      <c r="R23" s="91">
        <v>44246</v>
      </c>
      <c r="S23" s="88">
        <v>44247</v>
      </c>
      <c r="T23" s="35"/>
      <c r="U23" s="92">
        <v>25</v>
      </c>
      <c r="V23" s="93" t="s">
        <v>85</v>
      </c>
      <c r="Y23" s="110"/>
    </row>
    <row r="24" spans="2:40" s="33" customFormat="1" ht="13" customHeight="1" x14ac:dyDescent="0.2">
      <c r="B24" s="88">
        <v>44059</v>
      </c>
      <c r="C24" s="91">
        <v>44060</v>
      </c>
      <c r="D24" s="91">
        <v>44061</v>
      </c>
      <c r="E24" s="94">
        <v>44062</v>
      </c>
      <c r="F24" s="91">
        <v>44063</v>
      </c>
      <c r="G24" s="91">
        <v>44064</v>
      </c>
      <c r="H24" s="88">
        <v>44065</v>
      </c>
      <c r="I24" s="35"/>
      <c r="J24" s="98">
        <v>30</v>
      </c>
      <c r="K24" s="112" t="s">
        <v>88</v>
      </c>
      <c r="L24" s="35"/>
      <c r="M24" s="88">
        <v>44248</v>
      </c>
      <c r="N24" s="91">
        <v>44249</v>
      </c>
      <c r="O24" s="91">
        <v>44250</v>
      </c>
      <c r="P24" s="94">
        <v>44251</v>
      </c>
      <c r="Q24" s="91">
        <v>44252</v>
      </c>
      <c r="R24" s="91">
        <v>44253</v>
      </c>
      <c r="S24" s="88">
        <v>44254</v>
      </c>
      <c r="T24" s="35"/>
      <c r="AA24" s="96"/>
    </row>
    <row r="25" spans="2:40" s="33" customFormat="1" ht="13" customHeight="1" x14ac:dyDescent="0.2">
      <c r="B25" s="88">
        <v>44066</v>
      </c>
      <c r="C25" s="91">
        <v>44067</v>
      </c>
      <c r="D25" s="90">
        <v>44068</v>
      </c>
      <c r="E25" s="91">
        <v>44069</v>
      </c>
      <c r="F25" s="91">
        <v>44070</v>
      </c>
      <c r="G25" s="89">
        <v>44071</v>
      </c>
      <c r="H25" s="88">
        <v>44072</v>
      </c>
      <c r="I25" s="35"/>
      <c r="K25" s="112"/>
      <c r="L25" s="35"/>
      <c r="M25" s="88">
        <v>44255</v>
      </c>
      <c r="N25" s="91" t="str">
        <v/>
      </c>
      <c r="O25" s="90" t="str">
        <v/>
      </c>
      <c r="P25" s="91" t="str">
        <v/>
      </c>
      <c r="Q25" s="91" t="str">
        <v/>
      </c>
      <c r="R25" s="91" t="str">
        <v/>
      </c>
      <c r="S25" s="88" t="str">
        <v/>
      </c>
      <c r="T25" s="35"/>
    </row>
    <row r="26" spans="2:40" s="33" customFormat="1" ht="13" customHeight="1" x14ac:dyDescent="0.2">
      <c r="B26" s="88">
        <v>44073</v>
      </c>
      <c r="C26" s="91">
        <v>44074</v>
      </c>
      <c r="D26" s="91" t="str">
        <v/>
      </c>
      <c r="E26" s="91" t="str">
        <v/>
      </c>
      <c r="F26" s="91" t="str">
        <v/>
      </c>
      <c r="G26" s="91" t="str">
        <v/>
      </c>
      <c r="H26" s="88" t="str">
        <v/>
      </c>
      <c r="I26" s="35"/>
      <c r="M26" s="88" t="str">
        <v/>
      </c>
      <c r="N26" s="91" t="str">
        <v/>
      </c>
      <c r="O26" s="91" t="str">
        <v/>
      </c>
      <c r="P26" s="91" t="str">
        <v/>
      </c>
      <c r="Q26" s="91" t="str">
        <v/>
      </c>
      <c r="R26" s="91" t="str">
        <v/>
      </c>
      <c r="S26" s="88" t="str">
        <v/>
      </c>
      <c r="T26" s="35"/>
    </row>
    <row r="27" spans="2:40" s="33" customFormat="1" ht="4.5" customHeight="1" x14ac:dyDescent="0.2">
      <c r="B27" s="35"/>
      <c r="C27" s="35"/>
      <c r="D27" s="35"/>
      <c r="E27" s="35"/>
      <c r="F27" s="35"/>
      <c r="G27" s="35"/>
      <c r="H27" s="35"/>
      <c r="I27" s="35"/>
      <c r="L27" s="35"/>
      <c r="M27" s="35"/>
      <c r="N27" s="35"/>
      <c r="O27" s="35"/>
      <c r="P27" s="35"/>
      <c r="Q27" s="35"/>
      <c r="R27" s="35"/>
      <c r="S27" s="35"/>
      <c r="T27" s="35"/>
      <c r="Y27" s="130"/>
    </row>
    <row r="28" spans="2:40" s="33" customFormat="1" ht="10.5" x14ac:dyDescent="0.2">
      <c r="B28" s="369">
        <f>DATE(year,9,1)</f>
        <v>44075</v>
      </c>
      <c r="C28" s="370"/>
      <c r="D28" s="370"/>
      <c r="E28" s="370"/>
      <c r="F28" s="370"/>
      <c r="G28" s="370"/>
      <c r="H28" s="370"/>
      <c r="I28" s="35"/>
      <c r="J28" s="371" t="s">
        <v>89</v>
      </c>
      <c r="K28" s="371"/>
      <c r="L28" s="35"/>
      <c r="M28" s="369">
        <f>DATE(year+1,3,1)</f>
        <v>44256</v>
      </c>
      <c r="N28" s="370"/>
      <c r="O28" s="370"/>
      <c r="P28" s="370"/>
      <c r="Q28" s="370"/>
      <c r="R28" s="370"/>
      <c r="S28" s="370"/>
      <c r="T28" s="35"/>
      <c r="U28" s="371" t="s">
        <v>90</v>
      </c>
      <c r="V28" s="371"/>
      <c r="Y28" s="110"/>
    </row>
    <row r="29" spans="2:40" s="33" customFormat="1" ht="13" customHeight="1" x14ac:dyDescent="0.25">
      <c r="B29" s="84" t="str">
        <f>IF(startday=1,INDEX(weekDayNames,1),INDEX(weekDayNames,2))</f>
        <v>Su</v>
      </c>
      <c r="C29" s="85" t="str">
        <f>IF(startday=1,INDEX(weekDayNames,2),INDEX(weekDayNames,3))</f>
        <v>M</v>
      </c>
      <c r="D29" s="85" t="str">
        <f>IF(startday=1,INDEX(weekDayNames,3),INDEX(weekDayNames,4))</f>
        <v>Tu</v>
      </c>
      <c r="E29" s="85" t="str">
        <f>IF(startday=1,INDEX(weekDayNames,4),INDEX(weekDayNames,5))</f>
        <v>W</v>
      </c>
      <c r="F29" s="85" t="str">
        <f>IF(startday=1,INDEX(weekDayNames,5),INDEX(weekDayNames,6))</f>
        <v>Th</v>
      </c>
      <c r="G29" s="85" t="str">
        <f>IF(startday=1,INDEX(weekDayNames,6),INDEX(weekDayNames,7))</f>
        <v>F</v>
      </c>
      <c r="H29" s="84" t="str">
        <f>IF(startday=1,INDEX(weekDayNames,7),INDEX(weekDayNames,1))</f>
        <v>Sa</v>
      </c>
      <c r="I29" s="35"/>
      <c r="J29" s="86">
        <v>4</v>
      </c>
      <c r="K29" s="87" t="s">
        <v>113</v>
      </c>
      <c r="L29" s="35"/>
      <c r="M29" s="84" t="str">
        <f>IF(startday=1,INDEX(weekDayNames,1),INDEX(weekDayNames,2))</f>
        <v>Su</v>
      </c>
      <c r="N29" s="85" t="str">
        <f>IF(startday=1,INDEX(weekDayNames,2),INDEX(weekDayNames,3))</f>
        <v>M</v>
      </c>
      <c r="O29" s="85" t="str">
        <f>IF(startday=1,INDEX(weekDayNames,3),INDEX(weekDayNames,4))</f>
        <v>Tu</v>
      </c>
      <c r="P29" s="85" t="str">
        <f>IF(startday=1,INDEX(weekDayNames,4),INDEX(weekDayNames,5))</f>
        <v>W</v>
      </c>
      <c r="Q29" s="85" t="str">
        <f>IF(startday=1,INDEX(weekDayNames,5),INDEX(weekDayNames,6))</f>
        <v>Th</v>
      </c>
      <c r="R29" s="85" t="str">
        <f>IF(startday=1,INDEX(weekDayNames,6),INDEX(weekDayNames,7))</f>
        <v>F</v>
      </c>
      <c r="S29" s="84" t="str">
        <f>IF(startday=1,INDEX(weekDayNames,7),INDEX(weekDayNames,1))</f>
        <v>Sa</v>
      </c>
      <c r="T29" s="35"/>
      <c r="U29" s="113" t="s">
        <v>130</v>
      </c>
      <c r="V29" s="87" t="s">
        <v>113</v>
      </c>
    </row>
    <row r="30" spans="2:40" s="33" customFormat="1" ht="13" customHeight="1" x14ac:dyDescent="0.25">
      <c r="B30" s="88" t="str">
        <f t="array" ref="B30:H35">IF(MONTH(B28)&lt;&gt;MONTH(DATE(YEAR(B28),MONTH(B28),1)-WEEKDAY(DATE(YEAR(B28),MONTH(B28),1),startday)+(WeekNo-1)*7+WeekDay),"",DATE(YEAR(B28),MONTH(B28),1)-WEEKDAY(DATE(YEAR(B28),MONTH(B28),1),startday)+(WeekNo-1)*7+WeekDay)</f>
        <v/>
      </c>
      <c r="C30" s="101" t="str">
        <v/>
      </c>
      <c r="D30" s="91">
        <v>44075</v>
      </c>
      <c r="E30" s="94">
        <v>44076</v>
      </c>
      <c r="F30" s="91">
        <v>44077</v>
      </c>
      <c r="G30" s="91">
        <v>44078</v>
      </c>
      <c r="H30" s="88">
        <v>44079</v>
      </c>
      <c r="I30" s="35"/>
      <c r="J30" s="92">
        <v>10</v>
      </c>
      <c r="K30" s="93" t="s">
        <v>85</v>
      </c>
      <c r="L30" s="35"/>
      <c r="M30" s="88" t="str">
        <f t="array" ref="M30:S35">IF(MONTH(M28)&lt;&gt;MONTH(DATE(YEAR(M28),MONTH(M28),1)-WEEKDAY(DATE(YEAR(M28),MONTH(M28),1),startday)+(WeekNo-1)*7+WeekDay),"",DATE(YEAR(M28),MONTH(M28),1)-WEEKDAY(DATE(YEAR(M28),MONTH(M28),1),startday)+(WeekNo-1)*7+WeekDay)</f>
        <v/>
      </c>
      <c r="N30" s="91">
        <v>44256</v>
      </c>
      <c r="O30" s="91">
        <v>44257</v>
      </c>
      <c r="P30" s="94">
        <v>44258</v>
      </c>
      <c r="Q30" s="91">
        <v>44259</v>
      </c>
      <c r="R30" s="91">
        <v>44260</v>
      </c>
      <c r="S30" s="88">
        <v>44261</v>
      </c>
      <c r="T30" s="35"/>
      <c r="U30" s="92">
        <v>10</v>
      </c>
      <c r="V30" s="93" t="s">
        <v>85</v>
      </c>
      <c r="Y30" s="110"/>
    </row>
    <row r="31" spans="2:40" s="33" customFormat="1" ht="13" customHeight="1" x14ac:dyDescent="0.25">
      <c r="B31" s="88">
        <v>44080</v>
      </c>
      <c r="C31" s="91">
        <v>44081</v>
      </c>
      <c r="D31" s="90">
        <v>44082</v>
      </c>
      <c r="E31" s="91">
        <v>44083</v>
      </c>
      <c r="F31" s="91">
        <v>44084</v>
      </c>
      <c r="G31" s="91">
        <v>44085</v>
      </c>
      <c r="H31" s="88">
        <v>44086</v>
      </c>
      <c r="I31" s="35"/>
      <c r="J31" s="86">
        <v>18</v>
      </c>
      <c r="K31" s="87" t="s">
        <v>113</v>
      </c>
      <c r="L31" s="35"/>
      <c r="M31" s="88">
        <v>44262</v>
      </c>
      <c r="N31" s="91">
        <v>44263</v>
      </c>
      <c r="O31" s="90">
        <v>44264</v>
      </c>
      <c r="P31" s="91">
        <v>44265</v>
      </c>
      <c r="Q31" s="91">
        <v>44266</v>
      </c>
      <c r="R31" s="91">
        <v>44267</v>
      </c>
      <c r="S31" s="88">
        <v>44268</v>
      </c>
      <c r="T31" s="35"/>
      <c r="U31" s="114">
        <v>18</v>
      </c>
      <c r="V31" s="87" t="s">
        <v>113</v>
      </c>
      <c r="Y31" s="110"/>
    </row>
    <row r="32" spans="2:40" s="34" customFormat="1" ht="13" customHeight="1" x14ac:dyDescent="0.3">
      <c r="B32" s="88">
        <v>44087</v>
      </c>
      <c r="C32" s="91">
        <v>44088</v>
      </c>
      <c r="D32" s="91">
        <v>44089</v>
      </c>
      <c r="E32" s="94">
        <v>44090</v>
      </c>
      <c r="F32" s="91">
        <v>44091</v>
      </c>
      <c r="G32" s="91">
        <v>44092</v>
      </c>
      <c r="H32" s="88">
        <v>44093</v>
      </c>
      <c r="I32" s="35"/>
      <c r="J32" s="92">
        <v>24</v>
      </c>
      <c r="K32" s="93" t="s">
        <v>85</v>
      </c>
      <c r="L32" s="35"/>
      <c r="M32" s="88">
        <v>44269</v>
      </c>
      <c r="N32" s="91">
        <v>44270</v>
      </c>
      <c r="O32" s="91">
        <v>44271</v>
      </c>
      <c r="P32" s="94">
        <v>44272</v>
      </c>
      <c r="Q32" s="91">
        <v>44273</v>
      </c>
      <c r="R32" s="91">
        <v>44274</v>
      </c>
      <c r="S32" s="88">
        <v>44275</v>
      </c>
      <c r="T32" s="35"/>
      <c r="U32" s="92">
        <v>24</v>
      </c>
      <c r="V32" s="93" t="s">
        <v>85</v>
      </c>
      <c r="AA32" s="33"/>
      <c r="AB32" s="33"/>
    </row>
    <row r="33" spans="2:28" s="33" customFormat="1" ht="13" customHeight="1" x14ac:dyDescent="0.3">
      <c r="B33" s="88">
        <v>44094</v>
      </c>
      <c r="C33" s="91">
        <v>44095</v>
      </c>
      <c r="D33" s="90">
        <v>44096</v>
      </c>
      <c r="E33" s="91">
        <v>44097</v>
      </c>
      <c r="F33" s="91">
        <v>44098</v>
      </c>
      <c r="G33" s="89">
        <v>44099</v>
      </c>
      <c r="H33" s="115">
        <v>44100</v>
      </c>
      <c r="I33" s="35"/>
      <c r="J33" s="98">
        <v>27</v>
      </c>
      <c r="K33" s="116" t="s">
        <v>122</v>
      </c>
      <c r="L33" s="35"/>
      <c r="M33" s="88">
        <v>44276</v>
      </c>
      <c r="N33" s="91">
        <v>44277</v>
      </c>
      <c r="O33" s="90">
        <v>44278</v>
      </c>
      <c r="P33" s="91">
        <v>44279</v>
      </c>
      <c r="Q33" s="91">
        <v>44280</v>
      </c>
      <c r="R33" s="91">
        <v>44281</v>
      </c>
      <c r="S33" s="88">
        <v>44282</v>
      </c>
      <c r="T33" s="97"/>
      <c r="U33" s="98">
        <v>30</v>
      </c>
      <c r="V33" s="116" t="s">
        <v>124</v>
      </c>
      <c r="AA33" s="34"/>
    </row>
    <row r="34" spans="2:28" s="33" customFormat="1" ht="13" customHeight="1" x14ac:dyDescent="0.2">
      <c r="B34" s="88">
        <v>44101</v>
      </c>
      <c r="C34" s="91">
        <v>44102</v>
      </c>
      <c r="D34" s="90">
        <v>44103</v>
      </c>
      <c r="E34" s="91">
        <v>44104</v>
      </c>
      <c r="F34" s="91" t="str">
        <v/>
      </c>
      <c r="G34" s="89" t="str">
        <v/>
      </c>
      <c r="H34" s="88" t="str">
        <v/>
      </c>
      <c r="I34" s="35"/>
      <c r="J34" s="38"/>
      <c r="K34" s="35"/>
      <c r="L34" s="35"/>
      <c r="M34" s="88">
        <v>44283</v>
      </c>
      <c r="N34" s="91">
        <v>44284</v>
      </c>
      <c r="O34" s="89">
        <v>44285</v>
      </c>
      <c r="P34" s="91">
        <v>44286</v>
      </c>
      <c r="Q34" s="91" t="str">
        <v/>
      </c>
      <c r="R34" s="91" t="str">
        <v/>
      </c>
      <c r="S34" s="88" t="str">
        <v/>
      </c>
      <c r="T34" s="35"/>
      <c r="U34" s="117" t="s">
        <v>119</v>
      </c>
      <c r="V34" s="117"/>
    </row>
    <row r="35" spans="2:28" s="33" customFormat="1" ht="13" customHeight="1" x14ac:dyDescent="0.3">
      <c r="B35" s="88" t="str">
        <v/>
      </c>
      <c r="C35" s="91" t="str">
        <v/>
      </c>
      <c r="D35" s="91" t="str">
        <v/>
      </c>
      <c r="E35" s="91" t="str">
        <v/>
      </c>
      <c r="F35" s="91" t="str">
        <v/>
      </c>
      <c r="G35" s="91" t="str">
        <v/>
      </c>
      <c r="H35" s="88" t="str">
        <v/>
      </c>
      <c r="I35" s="35"/>
      <c r="J35" s="38"/>
      <c r="K35" s="97"/>
      <c r="L35" s="35"/>
      <c r="M35" s="88" t="str">
        <v/>
      </c>
      <c r="N35" s="91" t="str">
        <v/>
      </c>
      <c r="O35" s="91" t="str">
        <v/>
      </c>
      <c r="P35" s="91" t="str">
        <v/>
      </c>
      <c r="Q35" s="91" t="str">
        <v/>
      </c>
      <c r="R35" s="91" t="str">
        <v/>
      </c>
      <c r="S35" s="88" t="str">
        <v/>
      </c>
      <c r="T35" s="35"/>
      <c r="Y35" s="372"/>
      <c r="Z35" s="34"/>
      <c r="AB35" s="34"/>
    </row>
    <row r="36" spans="2:28" s="33" customFormat="1" ht="5.25" customHeight="1" x14ac:dyDescent="0.2">
      <c r="B36" s="35"/>
      <c r="C36" s="35"/>
      <c r="D36" s="35"/>
      <c r="E36" s="35"/>
      <c r="F36" s="35"/>
      <c r="G36" s="35"/>
      <c r="H36" s="35"/>
      <c r="I36" s="35"/>
      <c r="L36" s="35"/>
      <c r="M36" s="35"/>
      <c r="N36" s="35"/>
      <c r="O36" s="35"/>
      <c r="P36" s="35"/>
      <c r="Q36" s="35"/>
      <c r="R36" s="35"/>
      <c r="S36" s="35"/>
      <c r="T36" s="35"/>
      <c r="U36" s="35"/>
      <c r="V36" s="35"/>
      <c r="Y36" s="372"/>
    </row>
    <row r="37" spans="2:28" s="33" customFormat="1" ht="10.5" x14ac:dyDescent="0.2">
      <c r="B37" s="369">
        <f>DATE(year,10,1)</f>
        <v>44105</v>
      </c>
      <c r="C37" s="370"/>
      <c r="D37" s="370"/>
      <c r="E37" s="370"/>
      <c r="F37" s="370"/>
      <c r="G37" s="370"/>
      <c r="H37" s="370"/>
      <c r="I37" s="35"/>
      <c r="J37" s="371" t="s">
        <v>91</v>
      </c>
      <c r="K37" s="371"/>
      <c r="L37" s="35"/>
      <c r="M37" s="369">
        <f>DATE(year+1,4,1)</f>
        <v>44287</v>
      </c>
      <c r="N37" s="370"/>
      <c r="O37" s="370"/>
      <c r="P37" s="370"/>
      <c r="Q37" s="370"/>
      <c r="R37" s="370"/>
      <c r="S37" s="370"/>
      <c r="T37" s="35"/>
      <c r="U37" s="371" t="s">
        <v>92</v>
      </c>
      <c r="V37" s="371"/>
      <c r="Y37" s="372"/>
    </row>
    <row r="38" spans="2:28" s="33" customFormat="1" ht="13" customHeight="1" x14ac:dyDescent="0.25">
      <c r="B38" s="84" t="str">
        <f>IF(startday=1,INDEX(weekDayNames,1),INDEX(weekDayNames,2))</f>
        <v>Su</v>
      </c>
      <c r="C38" s="85" t="str">
        <f>IF(startday=1,INDEX(weekDayNames,2),INDEX(weekDayNames,3))</f>
        <v>M</v>
      </c>
      <c r="D38" s="85" t="str">
        <f>IF(startday=1,INDEX(weekDayNames,3),INDEX(weekDayNames,4))</f>
        <v>Tu</v>
      </c>
      <c r="E38" s="85" t="str">
        <f>IF(startday=1,INDEX(weekDayNames,4),INDEX(weekDayNames,5))</f>
        <v>W</v>
      </c>
      <c r="F38" s="85" t="str">
        <f>IF(startday=1,INDEX(weekDayNames,5),INDEX(weekDayNames,6))</f>
        <v>Th</v>
      </c>
      <c r="G38" s="85" t="str">
        <f>IF(startday=1,INDEX(weekDayNames,6),INDEX(weekDayNames,7))</f>
        <v>F</v>
      </c>
      <c r="H38" s="84" t="str">
        <f>IF(startday=1,INDEX(weekDayNames,7),INDEX(weekDayNames,1))</f>
        <v>Sa</v>
      </c>
      <c r="I38" s="35"/>
      <c r="J38" s="86">
        <v>2</v>
      </c>
      <c r="K38" s="87" t="s">
        <v>113</v>
      </c>
      <c r="M38" s="84" t="str">
        <f>IF(startday=1,INDEX(weekDayNames,1),INDEX(weekDayNames,2))</f>
        <v>Su</v>
      </c>
      <c r="N38" s="85" t="str">
        <f>IF(startday=1,INDEX(weekDayNames,2),INDEX(weekDayNames,3))</f>
        <v>M</v>
      </c>
      <c r="O38" s="85" t="str">
        <f>IF(startday=1,INDEX(weekDayNames,3),INDEX(weekDayNames,4))</f>
        <v>Tu</v>
      </c>
      <c r="P38" s="85" t="str">
        <f>IF(startday=1,INDEX(weekDayNames,4),INDEX(weekDayNames,5))</f>
        <v>W</v>
      </c>
      <c r="Q38" s="85" t="str">
        <f>IF(startday=1,INDEX(weekDayNames,5),INDEX(weekDayNames,6))</f>
        <v>Th</v>
      </c>
      <c r="R38" s="85" t="str">
        <f>IF(startday=1,INDEX(weekDayNames,6),INDEX(weekDayNames,7))</f>
        <v>F</v>
      </c>
      <c r="S38" s="84" t="str">
        <f>IF(startday=1,INDEX(weekDayNames,7),INDEX(weekDayNames,1))</f>
        <v>Sa</v>
      </c>
      <c r="T38" s="35"/>
      <c r="U38" s="86">
        <v>1</v>
      </c>
      <c r="V38" s="87" t="s">
        <v>113</v>
      </c>
      <c r="Y38" s="372"/>
    </row>
    <row r="39" spans="2:28" s="33" customFormat="1" ht="13" customHeight="1" x14ac:dyDescent="0.3">
      <c r="B39" s="88" t="str">
        <f t="array" ref="B39:H44">IF(MONTH(B37)&lt;&gt;MONTH(DATE(YEAR(B37),MONTH(B37),1)-WEEKDAY(DATE(YEAR(B37),MONTH(B37),1),startday)+(WeekNo-1)*7+WeekDay),"",DATE(YEAR(B37),MONTH(B37),1)-WEEKDAY(DATE(YEAR(B37),MONTH(B37),1),startday)+(WeekNo-1)*7+WeekDay)</f>
        <v/>
      </c>
      <c r="C39" s="91" t="str">
        <v/>
      </c>
      <c r="D39" s="91" t="str">
        <v/>
      </c>
      <c r="E39" s="94" t="str">
        <v/>
      </c>
      <c r="F39" s="101">
        <v>44105</v>
      </c>
      <c r="G39" s="91">
        <v>44106</v>
      </c>
      <c r="H39" s="88">
        <v>44107</v>
      </c>
      <c r="I39" s="97"/>
      <c r="J39" s="92">
        <v>8</v>
      </c>
      <c r="K39" s="93" t="s">
        <v>85</v>
      </c>
      <c r="M39" s="88" t="str">
        <f t="array" ref="M39:S44">IF(MONTH(M37)&lt;&gt;MONTH(DATE(YEAR(M37),MONTH(M37),1)-WEEKDAY(DATE(YEAR(M37),MONTH(M37),1),startday)+(WeekNo-1)*7+WeekDay),"",DATE(YEAR(M37),MONTH(M37),1)-WEEKDAY(DATE(YEAR(M37),MONTH(M37),1),startday)+(WeekNo-1)*7+WeekDay)</f>
        <v/>
      </c>
      <c r="N39" s="91" t="str">
        <v/>
      </c>
      <c r="O39" s="91" t="str">
        <v/>
      </c>
      <c r="P39" s="94" t="str">
        <v/>
      </c>
      <c r="Q39" s="91">
        <v>44287</v>
      </c>
      <c r="R39" s="91">
        <v>44288</v>
      </c>
      <c r="S39" s="88">
        <v>44289</v>
      </c>
      <c r="T39" s="35"/>
      <c r="U39" s="92">
        <v>7</v>
      </c>
      <c r="V39" s="93" t="s">
        <v>85</v>
      </c>
      <c r="Y39" s="372"/>
      <c r="AA39" s="34"/>
    </row>
    <row r="40" spans="2:28" s="33" customFormat="1" ht="13" customHeight="1" x14ac:dyDescent="0.25">
      <c r="B40" s="88">
        <v>44108</v>
      </c>
      <c r="C40" s="91">
        <v>44109</v>
      </c>
      <c r="D40" s="90">
        <v>44110</v>
      </c>
      <c r="E40" s="91">
        <v>44111</v>
      </c>
      <c r="F40" s="91">
        <v>44112</v>
      </c>
      <c r="G40" s="91">
        <v>44113</v>
      </c>
      <c r="H40" s="88">
        <v>44114</v>
      </c>
      <c r="I40" s="97"/>
      <c r="J40" s="86">
        <v>16</v>
      </c>
      <c r="K40" s="87" t="s">
        <v>113</v>
      </c>
      <c r="L40" s="35"/>
      <c r="M40" s="88">
        <v>44290</v>
      </c>
      <c r="N40" s="91">
        <v>44291</v>
      </c>
      <c r="O40" s="90">
        <v>44292</v>
      </c>
      <c r="P40" s="91">
        <v>44293</v>
      </c>
      <c r="Q40" s="91">
        <v>44294</v>
      </c>
      <c r="R40" s="91">
        <v>44295</v>
      </c>
      <c r="S40" s="88">
        <v>44296</v>
      </c>
      <c r="T40" s="35"/>
      <c r="U40" s="114">
        <v>15</v>
      </c>
      <c r="V40" s="87" t="s">
        <v>113</v>
      </c>
      <c r="Y40" s="110"/>
    </row>
    <row r="41" spans="2:28" s="34" customFormat="1" ht="13" customHeight="1" x14ac:dyDescent="0.3">
      <c r="B41" s="118">
        <v>44115</v>
      </c>
      <c r="C41" s="101">
        <v>44116</v>
      </c>
      <c r="D41" s="101">
        <v>44117</v>
      </c>
      <c r="E41" s="94">
        <v>44118</v>
      </c>
      <c r="F41" s="91">
        <v>44119</v>
      </c>
      <c r="G41" s="91">
        <v>44120</v>
      </c>
      <c r="H41" s="119">
        <v>44121</v>
      </c>
      <c r="I41" s="35"/>
      <c r="J41" s="92">
        <v>22</v>
      </c>
      <c r="K41" s="93" t="s">
        <v>85</v>
      </c>
      <c r="L41" s="33"/>
      <c r="M41" s="88">
        <v>44297</v>
      </c>
      <c r="N41" s="91">
        <v>44298</v>
      </c>
      <c r="O41" s="91">
        <v>44299</v>
      </c>
      <c r="P41" s="94">
        <v>44300</v>
      </c>
      <c r="Q41" s="91">
        <v>44301</v>
      </c>
      <c r="R41" s="91">
        <v>44302</v>
      </c>
      <c r="S41" s="88">
        <v>44303</v>
      </c>
      <c r="T41" s="35"/>
      <c r="U41" s="92">
        <v>21</v>
      </c>
      <c r="V41" s="93" t="s">
        <v>85</v>
      </c>
      <c r="AA41" s="33"/>
      <c r="AB41" s="33"/>
    </row>
    <row r="42" spans="2:28" s="33" customFormat="1" ht="13" customHeight="1" x14ac:dyDescent="0.25">
      <c r="B42" s="88">
        <v>44122</v>
      </c>
      <c r="C42" s="91">
        <v>44123</v>
      </c>
      <c r="D42" s="90">
        <v>44124</v>
      </c>
      <c r="E42" s="91">
        <v>44125</v>
      </c>
      <c r="F42" s="91">
        <v>44126</v>
      </c>
      <c r="G42" s="91">
        <v>44127</v>
      </c>
      <c r="H42" s="88">
        <v>44128</v>
      </c>
      <c r="I42" s="35"/>
      <c r="J42" s="86">
        <v>30</v>
      </c>
      <c r="K42" s="87" t="s">
        <v>113</v>
      </c>
      <c r="L42" s="35"/>
      <c r="M42" s="88">
        <v>44304</v>
      </c>
      <c r="N42" s="91">
        <v>44305</v>
      </c>
      <c r="O42" s="90">
        <v>44306</v>
      </c>
      <c r="P42" s="91">
        <v>44307</v>
      </c>
      <c r="Q42" s="91">
        <v>44308</v>
      </c>
      <c r="R42" s="91">
        <v>44309</v>
      </c>
      <c r="S42" s="88">
        <v>44310</v>
      </c>
      <c r="T42" s="35"/>
      <c r="U42" s="109">
        <v>29</v>
      </c>
      <c r="V42" s="87" t="s">
        <v>113</v>
      </c>
    </row>
    <row r="43" spans="2:28" s="33" customFormat="1" ht="13" customHeight="1" x14ac:dyDescent="0.2">
      <c r="B43" s="88">
        <v>44129</v>
      </c>
      <c r="C43" s="91">
        <v>44130</v>
      </c>
      <c r="D43" s="91">
        <v>44131</v>
      </c>
      <c r="E43" s="94">
        <v>44132</v>
      </c>
      <c r="F43" s="89">
        <v>44133</v>
      </c>
      <c r="G43" s="103">
        <v>44134</v>
      </c>
      <c r="H43" s="88">
        <v>44135</v>
      </c>
      <c r="I43" s="35"/>
      <c r="J43" s="98">
        <v>31</v>
      </c>
      <c r="K43" s="100" t="s">
        <v>121</v>
      </c>
      <c r="L43" s="35"/>
      <c r="M43" s="88">
        <v>44311</v>
      </c>
      <c r="N43" s="91">
        <v>44312</v>
      </c>
      <c r="O43" s="91">
        <v>44313</v>
      </c>
      <c r="P43" s="94">
        <v>44314</v>
      </c>
      <c r="Q43" s="89">
        <v>44315</v>
      </c>
      <c r="R43" s="103">
        <v>44316</v>
      </c>
      <c r="S43" s="88" t="str">
        <v/>
      </c>
      <c r="T43" s="35"/>
      <c r="U43" s="120">
        <v>30</v>
      </c>
      <c r="V43" s="100" t="s">
        <v>120</v>
      </c>
    </row>
    <row r="44" spans="2:28" s="33" customFormat="1" ht="13" customHeight="1" x14ac:dyDescent="0.3">
      <c r="B44" s="118" t="str">
        <v/>
      </c>
      <c r="C44" s="91" t="str">
        <v/>
      </c>
      <c r="D44" s="91" t="str">
        <v/>
      </c>
      <c r="E44" s="91" t="str">
        <v/>
      </c>
      <c r="F44" s="91" t="str">
        <v/>
      </c>
      <c r="G44" s="91" t="str">
        <v/>
      </c>
      <c r="H44" s="88" t="str">
        <v/>
      </c>
      <c r="I44" s="35"/>
      <c r="J44" s="100"/>
      <c r="K44" s="100"/>
      <c r="L44" s="35"/>
      <c r="M44" s="88" t="str">
        <v/>
      </c>
      <c r="N44" s="91" t="str">
        <v/>
      </c>
      <c r="O44" s="91" t="str">
        <v/>
      </c>
      <c r="P44" s="91" t="str">
        <v/>
      </c>
      <c r="Q44" s="91" t="str">
        <v/>
      </c>
      <c r="R44" s="91" t="str">
        <v/>
      </c>
      <c r="S44" s="88" t="str">
        <v/>
      </c>
      <c r="T44" s="35"/>
      <c r="AB44" s="34"/>
    </row>
    <row r="45" spans="2:28" s="33" customFormat="1" ht="5.25" customHeight="1" x14ac:dyDescent="0.2">
      <c r="B45" s="35"/>
      <c r="C45" s="35"/>
      <c r="D45" s="35"/>
      <c r="E45" s="35"/>
      <c r="F45" s="35"/>
      <c r="G45" s="35"/>
      <c r="H45" s="35"/>
      <c r="I45" s="35"/>
      <c r="L45" s="35"/>
      <c r="M45" s="35"/>
      <c r="N45" s="35"/>
      <c r="O45" s="35"/>
      <c r="P45" s="35"/>
      <c r="Q45" s="35"/>
      <c r="R45" s="35"/>
      <c r="S45" s="35"/>
      <c r="T45" s="35"/>
    </row>
    <row r="46" spans="2:28" s="33" customFormat="1" ht="10.5" x14ac:dyDescent="0.2">
      <c r="B46" s="369">
        <f>DATE(year,11,1)</f>
        <v>44136</v>
      </c>
      <c r="C46" s="370"/>
      <c r="D46" s="370"/>
      <c r="E46" s="370"/>
      <c r="F46" s="370"/>
      <c r="G46" s="370"/>
      <c r="H46" s="370"/>
      <c r="I46" s="35"/>
      <c r="J46" s="371" t="s">
        <v>93</v>
      </c>
      <c r="K46" s="371"/>
      <c r="L46" s="35"/>
      <c r="M46" s="369">
        <f>DATE(year+1,5,1)</f>
        <v>44317</v>
      </c>
      <c r="N46" s="370"/>
      <c r="O46" s="370"/>
      <c r="P46" s="370"/>
      <c r="Q46" s="370"/>
      <c r="R46" s="370"/>
      <c r="S46" s="370"/>
      <c r="T46" s="35"/>
      <c r="U46" s="371" t="s">
        <v>94</v>
      </c>
      <c r="V46" s="371"/>
    </row>
    <row r="47" spans="2:28" s="33" customFormat="1" ht="13" customHeight="1" x14ac:dyDescent="0.25">
      <c r="B47" s="84" t="str">
        <f>IF(startday=1,INDEX(weekDayNames,1),INDEX(weekDayNames,2))</f>
        <v>Su</v>
      </c>
      <c r="C47" s="85" t="str">
        <f>IF(startday=1,INDEX(weekDayNames,2),INDEX(weekDayNames,3))</f>
        <v>M</v>
      </c>
      <c r="D47" s="85" t="str">
        <f>IF(startday=1,INDEX(weekDayNames,3),INDEX(weekDayNames,4))</f>
        <v>Tu</v>
      </c>
      <c r="E47" s="85" t="str">
        <f>IF(startday=1,INDEX(weekDayNames,4),INDEX(weekDayNames,5))</f>
        <v>W</v>
      </c>
      <c r="F47" s="85" t="str">
        <f>IF(startday=1,INDEX(weekDayNames,5),INDEX(weekDayNames,6))</f>
        <v>Th</v>
      </c>
      <c r="G47" s="85" t="str">
        <f>IF(startday=1,INDEX(weekDayNames,6),INDEX(weekDayNames,7))</f>
        <v>F</v>
      </c>
      <c r="H47" s="84" t="str">
        <f>IF(startday=1,INDEX(weekDayNames,7),INDEX(weekDayNames,1))</f>
        <v>Sa</v>
      </c>
      <c r="I47" s="35"/>
      <c r="J47" s="121" t="s">
        <v>129</v>
      </c>
      <c r="K47" s="93" t="s">
        <v>85</v>
      </c>
      <c r="L47" s="35"/>
      <c r="M47" s="84" t="str">
        <f>IF(startday=1,INDEX(weekDayNames,1),INDEX(weekDayNames,2))</f>
        <v>Su</v>
      </c>
      <c r="N47" s="85" t="str">
        <f>IF(startday=1,INDEX(weekDayNames,2),INDEX(weekDayNames,3))</f>
        <v>M</v>
      </c>
      <c r="O47" s="85" t="str">
        <f>IF(startday=1,INDEX(weekDayNames,3),INDEX(weekDayNames,4))</f>
        <v>Tu</v>
      </c>
      <c r="P47" s="85" t="str">
        <f>IF(startday=1,INDEX(weekDayNames,4),INDEX(weekDayNames,5))</f>
        <v>W</v>
      </c>
      <c r="Q47" s="85" t="str">
        <f>IF(startday=1,INDEX(weekDayNames,5),INDEX(weekDayNames,6))</f>
        <v>Th</v>
      </c>
      <c r="R47" s="85" t="str">
        <f>IF(startday=1,INDEX(weekDayNames,6),INDEX(weekDayNames,7))</f>
        <v>F</v>
      </c>
      <c r="S47" s="84" t="str">
        <f>IF(startday=1,INDEX(weekDayNames,7),INDEX(weekDayNames,1))</f>
        <v>Sa</v>
      </c>
      <c r="T47" s="35"/>
      <c r="U47" s="92">
        <v>5</v>
      </c>
      <c r="V47" s="93" t="s">
        <v>85</v>
      </c>
    </row>
    <row r="48" spans="2:28" s="33" customFormat="1" ht="13" customHeight="1" x14ac:dyDescent="0.2">
      <c r="B48" s="88">
        <f t="array" ref="B48:H53">IF(MONTH(B46)&lt;&gt;MONTH(DATE(YEAR(B46),MONTH(B46),1)-WEEKDAY(DATE(YEAR(B46),MONTH(B46),1),startday)+(WeekNo-1)*7+WeekDay),"",DATE(YEAR(B46),MONTH(B46),1)-WEEKDAY(DATE(YEAR(B46),MONTH(B46),1),startday)+(WeekNo-1)*7+WeekDay)</f>
        <v>44136</v>
      </c>
      <c r="C48" s="91">
        <v>44137</v>
      </c>
      <c r="D48" s="122">
        <v>44138</v>
      </c>
      <c r="E48" s="90">
        <v>44139</v>
      </c>
      <c r="F48" s="90">
        <v>44140</v>
      </c>
      <c r="G48" s="91">
        <v>44141</v>
      </c>
      <c r="H48" s="88">
        <v>44142</v>
      </c>
      <c r="I48" s="35"/>
      <c r="J48" s="108">
        <v>13</v>
      </c>
      <c r="K48" s="87" t="s">
        <v>113</v>
      </c>
      <c r="L48" s="35"/>
      <c r="M48" s="88" t="str">
        <f t="array" ref="M48:S53">IF(MONTH(M46)&lt;&gt;MONTH(DATE(YEAR(M46),MONTH(M46),1)-WEEKDAY(DATE(YEAR(M46),MONTH(M46),1),startday)+(WeekNo-1)*7+WeekDay),"",DATE(YEAR(M46),MONTH(M46),1)-WEEKDAY(DATE(YEAR(M46),MONTH(M46),1),startday)+(WeekNo-1)*7+WeekDay)</f>
        <v/>
      </c>
      <c r="N48" s="123" t="str">
        <v/>
      </c>
      <c r="O48" s="90" t="str">
        <v/>
      </c>
      <c r="P48" s="90" t="str">
        <v/>
      </c>
      <c r="Q48" s="91" t="str">
        <v/>
      </c>
      <c r="R48" s="91" t="str">
        <v/>
      </c>
      <c r="S48" s="88">
        <v>44317</v>
      </c>
      <c r="T48" s="35"/>
      <c r="U48" s="109">
        <v>13</v>
      </c>
      <c r="V48" s="87" t="s">
        <v>113</v>
      </c>
    </row>
    <row r="49" spans="2:28" s="33" customFormat="1" ht="13" customHeight="1" x14ac:dyDescent="0.25">
      <c r="B49" s="88">
        <v>44143</v>
      </c>
      <c r="C49" s="91">
        <v>44144</v>
      </c>
      <c r="D49" s="90">
        <v>44145</v>
      </c>
      <c r="E49" s="91">
        <v>44146</v>
      </c>
      <c r="F49" s="91">
        <v>44147</v>
      </c>
      <c r="G49" s="91">
        <v>44148</v>
      </c>
      <c r="H49" s="88">
        <v>44149</v>
      </c>
      <c r="I49" s="35"/>
      <c r="J49" s="92">
        <v>19</v>
      </c>
      <c r="K49" s="93" t="s">
        <v>85</v>
      </c>
      <c r="L49" s="35"/>
      <c r="M49" s="88">
        <v>44318</v>
      </c>
      <c r="N49" s="91">
        <v>44319</v>
      </c>
      <c r="O49" s="90">
        <v>44320</v>
      </c>
      <c r="P49" s="91">
        <v>44321</v>
      </c>
      <c r="Q49" s="91">
        <v>44322</v>
      </c>
      <c r="R49" s="91">
        <v>44323</v>
      </c>
      <c r="S49" s="88">
        <v>44324</v>
      </c>
      <c r="T49" s="35"/>
      <c r="U49" s="92">
        <v>19</v>
      </c>
      <c r="V49" s="93" t="s">
        <v>85</v>
      </c>
      <c r="Y49" s="130"/>
    </row>
    <row r="50" spans="2:28" s="34" customFormat="1" ht="13" customHeight="1" x14ac:dyDescent="0.3">
      <c r="B50" s="88">
        <v>44150</v>
      </c>
      <c r="C50" s="91">
        <v>44151</v>
      </c>
      <c r="D50" s="91">
        <v>44152</v>
      </c>
      <c r="E50" s="94">
        <v>44153</v>
      </c>
      <c r="F50" s="91">
        <v>44154</v>
      </c>
      <c r="G50" s="91">
        <v>44155</v>
      </c>
      <c r="H50" s="88">
        <v>44156</v>
      </c>
      <c r="I50" s="35"/>
      <c r="J50" s="86">
        <v>27</v>
      </c>
      <c r="K50" s="87" t="s">
        <v>113</v>
      </c>
      <c r="L50" s="35"/>
      <c r="M50" s="88">
        <v>44325</v>
      </c>
      <c r="N50" s="91">
        <v>44326</v>
      </c>
      <c r="O50" s="91">
        <v>44327</v>
      </c>
      <c r="P50" s="94">
        <v>44328</v>
      </c>
      <c r="Q50" s="91">
        <v>44329</v>
      </c>
      <c r="R50" s="91">
        <v>44330</v>
      </c>
      <c r="S50" s="88">
        <v>44331</v>
      </c>
      <c r="T50" s="35"/>
      <c r="U50" s="109">
        <v>27</v>
      </c>
      <c r="V50" s="87" t="s">
        <v>113</v>
      </c>
      <c r="Y50" s="110"/>
      <c r="Z50" s="33"/>
      <c r="AA50" s="33"/>
      <c r="AB50" s="33"/>
    </row>
    <row r="51" spans="2:28" s="33" customFormat="1" ht="13" customHeight="1" x14ac:dyDescent="0.3">
      <c r="B51" s="88">
        <v>44157</v>
      </c>
      <c r="C51" s="91">
        <v>44158</v>
      </c>
      <c r="D51" s="90">
        <v>44159</v>
      </c>
      <c r="E51" s="91">
        <v>44160</v>
      </c>
      <c r="F51" s="91">
        <v>44161</v>
      </c>
      <c r="G51" s="91">
        <v>44162</v>
      </c>
      <c r="H51" s="88">
        <v>44163</v>
      </c>
      <c r="I51" s="35"/>
      <c r="L51" s="35"/>
      <c r="M51" s="88">
        <v>44332</v>
      </c>
      <c r="N51" s="91">
        <v>44333</v>
      </c>
      <c r="O51" s="90">
        <v>44334</v>
      </c>
      <c r="P51" s="91">
        <v>44335</v>
      </c>
      <c r="Q51" s="91">
        <v>44336</v>
      </c>
      <c r="R51" s="91">
        <v>44337</v>
      </c>
      <c r="S51" s="88">
        <v>44338</v>
      </c>
      <c r="T51" s="35"/>
      <c r="Y51" s="110"/>
      <c r="AA51" s="34"/>
    </row>
    <row r="52" spans="2:28" s="33" customFormat="1" ht="13" customHeight="1" x14ac:dyDescent="0.2">
      <c r="B52" s="88">
        <v>44164</v>
      </c>
      <c r="C52" s="91">
        <v>44165</v>
      </c>
      <c r="D52" s="91" t="str">
        <v/>
      </c>
      <c r="E52" s="94" t="str">
        <v/>
      </c>
      <c r="F52" s="91" t="str">
        <v/>
      </c>
      <c r="G52" s="91" t="str">
        <v/>
      </c>
      <c r="H52" s="88" t="str">
        <v/>
      </c>
      <c r="I52" s="35"/>
      <c r="L52" s="35"/>
      <c r="M52" s="88">
        <v>44339</v>
      </c>
      <c r="N52" s="91">
        <v>44340</v>
      </c>
      <c r="O52" s="91">
        <v>44341</v>
      </c>
      <c r="P52" s="94">
        <v>44342</v>
      </c>
      <c r="Q52" s="91">
        <v>44343</v>
      </c>
      <c r="R52" s="91">
        <v>44344</v>
      </c>
      <c r="S52" s="88">
        <v>44345</v>
      </c>
      <c r="T52" s="35"/>
      <c r="Y52" s="110"/>
    </row>
    <row r="53" spans="2:28" s="33" customFormat="1" ht="13" customHeight="1" x14ac:dyDescent="0.3">
      <c r="B53" s="88" t="str">
        <v/>
      </c>
      <c r="C53" s="91" t="str">
        <v/>
      </c>
      <c r="D53" s="91" t="str">
        <v/>
      </c>
      <c r="E53" s="91" t="str">
        <v/>
      </c>
      <c r="F53" s="91" t="str">
        <v/>
      </c>
      <c r="G53" s="91" t="str">
        <v/>
      </c>
      <c r="H53" s="88" t="str">
        <v/>
      </c>
      <c r="I53" s="35"/>
      <c r="J53" s="124"/>
      <c r="K53" s="37"/>
      <c r="L53" s="35"/>
      <c r="M53" s="88">
        <v>44346</v>
      </c>
      <c r="N53" s="91">
        <v>44347</v>
      </c>
      <c r="O53" s="91" t="str">
        <v/>
      </c>
      <c r="P53" s="91" t="str">
        <v/>
      </c>
      <c r="Q53" s="91" t="str">
        <v/>
      </c>
      <c r="R53" s="91" t="str">
        <v/>
      </c>
      <c r="S53" s="88" t="str">
        <v/>
      </c>
      <c r="T53" s="35"/>
      <c r="U53" s="125"/>
      <c r="V53" s="35"/>
      <c r="Y53" s="126"/>
      <c r="Z53" s="34"/>
      <c r="AB53" s="34"/>
    </row>
    <row r="54" spans="2:28" s="33" customFormat="1" ht="4.75" customHeight="1" x14ac:dyDescent="0.3">
      <c r="B54" s="35"/>
      <c r="C54" s="35"/>
      <c r="D54" s="35"/>
      <c r="E54" s="35"/>
      <c r="F54" s="35"/>
      <c r="G54" s="35"/>
      <c r="H54" s="35"/>
      <c r="I54" s="35"/>
      <c r="L54" s="35"/>
      <c r="M54" s="34"/>
      <c r="N54" s="34"/>
      <c r="O54" s="34"/>
      <c r="P54" s="34"/>
      <c r="Q54" s="34"/>
      <c r="R54" s="34"/>
      <c r="S54" s="34"/>
      <c r="T54" s="35"/>
      <c r="U54" s="34"/>
      <c r="V54" s="34"/>
      <c r="Y54" s="110"/>
    </row>
    <row r="55" spans="2:28" s="33" customFormat="1" ht="10.5" x14ac:dyDescent="0.2">
      <c r="B55" s="369">
        <f>DATE(year,12,1)</f>
        <v>44166</v>
      </c>
      <c r="C55" s="370"/>
      <c r="D55" s="370"/>
      <c r="E55" s="370"/>
      <c r="F55" s="370"/>
      <c r="G55" s="370"/>
      <c r="H55" s="370"/>
      <c r="I55" s="35"/>
      <c r="J55" s="371" t="s">
        <v>95</v>
      </c>
      <c r="K55" s="371"/>
      <c r="L55" s="35"/>
      <c r="M55" s="369">
        <f>DATE(year+1,6,1)</f>
        <v>44348</v>
      </c>
      <c r="N55" s="370"/>
      <c r="O55" s="370"/>
      <c r="P55" s="370"/>
      <c r="Q55" s="370"/>
      <c r="R55" s="370"/>
      <c r="S55" s="370"/>
      <c r="T55" s="35"/>
      <c r="U55" s="371" t="s">
        <v>96</v>
      </c>
      <c r="V55" s="371"/>
    </row>
    <row r="56" spans="2:28" s="33" customFormat="1" ht="13" customHeight="1" x14ac:dyDescent="0.25">
      <c r="B56" s="84" t="str">
        <f>IF(startday=1,INDEX(weekDayNames,1),INDEX(weekDayNames,2))</f>
        <v>Su</v>
      </c>
      <c r="C56" s="85" t="str">
        <f>IF(startday=1,INDEX(weekDayNames,2),INDEX(weekDayNames,3))</f>
        <v>M</v>
      </c>
      <c r="D56" s="85" t="str">
        <f>IF(startday=1,INDEX(weekDayNames,3),INDEX(weekDayNames,4))</f>
        <v>Tu</v>
      </c>
      <c r="E56" s="85" t="str">
        <f>IF(startday=1,INDEX(weekDayNames,4),INDEX(weekDayNames,5))</f>
        <v>W</v>
      </c>
      <c r="F56" s="85" t="str">
        <f>IF(startday=1,INDEX(weekDayNames,5),INDEX(weekDayNames,6))</f>
        <v>Th</v>
      </c>
      <c r="G56" s="85" t="str">
        <f>IF(startday=1,INDEX(weekDayNames,6),INDEX(weekDayNames,7))</f>
        <v>F</v>
      </c>
      <c r="H56" s="84" t="str">
        <f>IF(startday=1,INDEX(weekDayNames,7),INDEX(weekDayNames,1))</f>
        <v>Sa</v>
      </c>
      <c r="I56" s="35"/>
      <c r="J56" s="92">
        <v>3</v>
      </c>
      <c r="K56" s="93" t="s">
        <v>85</v>
      </c>
      <c r="L56" s="35"/>
      <c r="M56" s="84" t="str">
        <f>IF(startday=1,INDEX(weekDayNames,1),INDEX(weekDayNames,2))</f>
        <v>Su</v>
      </c>
      <c r="N56" s="85" t="str">
        <f>IF(startday=1,INDEX(weekDayNames,2),INDEX(weekDayNames,3))</f>
        <v>M</v>
      </c>
      <c r="O56" s="85" t="str">
        <f>IF(startday=1,INDEX(weekDayNames,3),INDEX(weekDayNames,4))</f>
        <v>Tu</v>
      </c>
      <c r="P56" s="85" t="str">
        <f>IF(startday=1,INDEX(weekDayNames,4),INDEX(weekDayNames,5))</f>
        <v>W</v>
      </c>
      <c r="Q56" s="85" t="str">
        <f>IF(startday=1,INDEX(weekDayNames,5),INDEX(weekDayNames,6))</f>
        <v>Th</v>
      </c>
      <c r="R56" s="85" t="str">
        <f>IF(startday=1,INDEX(weekDayNames,6),INDEX(weekDayNames,7))</f>
        <v>F</v>
      </c>
      <c r="S56" s="84" t="str">
        <f>IF(startday=1,INDEX(weekDayNames,7),INDEX(weekDayNames,1))</f>
        <v>Sa</v>
      </c>
      <c r="T56" s="35"/>
      <c r="U56" s="92">
        <v>2</v>
      </c>
      <c r="V56" s="93" t="s">
        <v>85</v>
      </c>
    </row>
    <row r="57" spans="2:28" s="33" customFormat="1" ht="13" customHeight="1" x14ac:dyDescent="0.25">
      <c r="B57" s="88" t="str">
        <f t="array" ref="B57:H62">IF(MONTH(B55)&lt;&gt;MONTH(DATE(YEAR(B55),MONTH(B55),1)-WEEKDAY(DATE(YEAR(B55),MONTH(B55),1),startday)+(WeekNo-1)*7+WeekDay),"",DATE(YEAR(B55),MONTH(B55),1)-WEEKDAY(DATE(YEAR(B55),MONTH(B55),1),startday)+(WeekNo-1)*7+WeekDay)</f>
        <v/>
      </c>
      <c r="C57" s="91" t="str">
        <v/>
      </c>
      <c r="D57" s="90">
        <v>44166</v>
      </c>
      <c r="E57" s="91">
        <v>44167</v>
      </c>
      <c r="F57" s="91">
        <v>44168</v>
      </c>
      <c r="G57" s="91">
        <v>44169</v>
      </c>
      <c r="H57" s="88">
        <v>44170</v>
      </c>
      <c r="I57" s="35"/>
      <c r="J57" s="86">
        <v>11</v>
      </c>
      <c r="K57" s="87" t="s">
        <v>113</v>
      </c>
      <c r="L57" s="35"/>
      <c r="M57" s="88" t="str">
        <f t="array" ref="M57:S62">IF(MONTH(M55)&lt;&gt;MONTH(DATE(YEAR(M55),MONTH(M55),1)-WEEKDAY(DATE(YEAR(M55),MONTH(M55),1),startday)+(WeekNo-1)*7+WeekDay),"",DATE(YEAR(M55),MONTH(M55),1)-WEEKDAY(DATE(YEAR(M55),MONTH(M55),1),startday)+(WeekNo-1)*7+WeekDay)</f>
        <v/>
      </c>
      <c r="N57" s="91" t="str">
        <v/>
      </c>
      <c r="O57" s="90">
        <v>44348</v>
      </c>
      <c r="P57" s="91">
        <v>44349</v>
      </c>
      <c r="Q57" s="91">
        <v>44350</v>
      </c>
      <c r="R57" s="91">
        <v>44351</v>
      </c>
      <c r="S57" s="88">
        <v>44352</v>
      </c>
      <c r="T57" s="35"/>
      <c r="U57" s="109">
        <v>10</v>
      </c>
      <c r="V57" s="87" t="s">
        <v>113</v>
      </c>
    </row>
    <row r="58" spans="2:28" s="33" customFormat="1" ht="13" customHeight="1" x14ac:dyDescent="0.25">
      <c r="B58" s="88">
        <v>44171</v>
      </c>
      <c r="C58" s="91">
        <v>44172</v>
      </c>
      <c r="D58" s="91">
        <v>44173</v>
      </c>
      <c r="E58" s="94">
        <v>44174</v>
      </c>
      <c r="F58" s="91">
        <v>44175</v>
      </c>
      <c r="G58" s="91">
        <v>44176</v>
      </c>
      <c r="H58" s="88">
        <v>44177</v>
      </c>
      <c r="I58" s="35"/>
      <c r="J58" s="92">
        <v>17</v>
      </c>
      <c r="K58" s="93" t="s">
        <v>85</v>
      </c>
      <c r="L58" s="35"/>
      <c r="M58" s="88">
        <v>44353</v>
      </c>
      <c r="N58" s="91">
        <v>44354</v>
      </c>
      <c r="O58" s="91">
        <v>44355</v>
      </c>
      <c r="P58" s="94">
        <v>44356</v>
      </c>
      <c r="Q58" s="91">
        <v>44357</v>
      </c>
      <c r="R58" s="91">
        <v>44358</v>
      </c>
      <c r="S58" s="88">
        <v>44359</v>
      </c>
      <c r="T58" s="35"/>
      <c r="U58" s="92">
        <v>16</v>
      </c>
      <c r="V58" s="93" t="s">
        <v>85</v>
      </c>
    </row>
    <row r="59" spans="2:28" s="33" customFormat="1" ht="13" customHeight="1" x14ac:dyDescent="0.25">
      <c r="B59" s="88">
        <v>44178</v>
      </c>
      <c r="C59" s="91">
        <v>44179</v>
      </c>
      <c r="D59" s="90">
        <v>44180</v>
      </c>
      <c r="E59" s="91">
        <v>44181</v>
      </c>
      <c r="F59" s="91">
        <v>44182</v>
      </c>
      <c r="G59" s="91">
        <v>44183</v>
      </c>
      <c r="H59" s="88">
        <v>44184</v>
      </c>
      <c r="I59" s="35"/>
      <c r="J59" s="98">
        <v>31</v>
      </c>
      <c r="K59" s="116" t="s">
        <v>123</v>
      </c>
      <c r="L59" s="35"/>
      <c r="M59" s="88">
        <v>44360</v>
      </c>
      <c r="N59" s="91">
        <v>44361</v>
      </c>
      <c r="O59" s="90">
        <v>44362</v>
      </c>
      <c r="P59" s="91">
        <v>44363</v>
      </c>
      <c r="Q59" s="91">
        <v>44364</v>
      </c>
      <c r="R59" s="91">
        <v>44365</v>
      </c>
      <c r="S59" s="88">
        <v>44366</v>
      </c>
      <c r="T59" s="35"/>
      <c r="U59" s="109">
        <v>24</v>
      </c>
      <c r="V59" s="87" t="s">
        <v>113</v>
      </c>
    </row>
    <row r="60" spans="2:28" s="34" customFormat="1" ht="13" customHeight="1" x14ac:dyDescent="0.3">
      <c r="B60" s="88">
        <v>44185</v>
      </c>
      <c r="C60" s="91">
        <v>44186</v>
      </c>
      <c r="D60" s="91">
        <v>44187</v>
      </c>
      <c r="E60" s="91">
        <v>44188</v>
      </c>
      <c r="F60" s="91">
        <v>44189</v>
      </c>
      <c r="G60" s="91">
        <v>44190</v>
      </c>
      <c r="H60" s="88">
        <v>44191</v>
      </c>
      <c r="I60" s="35"/>
      <c r="J60" s="98">
        <v>31</v>
      </c>
      <c r="K60" s="112" t="s">
        <v>97</v>
      </c>
      <c r="L60" s="35"/>
      <c r="M60" s="88">
        <v>44367</v>
      </c>
      <c r="N60" s="91">
        <v>44368</v>
      </c>
      <c r="O60" s="91">
        <v>44369</v>
      </c>
      <c r="P60" s="94">
        <v>44370</v>
      </c>
      <c r="Q60" s="91">
        <v>44371</v>
      </c>
      <c r="R60" s="91">
        <v>44372</v>
      </c>
      <c r="S60" s="88">
        <v>44373</v>
      </c>
      <c r="T60" s="35"/>
      <c r="U60" s="127">
        <v>30</v>
      </c>
      <c r="V60" s="128" t="s">
        <v>168</v>
      </c>
      <c r="Y60" s="33"/>
      <c r="Z60" s="33"/>
      <c r="AA60" s="33"/>
      <c r="AB60" s="33"/>
    </row>
    <row r="61" spans="2:28" s="33" customFormat="1" ht="13" customHeight="1" x14ac:dyDescent="0.3">
      <c r="B61" s="88">
        <v>44192</v>
      </c>
      <c r="C61" s="91">
        <v>44193</v>
      </c>
      <c r="D61" s="89">
        <v>44194</v>
      </c>
      <c r="E61" s="94">
        <v>44195</v>
      </c>
      <c r="F61" s="91">
        <v>44196</v>
      </c>
      <c r="G61" s="91" t="str">
        <v/>
      </c>
      <c r="H61" s="88" t="str">
        <v/>
      </c>
      <c r="I61" s="35"/>
      <c r="L61" s="35"/>
      <c r="M61" s="88">
        <v>44374</v>
      </c>
      <c r="N61" s="91">
        <v>44375</v>
      </c>
      <c r="O61" s="89">
        <v>44376</v>
      </c>
      <c r="P61" s="94">
        <v>44377</v>
      </c>
      <c r="Q61" s="91" t="str">
        <v/>
      </c>
      <c r="R61" s="89" t="str">
        <v/>
      </c>
      <c r="S61" s="88" t="str">
        <v/>
      </c>
      <c r="T61" s="35"/>
      <c r="U61" s="39"/>
      <c r="V61" s="35"/>
      <c r="AA61" s="34"/>
    </row>
    <row r="62" spans="2:28" s="33" customFormat="1" ht="13" customHeight="1" x14ac:dyDescent="0.2">
      <c r="B62" s="88" t="str">
        <v/>
      </c>
      <c r="C62" s="90" t="str">
        <v/>
      </c>
      <c r="D62" s="91" t="str">
        <v/>
      </c>
      <c r="E62" s="91" t="str">
        <v/>
      </c>
      <c r="F62" s="91" t="str">
        <v/>
      </c>
      <c r="G62" s="91" t="str">
        <v/>
      </c>
      <c r="H62" s="88" t="str">
        <v/>
      </c>
      <c r="I62" s="35"/>
      <c r="L62" s="35"/>
      <c r="M62" s="88" t="str">
        <v/>
      </c>
      <c r="N62" s="91" t="str">
        <v/>
      </c>
      <c r="O62" s="91" t="str">
        <v/>
      </c>
      <c r="P62" s="94" t="str">
        <v/>
      </c>
      <c r="Q62" s="91" t="str">
        <v/>
      </c>
      <c r="R62" s="91" t="str">
        <v/>
      </c>
      <c r="S62" s="88" t="str">
        <v/>
      </c>
      <c r="T62" s="35"/>
      <c r="U62" s="39"/>
      <c r="V62" s="35"/>
    </row>
    <row r="63" spans="2:28" s="33" customFormat="1" ht="13" x14ac:dyDescent="0.3">
      <c r="B63" s="35"/>
      <c r="C63" s="35"/>
      <c r="D63" s="35"/>
      <c r="E63" s="35"/>
      <c r="F63" s="35"/>
      <c r="G63" s="35"/>
      <c r="H63" s="35"/>
      <c r="I63" s="35"/>
      <c r="J63" s="38"/>
      <c r="K63" s="35"/>
      <c r="L63" s="35"/>
      <c r="M63" s="29"/>
      <c r="N63" s="29"/>
      <c r="O63" s="29"/>
      <c r="P63" s="29"/>
      <c r="Q63" s="29"/>
      <c r="R63" s="29"/>
      <c r="S63" s="29"/>
      <c r="T63" s="35"/>
      <c r="U63" s="39"/>
      <c r="V63" s="35"/>
      <c r="Y63" s="34"/>
      <c r="Z63" s="34"/>
      <c r="AB63" s="34"/>
    </row>
    <row r="64" spans="2:28" s="33" customFormat="1" x14ac:dyDescent="0.25">
      <c r="B64" s="29"/>
      <c r="C64" s="29"/>
      <c r="D64" s="29"/>
      <c r="E64" s="29"/>
      <c r="F64" s="29"/>
      <c r="G64" s="29"/>
      <c r="H64" s="29"/>
      <c r="I64" s="35"/>
      <c r="J64" s="38"/>
      <c r="K64" s="35"/>
      <c r="L64" s="35"/>
      <c r="M64" s="29"/>
      <c r="N64" s="29"/>
      <c r="O64" s="29"/>
      <c r="P64" s="29"/>
      <c r="Q64" s="29"/>
      <c r="R64" s="29"/>
      <c r="S64" s="29"/>
      <c r="T64" s="35"/>
      <c r="U64" s="35"/>
      <c r="V64" s="35"/>
    </row>
    <row r="65" spans="2:28" s="33" customFormat="1" x14ac:dyDescent="0.25">
      <c r="B65" s="29"/>
      <c r="C65" s="29"/>
      <c r="D65" s="29"/>
      <c r="E65" s="29"/>
      <c r="F65" s="29"/>
      <c r="G65" s="29"/>
      <c r="H65" s="29"/>
      <c r="I65" s="29"/>
      <c r="J65" s="30"/>
      <c r="K65" s="29"/>
      <c r="L65" s="29"/>
      <c r="M65" s="29"/>
      <c r="N65" s="29"/>
      <c r="O65" s="29"/>
      <c r="P65" s="29"/>
      <c r="Q65" s="29"/>
      <c r="R65" s="29"/>
      <c r="S65" s="29"/>
      <c r="T65" s="29"/>
      <c r="U65" s="29"/>
      <c r="V65" s="29"/>
    </row>
    <row r="66" spans="2:28" s="33" customFormat="1" x14ac:dyDescent="0.25">
      <c r="B66" s="29"/>
      <c r="C66" s="29"/>
      <c r="D66" s="29"/>
      <c r="E66" s="29"/>
      <c r="F66" s="29"/>
      <c r="G66" s="29"/>
      <c r="H66" s="29"/>
      <c r="I66" s="29"/>
      <c r="J66" s="30"/>
      <c r="K66" s="29"/>
      <c r="L66" s="29"/>
      <c r="M66" s="29"/>
      <c r="N66" s="29"/>
      <c r="O66" s="29"/>
      <c r="P66" s="29"/>
      <c r="Q66" s="29"/>
      <c r="R66" s="29"/>
      <c r="S66" s="29"/>
      <c r="T66" s="29"/>
      <c r="U66" s="29"/>
      <c r="V66" s="29"/>
    </row>
    <row r="67" spans="2:28" s="33" customFormat="1" ht="11.25" customHeight="1" x14ac:dyDescent="0.25">
      <c r="B67" s="29"/>
      <c r="C67" s="29"/>
      <c r="D67" s="29"/>
      <c r="E67" s="29"/>
      <c r="F67" s="29"/>
      <c r="G67" s="29"/>
      <c r="H67" s="29"/>
      <c r="I67" s="29"/>
      <c r="J67" s="30"/>
      <c r="K67" s="29"/>
      <c r="L67" s="29"/>
      <c r="M67" s="29"/>
      <c r="N67" s="29"/>
      <c r="O67" s="29"/>
      <c r="P67" s="29"/>
      <c r="Q67" s="29"/>
      <c r="R67" s="29"/>
      <c r="S67" s="29"/>
      <c r="T67" s="29"/>
      <c r="U67" s="29"/>
      <c r="V67" s="29"/>
    </row>
    <row r="68" spans="2:28" s="33" customFormat="1" ht="4.5" customHeight="1" x14ac:dyDescent="0.25">
      <c r="B68" s="29"/>
      <c r="C68" s="29"/>
      <c r="D68" s="29"/>
      <c r="E68" s="29"/>
      <c r="F68" s="29"/>
      <c r="G68" s="29"/>
      <c r="H68" s="29"/>
      <c r="I68" s="29"/>
      <c r="J68" s="30"/>
      <c r="K68" s="29"/>
      <c r="L68" s="29"/>
      <c r="M68" s="29"/>
      <c r="N68" s="29"/>
      <c r="O68" s="29"/>
      <c r="P68" s="29"/>
      <c r="Q68" s="29"/>
      <c r="R68" s="29"/>
      <c r="S68" s="29"/>
      <c r="T68" s="29"/>
      <c r="U68" s="29"/>
      <c r="V68" s="29"/>
    </row>
    <row r="69" spans="2:28" x14ac:dyDescent="0.25">
      <c r="Y69" s="33"/>
      <c r="Z69" s="33"/>
      <c r="AA69" s="33"/>
      <c r="AB69" s="33"/>
    </row>
    <row r="70" spans="2:28" x14ac:dyDescent="0.25">
      <c r="M70" s="33"/>
      <c r="Y70" s="33"/>
      <c r="Z70" s="33"/>
      <c r="AB70" s="33"/>
    </row>
    <row r="71" spans="2:28" x14ac:dyDescent="0.25">
      <c r="M71" s="33"/>
      <c r="Y71" s="33"/>
      <c r="Z71" s="33"/>
      <c r="AB71" s="33"/>
    </row>
    <row r="72" spans="2:28" x14ac:dyDescent="0.25">
      <c r="L72" s="33"/>
      <c r="M72" s="33"/>
    </row>
    <row r="73" spans="2:28" ht="13" x14ac:dyDescent="0.3">
      <c r="L73" s="33"/>
      <c r="M73" s="34"/>
      <c r="R73" s="42"/>
    </row>
    <row r="74" spans="2:28" x14ac:dyDescent="0.25">
      <c r="M74" s="33"/>
    </row>
    <row r="75" spans="2:28" x14ac:dyDescent="0.25">
      <c r="K75" s="130"/>
      <c r="M75" s="33"/>
    </row>
    <row r="76" spans="2:28" x14ac:dyDescent="0.25">
      <c r="K76" s="130"/>
      <c r="M76" s="33"/>
    </row>
    <row r="77" spans="2:28" x14ac:dyDescent="0.25">
      <c r="M77" s="33"/>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4"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2021-06-09T17:59:44Z</dcterms:modified>
</cp:coreProperties>
</file>