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stella.msu.montana.edu\Workforce\Perkins\Applications &amp; Docs\20-21\!Reserve Fund Grant\Helena College Reserve\"/>
    </mc:Choice>
  </mc:AlternateContent>
  <xr:revisionPtr revIDLastSave="0" documentId="8_{6661B6D4-1F0A-497B-BF46-3B97FEDA8218}" xr6:coauthVersionLast="46" xr6:coauthVersionMax="46" xr10:uidLastSave="{00000000-0000-0000-0000-000000000000}"/>
  <workbookProtection workbookAlgorithmName="SHA-512" workbookHashValue="BZX9bltJsXjtcbTU14057XhYyejxCP15VkNQlX/ICYdd9p4UaJo8ADtCMhRGWI5Jps3uLMyeTF7C4NsGI5LXIQ==" workbookSaltValue="ii0ZwDdp/VYURVdeREQEZA==" workbookSpinCount="100000" lockStructure="1"/>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Z_350610BE_E33E_45EF_97EC_9E2830199A90_.wvu.PrintArea" localSheetId="6"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31" l="1"/>
  <c r="O36" i="31"/>
  <c r="O35" i="31"/>
  <c r="O34" i="31"/>
  <c r="O33" i="31"/>
  <c r="N72" i="31"/>
  <c r="C28" i="18"/>
  <c r="C26" i="18"/>
  <c r="C11" i="18"/>
  <c r="C12" i="18"/>
  <c r="C13" i="18"/>
  <c r="C14" i="18"/>
  <c r="C15" i="18"/>
  <c r="C16" i="18"/>
  <c r="C17" i="18"/>
  <c r="C18" i="18"/>
  <c r="C19" i="18"/>
  <c r="C20" i="18"/>
  <c r="C21" i="18"/>
  <c r="C22" i="18"/>
  <c r="C23" i="18"/>
  <c r="C10" i="18"/>
  <c r="C5" i="18"/>
  <c r="C6" i="18"/>
  <c r="C4" i="18"/>
  <c r="N37" i="31" l="1"/>
  <c r="N36" i="31"/>
  <c r="N35" i="31"/>
  <c r="N34" i="31"/>
  <c r="N33" i="31" l="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N35" i="32"/>
  <c r="S32" i="32"/>
  <c r="S29" i="32"/>
  <c r="R29" i="32"/>
  <c r="Q29" i="32"/>
  <c r="P29" i="32"/>
  <c r="O29" i="32"/>
  <c r="N29" i="32"/>
  <c r="M29" i="32"/>
  <c r="H29" i="32"/>
  <c r="G29" i="32"/>
  <c r="F29" i="32"/>
  <c r="E29" i="32"/>
  <c r="D29" i="32"/>
  <c r="C29" i="32"/>
  <c r="B29" i="32"/>
  <c r="M28" i="32"/>
  <c r="M30" i="32" s="1" a="1"/>
  <c r="M34" i="32" s="1"/>
  <c r="B28" i="32"/>
  <c r="B30" i="32" s="1" a="1"/>
  <c r="O23" i="32"/>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Q23" i="32" l="1"/>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30" i="31"/>
  <c r="Q130" i="31"/>
  <c r="O130" i="31"/>
  <c r="N130" i="31"/>
  <c r="S110" i="31"/>
  <c r="Q110" i="31"/>
  <c r="O110" i="31"/>
  <c r="N110" i="31"/>
  <c r="S97" i="31"/>
  <c r="S112" i="31" s="1"/>
  <c r="Q97" i="31"/>
  <c r="Q114" i="31" s="1"/>
  <c r="Q137" i="31" s="1"/>
  <c r="O97" i="31"/>
  <c r="N97" i="31"/>
  <c r="S83" i="31"/>
  <c r="Q83" i="31"/>
  <c r="O83" i="31"/>
  <c r="N83" i="31"/>
  <c r="S72" i="31"/>
  <c r="Q72" i="31"/>
  <c r="O72" i="31"/>
  <c r="S58" i="31"/>
  <c r="Q58" i="31"/>
  <c r="O58" i="31"/>
  <c r="N58" i="31"/>
  <c r="S43" i="31"/>
  <c r="Q43" i="31"/>
  <c r="O43" i="31"/>
  <c r="N43" i="31"/>
  <c r="S29" i="31"/>
  <c r="S45" i="31" s="1"/>
  <c r="Q29" i="31"/>
  <c r="Q45" i="31" s="1"/>
  <c r="O29" i="31"/>
  <c r="O45" i="31" s="1"/>
  <c r="N29" i="31"/>
  <c r="N45" i="31" l="1"/>
  <c r="N114" i="31" s="1"/>
  <c r="N132" i="31" s="1"/>
  <c r="O114" i="31"/>
  <c r="O137" i="31" s="1"/>
  <c r="S114" i="31"/>
  <c r="S137" i="31" s="1"/>
  <c r="O112" i="31"/>
  <c r="Q112" i="31"/>
  <c r="N112" i="31"/>
  <c r="N137" i="31" l="1"/>
  <c r="O7" i="18"/>
  <c r="K7" i="18"/>
  <c r="G7" i="18"/>
  <c r="C7" i="18"/>
  <c r="O24" i="18" l="1"/>
  <c r="O30" i="18" s="1"/>
  <c r="G24" i="18"/>
  <c r="G30" i="18" s="1"/>
  <c r="K24" i="18"/>
  <c r="K30" i="18" s="1"/>
  <c r="C24" i="18"/>
  <c r="C30" i="18" s="1"/>
</calcChain>
</file>

<file path=xl/sharedStrings.xml><?xml version="1.0" encoding="utf-8"?>
<sst xmlns="http://schemas.openxmlformats.org/spreadsheetml/2006/main" count="699" uniqueCount="251">
  <si>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</si>
  <si>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</si>
  <si>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</si>
  <si>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</si>
  <si>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</si>
  <si>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</si>
  <si>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</si>
  <si>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</si>
  <si>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</si>
  <si>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</si>
  <si>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</si>
  <si>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</si>
  <si>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</si>
  <si>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</si>
  <si>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</si>
  <si>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</si>
  <si>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</si>
  <si>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</si>
  <si>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</si>
  <si>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</si>
  <si>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</si>
  <si>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</si>
  <si>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</si>
  <si>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</si>
  <si>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</si>
  <si>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</si>
  <si>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</si>
  <si>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</si>
  <si>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</si>
  <si>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</si>
  <si>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</si>
  <si>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</si>
  <si>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</si>
  <si>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</si>
  <si>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</si>
  <si>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</si>
  <si>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</si>
  <si>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</si>
  <si>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</si>
  <si>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</si>
  <si>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</si>
  <si>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</si>
  <si>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</si>
  <si>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</si>
  <si>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</si>
  <si>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</si>
  <si>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</si>
  <si>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</si>
  <si>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</si>
  <si>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</si>
  <si>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</si>
  <si>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</si>
  <si>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</si>
  <si>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</si>
  <si>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</si>
  <si>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</si>
  <si>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</si>
  <si>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</si>
  <si>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</si>
  <si>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</si>
  <si>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</si>
  <si>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</si>
  <si>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</si>
  <si>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</si>
  <si>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</si>
  <si>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</si>
  <si>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</si>
  <si>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</si>
  <si>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</si>
  <si>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</si>
  <si>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</si>
  <si>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</si>
  <si>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</si>
  <si>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</si>
  <si>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</si>
  <si>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</si>
  <si>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</si>
  <si>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</si>
  <si>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</si>
  <si>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</si>
  <si>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</si>
  <si>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</si>
  <si>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</si>
  <si>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</si>
  <si>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</si>
  <si>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</si>
  <si>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</si>
  <si>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</si>
  <si>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</si>
  <si>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</si>
  <si>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</si>
  <si>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</si>
  <si>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</si>
  <si>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</si>
  <si>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</si>
  <si>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</si>
  <si>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</si>
  <si>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</si>
  <si>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</si>
  <si>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</si>
  <si>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</si>
  <si>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</si>
  <si>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</si>
  <si>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</si>
  <si>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</si>
  <si>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</si>
  <si>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</si>
  <si>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</si>
  <si>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</si>
  <si>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</si>
  <si>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</si>
  <si>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</si>
  <si>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</si>
  <si>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</si>
  <si>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</si>
  <si>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</si>
  <si>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</si>
  <si>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</si>
  <si>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</si>
  <si>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</si>
  <si>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</si>
  <si>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</si>
  <si>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</si>
  <si>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</si>
  <si>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</si>
  <si>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</si>
  <si>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</si>
  <si>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</si>
  <si>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</si>
  <si>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</si>
  <si>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</si>
  <si>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</si>
  <si>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</si>
  <si>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</si>
  <si>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</si>
  <si>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</si>
  <si>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</si>
  <si>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</si>
  <si>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</si>
  <si>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</si>
  <si>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</si>
  <si>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</si>
  <si>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</si>
  <si>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</si>
  <si>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</si>
  <si>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</si>
  <si>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</si>
  <si>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</si>
  <si>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</si>
  <si>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</si>
  <si>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</si>
  <si>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</si>
  <si>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</si>
  <si>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</si>
  <si>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</si>
  <si>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</si>
  <si>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</si>
  <si>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</si>
  <si>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</si>
  <si>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</si>
  <si>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</si>
  <si>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</si>
  <si>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</si>
  <si>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</si>
  <si>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</si>
  <si>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Grant Amount Requested:</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</si>
  <si>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</si>
  <si>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</si>
  <si>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</si>
  <si>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</si>
  <si>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Helena College</t>
  </si>
  <si>
    <t>2020-2021</t>
  </si>
  <si>
    <t>Hunthausen</t>
  </si>
  <si>
    <t>Stephanie</t>
  </si>
  <si>
    <t>1115 N Roberts St.</t>
  </si>
  <si>
    <t>Helena</t>
  </si>
  <si>
    <t>MT</t>
  </si>
  <si>
    <t>stephanie.hunthausen@helenacollege.edu</t>
  </si>
  <si>
    <t>Schwen</t>
  </si>
  <si>
    <t>Cari</t>
  </si>
  <si>
    <t>Sandra Bauman</t>
  </si>
  <si>
    <t>sandra.bauman@helenacollege.edu</t>
  </si>
  <si>
    <t>cari.schwen@helenacollege.edu</t>
  </si>
  <si>
    <t>yes</t>
  </si>
  <si>
    <t>Total Aministrative/Indirect Costs Requested (must not exceed 5% of Grant Amount Requested)</t>
  </si>
  <si>
    <t>These funds are used to cover accounting, building maintenance, and technology support for the program.</t>
  </si>
  <si>
    <t>NACEP membership dues</t>
  </si>
  <si>
    <t>NACEP Western Regional Conference Airfare $500; Hotel $350; Per Diem 3 full days out of state rate = $150; Transportation $40</t>
  </si>
  <si>
    <t>Director Fall Travel to half of the partner high schools: BHS 32 miles; SSHS 105 miles; JHS 27 miles  x 2 = 328 x .279 = $92; plus lunches $8.50 x 2 = $17; plus one night (Seeley) $110 and one full day per diem $23.  Expect a faculty member to accompany Director on one trips (lunch $8.50)</t>
  </si>
  <si>
    <t>Director Spring Travel to Schools: DHS 67 miles; GHS 93 miles x 2 = 320 x .279 = $89; plus lunches $8.5 x 2 = $12. Expect a faculty member to accompany Director on one trips: 1 lunch ($8.50)</t>
  </si>
  <si>
    <t>NACEP Western Regional Conference registration costs</t>
  </si>
  <si>
    <t>Printing new Dual Enrollment Planning worksheets</t>
  </si>
  <si>
    <t>Advertising for Dual Enrollment Info Nights &amp; CTE-related events</t>
  </si>
  <si>
    <t>Stipends for faculty participating in dual enrollment allignment (3 teachers @$250/each)</t>
  </si>
  <si>
    <t>Quality Matters Training workshops for Dual Enrollment teachers (4 teachers taking 6 courses @$200/course)</t>
  </si>
  <si>
    <t>Pay course designer to create dual enrollment Moodle Orientation (20hrs x $34/hour)</t>
  </si>
  <si>
    <t>Salary &amp; benefits (50%) for Director of K-12 Partnerships</t>
  </si>
  <si>
    <t>Authenticity &amp; Allignment</t>
  </si>
  <si>
    <t>Informational Events: Career &amp; Technical Education, Dual Enrollment</t>
  </si>
  <si>
    <t>Student Advising</t>
  </si>
  <si>
    <t>NACEP Training and Accreditation Exploration</t>
  </si>
  <si>
    <t>Learning Management System (Moodle) Expansion</t>
  </si>
  <si>
    <t>The Partnership Director will provide at least 80 hours of direct advising to students during high school visits, phone/web-based meetings, and during on-campus office hours.  In addition, East Helena High School will host the Director 3 times each semester to establish a presence and prepare students for dual enrollment and work-based learning opportunities available to the first class of juniors (2021-2022).</t>
  </si>
  <si>
    <t xml:space="preserve">The Director will continue to explore possibilities for accreditation and learn best practices in the delivery and expansion of concurrent enrollment programs by attending the Regional NACEP Conference spring 2021. Additionally, the Director will participate in relevant NACEP webinars, which extends learning through NACEP into the fourth quarter.  In the fall and spring semesters, the Director will deliver campus-wide presentations on NACEP standards to use as a framework for Helena College’s concurrent enrollment program; these presentations will also work to encourage faculty participation and formulate a faculty-liaison approach to alignment. </t>
  </si>
  <si>
    <t xml:space="preserve">The Director will accumulate at least 18 hours of targeted professional development regarding NACEP standards and accreditation and participate in 6 hours of networking with colleagues with similar roles at the NACEP conference.  In addition, the Director will participate in at least 4 NACEP webinars over the course of the year.  As a result, the Director will gain ideas to improve relationships and outcomes with Concurrent Enrollment instructors and students by using best practices, policies, and procedures in alignment within the framework of NACEP standards.  </t>
  </si>
  <si>
    <t>At least 200 students (and parents) will be introduced to career pathways and dual enrollment information at 6 events throughout the year.</t>
  </si>
  <si>
    <t>Project 1</t>
  </si>
  <si>
    <t>Project 2</t>
  </si>
  <si>
    <t>Project 4</t>
  </si>
  <si>
    <t>Project 3</t>
  </si>
  <si>
    <t>Project 5</t>
  </si>
  <si>
    <t>The Director of K-12 Partnerships position is essential for the direction, management, and quality of the Helena College dual enrollment program as well as the promotion of Montana Career Pathways, and the implementation of innovative CTE programming for high school students. This is the second year of the position and already Helena College has seen growth in the on-campus early-college experience students.  Last year, the position was 100% grant funded, and this year the College will pay 50% of the salary with institutional funds.  In addition to carrying out the projects and programs described throughout the grant, the Director of K-12 Partnerships will: manage the dual enrollment application and registration process including the communication and messaging to dual enrollment students and families, solicit feedback from dual enrollment students in the form of surveys and focus groups, maintain the dual enrollment and career pathways portion of the webpage, and arrange visits for groups of 8th-12th grade students who visit the College for CTE-related experiences.</t>
  </si>
  <si>
    <t>Online learning management systems such as Moodle are commonly used in college courses, but many high school concurrent enrollment teachers are not utilizing these resources.  Students who participated in Helena College’s January 2020 dual enrollment focus group said that the major difference between high school and college courses is the use of Moodle.  They also shared that exposure to Moodle in their concurrent enrollment classes would have helped their transition to college.  In addition, Moodle could be a valuable tool for instructors if there is again a need for remote instruction, like there was in the spring of 2020 due to COVID-19.  The Director of K-12 Partnerships will work closely with a Moodle course designer to create 2 Moodle courses: an Orientation course for dual enrollment students and a Moodle portal for concurrent enrollment instructors. In addition, the Director will identify 1 or 2 teachers willing to pilot the use of Moodle in their concurrent enrollment classes.</t>
  </si>
  <si>
    <t>A Moodle Orientation course will be created by mid-spring 2021 for use with the incoming summer 2021 early-college students. A Moodle portal for concurrent enrollment instructors will be designed for use starting in spring 2021.  At least one concurrent enrollment teacher will begin to use Moodle in spring 2021, keeping a record of the experience to help with a larger rollout of Moodle users.</t>
  </si>
  <si>
    <t>Project 6</t>
  </si>
  <si>
    <t>Pay course designer to create onboarding course for new dual enrollment faculty &amp; continued professional development (10hrs x $34/hr)</t>
  </si>
  <si>
    <t>Early college student enrollment will increase from an average of 35 students/semester to 50 students/semester; the Director will plan a dual enrollment focus group in the spring semester and share the results with campus constituents and high school partners; 4 area schools will bring students to the Donaldson and/or Airport Campus to expose students to CTE offerings.</t>
  </si>
  <si>
    <t>Grow and enhance access to high-quality CTE programs; increase the number of opportunities for Montana High school student to engage in college and careers through dual enrollment</t>
  </si>
  <si>
    <t>Secondary partnerships: Effective communication and collaboration with our 8 partner high schools and 50+ concurrent enrollment instructors; Dual Enrollment/Montana Career Pathways activities: increases visibility of dual enrollment to high school students, allows for increased promotion of career pathways and CTE programs.</t>
  </si>
  <si>
    <t xml:space="preserve">The Director will meet with concurrent enrollment instructors and students at all partner high schools (half of the schools in the fall and half in the spring) to ensure that concurrent enrollment courses are aligned with college courses, emphasize the authentic college experience, and help students understand the value and challenges of taking concurrent enrollment courses in their high schools and/or early-college-credit courses directly from the college.  A three-year rotation for alignment of courses will allow Helena College faculty to make connections with concurrent enrollment teachers on a scheduled basis and share specific assignments, assessments, and instructional approaches. Additional avenues for achieving these goals include meeting with high schools to assess individual teacher training needs and develop a training plan for concurrent enrollment teachers to assist them in delivering their courses with fidelity, and utilizing PLC meeting times with the Helena School district, when possible, to meet with teachers.  </t>
  </si>
  <si>
    <t>Eight visits will be conducted during the year and conversations/observations will be conducted with at least 50% of the concurrent enrollment teachers at each school.  During the year, one-third of the dual enrollment courses will be targeted for alignment, involving Helena College dual enrollment faculty liaisons.  Four concurrent enrollment teachers will be offered professional development opportunities through Quality Matters (online teacher training).</t>
  </si>
  <si>
    <t>Increasing the number of opportunities for Montana high school students to explore and engage in college and careers through dual enrollment.</t>
  </si>
  <si>
    <t>Secondary partnerships: Effective communication and collaboration with our 8 partner high schools and 50+ concurrent enrollment instructors; Dual Enrollment/Montana Career Pathways activities: increases visibility of dual enrollment to high school students, allows for increased promotion of career pathways and CTE programs, ensures the delivery of high-quality CTE programs.</t>
  </si>
  <si>
    <t>Grow and enhance access to high-quality CTE programs; Expand public knowledge.</t>
  </si>
  <si>
    <t>In partnership with people/programs at Helena College as well as  Helena WINS (Workforce Innovation Networks) and building on the momentum from the previous year’s CTE month, the Director of K-12 Partnerships will plan and implement monthly CTE/dual enrollment-focused events throughout the year. These events will be advertised at the area high schools as well as with Helena College students and may include: Second Annual Welding Rodeo Competition for high school teams, Girl-specific events (Girls Who Code, Women in Manufacturing), Alternative Health Profession Pathways event, CTE parent night, Career/Internship/Summer Job Fair, Dual Enrollment Info Nights.  The schedule will be set in early fall and programming will depend on whether events can be held on-campus or need to be online.</t>
  </si>
  <si>
    <t>Secondary partnerships: East Helena High School has comitted to promoting these events and busing students, Helena and Capital High Schools will promote and partner; Dual Enrollment/Montana Career Pathways activities: increases visibility of dual enrollment to high school students, allows for increased promotion of career pathways and CTE programs, ensures the delivery of high-quality CTE programs.</t>
  </si>
  <si>
    <t>Increasing the number of opportunities for Montana high school students to explore and engage in college and careers through dual enrollment; Pilot new or innovative CTE programs that include a secondary/post-secondary partnership.</t>
  </si>
  <si>
    <t>Develop and maintain enrollment management strategy for dual credit students that includes advising students into Montana Career Pathways.  Advertise advising, provide one-on-one advising to high school students, help students complete their Dual Credit planning worksheets, assist in selecting dual credit courses that fit student’s chosen pathway, and promote the resources available through the College for dually enrolled students.  East Helena High School (freshman and sophomores currently) has designated space for these meetings to occur to set the stage for a parternship starting in the 2021-2022 school year when juniors will have the opportunity to take courses at Helena College. This relationship will allow the Director to begin planning for specific pathways such as manufacturing (machining), transportation (automotive),  information technology and potential work-based learning opportunities.</t>
  </si>
  <si>
    <t>Secondary partnerships: East Helena High School has dedicated space for appointments and will promote widely (these appointments will provide the opportunity to begin planning for junior year CTE partnerships for the 2021-2022 school year), the rest of the partner high schools will distribute advising information and coordinate appointments during registration days; Dual Enrollment/Montana Career Pathways activities: increases visibility of dual enrollment to high school students, allows for increased promotion of career pathways and CTE programs.</t>
  </si>
  <si>
    <t>Secondary partnerships: improved support and continual development of our 50+ concurrent enrollment instructors; Dual Enrollment/Montana Career Pathways activities: improves access of high-quality dual enrollment programs to high school students, increased connection and collaboration of faculty with an emphasis on CTE faculty and programs.</t>
  </si>
  <si>
    <t>Grow and enhance access to high-quality CTE programs, increasing the number of opportunities for Montana high school students to explore and egage in college and careers through dual enrollment.</t>
  </si>
  <si>
    <t>Secondary partnerships: Moodle teacher portal will connect college faculty and high school concurrent enrollment teachers; Dual Enrollment/Montana Career Pathways activities: orientation course will engage dual enrollment students and allow a portion of the learning to connect to Montana Career Pathways.</t>
  </si>
  <si>
    <t>.5 FTE based on full-time salary of $55,000 for Director of K-12 Partnerships (see Narrative Project 1)</t>
  </si>
  <si>
    <t>Social Security of .062 for Director of K-12 Partnerships</t>
  </si>
  <si>
    <t>Worker comp of .00355  for Director of K-12 Partnerships</t>
  </si>
  <si>
    <t>Medicare of .0145 for Director of K-12 Partnerships</t>
  </si>
  <si>
    <t>Unemployment of .0025 for Director of K-12 Partnerships</t>
  </si>
  <si>
    <t>Retirement PERS .0877 for Director of K-12 Partnerships</t>
  </si>
  <si>
    <t>Health Insurance @ .5 of annual premiums Director of K-12 Partnerships</t>
  </si>
  <si>
    <t>I now have 4 teachers participating in a summer alignment working group @ $250/each.</t>
  </si>
  <si>
    <t>Project 6 is becoming more focused on dual credit faculty professional development. I am paying a course designer to create and design a Moodle onboarding course which has taken most of the year.</t>
  </si>
  <si>
    <t>Printed worksheets were unnecessary this year due to lack of in-person meetings and events.</t>
  </si>
  <si>
    <t>Pay faculty stipend for an on-campus forklift training for dual enrollment students</t>
  </si>
  <si>
    <t>Faculty member led a training for students over 2 days so that students could earn WLDG 107 credit. A great partnership with local high schools.</t>
  </si>
  <si>
    <t>Registration cost for Introduction to Film class to convert more content and events to online format</t>
  </si>
  <si>
    <t>Redirecting unused airfare/travel funds to online professional development</t>
  </si>
  <si>
    <t>NACTI and other online training, professional development funds for registration costs</t>
  </si>
  <si>
    <t>The other course project ended up much larger than this one and so this project will move to next year.</t>
  </si>
  <si>
    <t>Used free advertising means (social media).</t>
  </si>
  <si>
    <t>Travel not possible due to COVID-19.</t>
  </si>
  <si>
    <t>Online NACEP conference, fee was reduced because it was entirely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</si>
</sst>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82">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1" fontId="18" fillId="0" borderId="0" xfId="1" applyNumberFormat="1" applyFont="1" applyAlignment="1">
      <alignment horizontal="left" vertical="top" wrapText="1"/>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6" fontId="0" fillId="16" borderId="6" xfId="0" applyNumberFormat="1" applyFill="1" applyBorder="1" applyAlignment="1">
      <alignment horizontal="left"/>
    </xf>
    <xf numFmtId="0" fontId="0" fillId="0" borderId="1" xfId="0" applyBorder="1" applyAlignment="1" applyProtection="1">
      <alignment horizontal="center"/>
      <protection locked="0"/>
    </xf>
    <xf numFmtId="0" fontId="0" fillId="0" borderId="2" xfId="0" applyBorder="1" applyProtection="1">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0" fillId="0" borderId="8"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8" xfId="0" applyBorder="1" applyAlignment="1">
      <alignment horizontal="center"/>
    </xf>
    <xf numFmtId="0" fontId="2" fillId="0" borderId="13"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0"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6"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mhelena-my.sharepoint.com/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ndra.bauman@helenacollege.edu" TargetMode="External"/><Relationship Id="rId2" Type="http://schemas.openxmlformats.org/officeDocument/2006/relationships/hyperlink" Target="mailto:stephanie.hunthausen@helenacollege.edu" TargetMode="External"/><Relationship Id="rId1" Type="http://schemas.openxmlformats.org/officeDocument/2006/relationships/hyperlink" Target="mailto:stephanie.hunthausen@helenacollege.edu" TargetMode="External"/><Relationship Id="rId5" Type="http://schemas.openxmlformats.org/officeDocument/2006/relationships/printerSettings" Target="../printerSettings/printerSettings1.bin"/><Relationship Id="rId4" Type="http://schemas.openxmlformats.org/officeDocument/2006/relationships/hyperlink" Target="mailto:cari.schwen@helenacollege.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10" zoomScaleNormal="100" zoomScaleSheetLayoutView="100" workbookViewId="0">
      <selection activeCell="I41" sqref="I41"/>
    </sheetView>
  </sheetViews>
  <sheetFormatPr defaultColWidth="8.81640625" defaultRowHeight="14.5" x14ac:dyDescent="0.35"/>
  <cols>
    <col min="1" max="1" width="4.453125" style="139" customWidth="1"/>
    <col min="2" max="2" width="6.1796875" style="139" customWidth="1"/>
    <col min="3" max="3" width="9.54296875" style="139" customWidth="1"/>
    <col min="4" max="4" width="10.36328125" style="138" bestFit="1" customWidth="1"/>
    <col min="5" max="5" width="6.90625" style="139" customWidth="1"/>
    <col min="6" max="6" width="8.90625" style="139" customWidth="1"/>
    <col min="7" max="7" width="11.08984375" style="139" customWidth="1"/>
    <col min="8" max="8" width="11.08984375" style="139" bestFit="1" customWidth="1"/>
    <col min="9" max="9" width="10.6328125" style="139" customWidth="1"/>
    <col min="10" max="16384" width="8.81640625" style="139"/>
  </cols>
  <sheetData>
    <row r="1" spans="1:9" ht="21" x14ac:dyDescent="0.5">
      <c r="A1" s="137" t="s">
        <v>148</v>
      </c>
      <c r="B1" s="137"/>
      <c r="C1" s="137"/>
    </row>
    <row r="3" spans="1:9" x14ac:dyDescent="0.35">
      <c r="A3" s="255" t="s">
        <v>41</v>
      </c>
      <c r="B3" s="255"/>
      <c r="C3" s="255"/>
      <c r="D3" s="255"/>
      <c r="E3" s="255"/>
      <c r="F3" s="255"/>
      <c r="G3" s="255"/>
      <c r="H3" s="255"/>
    </row>
    <row r="5" spans="1:9" x14ac:dyDescent="0.35">
      <c r="A5" s="255" t="s">
        <v>131</v>
      </c>
      <c r="B5" s="255"/>
      <c r="C5" s="255"/>
      <c r="D5" s="255"/>
      <c r="E5" s="255"/>
      <c r="F5" s="255"/>
    </row>
    <row r="6" spans="1:9" x14ac:dyDescent="0.35">
      <c r="A6" s="255" t="s">
        <v>132</v>
      </c>
      <c r="B6" s="255"/>
      <c r="C6" s="255"/>
    </row>
    <row r="7" spans="1:9" x14ac:dyDescent="0.35">
      <c r="A7" s="255" t="s">
        <v>133</v>
      </c>
      <c r="B7" s="255"/>
      <c r="C7" s="255"/>
      <c r="D7" s="255"/>
      <c r="E7" s="255"/>
    </row>
    <row r="9" spans="1:9" x14ac:dyDescent="0.35">
      <c r="A9" s="255" t="s">
        <v>134</v>
      </c>
      <c r="B9" s="255"/>
      <c r="C9" s="255"/>
      <c r="D9" s="255"/>
    </row>
    <row r="10" spans="1:9" ht="15" thickBot="1" x14ac:dyDescent="0.4"/>
    <row r="11" spans="1:9" ht="15" thickBot="1" x14ac:dyDescent="0.4">
      <c r="A11" s="140" t="s">
        <v>49</v>
      </c>
      <c r="B11" s="141"/>
      <c r="C11" s="253" t="s">
        <v>170</v>
      </c>
      <c r="D11" s="256"/>
      <c r="E11" s="256"/>
      <c r="F11" s="254"/>
      <c r="G11" s="142" t="s">
        <v>50</v>
      </c>
      <c r="H11" s="143" t="s">
        <v>171</v>
      </c>
    </row>
    <row r="14" spans="1:9" ht="16" thickBot="1" x14ac:dyDescent="0.4">
      <c r="A14" s="144" t="s">
        <v>149</v>
      </c>
      <c r="B14" s="144"/>
      <c r="C14" s="144"/>
      <c r="D14" s="145"/>
      <c r="E14" s="144"/>
    </row>
    <row r="15" spans="1:9" ht="15" thickBot="1" x14ac:dyDescent="0.4">
      <c r="A15" s="253" t="s">
        <v>172</v>
      </c>
      <c r="B15" s="256"/>
      <c r="C15" s="256"/>
      <c r="D15" s="256"/>
      <c r="E15" s="254"/>
      <c r="F15" s="253" t="s">
        <v>173</v>
      </c>
      <c r="G15" s="256"/>
      <c r="H15" s="256"/>
      <c r="I15" s="254"/>
    </row>
    <row r="16" spans="1:9" x14ac:dyDescent="0.35">
      <c r="A16" s="140" t="s">
        <v>135</v>
      </c>
      <c r="F16" s="140" t="s">
        <v>136</v>
      </c>
    </row>
    <row r="17" spans="1:9" ht="15" thickBot="1" x14ac:dyDescent="0.4"/>
    <row r="18" spans="1:9" ht="15" thickBot="1" x14ac:dyDescent="0.4">
      <c r="A18" s="253" t="s">
        <v>174</v>
      </c>
      <c r="B18" s="256"/>
      <c r="C18" s="256"/>
      <c r="D18" s="256"/>
      <c r="E18" s="256"/>
      <c r="F18" s="256"/>
      <c r="G18" s="256"/>
      <c r="H18" s="256"/>
      <c r="I18" s="254"/>
    </row>
    <row r="19" spans="1:9" x14ac:dyDescent="0.35">
      <c r="A19" s="140" t="s">
        <v>137</v>
      </c>
      <c r="B19" s="146"/>
      <c r="C19" s="146"/>
      <c r="D19" s="147"/>
      <c r="E19" s="146"/>
      <c r="F19" s="146"/>
      <c r="G19" s="146"/>
      <c r="H19" s="146"/>
      <c r="I19" s="146"/>
    </row>
    <row r="20" spans="1:9" ht="15" thickBot="1" x14ac:dyDescent="0.4"/>
    <row r="21" spans="1:9" ht="15" thickBot="1" x14ac:dyDescent="0.4">
      <c r="A21" s="257" t="s">
        <v>175</v>
      </c>
      <c r="B21" s="258"/>
      <c r="C21" s="258"/>
      <c r="D21" s="259"/>
      <c r="E21" s="148" t="s">
        <v>176</v>
      </c>
      <c r="F21" s="253">
        <v>59601</v>
      </c>
      <c r="G21" s="254"/>
    </row>
    <row r="22" spans="1:9" x14ac:dyDescent="0.35">
      <c r="A22" s="140" t="s">
        <v>138</v>
      </c>
      <c r="E22" s="140" t="s">
        <v>139</v>
      </c>
      <c r="F22" s="140" t="s">
        <v>140</v>
      </c>
    </row>
    <row r="23" spans="1:9" ht="15" thickBot="1" x14ac:dyDescent="0.4">
      <c r="A23" s="140"/>
    </row>
    <row r="24" spans="1:9" ht="15" thickBot="1" x14ac:dyDescent="0.4">
      <c r="A24" s="149">
        <v>406</v>
      </c>
      <c r="B24" s="150">
        <v>447</v>
      </c>
      <c r="C24" s="151">
        <v>6993</v>
      </c>
      <c r="D24" s="143"/>
      <c r="E24" s="253"/>
      <c r="F24" s="254"/>
    </row>
    <row r="25" spans="1:9" x14ac:dyDescent="0.35">
      <c r="A25" s="140" t="s">
        <v>141</v>
      </c>
      <c r="D25" s="152" t="s">
        <v>142</v>
      </c>
      <c r="E25" s="152" t="s">
        <v>143</v>
      </c>
    </row>
    <row r="26" spans="1:9" ht="15" thickBot="1" x14ac:dyDescent="0.4"/>
    <row r="27" spans="1:9" ht="15" thickBot="1" x14ac:dyDescent="0.4">
      <c r="A27" s="260" t="s">
        <v>177</v>
      </c>
      <c r="B27" s="256"/>
      <c r="C27" s="256"/>
      <c r="D27" s="256"/>
      <c r="E27" s="256"/>
      <c r="F27" s="254"/>
    </row>
    <row r="28" spans="1:9" s="140" customFormat="1" x14ac:dyDescent="0.35">
      <c r="A28" s="140" t="s">
        <v>144</v>
      </c>
      <c r="D28" s="152"/>
    </row>
    <row r="30" spans="1:9" ht="16" thickBot="1" x14ac:dyDescent="0.4">
      <c r="A30" s="144" t="s">
        <v>42</v>
      </c>
      <c r="B30" s="144"/>
    </row>
    <row r="31" spans="1:9" ht="15" thickBot="1" x14ac:dyDescent="0.4">
      <c r="A31" s="253" t="s">
        <v>178</v>
      </c>
      <c r="B31" s="256"/>
      <c r="C31" s="256"/>
      <c r="D31" s="256"/>
      <c r="E31" s="254"/>
      <c r="F31" s="253" t="s">
        <v>179</v>
      </c>
      <c r="G31" s="256"/>
      <c r="H31" s="256"/>
      <c r="I31" s="254"/>
    </row>
    <row r="32" spans="1:9" x14ac:dyDescent="0.35">
      <c r="A32" s="140" t="s">
        <v>135</v>
      </c>
      <c r="F32" s="140" t="s">
        <v>136</v>
      </c>
    </row>
    <row r="33" spans="1:9" ht="15" thickBot="1" x14ac:dyDescent="0.4"/>
    <row r="34" spans="1:9" ht="15" thickBot="1" x14ac:dyDescent="0.4">
      <c r="A34" s="253" t="s">
        <v>174</v>
      </c>
      <c r="B34" s="256"/>
      <c r="C34" s="256"/>
      <c r="D34" s="256"/>
      <c r="E34" s="256"/>
      <c r="F34" s="256"/>
      <c r="G34" s="256"/>
      <c r="H34" s="256"/>
      <c r="I34" s="254"/>
    </row>
    <row r="35" spans="1:9" x14ac:dyDescent="0.35">
      <c r="A35" s="140" t="s">
        <v>137</v>
      </c>
      <c r="B35" s="146"/>
      <c r="C35" s="146"/>
      <c r="D35" s="147"/>
      <c r="E35" s="146"/>
      <c r="F35" s="146"/>
      <c r="G35" s="146"/>
      <c r="H35" s="146"/>
      <c r="I35" s="146"/>
    </row>
    <row r="36" spans="1:9" ht="15" thickBot="1" x14ac:dyDescent="0.4"/>
    <row r="37" spans="1:9" ht="15" thickBot="1" x14ac:dyDescent="0.4">
      <c r="A37" s="257" t="s">
        <v>175</v>
      </c>
      <c r="B37" s="258"/>
      <c r="C37" s="258"/>
      <c r="D37" s="259"/>
      <c r="E37" s="148" t="s">
        <v>176</v>
      </c>
      <c r="F37" s="253">
        <v>59601</v>
      </c>
      <c r="G37" s="254"/>
    </row>
    <row r="38" spans="1:9" x14ac:dyDescent="0.35">
      <c r="A38" s="140" t="s">
        <v>138</v>
      </c>
      <c r="E38" s="140" t="s">
        <v>139</v>
      </c>
      <c r="F38" s="140" t="s">
        <v>140</v>
      </c>
    </row>
    <row r="39" spans="1:9" ht="15" thickBot="1" x14ac:dyDescent="0.4">
      <c r="A39" s="140"/>
    </row>
    <row r="40" spans="1:9" ht="15" thickBot="1" x14ac:dyDescent="0.4">
      <c r="A40" s="149">
        <v>406</v>
      </c>
      <c r="B40" s="150">
        <v>447</v>
      </c>
      <c r="C40" s="151">
        <v>6920</v>
      </c>
      <c r="D40" s="143"/>
      <c r="E40" s="253"/>
      <c r="F40" s="254"/>
    </row>
    <row r="41" spans="1:9" x14ac:dyDescent="0.35">
      <c r="A41" s="140" t="s">
        <v>141</v>
      </c>
      <c r="D41" s="152" t="s">
        <v>142</v>
      </c>
      <c r="E41" s="140" t="s">
        <v>143</v>
      </c>
    </row>
    <row r="42" spans="1:9" ht="15" thickBot="1" x14ac:dyDescent="0.4"/>
    <row r="43" spans="1:9" ht="15" thickBot="1" x14ac:dyDescent="0.4">
      <c r="A43" s="260" t="s">
        <v>182</v>
      </c>
      <c r="B43" s="256"/>
      <c r="C43" s="256"/>
      <c r="D43" s="256"/>
      <c r="E43" s="256"/>
      <c r="F43" s="254"/>
    </row>
    <row r="44" spans="1:9" s="140" customFormat="1" x14ac:dyDescent="0.35">
      <c r="A44" s="140" t="s">
        <v>144</v>
      </c>
      <c r="D44" s="152"/>
    </row>
    <row r="45" spans="1:9" s="140" customFormat="1" x14ac:dyDescent="0.35">
      <c r="D45" s="152"/>
    </row>
    <row r="46" spans="1:9" ht="31.5" customHeight="1" x14ac:dyDescent="0.35">
      <c r="A46" s="261" t="s">
        <v>145</v>
      </c>
      <c r="B46" s="261"/>
      <c r="C46" s="261"/>
      <c r="D46" s="261"/>
      <c r="E46" s="261"/>
      <c r="F46" s="261"/>
      <c r="G46" s="261"/>
      <c r="H46" s="261"/>
      <c r="I46" s="261"/>
    </row>
    <row r="47" spans="1:9" ht="15" thickBot="1" x14ac:dyDescent="0.4"/>
    <row r="48" spans="1:9" ht="15" thickBot="1" x14ac:dyDescent="0.4">
      <c r="A48" s="253" t="s">
        <v>172</v>
      </c>
      <c r="B48" s="256"/>
      <c r="C48" s="256"/>
      <c r="D48" s="256"/>
      <c r="E48" s="254"/>
      <c r="F48" s="253" t="s">
        <v>173</v>
      </c>
      <c r="G48" s="256"/>
      <c r="H48" s="256"/>
      <c r="I48" s="254"/>
    </row>
    <row r="49" spans="1:10" x14ac:dyDescent="0.35">
      <c r="A49" s="140" t="s">
        <v>135</v>
      </c>
      <c r="F49" s="140" t="s">
        <v>136</v>
      </c>
    </row>
    <row r="50" spans="1:10" ht="15" thickBot="1" x14ac:dyDescent="0.4">
      <c r="A50" s="140"/>
      <c r="F50" s="140"/>
    </row>
    <row r="51" spans="1:10" ht="15" thickBot="1" x14ac:dyDescent="0.4">
      <c r="A51" s="149">
        <v>406</v>
      </c>
      <c r="B51" s="150">
        <v>447</v>
      </c>
      <c r="C51" s="151">
        <v>6993</v>
      </c>
      <c r="D51" s="143"/>
      <c r="E51" s="253"/>
      <c r="F51" s="254"/>
    </row>
    <row r="52" spans="1:10" x14ac:dyDescent="0.35">
      <c r="A52" s="140" t="s">
        <v>141</v>
      </c>
      <c r="D52" s="152" t="s">
        <v>142</v>
      </c>
      <c r="E52" s="140" t="s">
        <v>143</v>
      </c>
    </row>
    <row r="53" spans="1:10" ht="15" thickBot="1" x14ac:dyDescent="0.4"/>
    <row r="54" spans="1:10" ht="15" thickBot="1" x14ac:dyDescent="0.4">
      <c r="A54" s="260" t="s">
        <v>177</v>
      </c>
      <c r="B54" s="256"/>
      <c r="C54" s="256"/>
      <c r="D54" s="256"/>
      <c r="E54" s="256"/>
      <c r="F54" s="254"/>
    </row>
    <row r="55" spans="1:10" s="140" customFormat="1" x14ac:dyDescent="0.35">
      <c r="A55" s="140" t="s">
        <v>144</v>
      </c>
      <c r="D55" s="152"/>
    </row>
    <row r="57" spans="1:10" x14ac:dyDescent="0.35">
      <c r="A57" s="255" t="s">
        <v>76</v>
      </c>
      <c r="B57" s="255"/>
      <c r="C57" s="255"/>
      <c r="D57" s="255"/>
      <c r="E57" s="255"/>
      <c r="F57" s="255"/>
      <c r="G57" s="255"/>
      <c r="H57" s="255"/>
      <c r="I57" s="255"/>
      <c r="J57" s="255"/>
    </row>
    <row r="58" spans="1:10" x14ac:dyDescent="0.35">
      <c r="A58" s="138"/>
      <c r="C58" s="138"/>
      <c r="E58" s="138"/>
      <c r="F58" s="138"/>
      <c r="G58" s="138"/>
      <c r="H58" s="138"/>
    </row>
    <row r="59" spans="1:10" ht="15" thickBot="1" x14ac:dyDescent="0.4">
      <c r="B59" s="140" t="s">
        <v>146</v>
      </c>
      <c r="C59" s="138"/>
      <c r="F59" s="140"/>
      <c r="G59" s="140" t="s">
        <v>147</v>
      </c>
      <c r="J59" s="140"/>
    </row>
    <row r="60" spans="1:10" ht="15" thickBot="1" x14ac:dyDescent="0.4">
      <c r="A60" s="153">
        <v>1</v>
      </c>
      <c r="B60" s="253" t="s">
        <v>180</v>
      </c>
      <c r="C60" s="256"/>
      <c r="D60" s="256"/>
      <c r="E60" s="256"/>
      <c r="F60" s="254"/>
      <c r="G60" s="260" t="s">
        <v>181</v>
      </c>
      <c r="H60" s="256"/>
      <c r="I60" s="256"/>
      <c r="J60" s="254"/>
    </row>
    <row r="61" spans="1:10" ht="15" thickBot="1" x14ac:dyDescent="0.4">
      <c r="A61" s="153">
        <v>2</v>
      </c>
      <c r="B61" s="253"/>
      <c r="C61" s="256"/>
      <c r="D61" s="256"/>
      <c r="E61" s="256"/>
      <c r="F61" s="254"/>
      <c r="G61" s="253"/>
      <c r="H61" s="256"/>
      <c r="I61" s="256"/>
      <c r="J61" s="254"/>
    </row>
    <row r="62" spans="1:10" ht="15" thickBot="1" x14ac:dyDescent="0.4">
      <c r="A62" s="153">
        <v>3</v>
      </c>
      <c r="B62" s="253"/>
      <c r="C62" s="256"/>
      <c r="D62" s="256"/>
      <c r="E62" s="256"/>
      <c r="F62" s="254"/>
      <c r="G62" s="253"/>
      <c r="H62" s="256"/>
      <c r="I62" s="256"/>
      <c r="J62" s="254"/>
    </row>
    <row r="63" spans="1:10" ht="15" thickBot="1" x14ac:dyDescent="0.4">
      <c r="A63" s="153">
        <v>4</v>
      </c>
      <c r="B63" s="253"/>
      <c r="C63" s="256"/>
      <c r="D63" s="256"/>
      <c r="E63" s="256"/>
      <c r="F63" s="254"/>
      <c r="G63" s="253"/>
      <c r="H63" s="256"/>
      <c r="I63" s="256"/>
      <c r="J63" s="254"/>
    </row>
    <row r="64" spans="1:10" ht="15" thickBot="1" x14ac:dyDescent="0.4">
      <c r="A64" s="153">
        <v>5</v>
      </c>
      <c r="B64" s="253"/>
      <c r="C64" s="256"/>
      <c r="D64" s="256"/>
      <c r="E64" s="256"/>
      <c r="F64" s="254"/>
      <c r="G64" s="253"/>
      <c r="H64" s="256"/>
      <c r="I64" s="256"/>
      <c r="J64" s="254"/>
    </row>
    <row r="65" spans="1:10" ht="15" thickBot="1" x14ac:dyDescent="0.4">
      <c r="A65" s="153">
        <v>6</v>
      </c>
      <c r="B65" s="253"/>
      <c r="C65" s="256"/>
      <c r="D65" s="256"/>
      <c r="E65" s="256"/>
      <c r="F65" s="254"/>
      <c r="G65" s="253"/>
      <c r="H65" s="256"/>
      <c r="I65" s="256"/>
      <c r="J65" s="254"/>
    </row>
    <row r="66" spans="1:10" ht="15" thickBot="1" x14ac:dyDescent="0.4">
      <c r="A66" s="153">
        <v>7</v>
      </c>
      <c r="B66" s="253"/>
      <c r="C66" s="256"/>
      <c r="D66" s="256"/>
      <c r="E66" s="256"/>
      <c r="F66" s="254"/>
      <c r="G66" s="253"/>
      <c r="H66" s="256"/>
      <c r="I66" s="256"/>
      <c r="J66" s="254"/>
    </row>
    <row r="67" spans="1:10" ht="15" thickBot="1" x14ac:dyDescent="0.4">
      <c r="A67" s="153">
        <v>8</v>
      </c>
      <c r="B67" s="253"/>
      <c r="C67" s="256"/>
      <c r="D67" s="256"/>
      <c r="E67" s="256"/>
      <c r="F67" s="254"/>
      <c r="G67" s="253"/>
      <c r="H67" s="256"/>
      <c r="I67" s="256"/>
      <c r="J67" s="254"/>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D55E4064-C0A3-4005-A92D-017C6E6F1568}"/>
    <hyperlink ref="A54" r:id="rId2" xr:uid="{8F60318E-AB54-466A-A0CD-187DE704A156}"/>
    <hyperlink ref="G60" r:id="rId3" xr:uid="{D89ACE16-6EFA-4CA7-8632-7457748A9A30}"/>
    <hyperlink ref="A43" r:id="rId4" xr:uid="{D64A2BF7-D1DA-42F7-BC56-E186961B0871}"/>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420"/>
  <sheetViews>
    <sheetView showGridLines="0" view="pageBreakPreview" topLeftCell="A202" zoomScaleNormal="100" zoomScaleSheetLayoutView="100" workbookViewId="0">
      <selection activeCell="A218" sqref="A218:J227"/>
    </sheetView>
  </sheetViews>
  <sheetFormatPr defaultRowHeight="14.5" x14ac:dyDescent="0.35"/>
  <cols>
    <col min="3" max="3" width="9.54296875" customWidth="1"/>
    <col min="4" max="4" width="10.36328125" customWidth="1"/>
    <col min="5" max="5" width="5.81640625" customWidth="1"/>
    <col min="8" max="8" width="9.81640625" customWidth="1"/>
    <col min="9" max="9" width="10.6328125" customWidth="1"/>
    <col min="11" max="25" width="8.81640625" style="139"/>
  </cols>
  <sheetData>
    <row r="1" spans="1:10" ht="18.5" x14ac:dyDescent="0.45">
      <c r="A1" s="269" t="s">
        <v>150</v>
      </c>
      <c r="B1" s="269"/>
      <c r="C1" s="269"/>
      <c r="D1" s="269"/>
      <c r="E1" s="269"/>
      <c r="F1" s="269"/>
      <c r="G1" s="269"/>
      <c r="H1" s="269"/>
      <c r="I1" s="269"/>
      <c r="J1" s="269"/>
    </row>
    <row r="2" spans="1:10" ht="15" thickBot="1" x14ac:dyDescent="0.4">
      <c r="A2" s="270"/>
      <c r="B2" s="270"/>
      <c r="C2" s="270"/>
      <c r="D2" s="270"/>
      <c r="E2" s="270"/>
      <c r="F2" s="270"/>
      <c r="G2" s="270"/>
      <c r="H2" s="270"/>
      <c r="I2" s="270"/>
      <c r="J2" s="270"/>
    </row>
    <row r="3" spans="1:10" ht="16" thickBot="1" x14ac:dyDescent="0.4">
      <c r="A3" s="271" t="s">
        <v>151</v>
      </c>
      <c r="B3" s="271"/>
      <c r="C3" s="272" t="s">
        <v>196</v>
      </c>
      <c r="D3" s="273"/>
      <c r="E3" s="273"/>
      <c r="F3" s="273"/>
      <c r="G3" s="273"/>
      <c r="H3" s="273"/>
      <c r="I3" s="273"/>
      <c r="J3" s="274"/>
    </row>
    <row r="4" spans="1:10" ht="15" thickBot="1" x14ac:dyDescent="0.4">
      <c r="A4" s="275"/>
      <c r="B4" s="275"/>
      <c r="C4" s="275"/>
      <c r="D4" s="275"/>
      <c r="E4" s="275"/>
      <c r="F4" s="275"/>
      <c r="G4" s="275"/>
      <c r="H4" s="275"/>
      <c r="I4" s="275"/>
      <c r="J4" s="275"/>
    </row>
    <row r="5" spans="1:10" ht="15" thickBot="1" x14ac:dyDescent="0.4">
      <c r="A5" s="276" t="s">
        <v>60</v>
      </c>
      <c r="B5" s="276"/>
      <c r="C5" s="277"/>
      <c r="D5" s="154">
        <v>1</v>
      </c>
      <c r="F5" s="278" t="s">
        <v>61</v>
      </c>
      <c r="G5" s="278"/>
      <c r="H5" s="279"/>
      <c r="I5" s="154">
        <v>4</v>
      </c>
    </row>
    <row r="6" spans="1:10" x14ac:dyDescent="0.35">
      <c r="A6" s="275"/>
      <c r="B6" s="275"/>
      <c r="C6" s="275"/>
      <c r="D6" s="275"/>
      <c r="E6" s="275"/>
      <c r="F6" s="275"/>
      <c r="G6" s="275"/>
      <c r="H6" s="275"/>
      <c r="I6" s="275"/>
      <c r="J6" s="275"/>
    </row>
    <row r="7" spans="1:10" ht="16" thickBot="1" x14ac:dyDescent="0.4">
      <c r="A7" s="281" t="s">
        <v>152</v>
      </c>
      <c r="B7" s="281"/>
      <c r="C7" s="281"/>
      <c r="D7" s="281"/>
      <c r="E7" s="281"/>
      <c r="F7" s="281"/>
      <c r="G7" s="281"/>
      <c r="H7" s="281"/>
      <c r="I7" s="281"/>
      <c r="J7" s="281"/>
    </row>
    <row r="8" spans="1:10" x14ac:dyDescent="0.35">
      <c r="A8" s="286" t="s">
        <v>211</v>
      </c>
      <c r="B8" s="287"/>
      <c r="C8" s="287"/>
      <c r="D8" s="287"/>
      <c r="E8" s="287"/>
      <c r="F8" s="287"/>
      <c r="G8" s="287"/>
      <c r="H8" s="287"/>
      <c r="I8" s="287"/>
      <c r="J8" s="288"/>
    </row>
    <row r="9" spans="1:10" x14ac:dyDescent="0.35">
      <c r="A9" s="289"/>
      <c r="B9" s="290"/>
      <c r="C9" s="290"/>
      <c r="D9" s="290"/>
      <c r="E9" s="290"/>
      <c r="F9" s="290"/>
      <c r="G9" s="290"/>
      <c r="H9" s="290"/>
      <c r="I9" s="290"/>
      <c r="J9" s="291"/>
    </row>
    <row r="10" spans="1:10" x14ac:dyDescent="0.35">
      <c r="A10" s="289"/>
      <c r="B10" s="290"/>
      <c r="C10" s="290"/>
      <c r="D10" s="290"/>
      <c r="E10" s="290"/>
      <c r="F10" s="290"/>
      <c r="G10" s="290"/>
      <c r="H10" s="290"/>
      <c r="I10" s="290"/>
      <c r="J10" s="291"/>
    </row>
    <row r="11" spans="1:10" x14ac:dyDescent="0.35">
      <c r="A11" s="289"/>
      <c r="B11" s="290"/>
      <c r="C11" s="290"/>
      <c r="D11" s="290"/>
      <c r="E11" s="290"/>
      <c r="F11" s="290"/>
      <c r="G11" s="290"/>
      <c r="H11" s="290"/>
      <c r="I11" s="290"/>
      <c r="J11" s="291"/>
    </row>
    <row r="12" spans="1:10" x14ac:dyDescent="0.35">
      <c r="A12" s="289"/>
      <c r="B12" s="290"/>
      <c r="C12" s="290"/>
      <c r="D12" s="290"/>
      <c r="E12" s="290"/>
      <c r="F12" s="290"/>
      <c r="G12" s="290"/>
      <c r="H12" s="290"/>
      <c r="I12" s="290"/>
      <c r="J12" s="291"/>
    </row>
    <row r="13" spans="1:10" x14ac:dyDescent="0.35">
      <c r="A13" s="289"/>
      <c r="B13" s="290"/>
      <c r="C13" s="290"/>
      <c r="D13" s="290"/>
      <c r="E13" s="290"/>
      <c r="F13" s="290"/>
      <c r="G13" s="290"/>
      <c r="H13" s="290"/>
      <c r="I13" s="290"/>
      <c r="J13" s="291"/>
    </row>
    <row r="14" spans="1:10" x14ac:dyDescent="0.35">
      <c r="A14" s="289"/>
      <c r="B14" s="290"/>
      <c r="C14" s="290"/>
      <c r="D14" s="290"/>
      <c r="E14" s="290"/>
      <c r="F14" s="290"/>
      <c r="G14" s="290"/>
      <c r="H14" s="290"/>
      <c r="I14" s="290"/>
      <c r="J14" s="291"/>
    </row>
    <row r="15" spans="1:10" x14ac:dyDescent="0.35">
      <c r="A15" s="289"/>
      <c r="B15" s="290"/>
      <c r="C15" s="290"/>
      <c r="D15" s="290"/>
      <c r="E15" s="290"/>
      <c r="F15" s="290"/>
      <c r="G15" s="290"/>
      <c r="H15" s="290"/>
      <c r="I15" s="290"/>
      <c r="J15" s="291"/>
    </row>
    <row r="16" spans="1:10" x14ac:dyDescent="0.35">
      <c r="A16" s="289"/>
      <c r="B16" s="290"/>
      <c r="C16" s="290"/>
      <c r="D16" s="290"/>
      <c r="E16" s="290"/>
      <c r="F16" s="290"/>
      <c r="G16" s="290"/>
      <c r="H16" s="290"/>
      <c r="I16" s="290"/>
      <c r="J16" s="291"/>
    </row>
    <row r="17" spans="1:10" ht="15" thickBot="1" x14ac:dyDescent="0.4">
      <c r="A17" s="292"/>
      <c r="B17" s="293"/>
      <c r="C17" s="293"/>
      <c r="D17" s="293"/>
      <c r="E17" s="293"/>
      <c r="F17" s="293"/>
      <c r="G17" s="293"/>
      <c r="H17" s="293"/>
      <c r="I17" s="293"/>
      <c r="J17" s="294"/>
    </row>
    <row r="18" spans="1:10" x14ac:dyDescent="0.35">
      <c r="A18" s="280"/>
      <c r="B18" s="280"/>
      <c r="C18" s="280"/>
      <c r="D18" s="280"/>
      <c r="E18" s="280"/>
      <c r="F18" s="280"/>
      <c r="G18" s="280"/>
      <c r="H18" s="280"/>
      <c r="I18" s="280"/>
      <c r="J18" s="280"/>
    </row>
    <row r="19" spans="1:10" ht="16" thickBot="1" x14ac:dyDescent="0.4">
      <c r="A19" s="281" t="s">
        <v>28</v>
      </c>
      <c r="B19" s="281"/>
      <c r="C19" s="281"/>
      <c r="D19" s="281"/>
      <c r="E19" s="281"/>
      <c r="F19" s="281"/>
      <c r="G19" s="281"/>
      <c r="H19" s="281"/>
      <c r="I19" s="281"/>
      <c r="J19" s="281"/>
    </row>
    <row r="20" spans="1:10" x14ac:dyDescent="0.35">
      <c r="A20" s="286" t="s">
        <v>216</v>
      </c>
      <c r="B20" s="287"/>
      <c r="C20" s="287"/>
      <c r="D20" s="287"/>
      <c r="E20" s="287"/>
      <c r="F20" s="287"/>
      <c r="G20" s="287"/>
      <c r="H20" s="287"/>
      <c r="I20" s="287"/>
      <c r="J20" s="288"/>
    </row>
    <row r="21" spans="1:10" ht="13.5" customHeight="1" x14ac:dyDescent="0.35">
      <c r="A21" s="289"/>
      <c r="B21" s="290"/>
      <c r="C21" s="290"/>
      <c r="D21" s="290"/>
      <c r="E21" s="290"/>
      <c r="F21" s="290"/>
      <c r="G21" s="290"/>
      <c r="H21" s="290"/>
      <c r="I21" s="290"/>
      <c r="J21" s="291"/>
    </row>
    <row r="22" spans="1:10" x14ac:dyDescent="0.35">
      <c r="A22" s="289"/>
      <c r="B22" s="290"/>
      <c r="C22" s="290"/>
      <c r="D22" s="290"/>
      <c r="E22" s="290"/>
      <c r="F22" s="290"/>
      <c r="G22" s="290"/>
      <c r="H22" s="290"/>
      <c r="I22" s="290"/>
      <c r="J22" s="291"/>
    </row>
    <row r="23" spans="1:10" x14ac:dyDescent="0.35">
      <c r="A23" s="289"/>
      <c r="B23" s="290"/>
      <c r="C23" s="290"/>
      <c r="D23" s="290"/>
      <c r="E23" s="290"/>
      <c r="F23" s="290"/>
      <c r="G23" s="290"/>
      <c r="H23" s="290"/>
      <c r="I23" s="290"/>
      <c r="J23" s="291"/>
    </row>
    <row r="24" spans="1:10" ht="15" thickBot="1" x14ac:dyDescent="0.4">
      <c r="A24" s="292"/>
      <c r="B24" s="293"/>
      <c r="C24" s="293"/>
      <c r="D24" s="293"/>
      <c r="E24" s="293"/>
      <c r="F24" s="293"/>
      <c r="G24" s="293"/>
      <c r="H24" s="293"/>
      <c r="I24" s="293"/>
      <c r="J24" s="294"/>
    </row>
    <row r="25" spans="1:10" x14ac:dyDescent="0.35">
      <c r="A25" s="280"/>
      <c r="B25" s="280"/>
      <c r="C25" s="280"/>
      <c r="D25" s="280"/>
      <c r="E25" s="280"/>
      <c r="F25" s="280"/>
      <c r="G25" s="280"/>
      <c r="H25" s="280"/>
      <c r="I25" s="280"/>
      <c r="J25" s="280"/>
    </row>
    <row r="26" spans="1:10" ht="16" thickBot="1" x14ac:dyDescent="0.4">
      <c r="A26" s="281" t="s">
        <v>153</v>
      </c>
      <c r="B26" s="281"/>
      <c r="C26" s="281"/>
      <c r="D26" s="281"/>
      <c r="E26" s="281"/>
      <c r="F26" s="281"/>
      <c r="G26" s="281"/>
      <c r="H26" s="281"/>
      <c r="I26" s="281"/>
      <c r="J26" s="281"/>
    </row>
    <row r="27" spans="1:10" ht="15" thickBot="1" x14ac:dyDescent="0.4">
      <c r="A27" s="282" t="s">
        <v>217</v>
      </c>
      <c r="B27" s="283"/>
      <c r="C27" s="283"/>
      <c r="D27" s="283"/>
      <c r="E27" s="283"/>
      <c r="F27" s="283"/>
      <c r="G27" s="283"/>
      <c r="H27" s="283"/>
      <c r="I27" s="283"/>
      <c r="J27" s="284"/>
    </row>
    <row r="28" spans="1:10" x14ac:dyDescent="0.35">
      <c r="A28" s="280"/>
      <c r="B28" s="280"/>
      <c r="C28" s="280"/>
      <c r="D28" s="280"/>
      <c r="E28" s="280"/>
      <c r="F28" s="280"/>
      <c r="G28" s="280"/>
      <c r="H28" s="280"/>
      <c r="I28" s="280"/>
      <c r="J28" s="280"/>
    </row>
    <row r="29" spans="1:10" ht="32" customHeight="1" thickBot="1" x14ac:dyDescent="0.4">
      <c r="A29" s="285" t="s">
        <v>163</v>
      </c>
      <c r="B29" s="285"/>
      <c r="C29" s="285"/>
      <c r="D29" s="285"/>
      <c r="E29" s="285"/>
      <c r="F29" s="285"/>
      <c r="G29" s="285"/>
      <c r="H29" s="285"/>
      <c r="I29" s="285"/>
      <c r="J29" s="285"/>
    </row>
    <row r="30" spans="1:10" ht="15" customHeight="1" x14ac:dyDescent="0.35">
      <c r="A30" s="262" t="s">
        <v>218</v>
      </c>
      <c r="B30" s="263"/>
      <c r="C30" s="263"/>
      <c r="D30" s="263"/>
      <c r="E30" s="263"/>
      <c r="F30" s="263"/>
      <c r="G30" s="263"/>
      <c r="H30" s="263"/>
      <c r="I30" s="263"/>
      <c r="J30" s="264"/>
    </row>
    <row r="31" spans="1:10" ht="15" customHeight="1" x14ac:dyDescent="0.35">
      <c r="A31" s="265"/>
      <c r="B31" s="265"/>
      <c r="C31" s="265"/>
      <c r="D31" s="265"/>
      <c r="E31" s="265"/>
      <c r="F31" s="265"/>
      <c r="G31" s="265"/>
      <c r="H31" s="265"/>
      <c r="I31" s="265"/>
      <c r="J31" s="266"/>
    </row>
    <row r="32" spans="1:10" ht="15" customHeight="1" x14ac:dyDescent="0.35">
      <c r="A32" s="265"/>
      <c r="B32" s="265"/>
      <c r="C32" s="265"/>
      <c r="D32" s="265"/>
      <c r="E32" s="265"/>
      <c r="F32" s="265"/>
      <c r="G32" s="265"/>
      <c r="H32" s="265"/>
      <c r="I32" s="265"/>
      <c r="J32" s="266"/>
    </row>
    <row r="33" spans="1:10" ht="15" customHeight="1" x14ac:dyDescent="0.35">
      <c r="A33" s="265"/>
      <c r="B33" s="265"/>
      <c r="C33" s="265"/>
      <c r="D33" s="265"/>
      <c r="E33" s="265"/>
      <c r="F33" s="265"/>
      <c r="G33" s="265"/>
      <c r="H33" s="265"/>
      <c r="I33" s="265"/>
      <c r="J33" s="266"/>
    </row>
    <row r="34" spans="1:10" ht="15" customHeight="1" x14ac:dyDescent="0.35">
      <c r="A34" s="265"/>
      <c r="B34" s="265"/>
      <c r="C34" s="265"/>
      <c r="D34" s="265"/>
      <c r="E34" s="265"/>
      <c r="F34" s="265"/>
      <c r="G34" s="265"/>
      <c r="H34" s="265"/>
      <c r="I34" s="265"/>
      <c r="J34" s="266"/>
    </row>
    <row r="35" spans="1:10" ht="15" customHeight="1" x14ac:dyDescent="0.35">
      <c r="A35" s="265"/>
      <c r="B35" s="265"/>
      <c r="C35" s="265"/>
      <c r="D35" s="265"/>
      <c r="E35" s="265"/>
      <c r="F35" s="265"/>
      <c r="G35" s="265"/>
      <c r="H35" s="265"/>
      <c r="I35" s="265"/>
      <c r="J35" s="266"/>
    </row>
    <row r="36" spans="1:10" ht="15" customHeight="1" x14ac:dyDescent="0.35">
      <c r="A36" s="265"/>
      <c r="B36" s="265"/>
      <c r="C36" s="265"/>
      <c r="D36" s="265"/>
      <c r="E36" s="265"/>
      <c r="F36" s="265"/>
      <c r="G36" s="265"/>
      <c r="H36" s="265"/>
      <c r="I36" s="265"/>
      <c r="J36" s="266"/>
    </row>
    <row r="37" spans="1:10" ht="14.4" customHeight="1" x14ac:dyDescent="0.35">
      <c r="A37" s="265"/>
      <c r="B37" s="265"/>
      <c r="C37" s="265"/>
      <c r="D37" s="265"/>
      <c r="E37" s="265"/>
      <c r="F37" s="265"/>
      <c r="G37" s="265"/>
      <c r="H37" s="265"/>
      <c r="I37" s="265"/>
      <c r="J37" s="266"/>
    </row>
    <row r="38" spans="1:10" ht="14.4" customHeight="1" x14ac:dyDescent="0.35">
      <c r="A38" s="265"/>
      <c r="B38" s="265"/>
      <c r="C38" s="265"/>
      <c r="D38" s="265"/>
      <c r="E38" s="265"/>
      <c r="F38" s="265"/>
      <c r="G38" s="265"/>
      <c r="H38" s="265"/>
      <c r="I38" s="265"/>
      <c r="J38" s="266"/>
    </row>
    <row r="39" spans="1:10" ht="14.4" customHeight="1" x14ac:dyDescent="0.35">
      <c r="A39" s="265"/>
      <c r="B39" s="265"/>
      <c r="C39" s="265"/>
      <c r="D39" s="265"/>
      <c r="E39" s="265"/>
      <c r="F39" s="265"/>
      <c r="G39" s="265"/>
      <c r="H39" s="265"/>
      <c r="I39" s="265"/>
      <c r="J39" s="266"/>
    </row>
    <row r="40" spans="1:10" ht="14.4" customHeight="1" x14ac:dyDescent="0.35">
      <c r="A40" s="265"/>
      <c r="B40" s="265"/>
      <c r="C40" s="265"/>
      <c r="D40" s="265"/>
      <c r="E40" s="265"/>
      <c r="F40" s="265"/>
      <c r="G40" s="265"/>
      <c r="H40" s="265"/>
      <c r="I40" s="265"/>
      <c r="J40" s="266"/>
    </row>
    <row r="41" spans="1:10" ht="15" customHeight="1" thickBot="1" x14ac:dyDescent="0.4">
      <c r="A41" s="267"/>
      <c r="B41" s="267"/>
      <c r="C41" s="267"/>
      <c r="D41" s="267"/>
      <c r="E41" s="267"/>
      <c r="F41" s="267"/>
      <c r="G41" s="267"/>
      <c r="H41" s="267"/>
      <c r="I41" s="267"/>
      <c r="J41" s="268"/>
    </row>
    <row r="42" spans="1:10" ht="15" thickBot="1" x14ac:dyDescent="0.4">
      <c r="A42" s="295"/>
      <c r="B42" s="296"/>
      <c r="C42" s="296"/>
      <c r="D42" s="296"/>
      <c r="E42" s="296"/>
      <c r="F42" s="296"/>
      <c r="G42" s="296"/>
      <c r="H42" s="296"/>
      <c r="I42" s="296"/>
      <c r="J42" s="297"/>
    </row>
    <row r="43" spans="1:10" ht="18.5" x14ac:dyDescent="0.45">
      <c r="A43" s="269" t="s">
        <v>154</v>
      </c>
      <c r="B43" s="269"/>
      <c r="C43" s="269"/>
      <c r="D43" s="269"/>
      <c r="E43" s="269"/>
      <c r="F43" s="269"/>
      <c r="G43" s="269"/>
      <c r="H43" s="269"/>
      <c r="I43" s="269"/>
      <c r="J43" s="269"/>
    </row>
    <row r="44" spans="1:10" ht="15" thickBot="1" x14ac:dyDescent="0.4">
      <c r="A44" s="270"/>
      <c r="B44" s="270"/>
      <c r="C44" s="270"/>
      <c r="D44" s="270"/>
      <c r="E44" s="270"/>
      <c r="F44" s="270"/>
      <c r="G44" s="270"/>
      <c r="H44" s="270"/>
      <c r="I44" s="270"/>
      <c r="J44" s="270"/>
    </row>
    <row r="45" spans="1:10" ht="16" thickBot="1" x14ac:dyDescent="0.4">
      <c r="A45" s="271" t="s">
        <v>151</v>
      </c>
      <c r="B45" s="271"/>
      <c r="C45" s="272" t="s">
        <v>197</v>
      </c>
      <c r="D45" s="273"/>
      <c r="E45" s="273"/>
      <c r="F45" s="273"/>
      <c r="G45" s="273"/>
      <c r="H45" s="273"/>
      <c r="I45" s="273"/>
      <c r="J45" s="274"/>
    </row>
    <row r="46" spans="1:10" ht="15" thickBot="1" x14ac:dyDescent="0.4">
      <c r="A46" s="275"/>
      <c r="B46" s="275"/>
      <c r="C46" s="275"/>
      <c r="D46" s="275"/>
      <c r="E46" s="275"/>
      <c r="F46" s="275"/>
      <c r="G46" s="275"/>
      <c r="H46" s="275"/>
      <c r="I46" s="275"/>
      <c r="J46" s="275"/>
    </row>
    <row r="47" spans="1:10" ht="15" thickBot="1" x14ac:dyDescent="0.4">
      <c r="A47" s="276" t="s">
        <v>60</v>
      </c>
      <c r="B47" s="276"/>
      <c r="C47" s="277"/>
      <c r="D47" s="154">
        <v>2</v>
      </c>
      <c r="F47" s="278" t="s">
        <v>61</v>
      </c>
      <c r="G47" s="278"/>
      <c r="H47" s="279"/>
      <c r="I47" s="154">
        <v>3</v>
      </c>
    </row>
    <row r="48" spans="1:10" x14ac:dyDescent="0.35">
      <c r="A48" s="275"/>
      <c r="B48" s="275"/>
      <c r="C48" s="275"/>
      <c r="D48" s="275"/>
      <c r="E48" s="275"/>
      <c r="F48" s="275"/>
      <c r="G48" s="275"/>
      <c r="H48" s="275"/>
      <c r="I48" s="275"/>
      <c r="J48" s="275"/>
    </row>
    <row r="49" spans="1:10" ht="16" thickBot="1" x14ac:dyDescent="0.4">
      <c r="A49" s="281" t="s">
        <v>152</v>
      </c>
      <c r="B49" s="281"/>
      <c r="C49" s="281"/>
      <c r="D49" s="281"/>
      <c r="E49" s="281"/>
      <c r="F49" s="281"/>
      <c r="G49" s="281"/>
      <c r="H49" s="281"/>
      <c r="I49" s="281"/>
      <c r="J49" s="281"/>
    </row>
    <row r="50" spans="1:10" x14ac:dyDescent="0.35">
      <c r="A50" s="286" t="s">
        <v>219</v>
      </c>
      <c r="B50" s="287"/>
      <c r="C50" s="287"/>
      <c r="D50" s="287"/>
      <c r="E50" s="287"/>
      <c r="F50" s="287"/>
      <c r="G50" s="287"/>
      <c r="H50" s="287"/>
      <c r="I50" s="287"/>
      <c r="J50" s="288"/>
    </row>
    <row r="51" spans="1:10" x14ac:dyDescent="0.35">
      <c r="A51" s="289"/>
      <c r="B51" s="290"/>
      <c r="C51" s="290"/>
      <c r="D51" s="290"/>
      <c r="E51" s="290"/>
      <c r="F51" s="290"/>
      <c r="G51" s="290"/>
      <c r="H51" s="290"/>
      <c r="I51" s="290"/>
      <c r="J51" s="291"/>
    </row>
    <row r="52" spans="1:10" x14ac:dyDescent="0.35">
      <c r="A52" s="289"/>
      <c r="B52" s="290"/>
      <c r="C52" s="290"/>
      <c r="D52" s="290"/>
      <c r="E52" s="290"/>
      <c r="F52" s="290"/>
      <c r="G52" s="290"/>
      <c r="H52" s="290"/>
      <c r="I52" s="290"/>
      <c r="J52" s="291"/>
    </row>
    <row r="53" spans="1:10" x14ac:dyDescent="0.35">
      <c r="A53" s="289"/>
      <c r="B53" s="290"/>
      <c r="C53" s="290"/>
      <c r="D53" s="290"/>
      <c r="E53" s="290"/>
      <c r="F53" s="290"/>
      <c r="G53" s="290"/>
      <c r="H53" s="290"/>
      <c r="I53" s="290"/>
      <c r="J53" s="291"/>
    </row>
    <row r="54" spans="1:10" x14ac:dyDescent="0.35">
      <c r="A54" s="289"/>
      <c r="B54" s="290"/>
      <c r="C54" s="290"/>
      <c r="D54" s="290"/>
      <c r="E54" s="290"/>
      <c r="F54" s="290"/>
      <c r="G54" s="290"/>
      <c r="H54" s="290"/>
      <c r="I54" s="290"/>
      <c r="J54" s="291"/>
    </row>
    <row r="55" spans="1:10" x14ac:dyDescent="0.35">
      <c r="A55" s="289"/>
      <c r="B55" s="290"/>
      <c r="C55" s="290"/>
      <c r="D55" s="290"/>
      <c r="E55" s="290"/>
      <c r="F55" s="290"/>
      <c r="G55" s="290"/>
      <c r="H55" s="290"/>
      <c r="I55" s="290"/>
      <c r="J55" s="291"/>
    </row>
    <row r="56" spans="1:10" x14ac:dyDescent="0.35">
      <c r="A56" s="289"/>
      <c r="B56" s="290"/>
      <c r="C56" s="290"/>
      <c r="D56" s="290"/>
      <c r="E56" s="290"/>
      <c r="F56" s="290"/>
      <c r="G56" s="290"/>
      <c r="H56" s="290"/>
      <c r="I56" s="290"/>
      <c r="J56" s="291"/>
    </row>
    <row r="57" spans="1:10" x14ac:dyDescent="0.35">
      <c r="A57" s="289"/>
      <c r="B57" s="290"/>
      <c r="C57" s="290"/>
      <c r="D57" s="290"/>
      <c r="E57" s="290"/>
      <c r="F57" s="290"/>
      <c r="G57" s="290"/>
      <c r="H57" s="290"/>
      <c r="I57" s="290"/>
      <c r="J57" s="291"/>
    </row>
    <row r="58" spans="1:10" x14ac:dyDescent="0.35">
      <c r="A58" s="289"/>
      <c r="B58" s="290"/>
      <c r="C58" s="290"/>
      <c r="D58" s="290"/>
      <c r="E58" s="290"/>
      <c r="F58" s="290"/>
      <c r="G58" s="290"/>
      <c r="H58" s="290"/>
      <c r="I58" s="290"/>
      <c r="J58" s="291"/>
    </row>
    <row r="59" spans="1:10" ht="15" thickBot="1" x14ac:dyDescent="0.4">
      <c r="A59" s="292"/>
      <c r="B59" s="293"/>
      <c r="C59" s="293"/>
      <c r="D59" s="293"/>
      <c r="E59" s="293"/>
      <c r="F59" s="293"/>
      <c r="G59" s="293"/>
      <c r="H59" s="293"/>
      <c r="I59" s="293"/>
      <c r="J59" s="294"/>
    </row>
    <row r="60" spans="1:10" x14ac:dyDescent="0.35">
      <c r="A60" s="280"/>
      <c r="B60" s="280"/>
      <c r="C60" s="280"/>
      <c r="D60" s="280"/>
      <c r="E60" s="280"/>
      <c r="F60" s="280"/>
      <c r="G60" s="280"/>
      <c r="H60" s="280"/>
      <c r="I60" s="280"/>
      <c r="J60" s="280"/>
    </row>
    <row r="61" spans="1:10" ht="16" thickBot="1" x14ac:dyDescent="0.4">
      <c r="A61" s="281" t="s">
        <v>28</v>
      </c>
      <c r="B61" s="281"/>
      <c r="C61" s="281"/>
      <c r="D61" s="281"/>
      <c r="E61" s="281"/>
      <c r="F61" s="281"/>
      <c r="G61" s="281"/>
      <c r="H61" s="281"/>
      <c r="I61" s="281"/>
      <c r="J61" s="281"/>
    </row>
    <row r="62" spans="1:10" x14ac:dyDescent="0.35">
      <c r="A62" s="286" t="s">
        <v>220</v>
      </c>
      <c r="B62" s="287"/>
      <c r="C62" s="287"/>
      <c r="D62" s="287"/>
      <c r="E62" s="287"/>
      <c r="F62" s="287"/>
      <c r="G62" s="287"/>
      <c r="H62" s="287"/>
      <c r="I62" s="287"/>
      <c r="J62" s="288"/>
    </row>
    <row r="63" spans="1:10" x14ac:dyDescent="0.35">
      <c r="A63" s="289"/>
      <c r="B63" s="290"/>
      <c r="C63" s="290"/>
      <c r="D63" s="290"/>
      <c r="E63" s="290"/>
      <c r="F63" s="290"/>
      <c r="G63" s="290"/>
      <c r="H63" s="290"/>
      <c r="I63" s="290"/>
      <c r="J63" s="291"/>
    </row>
    <row r="64" spans="1:10" x14ac:dyDescent="0.35">
      <c r="A64" s="289"/>
      <c r="B64" s="290"/>
      <c r="C64" s="290"/>
      <c r="D64" s="290"/>
      <c r="E64" s="290"/>
      <c r="F64" s="290"/>
      <c r="G64" s="290"/>
      <c r="H64" s="290"/>
      <c r="I64" s="290"/>
      <c r="J64" s="291"/>
    </row>
    <row r="65" spans="1:10" x14ac:dyDescent="0.35">
      <c r="A65" s="289"/>
      <c r="B65" s="290"/>
      <c r="C65" s="290"/>
      <c r="D65" s="290"/>
      <c r="E65" s="290"/>
      <c r="F65" s="290"/>
      <c r="G65" s="290"/>
      <c r="H65" s="290"/>
      <c r="I65" s="290"/>
      <c r="J65" s="291"/>
    </row>
    <row r="66" spans="1:10" ht="15" thickBot="1" x14ac:dyDescent="0.4">
      <c r="A66" s="292"/>
      <c r="B66" s="293"/>
      <c r="C66" s="293"/>
      <c r="D66" s="293"/>
      <c r="E66" s="293"/>
      <c r="F66" s="293"/>
      <c r="G66" s="293"/>
      <c r="H66" s="293"/>
      <c r="I66" s="293"/>
      <c r="J66" s="294"/>
    </row>
    <row r="67" spans="1:10" x14ac:dyDescent="0.35">
      <c r="A67" s="280"/>
      <c r="B67" s="280"/>
      <c r="C67" s="280"/>
      <c r="D67" s="280"/>
      <c r="E67" s="280"/>
      <c r="F67" s="280"/>
      <c r="G67" s="280"/>
      <c r="H67" s="280"/>
      <c r="I67" s="280"/>
      <c r="J67" s="280"/>
    </row>
    <row r="68" spans="1:10" ht="16" thickBot="1" x14ac:dyDescent="0.4">
      <c r="A68" s="281" t="s">
        <v>153</v>
      </c>
      <c r="B68" s="281"/>
      <c r="C68" s="281"/>
      <c r="D68" s="281"/>
      <c r="E68" s="281"/>
      <c r="F68" s="281"/>
      <c r="G68" s="281"/>
      <c r="H68" s="281"/>
      <c r="I68" s="281"/>
      <c r="J68" s="281"/>
    </row>
    <row r="69" spans="1:10" ht="15" thickBot="1" x14ac:dyDescent="0.4">
      <c r="A69" s="307" t="s">
        <v>221</v>
      </c>
      <c r="B69" s="308"/>
      <c r="C69" s="308"/>
      <c r="D69" s="308"/>
      <c r="E69" s="308"/>
      <c r="F69" s="308"/>
      <c r="G69" s="308"/>
      <c r="H69" s="308"/>
      <c r="I69" s="308"/>
      <c r="J69" s="309"/>
    </row>
    <row r="70" spans="1:10" x14ac:dyDescent="0.35">
      <c r="A70" s="280"/>
      <c r="B70" s="280"/>
      <c r="C70" s="280"/>
      <c r="D70" s="280"/>
      <c r="E70" s="280"/>
      <c r="F70" s="280"/>
      <c r="G70" s="280"/>
      <c r="H70" s="280"/>
      <c r="I70" s="280"/>
      <c r="J70" s="280"/>
    </row>
    <row r="71" spans="1:10" ht="29.5" customHeight="1" thickBot="1" x14ac:dyDescent="0.4">
      <c r="A71" s="285" t="s">
        <v>163</v>
      </c>
      <c r="B71" s="285"/>
      <c r="C71" s="285"/>
      <c r="D71" s="285"/>
      <c r="E71" s="285"/>
      <c r="F71" s="285"/>
      <c r="G71" s="285"/>
      <c r="H71" s="285"/>
      <c r="I71" s="285"/>
      <c r="J71" s="285"/>
    </row>
    <row r="72" spans="1:10" ht="14.5" customHeight="1" x14ac:dyDescent="0.35">
      <c r="A72" s="298" t="s">
        <v>222</v>
      </c>
      <c r="B72" s="299"/>
      <c r="C72" s="299"/>
      <c r="D72" s="299"/>
      <c r="E72" s="299"/>
      <c r="F72" s="299"/>
      <c r="G72" s="299"/>
      <c r="H72" s="299"/>
      <c r="I72" s="299"/>
      <c r="J72" s="300"/>
    </row>
    <row r="73" spans="1:10" ht="14.5" customHeight="1" x14ac:dyDescent="0.35">
      <c r="A73" s="301"/>
      <c r="B73" s="302"/>
      <c r="C73" s="302"/>
      <c r="D73" s="302"/>
      <c r="E73" s="302"/>
      <c r="F73" s="302"/>
      <c r="G73" s="302"/>
      <c r="H73" s="302"/>
      <c r="I73" s="302"/>
      <c r="J73" s="303"/>
    </row>
    <row r="74" spans="1:10" ht="14.5" customHeight="1" x14ac:dyDescent="0.35">
      <c r="A74" s="301"/>
      <c r="B74" s="302"/>
      <c r="C74" s="302"/>
      <c r="D74" s="302"/>
      <c r="E74" s="302"/>
      <c r="F74" s="302"/>
      <c r="G74" s="302"/>
      <c r="H74" s="302"/>
      <c r="I74" s="302"/>
      <c r="J74" s="303"/>
    </row>
    <row r="75" spans="1:10" ht="14.5" customHeight="1" x14ac:dyDescent="0.35">
      <c r="A75" s="301"/>
      <c r="B75" s="302"/>
      <c r="C75" s="302"/>
      <c r="D75" s="302"/>
      <c r="E75" s="302"/>
      <c r="F75" s="302"/>
      <c r="G75" s="302"/>
      <c r="H75" s="302"/>
      <c r="I75" s="302"/>
      <c r="J75" s="303"/>
    </row>
    <row r="76" spans="1:10" ht="14.5" customHeight="1" x14ac:dyDescent="0.35">
      <c r="A76" s="301"/>
      <c r="B76" s="302"/>
      <c r="C76" s="302"/>
      <c r="D76" s="302"/>
      <c r="E76" s="302"/>
      <c r="F76" s="302"/>
      <c r="G76" s="302"/>
      <c r="H76" s="302"/>
      <c r="I76" s="302"/>
      <c r="J76" s="303"/>
    </row>
    <row r="77" spans="1:10" ht="14.5" customHeight="1" x14ac:dyDescent="0.35">
      <c r="A77" s="301"/>
      <c r="B77" s="302"/>
      <c r="C77" s="302"/>
      <c r="D77" s="302"/>
      <c r="E77" s="302"/>
      <c r="F77" s="302"/>
      <c r="G77" s="302"/>
      <c r="H77" s="302"/>
      <c r="I77" s="302"/>
      <c r="J77" s="303"/>
    </row>
    <row r="78" spans="1:10" ht="14.5" customHeight="1" x14ac:dyDescent="0.35">
      <c r="A78" s="301"/>
      <c r="B78" s="302"/>
      <c r="C78" s="302"/>
      <c r="D78" s="302"/>
      <c r="E78" s="302"/>
      <c r="F78" s="302"/>
      <c r="G78" s="302"/>
      <c r="H78" s="302"/>
      <c r="I78" s="302"/>
      <c r="J78" s="303"/>
    </row>
    <row r="79" spans="1:10" ht="14.5" customHeight="1" x14ac:dyDescent="0.35">
      <c r="A79" s="301"/>
      <c r="B79" s="302"/>
      <c r="C79" s="302"/>
      <c r="D79" s="302"/>
      <c r="E79" s="302"/>
      <c r="F79" s="302"/>
      <c r="G79" s="302"/>
      <c r="H79" s="302"/>
      <c r="I79" s="302"/>
      <c r="J79" s="303"/>
    </row>
    <row r="80" spans="1:10" ht="14.5" customHeight="1" x14ac:dyDescent="0.35">
      <c r="A80" s="301"/>
      <c r="B80" s="302"/>
      <c r="C80" s="302"/>
      <c r="D80" s="302"/>
      <c r="E80" s="302"/>
      <c r="F80" s="302"/>
      <c r="G80" s="302"/>
      <c r="H80" s="302"/>
      <c r="I80" s="302"/>
      <c r="J80" s="303"/>
    </row>
    <row r="81" spans="1:10" ht="14.5" customHeight="1" x14ac:dyDescent="0.35">
      <c r="A81" s="301"/>
      <c r="B81" s="302"/>
      <c r="C81" s="302"/>
      <c r="D81" s="302"/>
      <c r="E81" s="302"/>
      <c r="F81" s="302"/>
      <c r="G81" s="302"/>
      <c r="H81" s="302"/>
      <c r="I81" s="302"/>
      <c r="J81" s="303"/>
    </row>
    <row r="82" spans="1:10" ht="14.5" customHeight="1" x14ac:dyDescent="0.35">
      <c r="A82" s="301"/>
      <c r="B82" s="302"/>
      <c r="C82" s="302"/>
      <c r="D82" s="302"/>
      <c r="E82" s="302"/>
      <c r="F82" s="302"/>
      <c r="G82" s="302"/>
      <c r="H82" s="302"/>
      <c r="I82" s="302"/>
      <c r="J82" s="303"/>
    </row>
    <row r="83" spans="1:10" ht="15" customHeight="1" thickBot="1" x14ac:dyDescent="0.4">
      <c r="A83" s="304"/>
      <c r="B83" s="305"/>
      <c r="C83" s="305"/>
      <c r="D83" s="305"/>
      <c r="E83" s="305"/>
      <c r="F83" s="305"/>
      <c r="G83" s="305"/>
      <c r="H83" s="305"/>
      <c r="I83" s="305"/>
      <c r="J83" s="306"/>
    </row>
    <row r="84" spans="1:10" ht="15" thickBot="1" x14ac:dyDescent="0.4">
      <c r="A84" s="295"/>
      <c r="B84" s="296"/>
      <c r="C84" s="296"/>
      <c r="D84" s="296"/>
      <c r="E84" s="296"/>
      <c r="F84" s="296"/>
      <c r="G84" s="296"/>
      <c r="H84" s="296"/>
      <c r="I84" s="296"/>
      <c r="J84" s="297"/>
    </row>
    <row r="85" spans="1:10" ht="18.5" x14ac:dyDescent="0.45">
      <c r="A85" s="269" t="s">
        <v>155</v>
      </c>
      <c r="B85" s="269"/>
      <c r="C85" s="269"/>
      <c r="D85" s="269"/>
      <c r="E85" s="269"/>
      <c r="F85" s="269"/>
      <c r="G85" s="269"/>
      <c r="H85" s="269"/>
      <c r="I85" s="269"/>
      <c r="J85" s="269"/>
    </row>
    <row r="86" spans="1:10" ht="15" thickBot="1" x14ac:dyDescent="0.4">
      <c r="A86" s="270"/>
      <c r="B86" s="270"/>
      <c r="C86" s="270"/>
      <c r="D86" s="270"/>
      <c r="E86" s="270"/>
      <c r="F86" s="270"/>
      <c r="G86" s="270"/>
      <c r="H86" s="270"/>
      <c r="I86" s="270"/>
      <c r="J86" s="270"/>
    </row>
    <row r="87" spans="1:10" ht="16" thickBot="1" x14ac:dyDescent="0.4">
      <c r="A87" s="271" t="s">
        <v>151</v>
      </c>
      <c r="B87" s="271"/>
      <c r="C87" s="272" t="s">
        <v>198</v>
      </c>
      <c r="D87" s="273"/>
      <c r="E87" s="273"/>
      <c r="F87" s="273"/>
      <c r="G87" s="273"/>
      <c r="H87" s="273"/>
      <c r="I87" s="273"/>
      <c r="J87" s="274"/>
    </row>
    <row r="88" spans="1:10" ht="15" thickBot="1" x14ac:dyDescent="0.4">
      <c r="A88" s="275"/>
      <c r="B88" s="275"/>
      <c r="C88" s="275"/>
      <c r="D88" s="275"/>
      <c r="E88" s="275"/>
      <c r="F88" s="275"/>
      <c r="G88" s="275"/>
      <c r="H88" s="275"/>
      <c r="I88" s="275"/>
      <c r="J88" s="275"/>
    </row>
    <row r="89" spans="1:10" ht="15" thickBot="1" x14ac:dyDescent="0.4">
      <c r="A89" s="276" t="s">
        <v>60</v>
      </c>
      <c r="B89" s="276"/>
      <c r="C89" s="277"/>
      <c r="D89" s="154">
        <v>1</v>
      </c>
      <c r="F89" s="278" t="s">
        <v>61</v>
      </c>
      <c r="G89" s="278"/>
      <c r="H89" s="279"/>
      <c r="I89" s="154">
        <v>3</v>
      </c>
    </row>
    <row r="90" spans="1:10" x14ac:dyDescent="0.35">
      <c r="A90" s="275"/>
      <c r="B90" s="275"/>
      <c r="C90" s="275"/>
      <c r="D90" s="275"/>
      <c r="E90" s="275"/>
      <c r="F90" s="275"/>
      <c r="G90" s="275"/>
      <c r="H90" s="275"/>
      <c r="I90" s="275"/>
      <c r="J90" s="275"/>
    </row>
    <row r="91" spans="1:10" ht="16" thickBot="1" x14ac:dyDescent="0.4">
      <c r="A91" s="281" t="s">
        <v>152</v>
      </c>
      <c r="B91" s="281"/>
      <c r="C91" s="281"/>
      <c r="D91" s="281"/>
      <c r="E91" s="281"/>
      <c r="F91" s="281"/>
      <c r="G91" s="281"/>
      <c r="H91" s="281"/>
      <c r="I91" s="281"/>
      <c r="J91" s="281"/>
    </row>
    <row r="92" spans="1:10" x14ac:dyDescent="0.35">
      <c r="A92" s="286" t="s">
        <v>224</v>
      </c>
      <c r="B92" s="287"/>
      <c r="C92" s="287"/>
      <c r="D92" s="287"/>
      <c r="E92" s="287"/>
      <c r="F92" s="287"/>
      <c r="G92" s="287"/>
      <c r="H92" s="287"/>
      <c r="I92" s="287"/>
      <c r="J92" s="288"/>
    </row>
    <row r="93" spans="1:10" x14ac:dyDescent="0.35">
      <c r="A93" s="289"/>
      <c r="B93" s="290"/>
      <c r="C93" s="290"/>
      <c r="D93" s="290"/>
      <c r="E93" s="290"/>
      <c r="F93" s="290"/>
      <c r="G93" s="290"/>
      <c r="H93" s="290"/>
      <c r="I93" s="290"/>
      <c r="J93" s="291"/>
    </row>
    <row r="94" spans="1:10" x14ac:dyDescent="0.35">
      <c r="A94" s="289"/>
      <c r="B94" s="290"/>
      <c r="C94" s="290"/>
      <c r="D94" s="290"/>
      <c r="E94" s="290"/>
      <c r="F94" s="290"/>
      <c r="G94" s="290"/>
      <c r="H94" s="290"/>
      <c r="I94" s="290"/>
      <c r="J94" s="291"/>
    </row>
    <row r="95" spans="1:10" x14ac:dyDescent="0.35">
      <c r="A95" s="289"/>
      <c r="B95" s="290"/>
      <c r="C95" s="290"/>
      <c r="D95" s="290"/>
      <c r="E95" s="290"/>
      <c r="F95" s="290"/>
      <c r="G95" s="290"/>
      <c r="H95" s="290"/>
      <c r="I95" s="290"/>
      <c r="J95" s="291"/>
    </row>
    <row r="96" spans="1:10" x14ac:dyDescent="0.35">
      <c r="A96" s="289"/>
      <c r="B96" s="290"/>
      <c r="C96" s="290"/>
      <c r="D96" s="290"/>
      <c r="E96" s="290"/>
      <c r="F96" s="290"/>
      <c r="G96" s="290"/>
      <c r="H96" s="290"/>
      <c r="I96" s="290"/>
      <c r="J96" s="291"/>
    </row>
    <row r="97" spans="1:10" x14ac:dyDescent="0.35">
      <c r="A97" s="289"/>
      <c r="B97" s="290"/>
      <c r="C97" s="290"/>
      <c r="D97" s="290"/>
      <c r="E97" s="290"/>
      <c r="F97" s="290"/>
      <c r="G97" s="290"/>
      <c r="H97" s="290"/>
      <c r="I97" s="290"/>
      <c r="J97" s="291"/>
    </row>
    <row r="98" spans="1:10" x14ac:dyDescent="0.35">
      <c r="A98" s="289"/>
      <c r="B98" s="290"/>
      <c r="C98" s="290"/>
      <c r="D98" s="290"/>
      <c r="E98" s="290"/>
      <c r="F98" s="290"/>
      <c r="G98" s="290"/>
      <c r="H98" s="290"/>
      <c r="I98" s="290"/>
      <c r="J98" s="291"/>
    </row>
    <row r="99" spans="1:10" x14ac:dyDescent="0.35">
      <c r="A99" s="289"/>
      <c r="B99" s="290"/>
      <c r="C99" s="290"/>
      <c r="D99" s="290"/>
      <c r="E99" s="290"/>
      <c r="F99" s="290"/>
      <c r="G99" s="290"/>
      <c r="H99" s="290"/>
      <c r="I99" s="290"/>
      <c r="J99" s="291"/>
    </row>
    <row r="100" spans="1:10" x14ac:dyDescent="0.35">
      <c r="A100" s="289"/>
      <c r="B100" s="290"/>
      <c r="C100" s="290"/>
      <c r="D100" s="290"/>
      <c r="E100" s="290"/>
      <c r="F100" s="290"/>
      <c r="G100" s="290"/>
      <c r="H100" s="290"/>
      <c r="I100" s="290"/>
      <c r="J100" s="291"/>
    </row>
    <row r="101" spans="1:10" ht="15" thickBot="1" x14ac:dyDescent="0.4">
      <c r="A101" s="292"/>
      <c r="B101" s="293"/>
      <c r="C101" s="293"/>
      <c r="D101" s="293"/>
      <c r="E101" s="293"/>
      <c r="F101" s="293"/>
      <c r="G101" s="293"/>
      <c r="H101" s="293"/>
      <c r="I101" s="293"/>
      <c r="J101" s="294"/>
    </row>
    <row r="102" spans="1:10" x14ac:dyDescent="0.35">
      <c r="A102" s="280"/>
      <c r="B102" s="280"/>
      <c r="C102" s="280"/>
      <c r="D102" s="280"/>
      <c r="E102" s="280"/>
      <c r="F102" s="280"/>
      <c r="G102" s="280"/>
      <c r="H102" s="280"/>
      <c r="I102" s="280"/>
      <c r="J102" s="280"/>
    </row>
    <row r="103" spans="1:10" ht="16" thickBot="1" x14ac:dyDescent="0.4">
      <c r="A103" s="281" t="s">
        <v>28</v>
      </c>
      <c r="B103" s="281"/>
      <c r="C103" s="281"/>
      <c r="D103" s="281"/>
      <c r="E103" s="281"/>
      <c r="F103" s="281"/>
      <c r="G103" s="281"/>
      <c r="H103" s="281"/>
      <c r="I103" s="281"/>
      <c r="J103" s="281"/>
    </row>
    <row r="104" spans="1:10" x14ac:dyDescent="0.35">
      <c r="A104" s="286" t="s">
        <v>205</v>
      </c>
      <c r="B104" s="287"/>
      <c r="C104" s="287"/>
      <c r="D104" s="287"/>
      <c r="E104" s="287"/>
      <c r="F104" s="287"/>
      <c r="G104" s="287"/>
      <c r="H104" s="287"/>
      <c r="I104" s="287"/>
      <c r="J104" s="288"/>
    </row>
    <row r="105" spans="1:10" x14ac:dyDescent="0.35">
      <c r="A105" s="289"/>
      <c r="B105" s="290"/>
      <c r="C105" s="290"/>
      <c r="D105" s="290"/>
      <c r="E105" s="290"/>
      <c r="F105" s="290"/>
      <c r="G105" s="290"/>
      <c r="H105" s="290"/>
      <c r="I105" s="290"/>
      <c r="J105" s="291"/>
    </row>
    <row r="106" spans="1:10" x14ac:dyDescent="0.35">
      <c r="A106" s="289"/>
      <c r="B106" s="290"/>
      <c r="C106" s="290"/>
      <c r="D106" s="290"/>
      <c r="E106" s="290"/>
      <c r="F106" s="290"/>
      <c r="G106" s="290"/>
      <c r="H106" s="290"/>
      <c r="I106" s="290"/>
      <c r="J106" s="291"/>
    </row>
    <row r="107" spans="1:10" x14ac:dyDescent="0.35">
      <c r="A107" s="289"/>
      <c r="B107" s="290"/>
      <c r="C107" s="290"/>
      <c r="D107" s="290"/>
      <c r="E107" s="290"/>
      <c r="F107" s="290"/>
      <c r="G107" s="290"/>
      <c r="H107" s="290"/>
      <c r="I107" s="290"/>
      <c r="J107" s="291"/>
    </row>
    <row r="108" spans="1:10" ht="15" thickBot="1" x14ac:dyDescent="0.4">
      <c r="A108" s="292"/>
      <c r="B108" s="293"/>
      <c r="C108" s="293"/>
      <c r="D108" s="293"/>
      <c r="E108" s="293"/>
      <c r="F108" s="293"/>
      <c r="G108" s="293"/>
      <c r="H108" s="293"/>
      <c r="I108" s="293"/>
      <c r="J108" s="294"/>
    </row>
    <row r="109" spans="1:10" x14ac:dyDescent="0.35">
      <c r="A109" s="280"/>
      <c r="B109" s="280"/>
      <c r="C109" s="280"/>
      <c r="D109" s="280"/>
      <c r="E109" s="280"/>
      <c r="F109" s="280"/>
      <c r="G109" s="280"/>
      <c r="H109" s="280"/>
      <c r="I109" s="280"/>
      <c r="J109" s="280"/>
    </row>
    <row r="110" spans="1:10" ht="16" thickBot="1" x14ac:dyDescent="0.4">
      <c r="A110" s="281" t="s">
        <v>153</v>
      </c>
      <c r="B110" s="281"/>
      <c r="C110" s="281"/>
      <c r="D110" s="281"/>
      <c r="E110" s="281"/>
      <c r="F110" s="281"/>
      <c r="G110" s="281"/>
      <c r="H110" s="281"/>
      <c r="I110" s="281"/>
      <c r="J110" s="281"/>
    </row>
    <row r="111" spans="1:10" ht="15" thickBot="1" x14ac:dyDescent="0.4">
      <c r="A111" s="307" t="s">
        <v>223</v>
      </c>
      <c r="B111" s="308"/>
      <c r="C111" s="308"/>
      <c r="D111" s="308"/>
      <c r="E111" s="308"/>
      <c r="F111" s="308"/>
      <c r="G111" s="308"/>
      <c r="H111" s="308"/>
      <c r="I111" s="308"/>
      <c r="J111" s="309"/>
    </row>
    <row r="112" spans="1:10" x14ac:dyDescent="0.35">
      <c r="A112" s="280"/>
      <c r="B112" s="280"/>
      <c r="C112" s="280"/>
      <c r="D112" s="280"/>
      <c r="E112" s="280"/>
      <c r="F112" s="280"/>
      <c r="G112" s="280"/>
      <c r="H112" s="280"/>
      <c r="I112" s="280"/>
      <c r="J112" s="280"/>
    </row>
    <row r="113" spans="1:10" ht="28.5" customHeight="1" thickBot="1" x14ac:dyDescent="0.4">
      <c r="A113" s="285" t="s">
        <v>163</v>
      </c>
      <c r="B113" s="285"/>
      <c r="C113" s="285"/>
      <c r="D113" s="285"/>
      <c r="E113" s="285"/>
      <c r="F113" s="285"/>
      <c r="G113" s="285"/>
      <c r="H113" s="285"/>
      <c r="I113" s="285"/>
      <c r="J113" s="285"/>
    </row>
    <row r="114" spans="1:10" ht="14.5" customHeight="1" x14ac:dyDescent="0.35">
      <c r="A114" s="298" t="s">
        <v>225</v>
      </c>
      <c r="B114" s="299"/>
      <c r="C114" s="299"/>
      <c r="D114" s="299"/>
      <c r="E114" s="299"/>
      <c r="F114" s="299"/>
      <c r="G114" s="299"/>
      <c r="H114" s="299"/>
      <c r="I114" s="299"/>
      <c r="J114" s="300"/>
    </row>
    <row r="115" spans="1:10" ht="14.5" customHeight="1" x14ac:dyDescent="0.35">
      <c r="A115" s="301"/>
      <c r="B115" s="302"/>
      <c r="C115" s="302"/>
      <c r="D115" s="302"/>
      <c r="E115" s="302"/>
      <c r="F115" s="302"/>
      <c r="G115" s="302"/>
      <c r="H115" s="302"/>
      <c r="I115" s="302"/>
      <c r="J115" s="303"/>
    </row>
    <row r="116" spans="1:10" ht="14.5" customHeight="1" x14ac:dyDescent="0.35">
      <c r="A116" s="301"/>
      <c r="B116" s="302"/>
      <c r="C116" s="302"/>
      <c r="D116" s="302"/>
      <c r="E116" s="302"/>
      <c r="F116" s="302"/>
      <c r="G116" s="302"/>
      <c r="H116" s="302"/>
      <c r="I116" s="302"/>
      <c r="J116" s="303"/>
    </row>
    <row r="117" spans="1:10" ht="14.5" customHeight="1" x14ac:dyDescent="0.35">
      <c r="A117" s="301"/>
      <c r="B117" s="302"/>
      <c r="C117" s="302"/>
      <c r="D117" s="302"/>
      <c r="E117" s="302"/>
      <c r="F117" s="302"/>
      <c r="G117" s="302"/>
      <c r="H117" s="302"/>
      <c r="I117" s="302"/>
      <c r="J117" s="303"/>
    </row>
    <row r="118" spans="1:10" ht="14.5" customHeight="1" x14ac:dyDescent="0.35">
      <c r="A118" s="301"/>
      <c r="B118" s="302"/>
      <c r="C118" s="302"/>
      <c r="D118" s="302"/>
      <c r="E118" s="302"/>
      <c r="F118" s="302"/>
      <c r="G118" s="302"/>
      <c r="H118" s="302"/>
      <c r="I118" s="302"/>
      <c r="J118" s="303"/>
    </row>
    <row r="119" spans="1:10" ht="14.5" customHeight="1" x14ac:dyDescent="0.35">
      <c r="A119" s="301"/>
      <c r="B119" s="302"/>
      <c r="C119" s="302"/>
      <c r="D119" s="302"/>
      <c r="E119" s="302"/>
      <c r="F119" s="302"/>
      <c r="G119" s="302"/>
      <c r="H119" s="302"/>
      <c r="I119" s="302"/>
      <c r="J119" s="303"/>
    </row>
    <row r="120" spans="1:10" ht="14.5" customHeight="1" x14ac:dyDescent="0.35">
      <c r="A120" s="301"/>
      <c r="B120" s="302"/>
      <c r="C120" s="302"/>
      <c r="D120" s="302"/>
      <c r="E120" s="302"/>
      <c r="F120" s="302"/>
      <c r="G120" s="302"/>
      <c r="H120" s="302"/>
      <c r="I120" s="302"/>
      <c r="J120" s="303"/>
    </row>
    <row r="121" spans="1:10" ht="14.5" customHeight="1" x14ac:dyDescent="0.35">
      <c r="A121" s="301"/>
      <c r="B121" s="302"/>
      <c r="C121" s="302"/>
      <c r="D121" s="302"/>
      <c r="E121" s="302"/>
      <c r="F121" s="302"/>
      <c r="G121" s="302"/>
      <c r="H121" s="302"/>
      <c r="I121" s="302"/>
      <c r="J121" s="303"/>
    </row>
    <row r="122" spans="1:10" ht="14.5" customHeight="1" x14ac:dyDescent="0.35">
      <c r="A122" s="301"/>
      <c r="B122" s="302"/>
      <c r="C122" s="302"/>
      <c r="D122" s="302"/>
      <c r="E122" s="302"/>
      <c r="F122" s="302"/>
      <c r="G122" s="302"/>
      <c r="H122" s="302"/>
      <c r="I122" s="302"/>
      <c r="J122" s="303"/>
    </row>
    <row r="123" spans="1:10" ht="14.5" customHeight="1" x14ac:dyDescent="0.35">
      <c r="A123" s="301"/>
      <c r="B123" s="302"/>
      <c r="C123" s="302"/>
      <c r="D123" s="302"/>
      <c r="E123" s="302"/>
      <c r="F123" s="302"/>
      <c r="G123" s="302"/>
      <c r="H123" s="302"/>
      <c r="I123" s="302"/>
      <c r="J123" s="303"/>
    </row>
    <row r="124" spans="1:10" ht="14.5" customHeight="1" x14ac:dyDescent="0.35">
      <c r="A124" s="301"/>
      <c r="B124" s="302"/>
      <c r="C124" s="302"/>
      <c r="D124" s="302"/>
      <c r="E124" s="302"/>
      <c r="F124" s="302"/>
      <c r="G124" s="302"/>
      <c r="H124" s="302"/>
      <c r="I124" s="302"/>
      <c r="J124" s="303"/>
    </row>
    <row r="125" spans="1:10" ht="15" customHeight="1" thickBot="1" x14ac:dyDescent="0.4">
      <c r="A125" s="304"/>
      <c r="B125" s="305"/>
      <c r="C125" s="305"/>
      <c r="D125" s="305"/>
      <c r="E125" s="305"/>
      <c r="F125" s="305"/>
      <c r="G125" s="305"/>
      <c r="H125" s="305"/>
      <c r="I125" s="305"/>
      <c r="J125" s="306"/>
    </row>
    <row r="126" spans="1:10" ht="15" thickBot="1" x14ac:dyDescent="0.4">
      <c r="A126" s="295"/>
      <c r="B126" s="296"/>
      <c r="C126" s="296"/>
      <c r="D126" s="296"/>
      <c r="E126" s="296"/>
      <c r="F126" s="296"/>
      <c r="G126" s="296"/>
      <c r="H126" s="296"/>
      <c r="I126" s="296"/>
      <c r="J126" s="297"/>
    </row>
    <row r="127" spans="1:10" ht="18.5" x14ac:dyDescent="0.45">
      <c r="A127" s="269" t="s">
        <v>156</v>
      </c>
      <c r="B127" s="269"/>
      <c r="C127" s="269"/>
      <c r="D127" s="269"/>
      <c r="E127" s="269"/>
      <c r="F127" s="269"/>
      <c r="G127" s="269"/>
      <c r="H127" s="269"/>
      <c r="I127" s="269"/>
      <c r="J127" s="269"/>
    </row>
    <row r="128" spans="1:10" ht="15" thickBot="1" x14ac:dyDescent="0.4">
      <c r="A128" s="270"/>
      <c r="B128" s="270"/>
      <c r="C128" s="270"/>
      <c r="D128" s="270"/>
      <c r="E128" s="270"/>
      <c r="F128" s="270"/>
      <c r="G128" s="270"/>
      <c r="H128" s="270"/>
      <c r="I128" s="270"/>
      <c r="J128" s="270"/>
    </row>
    <row r="129" spans="1:10" ht="16" thickBot="1" x14ac:dyDescent="0.4">
      <c r="A129" s="271" t="s">
        <v>151</v>
      </c>
      <c r="B129" s="271"/>
      <c r="C129" s="272" t="s">
        <v>199</v>
      </c>
      <c r="D129" s="273"/>
      <c r="E129" s="273"/>
      <c r="F129" s="273"/>
      <c r="G129" s="273"/>
      <c r="H129" s="273"/>
      <c r="I129" s="273"/>
      <c r="J129" s="274"/>
    </row>
    <row r="130" spans="1:10" ht="15" thickBot="1" x14ac:dyDescent="0.4">
      <c r="A130" s="275"/>
      <c r="B130" s="275"/>
      <c r="C130" s="275"/>
      <c r="D130" s="275"/>
      <c r="E130" s="275"/>
      <c r="F130" s="275"/>
      <c r="G130" s="275"/>
      <c r="H130" s="275"/>
      <c r="I130" s="275"/>
      <c r="J130" s="275"/>
    </row>
    <row r="131" spans="1:10" ht="15" thickBot="1" x14ac:dyDescent="0.4">
      <c r="A131" s="276" t="s">
        <v>60</v>
      </c>
      <c r="B131" s="276"/>
      <c r="C131" s="277"/>
      <c r="D131" s="154">
        <v>1</v>
      </c>
      <c r="F131" s="278" t="s">
        <v>61</v>
      </c>
      <c r="G131" s="278"/>
      <c r="H131" s="279"/>
      <c r="I131" s="154">
        <v>4</v>
      </c>
    </row>
    <row r="132" spans="1:10" x14ac:dyDescent="0.35">
      <c r="A132" s="275"/>
      <c r="B132" s="275"/>
      <c r="C132" s="275"/>
      <c r="D132" s="275"/>
      <c r="E132" s="275"/>
      <c r="F132" s="275"/>
      <c r="G132" s="275"/>
      <c r="H132" s="275"/>
      <c r="I132" s="275"/>
      <c r="J132" s="275"/>
    </row>
    <row r="133" spans="1:10" ht="16" thickBot="1" x14ac:dyDescent="0.4">
      <c r="A133" s="281" t="s">
        <v>152</v>
      </c>
      <c r="B133" s="281"/>
      <c r="C133" s="281"/>
      <c r="D133" s="281"/>
      <c r="E133" s="281"/>
      <c r="F133" s="281"/>
      <c r="G133" s="281"/>
      <c r="H133" s="281"/>
      <c r="I133" s="281"/>
      <c r="J133" s="281"/>
    </row>
    <row r="134" spans="1:10" x14ac:dyDescent="0.35">
      <c r="A134" s="286" t="s">
        <v>227</v>
      </c>
      <c r="B134" s="287"/>
      <c r="C134" s="287"/>
      <c r="D134" s="287"/>
      <c r="E134" s="287"/>
      <c r="F134" s="287"/>
      <c r="G134" s="287"/>
      <c r="H134" s="287"/>
      <c r="I134" s="287"/>
      <c r="J134" s="288"/>
    </row>
    <row r="135" spans="1:10" x14ac:dyDescent="0.35">
      <c r="A135" s="289"/>
      <c r="B135" s="290"/>
      <c r="C135" s="290"/>
      <c r="D135" s="290"/>
      <c r="E135" s="290"/>
      <c r="F135" s="290"/>
      <c r="G135" s="290"/>
      <c r="H135" s="290"/>
      <c r="I135" s="290"/>
      <c r="J135" s="291"/>
    </row>
    <row r="136" spans="1:10" x14ac:dyDescent="0.35">
      <c r="A136" s="289"/>
      <c r="B136" s="290"/>
      <c r="C136" s="290"/>
      <c r="D136" s="290"/>
      <c r="E136" s="290"/>
      <c r="F136" s="290"/>
      <c r="G136" s="290"/>
      <c r="H136" s="290"/>
      <c r="I136" s="290"/>
      <c r="J136" s="291"/>
    </row>
    <row r="137" spans="1:10" x14ac:dyDescent="0.35">
      <c r="A137" s="289"/>
      <c r="B137" s="290"/>
      <c r="C137" s="290"/>
      <c r="D137" s="290"/>
      <c r="E137" s="290"/>
      <c r="F137" s="290"/>
      <c r="G137" s="290"/>
      <c r="H137" s="290"/>
      <c r="I137" s="290"/>
      <c r="J137" s="291"/>
    </row>
    <row r="138" spans="1:10" x14ac:dyDescent="0.35">
      <c r="A138" s="289"/>
      <c r="B138" s="290"/>
      <c r="C138" s="290"/>
      <c r="D138" s="290"/>
      <c r="E138" s="290"/>
      <c r="F138" s="290"/>
      <c r="G138" s="290"/>
      <c r="H138" s="290"/>
      <c r="I138" s="290"/>
      <c r="J138" s="291"/>
    </row>
    <row r="139" spans="1:10" x14ac:dyDescent="0.35">
      <c r="A139" s="289"/>
      <c r="B139" s="290"/>
      <c r="C139" s="290"/>
      <c r="D139" s="290"/>
      <c r="E139" s="290"/>
      <c r="F139" s="290"/>
      <c r="G139" s="290"/>
      <c r="H139" s="290"/>
      <c r="I139" s="290"/>
      <c r="J139" s="291"/>
    </row>
    <row r="140" spans="1:10" x14ac:dyDescent="0.35">
      <c r="A140" s="289"/>
      <c r="B140" s="290"/>
      <c r="C140" s="290"/>
      <c r="D140" s="290"/>
      <c r="E140" s="290"/>
      <c r="F140" s="290"/>
      <c r="G140" s="290"/>
      <c r="H140" s="290"/>
      <c r="I140" s="290"/>
      <c r="J140" s="291"/>
    </row>
    <row r="141" spans="1:10" x14ac:dyDescent="0.35">
      <c r="A141" s="289"/>
      <c r="B141" s="290"/>
      <c r="C141" s="290"/>
      <c r="D141" s="290"/>
      <c r="E141" s="290"/>
      <c r="F141" s="290"/>
      <c r="G141" s="290"/>
      <c r="H141" s="290"/>
      <c r="I141" s="290"/>
      <c r="J141" s="291"/>
    </row>
    <row r="142" spans="1:10" x14ac:dyDescent="0.35">
      <c r="A142" s="289"/>
      <c r="B142" s="290"/>
      <c r="C142" s="290"/>
      <c r="D142" s="290"/>
      <c r="E142" s="290"/>
      <c r="F142" s="290"/>
      <c r="G142" s="290"/>
      <c r="H142" s="290"/>
      <c r="I142" s="290"/>
      <c r="J142" s="291"/>
    </row>
    <row r="143" spans="1:10" ht="15" thickBot="1" x14ac:dyDescent="0.4">
      <c r="A143" s="292"/>
      <c r="B143" s="293"/>
      <c r="C143" s="293"/>
      <c r="D143" s="293"/>
      <c r="E143" s="293"/>
      <c r="F143" s="293"/>
      <c r="G143" s="293"/>
      <c r="H143" s="293"/>
      <c r="I143" s="293"/>
      <c r="J143" s="294"/>
    </row>
    <row r="144" spans="1:10" x14ac:dyDescent="0.35">
      <c r="A144" s="280"/>
      <c r="B144" s="280"/>
      <c r="C144" s="280"/>
      <c r="D144" s="280"/>
      <c r="E144" s="280"/>
      <c r="F144" s="280"/>
      <c r="G144" s="280"/>
      <c r="H144" s="280"/>
      <c r="I144" s="280"/>
      <c r="J144" s="280"/>
    </row>
    <row r="145" spans="1:10" ht="16" thickBot="1" x14ac:dyDescent="0.4">
      <c r="A145" s="281" t="s">
        <v>28</v>
      </c>
      <c r="B145" s="281"/>
      <c r="C145" s="281"/>
      <c r="D145" s="281"/>
      <c r="E145" s="281"/>
      <c r="F145" s="281"/>
      <c r="G145" s="281"/>
      <c r="H145" s="281"/>
      <c r="I145" s="281"/>
      <c r="J145" s="281"/>
    </row>
    <row r="146" spans="1:10" x14ac:dyDescent="0.35">
      <c r="A146" s="286" t="s">
        <v>202</v>
      </c>
      <c r="B146" s="287"/>
      <c r="C146" s="287"/>
      <c r="D146" s="287"/>
      <c r="E146" s="287"/>
      <c r="F146" s="287"/>
      <c r="G146" s="287"/>
      <c r="H146" s="287"/>
      <c r="I146" s="287"/>
      <c r="J146" s="288"/>
    </row>
    <row r="147" spans="1:10" x14ac:dyDescent="0.35">
      <c r="A147" s="289"/>
      <c r="B147" s="290"/>
      <c r="C147" s="290"/>
      <c r="D147" s="290"/>
      <c r="E147" s="290"/>
      <c r="F147" s="290"/>
      <c r="G147" s="290"/>
      <c r="H147" s="290"/>
      <c r="I147" s="290"/>
      <c r="J147" s="291"/>
    </row>
    <row r="148" spans="1:10" x14ac:dyDescent="0.35">
      <c r="A148" s="289"/>
      <c r="B148" s="290"/>
      <c r="C148" s="290"/>
      <c r="D148" s="290"/>
      <c r="E148" s="290"/>
      <c r="F148" s="290"/>
      <c r="G148" s="290"/>
      <c r="H148" s="290"/>
      <c r="I148" s="290"/>
      <c r="J148" s="291"/>
    </row>
    <row r="149" spans="1:10" x14ac:dyDescent="0.35">
      <c r="A149" s="289"/>
      <c r="B149" s="290"/>
      <c r="C149" s="290"/>
      <c r="D149" s="290"/>
      <c r="E149" s="290"/>
      <c r="F149" s="290"/>
      <c r="G149" s="290"/>
      <c r="H149" s="290"/>
      <c r="I149" s="290"/>
      <c r="J149" s="291"/>
    </row>
    <row r="150" spans="1:10" ht="15" thickBot="1" x14ac:dyDescent="0.4">
      <c r="A150" s="292"/>
      <c r="B150" s="293"/>
      <c r="C150" s="293"/>
      <c r="D150" s="293"/>
      <c r="E150" s="293"/>
      <c r="F150" s="293"/>
      <c r="G150" s="293"/>
      <c r="H150" s="293"/>
      <c r="I150" s="293"/>
      <c r="J150" s="294"/>
    </row>
    <row r="151" spans="1:10" x14ac:dyDescent="0.35">
      <c r="A151" s="280"/>
      <c r="B151" s="280"/>
      <c r="C151" s="280"/>
      <c r="D151" s="280"/>
      <c r="E151" s="280"/>
      <c r="F151" s="280"/>
      <c r="G151" s="280"/>
      <c r="H151" s="280"/>
      <c r="I151" s="280"/>
      <c r="J151" s="280"/>
    </row>
    <row r="152" spans="1:10" ht="16" thickBot="1" x14ac:dyDescent="0.4">
      <c r="A152" s="281" t="s">
        <v>153</v>
      </c>
      <c r="B152" s="281"/>
      <c r="C152" s="281"/>
      <c r="D152" s="281"/>
      <c r="E152" s="281"/>
      <c r="F152" s="281"/>
      <c r="G152" s="281"/>
      <c r="H152" s="281"/>
      <c r="I152" s="281"/>
      <c r="J152" s="281"/>
    </row>
    <row r="153" spans="1:10" ht="15" thickBot="1" x14ac:dyDescent="0.4">
      <c r="A153" s="307" t="s">
        <v>226</v>
      </c>
      <c r="B153" s="308"/>
      <c r="C153" s="308"/>
      <c r="D153" s="308"/>
      <c r="E153" s="308"/>
      <c r="F153" s="308"/>
      <c r="G153" s="308"/>
      <c r="H153" s="308"/>
      <c r="I153" s="308"/>
      <c r="J153" s="309"/>
    </row>
    <row r="154" spans="1:10" x14ac:dyDescent="0.35">
      <c r="A154" s="280"/>
      <c r="B154" s="280"/>
      <c r="C154" s="280"/>
      <c r="D154" s="280"/>
      <c r="E154" s="280"/>
      <c r="F154" s="280"/>
      <c r="G154" s="280"/>
      <c r="H154" s="280"/>
      <c r="I154" s="280"/>
      <c r="J154" s="280"/>
    </row>
    <row r="155" spans="1:10" ht="29" customHeight="1" thickBot="1" x14ac:dyDescent="0.4">
      <c r="A155" s="285" t="s">
        <v>163</v>
      </c>
      <c r="B155" s="285"/>
      <c r="C155" s="285"/>
      <c r="D155" s="285"/>
      <c r="E155" s="285"/>
      <c r="F155" s="285"/>
      <c r="G155" s="285"/>
      <c r="H155" s="285"/>
      <c r="I155" s="285"/>
      <c r="J155" s="285"/>
    </row>
    <row r="156" spans="1:10" ht="14.5" customHeight="1" x14ac:dyDescent="0.35">
      <c r="A156" s="298" t="s">
        <v>228</v>
      </c>
      <c r="B156" s="299"/>
      <c r="C156" s="299"/>
      <c r="D156" s="299"/>
      <c r="E156" s="299"/>
      <c r="F156" s="299"/>
      <c r="G156" s="299"/>
      <c r="H156" s="299"/>
      <c r="I156" s="299"/>
      <c r="J156" s="300"/>
    </row>
    <row r="157" spans="1:10" ht="14.5" customHeight="1" x14ac:dyDescent="0.35">
      <c r="A157" s="301"/>
      <c r="B157" s="302"/>
      <c r="C157" s="302"/>
      <c r="D157" s="302"/>
      <c r="E157" s="302"/>
      <c r="F157" s="302"/>
      <c r="G157" s="302"/>
      <c r="H157" s="302"/>
      <c r="I157" s="302"/>
      <c r="J157" s="303"/>
    </row>
    <row r="158" spans="1:10" ht="14.5" customHeight="1" x14ac:dyDescent="0.35">
      <c r="A158" s="301"/>
      <c r="B158" s="302"/>
      <c r="C158" s="302"/>
      <c r="D158" s="302"/>
      <c r="E158" s="302"/>
      <c r="F158" s="302"/>
      <c r="G158" s="302"/>
      <c r="H158" s="302"/>
      <c r="I158" s="302"/>
      <c r="J158" s="303"/>
    </row>
    <row r="159" spans="1:10" ht="14.5" customHeight="1" x14ac:dyDescent="0.35">
      <c r="A159" s="301"/>
      <c r="B159" s="302"/>
      <c r="C159" s="302"/>
      <c r="D159" s="302"/>
      <c r="E159" s="302"/>
      <c r="F159" s="302"/>
      <c r="G159" s="302"/>
      <c r="H159" s="302"/>
      <c r="I159" s="302"/>
      <c r="J159" s="303"/>
    </row>
    <row r="160" spans="1:10" ht="14.5" customHeight="1" x14ac:dyDescent="0.35">
      <c r="A160" s="301"/>
      <c r="B160" s="302"/>
      <c r="C160" s="302"/>
      <c r="D160" s="302"/>
      <c r="E160" s="302"/>
      <c r="F160" s="302"/>
      <c r="G160" s="302"/>
      <c r="H160" s="302"/>
      <c r="I160" s="302"/>
      <c r="J160" s="303"/>
    </row>
    <row r="161" spans="1:10" ht="14.5" customHeight="1" x14ac:dyDescent="0.35">
      <c r="A161" s="301"/>
      <c r="B161" s="302"/>
      <c r="C161" s="302"/>
      <c r="D161" s="302"/>
      <c r="E161" s="302"/>
      <c r="F161" s="302"/>
      <c r="G161" s="302"/>
      <c r="H161" s="302"/>
      <c r="I161" s="302"/>
      <c r="J161" s="303"/>
    </row>
    <row r="162" spans="1:10" ht="14.5" customHeight="1" x14ac:dyDescent="0.35">
      <c r="A162" s="301"/>
      <c r="B162" s="302"/>
      <c r="C162" s="302"/>
      <c r="D162" s="302"/>
      <c r="E162" s="302"/>
      <c r="F162" s="302"/>
      <c r="G162" s="302"/>
      <c r="H162" s="302"/>
      <c r="I162" s="302"/>
      <c r="J162" s="303"/>
    </row>
    <row r="163" spans="1:10" ht="14.5" customHeight="1" x14ac:dyDescent="0.35">
      <c r="A163" s="301"/>
      <c r="B163" s="302"/>
      <c r="C163" s="302"/>
      <c r="D163" s="302"/>
      <c r="E163" s="302"/>
      <c r="F163" s="302"/>
      <c r="G163" s="302"/>
      <c r="H163" s="302"/>
      <c r="I163" s="302"/>
      <c r="J163" s="303"/>
    </row>
    <row r="164" spans="1:10" ht="14.5" customHeight="1" x14ac:dyDescent="0.35">
      <c r="A164" s="301"/>
      <c r="B164" s="302"/>
      <c r="C164" s="302"/>
      <c r="D164" s="302"/>
      <c r="E164" s="302"/>
      <c r="F164" s="302"/>
      <c r="G164" s="302"/>
      <c r="H164" s="302"/>
      <c r="I164" s="302"/>
      <c r="J164" s="303"/>
    </row>
    <row r="165" spans="1:10" ht="14.5" customHeight="1" x14ac:dyDescent="0.35">
      <c r="A165" s="301"/>
      <c r="B165" s="302"/>
      <c r="C165" s="302"/>
      <c r="D165" s="302"/>
      <c r="E165" s="302"/>
      <c r="F165" s="302"/>
      <c r="G165" s="302"/>
      <c r="H165" s="302"/>
      <c r="I165" s="302"/>
      <c r="J165" s="303"/>
    </row>
    <row r="166" spans="1:10" ht="14.5" customHeight="1" x14ac:dyDescent="0.35">
      <c r="A166" s="301"/>
      <c r="B166" s="302"/>
      <c r="C166" s="302"/>
      <c r="D166" s="302"/>
      <c r="E166" s="302"/>
      <c r="F166" s="302"/>
      <c r="G166" s="302"/>
      <c r="H166" s="302"/>
      <c r="I166" s="302"/>
      <c r="J166" s="303"/>
    </row>
    <row r="167" spans="1:10" ht="15" customHeight="1" thickBot="1" x14ac:dyDescent="0.4">
      <c r="A167" s="304"/>
      <c r="B167" s="305"/>
      <c r="C167" s="305"/>
      <c r="D167" s="305"/>
      <c r="E167" s="305"/>
      <c r="F167" s="305"/>
      <c r="G167" s="305"/>
      <c r="H167" s="305"/>
      <c r="I167" s="305"/>
      <c r="J167" s="306"/>
    </row>
    <row r="168" spans="1:10" s="139" customFormat="1" ht="15" thickBot="1" x14ac:dyDescent="0.4">
      <c r="A168" s="295"/>
      <c r="B168" s="296"/>
      <c r="C168" s="296"/>
      <c r="D168" s="296"/>
      <c r="E168" s="296"/>
      <c r="F168" s="296"/>
      <c r="G168" s="296"/>
      <c r="H168" s="296"/>
      <c r="I168" s="296"/>
      <c r="J168" s="297"/>
    </row>
    <row r="169" spans="1:10" s="139" customFormat="1" ht="18.5" x14ac:dyDescent="0.45">
      <c r="A169" s="269" t="s">
        <v>157</v>
      </c>
      <c r="B169" s="269"/>
      <c r="C169" s="269"/>
      <c r="D169" s="269"/>
      <c r="E169" s="269"/>
      <c r="F169" s="269"/>
      <c r="G169" s="269"/>
      <c r="H169" s="269"/>
      <c r="I169" s="269"/>
      <c r="J169" s="269"/>
    </row>
    <row r="170" spans="1:10" s="139" customFormat="1" ht="15" thickBot="1" x14ac:dyDescent="0.4">
      <c r="A170" s="270"/>
      <c r="B170" s="270"/>
      <c r="C170" s="270"/>
      <c r="D170" s="270"/>
      <c r="E170" s="270"/>
      <c r="F170" s="270"/>
      <c r="G170" s="270"/>
      <c r="H170" s="270"/>
      <c r="I170" s="270"/>
      <c r="J170" s="270"/>
    </row>
    <row r="171" spans="1:10" s="139" customFormat="1" ht="16" thickBot="1" x14ac:dyDescent="0.4">
      <c r="A171" s="271" t="s">
        <v>151</v>
      </c>
      <c r="B171" s="271"/>
      <c r="C171" s="272" t="s">
        <v>200</v>
      </c>
      <c r="D171" s="273"/>
      <c r="E171" s="273"/>
      <c r="F171" s="273"/>
      <c r="G171" s="273"/>
      <c r="H171" s="273"/>
      <c r="I171" s="273"/>
      <c r="J171" s="274"/>
    </row>
    <row r="172" spans="1:10" s="139" customFormat="1" ht="15" thickBot="1" x14ac:dyDescent="0.4">
      <c r="A172" s="275"/>
      <c r="B172" s="275"/>
      <c r="C172" s="275"/>
      <c r="D172" s="275"/>
      <c r="E172" s="275"/>
      <c r="F172" s="275"/>
      <c r="G172" s="275"/>
      <c r="H172" s="275"/>
      <c r="I172" s="275"/>
      <c r="J172" s="275"/>
    </row>
    <row r="173" spans="1:10" s="139" customFormat="1" ht="15" thickBot="1" x14ac:dyDescent="0.4">
      <c r="A173" s="276" t="s">
        <v>60</v>
      </c>
      <c r="B173" s="276"/>
      <c r="C173" s="277"/>
      <c r="D173" s="154">
        <v>1</v>
      </c>
      <c r="E173"/>
      <c r="F173" s="278" t="s">
        <v>61</v>
      </c>
      <c r="G173" s="278"/>
      <c r="H173" s="279"/>
      <c r="I173" s="154">
        <v>4</v>
      </c>
      <c r="J173"/>
    </row>
    <row r="174" spans="1:10" s="139" customFormat="1" x14ac:dyDescent="0.35">
      <c r="A174" s="275"/>
      <c r="B174" s="275"/>
      <c r="C174" s="275"/>
      <c r="D174" s="275"/>
      <c r="E174" s="275"/>
      <c r="F174" s="275"/>
      <c r="G174" s="275"/>
      <c r="H174" s="275"/>
      <c r="I174" s="275"/>
      <c r="J174" s="275"/>
    </row>
    <row r="175" spans="1:10" s="139" customFormat="1" ht="16" thickBot="1" x14ac:dyDescent="0.4">
      <c r="A175" s="281" t="s">
        <v>152</v>
      </c>
      <c r="B175" s="281"/>
      <c r="C175" s="281"/>
      <c r="D175" s="281"/>
      <c r="E175" s="281"/>
      <c r="F175" s="281"/>
      <c r="G175" s="281"/>
      <c r="H175" s="281"/>
      <c r="I175" s="281"/>
      <c r="J175" s="281"/>
    </row>
    <row r="176" spans="1:10" s="139" customFormat="1" x14ac:dyDescent="0.35">
      <c r="A176" s="286" t="s">
        <v>203</v>
      </c>
      <c r="B176" s="287"/>
      <c r="C176" s="287"/>
      <c r="D176" s="287"/>
      <c r="E176" s="287"/>
      <c r="F176" s="287"/>
      <c r="G176" s="287"/>
      <c r="H176" s="287"/>
      <c r="I176" s="287"/>
      <c r="J176" s="288"/>
    </row>
    <row r="177" spans="1:10" s="139" customFormat="1" x14ac:dyDescent="0.35">
      <c r="A177" s="289"/>
      <c r="B177" s="290"/>
      <c r="C177" s="290"/>
      <c r="D177" s="290"/>
      <c r="E177" s="290"/>
      <c r="F177" s="290"/>
      <c r="G177" s="290"/>
      <c r="H177" s="290"/>
      <c r="I177" s="290"/>
      <c r="J177" s="291"/>
    </row>
    <row r="178" spans="1:10" s="139" customFormat="1" x14ac:dyDescent="0.35">
      <c r="A178" s="289"/>
      <c r="B178" s="290"/>
      <c r="C178" s="290"/>
      <c r="D178" s="290"/>
      <c r="E178" s="290"/>
      <c r="F178" s="290"/>
      <c r="G178" s="290"/>
      <c r="H178" s="290"/>
      <c r="I178" s="290"/>
      <c r="J178" s="291"/>
    </row>
    <row r="179" spans="1:10" s="139" customFormat="1" x14ac:dyDescent="0.35">
      <c r="A179" s="289"/>
      <c r="B179" s="290"/>
      <c r="C179" s="290"/>
      <c r="D179" s="290"/>
      <c r="E179" s="290"/>
      <c r="F179" s="290"/>
      <c r="G179" s="290"/>
      <c r="H179" s="290"/>
      <c r="I179" s="290"/>
      <c r="J179" s="291"/>
    </row>
    <row r="180" spans="1:10" s="139" customFormat="1" x14ac:dyDescent="0.35">
      <c r="A180" s="289"/>
      <c r="B180" s="290"/>
      <c r="C180" s="290"/>
      <c r="D180" s="290"/>
      <c r="E180" s="290"/>
      <c r="F180" s="290"/>
      <c r="G180" s="290"/>
      <c r="H180" s="290"/>
      <c r="I180" s="290"/>
      <c r="J180" s="291"/>
    </row>
    <row r="181" spans="1:10" s="139" customFormat="1" x14ac:dyDescent="0.35">
      <c r="A181" s="289"/>
      <c r="B181" s="290"/>
      <c r="C181" s="290"/>
      <c r="D181" s="290"/>
      <c r="E181" s="290"/>
      <c r="F181" s="290"/>
      <c r="G181" s="290"/>
      <c r="H181" s="290"/>
      <c r="I181" s="290"/>
      <c r="J181" s="291"/>
    </row>
    <row r="182" spans="1:10" s="139" customFormat="1" x14ac:dyDescent="0.35">
      <c r="A182" s="289"/>
      <c r="B182" s="290"/>
      <c r="C182" s="290"/>
      <c r="D182" s="290"/>
      <c r="E182" s="290"/>
      <c r="F182" s="290"/>
      <c r="G182" s="290"/>
      <c r="H182" s="290"/>
      <c r="I182" s="290"/>
      <c r="J182" s="291"/>
    </row>
    <row r="183" spans="1:10" s="139" customFormat="1" x14ac:dyDescent="0.35">
      <c r="A183" s="289"/>
      <c r="B183" s="290"/>
      <c r="C183" s="290"/>
      <c r="D183" s="290"/>
      <c r="E183" s="290"/>
      <c r="F183" s="290"/>
      <c r="G183" s="290"/>
      <c r="H183" s="290"/>
      <c r="I183" s="290"/>
      <c r="J183" s="291"/>
    </row>
    <row r="184" spans="1:10" s="139" customFormat="1" x14ac:dyDescent="0.35">
      <c r="A184" s="289"/>
      <c r="B184" s="290"/>
      <c r="C184" s="290"/>
      <c r="D184" s="290"/>
      <c r="E184" s="290"/>
      <c r="F184" s="290"/>
      <c r="G184" s="290"/>
      <c r="H184" s="290"/>
      <c r="I184" s="290"/>
      <c r="J184" s="291"/>
    </row>
    <row r="185" spans="1:10" s="139" customFormat="1" ht="15" thickBot="1" x14ac:dyDescent="0.4">
      <c r="A185" s="292"/>
      <c r="B185" s="293"/>
      <c r="C185" s="293"/>
      <c r="D185" s="293"/>
      <c r="E185" s="293"/>
      <c r="F185" s="293"/>
      <c r="G185" s="293"/>
      <c r="H185" s="293"/>
      <c r="I185" s="293"/>
      <c r="J185" s="294"/>
    </row>
    <row r="186" spans="1:10" s="139" customFormat="1" x14ac:dyDescent="0.35">
      <c r="A186" s="280"/>
      <c r="B186" s="280"/>
      <c r="C186" s="280"/>
      <c r="D186" s="280"/>
      <c r="E186" s="280"/>
      <c r="F186" s="280"/>
      <c r="G186" s="280"/>
      <c r="H186" s="280"/>
      <c r="I186" s="280"/>
      <c r="J186" s="280"/>
    </row>
    <row r="187" spans="1:10" s="139" customFormat="1" ht="16" thickBot="1" x14ac:dyDescent="0.4">
      <c r="A187" s="281" t="s">
        <v>28</v>
      </c>
      <c r="B187" s="281"/>
      <c r="C187" s="281"/>
      <c r="D187" s="281"/>
      <c r="E187" s="281"/>
      <c r="F187" s="281"/>
      <c r="G187" s="281"/>
      <c r="H187" s="281"/>
      <c r="I187" s="281"/>
      <c r="J187" s="281"/>
    </row>
    <row r="188" spans="1:10" s="139" customFormat="1" x14ac:dyDescent="0.35">
      <c r="A188" s="286" t="s">
        <v>204</v>
      </c>
      <c r="B188" s="287"/>
      <c r="C188" s="287"/>
      <c r="D188" s="287"/>
      <c r="E188" s="287"/>
      <c r="F188" s="287"/>
      <c r="G188" s="287"/>
      <c r="H188" s="287"/>
      <c r="I188" s="287"/>
      <c r="J188" s="288"/>
    </row>
    <row r="189" spans="1:10" s="139" customFormat="1" x14ac:dyDescent="0.35">
      <c r="A189" s="289"/>
      <c r="B189" s="290"/>
      <c r="C189" s="290"/>
      <c r="D189" s="290"/>
      <c r="E189" s="290"/>
      <c r="F189" s="290"/>
      <c r="G189" s="290"/>
      <c r="H189" s="290"/>
      <c r="I189" s="290"/>
      <c r="J189" s="291"/>
    </row>
    <row r="190" spans="1:10" s="139" customFormat="1" x14ac:dyDescent="0.35">
      <c r="A190" s="289"/>
      <c r="B190" s="290"/>
      <c r="C190" s="290"/>
      <c r="D190" s="290"/>
      <c r="E190" s="290"/>
      <c r="F190" s="290"/>
      <c r="G190" s="290"/>
      <c r="H190" s="290"/>
      <c r="I190" s="290"/>
      <c r="J190" s="291"/>
    </row>
    <row r="191" spans="1:10" s="139" customFormat="1" x14ac:dyDescent="0.35">
      <c r="A191" s="289"/>
      <c r="B191" s="290"/>
      <c r="C191" s="290"/>
      <c r="D191" s="290"/>
      <c r="E191" s="290"/>
      <c r="F191" s="290"/>
      <c r="G191" s="290"/>
      <c r="H191" s="290"/>
      <c r="I191" s="290"/>
      <c r="J191" s="291"/>
    </row>
    <row r="192" spans="1:10" s="139" customFormat="1" ht="15" thickBot="1" x14ac:dyDescent="0.4">
      <c r="A192" s="292"/>
      <c r="B192" s="293"/>
      <c r="C192" s="293"/>
      <c r="D192" s="293"/>
      <c r="E192" s="293"/>
      <c r="F192" s="293"/>
      <c r="G192" s="293"/>
      <c r="H192" s="293"/>
      <c r="I192" s="293"/>
      <c r="J192" s="294"/>
    </row>
    <row r="193" spans="1:10" s="139" customFormat="1" x14ac:dyDescent="0.35">
      <c r="A193" s="280"/>
      <c r="B193" s="280"/>
      <c r="C193" s="280"/>
      <c r="D193" s="280"/>
      <c r="E193" s="280"/>
      <c r="F193" s="280"/>
      <c r="G193" s="280"/>
      <c r="H193" s="280"/>
      <c r="I193" s="280"/>
      <c r="J193" s="280"/>
    </row>
    <row r="194" spans="1:10" s="139" customFormat="1" ht="16" thickBot="1" x14ac:dyDescent="0.4">
      <c r="A194" s="281" t="s">
        <v>153</v>
      </c>
      <c r="B194" s="281"/>
      <c r="C194" s="281"/>
      <c r="D194" s="281"/>
      <c r="E194" s="281"/>
      <c r="F194" s="281"/>
      <c r="G194" s="281"/>
      <c r="H194" s="281"/>
      <c r="I194" s="281"/>
      <c r="J194" s="281"/>
    </row>
    <row r="195" spans="1:10" s="139" customFormat="1" ht="15" thickBot="1" x14ac:dyDescent="0.4">
      <c r="A195" s="307" t="s">
        <v>221</v>
      </c>
      <c r="B195" s="308"/>
      <c r="C195" s="308"/>
      <c r="D195" s="308"/>
      <c r="E195" s="308"/>
      <c r="F195" s="308"/>
      <c r="G195" s="308"/>
      <c r="H195" s="308"/>
      <c r="I195" s="308"/>
      <c r="J195" s="309"/>
    </row>
    <row r="196" spans="1:10" s="139" customFormat="1" x14ac:dyDescent="0.35">
      <c r="A196" s="280"/>
      <c r="B196" s="280"/>
      <c r="C196" s="280"/>
      <c r="D196" s="280"/>
      <c r="E196" s="280"/>
      <c r="F196" s="280"/>
      <c r="G196" s="280"/>
      <c r="H196" s="280"/>
      <c r="I196" s="280"/>
      <c r="J196" s="280"/>
    </row>
    <row r="197" spans="1:10" s="139" customFormat="1" ht="30.5" customHeight="1" thickBot="1" x14ac:dyDescent="0.4">
      <c r="A197" s="285" t="s">
        <v>163</v>
      </c>
      <c r="B197" s="285"/>
      <c r="C197" s="285"/>
      <c r="D197" s="285"/>
      <c r="E197" s="285"/>
      <c r="F197" s="285"/>
      <c r="G197" s="285"/>
      <c r="H197" s="285"/>
      <c r="I197" s="285"/>
      <c r="J197" s="285"/>
    </row>
    <row r="198" spans="1:10" s="139" customFormat="1" ht="46" customHeight="1" x14ac:dyDescent="0.35">
      <c r="A198" s="298" t="s">
        <v>229</v>
      </c>
      <c r="B198" s="299"/>
      <c r="C198" s="299"/>
      <c r="D198" s="299"/>
      <c r="E198" s="299"/>
      <c r="F198" s="299"/>
      <c r="G198" s="299"/>
      <c r="H198" s="299"/>
      <c r="I198" s="299"/>
      <c r="J198" s="300"/>
    </row>
    <row r="199" spans="1:10" s="139" customFormat="1" ht="14.5" customHeight="1" x14ac:dyDescent="0.35">
      <c r="A199" s="301"/>
      <c r="B199" s="302"/>
      <c r="C199" s="302"/>
      <c r="D199" s="302"/>
      <c r="E199" s="302"/>
      <c r="F199" s="302"/>
      <c r="G199" s="302"/>
      <c r="H199" s="302"/>
      <c r="I199" s="302"/>
      <c r="J199" s="303"/>
    </row>
    <row r="200" spans="1:10" s="139" customFormat="1" ht="14.5" customHeight="1" x14ac:dyDescent="0.35">
      <c r="A200" s="301"/>
      <c r="B200" s="302"/>
      <c r="C200" s="302"/>
      <c r="D200" s="302"/>
      <c r="E200" s="302"/>
      <c r="F200" s="302"/>
      <c r="G200" s="302"/>
      <c r="H200" s="302"/>
      <c r="I200" s="302"/>
      <c r="J200" s="303"/>
    </row>
    <row r="201" spans="1:10" s="139" customFormat="1" ht="14.5" customHeight="1" x14ac:dyDescent="0.35">
      <c r="A201" s="301"/>
      <c r="B201" s="302"/>
      <c r="C201" s="302"/>
      <c r="D201" s="302"/>
      <c r="E201" s="302"/>
      <c r="F201" s="302"/>
      <c r="G201" s="302"/>
      <c r="H201" s="302"/>
      <c r="I201" s="302"/>
      <c r="J201" s="303"/>
    </row>
    <row r="202" spans="1:10" s="139" customFormat="1" ht="14.5" customHeight="1" x14ac:dyDescent="0.35">
      <c r="A202" s="301"/>
      <c r="B202" s="302"/>
      <c r="C202" s="302"/>
      <c r="D202" s="302"/>
      <c r="E202" s="302"/>
      <c r="F202" s="302"/>
      <c r="G202" s="302"/>
      <c r="H202" s="302"/>
      <c r="I202" s="302"/>
      <c r="J202" s="303"/>
    </row>
    <row r="203" spans="1:10" s="139" customFormat="1" ht="14.5" customHeight="1" x14ac:dyDescent="0.35">
      <c r="A203" s="301"/>
      <c r="B203" s="302"/>
      <c r="C203" s="302"/>
      <c r="D203" s="302"/>
      <c r="E203" s="302"/>
      <c r="F203" s="302"/>
      <c r="G203" s="302"/>
      <c r="H203" s="302"/>
      <c r="I203" s="302"/>
      <c r="J203" s="303"/>
    </row>
    <row r="204" spans="1:10" s="139" customFormat="1" ht="14.5" customHeight="1" x14ac:dyDescent="0.35">
      <c r="A204" s="301"/>
      <c r="B204" s="302"/>
      <c r="C204" s="302"/>
      <c r="D204" s="302"/>
      <c r="E204" s="302"/>
      <c r="F204" s="302"/>
      <c r="G204" s="302"/>
      <c r="H204" s="302"/>
      <c r="I204" s="302"/>
      <c r="J204" s="303"/>
    </row>
    <row r="205" spans="1:10" s="139" customFormat="1" ht="14.5" customHeight="1" x14ac:dyDescent="0.35">
      <c r="A205" s="301"/>
      <c r="B205" s="302"/>
      <c r="C205" s="302"/>
      <c r="D205" s="302"/>
      <c r="E205" s="302"/>
      <c r="F205" s="302"/>
      <c r="G205" s="302"/>
      <c r="H205" s="302"/>
      <c r="I205" s="302"/>
      <c r="J205" s="303"/>
    </row>
    <row r="206" spans="1:10" s="139" customFormat="1" ht="14.5" customHeight="1" x14ac:dyDescent="0.35">
      <c r="A206" s="301"/>
      <c r="B206" s="302"/>
      <c r="C206" s="302"/>
      <c r="D206" s="302"/>
      <c r="E206" s="302"/>
      <c r="F206" s="302"/>
      <c r="G206" s="302"/>
      <c r="H206" s="302"/>
      <c r="I206" s="302"/>
      <c r="J206" s="303"/>
    </row>
    <row r="207" spans="1:10" s="139" customFormat="1" ht="14.5" customHeight="1" x14ac:dyDescent="0.35">
      <c r="A207" s="301"/>
      <c r="B207" s="302"/>
      <c r="C207" s="302"/>
      <c r="D207" s="302"/>
      <c r="E207" s="302"/>
      <c r="F207" s="302"/>
      <c r="G207" s="302"/>
      <c r="H207" s="302"/>
      <c r="I207" s="302"/>
      <c r="J207" s="303"/>
    </row>
    <row r="208" spans="1:10" s="139" customFormat="1" ht="14.5" customHeight="1" x14ac:dyDescent="0.35">
      <c r="A208" s="301"/>
      <c r="B208" s="302"/>
      <c r="C208" s="302"/>
      <c r="D208" s="302"/>
      <c r="E208" s="302"/>
      <c r="F208" s="302"/>
      <c r="G208" s="302"/>
      <c r="H208" s="302"/>
      <c r="I208" s="302"/>
      <c r="J208" s="303"/>
    </row>
    <row r="209" spans="1:10" s="139" customFormat="1" ht="14.5" customHeight="1" thickBot="1" x14ac:dyDescent="0.4">
      <c r="A209" s="304"/>
      <c r="B209" s="305"/>
      <c r="C209" s="305"/>
      <c r="D209" s="305"/>
      <c r="E209" s="305"/>
      <c r="F209" s="305"/>
      <c r="G209" s="305"/>
      <c r="H209" s="305"/>
      <c r="I209" s="305"/>
      <c r="J209" s="306"/>
    </row>
    <row r="210" spans="1:10" s="139" customFormat="1" ht="15" customHeight="1" thickBot="1" x14ac:dyDescent="0.4">
      <c r="A210" s="295"/>
      <c r="B210" s="296"/>
      <c r="C210" s="296"/>
      <c r="D210" s="296"/>
      <c r="E210" s="296"/>
      <c r="F210" s="296"/>
      <c r="G210" s="296"/>
      <c r="H210" s="296"/>
      <c r="I210" s="296"/>
      <c r="J210" s="297"/>
    </row>
    <row r="211" spans="1:10" s="139" customFormat="1" ht="18.5" x14ac:dyDescent="0.45">
      <c r="A211" s="269" t="s">
        <v>158</v>
      </c>
      <c r="B211" s="269"/>
      <c r="C211" s="269"/>
      <c r="D211" s="269"/>
      <c r="E211" s="269"/>
      <c r="F211" s="269"/>
      <c r="G211" s="269"/>
      <c r="H211" s="269"/>
      <c r="I211" s="269"/>
      <c r="J211" s="269"/>
    </row>
    <row r="212" spans="1:10" s="139" customFormat="1" ht="15" thickBot="1" x14ac:dyDescent="0.4">
      <c r="A212" s="270"/>
      <c r="B212" s="270"/>
      <c r="C212" s="270"/>
      <c r="D212" s="270"/>
      <c r="E212" s="270"/>
      <c r="F212" s="270"/>
      <c r="G212" s="270"/>
      <c r="H212" s="270"/>
      <c r="I212" s="270"/>
      <c r="J212" s="270"/>
    </row>
    <row r="213" spans="1:10" s="139" customFormat="1" ht="16" thickBot="1" x14ac:dyDescent="0.4">
      <c r="A213" s="271" t="s">
        <v>151</v>
      </c>
      <c r="B213" s="271"/>
      <c r="C213" s="272" t="s">
        <v>201</v>
      </c>
      <c r="D213" s="273"/>
      <c r="E213" s="273"/>
      <c r="F213" s="273"/>
      <c r="G213" s="273"/>
      <c r="H213" s="273"/>
      <c r="I213" s="273"/>
      <c r="J213" s="274"/>
    </row>
    <row r="214" spans="1:10" s="139" customFormat="1" ht="15" thickBot="1" x14ac:dyDescent="0.4">
      <c r="A214" s="275"/>
      <c r="B214" s="275"/>
      <c r="C214" s="275"/>
      <c r="D214" s="275"/>
      <c r="E214" s="275"/>
      <c r="F214" s="275"/>
      <c r="G214" s="275"/>
      <c r="H214" s="275"/>
      <c r="I214" s="275"/>
      <c r="J214" s="275"/>
    </row>
    <row r="215" spans="1:10" s="139" customFormat="1" ht="15" thickBot="1" x14ac:dyDescent="0.4">
      <c r="A215" s="276" t="s">
        <v>60</v>
      </c>
      <c r="B215" s="276"/>
      <c r="C215" s="277"/>
      <c r="D215" s="154">
        <v>2</v>
      </c>
      <c r="E215"/>
      <c r="F215" s="278" t="s">
        <v>61</v>
      </c>
      <c r="G215" s="278"/>
      <c r="H215" s="279"/>
      <c r="I215" s="154">
        <v>4</v>
      </c>
      <c r="J215"/>
    </row>
    <row r="216" spans="1:10" s="139" customFormat="1" x14ac:dyDescent="0.35">
      <c r="A216" s="275"/>
      <c r="B216" s="275"/>
      <c r="C216" s="275"/>
      <c r="D216" s="275"/>
      <c r="E216" s="275"/>
      <c r="F216" s="275"/>
      <c r="G216" s="275"/>
      <c r="H216" s="275"/>
      <c r="I216" s="275"/>
      <c r="J216" s="275"/>
    </row>
    <row r="217" spans="1:10" s="139" customFormat="1" ht="16" thickBot="1" x14ac:dyDescent="0.4">
      <c r="A217" s="281" t="s">
        <v>152</v>
      </c>
      <c r="B217" s="281"/>
      <c r="C217" s="281"/>
      <c r="D217" s="281"/>
      <c r="E217" s="281"/>
      <c r="F217" s="281"/>
      <c r="G217" s="281"/>
      <c r="H217" s="281"/>
      <c r="I217" s="281"/>
      <c r="J217" s="281"/>
    </row>
    <row r="218" spans="1:10" s="139" customFormat="1" x14ac:dyDescent="0.35">
      <c r="A218" s="286" t="s">
        <v>212</v>
      </c>
      <c r="B218" s="287"/>
      <c r="C218" s="287"/>
      <c r="D218" s="287"/>
      <c r="E218" s="287"/>
      <c r="F218" s="287"/>
      <c r="G218" s="287"/>
      <c r="H218" s="287"/>
      <c r="I218" s="287"/>
      <c r="J218" s="288"/>
    </row>
    <row r="219" spans="1:10" s="139" customFormat="1" x14ac:dyDescent="0.35">
      <c r="A219" s="289"/>
      <c r="B219" s="290"/>
      <c r="C219" s="290"/>
      <c r="D219" s="290"/>
      <c r="E219" s="290"/>
      <c r="F219" s="290"/>
      <c r="G219" s="290"/>
      <c r="H219" s="290"/>
      <c r="I219" s="290"/>
      <c r="J219" s="291"/>
    </row>
    <row r="220" spans="1:10" s="139" customFormat="1" x14ac:dyDescent="0.35">
      <c r="A220" s="289"/>
      <c r="B220" s="290"/>
      <c r="C220" s="290"/>
      <c r="D220" s="290"/>
      <c r="E220" s="290"/>
      <c r="F220" s="290"/>
      <c r="G220" s="290"/>
      <c r="H220" s="290"/>
      <c r="I220" s="290"/>
      <c r="J220" s="291"/>
    </row>
    <row r="221" spans="1:10" s="139" customFormat="1" x14ac:dyDescent="0.35">
      <c r="A221" s="289"/>
      <c r="B221" s="290"/>
      <c r="C221" s="290"/>
      <c r="D221" s="290"/>
      <c r="E221" s="290"/>
      <c r="F221" s="290"/>
      <c r="G221" s="290"/>
      <c r="H221" s="290"/>
      <c r="I221" s="290"/>
      <c r="J221" s="291"/>
    </row>
    <row r="222" spans="1:10" s="139" customFormat="1" x14ac:dyDescent="0.35">
      <c r="A222" s="289"/>
      <c r="B222" s="290"/>
      <c r="C222" s="290"/>
      <c r="D222" s="290"/>
      <c r="E222" s="290"/>
      <c r="F222" s="290"/>
      <c r="G222" s="290"/>
      <c r="H222" s="290"/>
      <c r="I222" s="290"/>
      <c r="J222" s="291"/>
    </row>
    <row r="223" spans="1:10" s="139" customFormat="1" x14ac:dyDescent="0.35">
      <c r="A223" s="289"/>
      <c r="B223" s="290"/>
      <c r="C223" s="290"/>
      <c r="D223" s="290"/>
      <c r="E223" s="290"/>
      <c r="F223" s="290"/>
      <c r="G223" s="290"/>
      <c r="H223" s="290"/>
      <c r="I223" s="290"/>
      <c r="J223" s="291"/>
    </row>
    <row r="224" spans="1:10" s="139" customFormat="1" x14ac:dyDescent="0.35">
      <c r="A224" s="289"/>
      <c r="B224" s="290"/>
      <c r="C224" s="290"/>
      <c r="D224" s="290"/>
      <c r="E224" s="290"/>
      <c r="F224" s="290"/>
      <c r="G224" s="290"/>
      <c r="H224" s="290"/>
      <c r="I224" s="290"/>
      <c r="J224" s="291"/>
    </row>
    <row r="225" spans="1:10" s="139" customFormat="1" x14ac:dyDescent="0.35">
      <c r="A225" s="289"/>
      <c r="B225" s="290"/>
      <c r="C225" s="290"/>
      <c r="D225" s="290"/>
      <c r="E225" s="290"/>
      <c r="F225" s="290"/>
      <c r="G225" s="290"/>
      <c r="H225" s="290"/>
      <c r="I225" s="290"/>
      <c r="J225" s="291"/>
    </row>
    <row r="226" spans="1:10" s="139" customFormat="1" x14ac:dyDescent="0.35">
      <c r="A226" s="289"/>
      <c r="B226" s="290"/>
      <c r="C226" s="290"/>
      <c r="D226" s="290"/>
      <c r="E226" s="290"/>
      <c r="F226" s="290"/>
      <c r="G226" s="290"/>
      <c r="H226" s="290"/>
      <c r="I226" s="290"/>
      <c r="J226" s="291"/>
    </row>
    <row r="227" spans="1:10" s="139" customFormat="1" ht="15" thickBot="1" x14ac:dyDescent="0.4">
      <c r="A227" s="292"/>
      <c r="B227" s="293"/>
      <c r="C227" s="293"/>
      <c r="D227" s="293"/>
      <c r="E227" s="293"/>
      <c r="F227" s="293"/>
      <c r="G227" s="293"/>
      <c r="H227" s="293"/>
      <c r="I227" s="293"/>
      <c r="J227" s="294"/>
    </row>
    <row r="228" spans="1:10" s="139" customFormat="1" x14ac:dyDescent="0.35">
      <c r="A228" s="280"/>
      <c r="B228" s="280"/>
      <c r="C228" s="280"/>
      <c r="D228" s="280"/>
      <c r="E228" s="280"/>
      <c r="F228" s="280"/>
      <c r="G228" s="280"/>
      <c r="H228" s="280"/>
      <c r="I228" s="280"/>
      <c r="J228" s="280"/>
    </row>
    <row r="229" spans="1:10" s="139" customFormat="1" ht="16" thickBot="1" x14ac:dyDescent="0.4">
      <c r="A229" s="281" t="s">
        <v>28</v>
      </c>
      <c r="B229" s="281"/>
      <c r="C229" s="281"/>
      <c r="D229" s="281"/>
      <c r="E229" s="281"/>
      <c r="F229" s="281"/>
      <c r="G229" s="281"/>
      <c r="H229" s="281"/>
      <c r="I229" s="281"/>
      <c r="J229" s="281"/>
    </row>
    <row r="230" spans="1:10" s="139" customFormat="1" x14ac:dyDescent="0.35">
      <c r="A230" s="286" t="s">
        <v>213</v>
      </c>
      <c r="B230" s="287"/>
      <c r="C230" s="287"/>
      <c r="D230" s="287"/>
      <c r="E230" s="287"/>
      <c r="F230" s="287"/>
      <c r="G230" s="287"/>
      <c r="H230" s="287"/>
      <c r="I230" s="287"/>
      <c r="J230" s="288"/>
    </row>
    <row r="231" spans="1:10" s="139" customFormat="1" x14ac:dyDescent="0.35">
      <c r="A231" s="289"/>
      <c r="B231" s="290"/>
      <c r="C231" s="290"/>
      <c r="D231" s="290"/>
      <c r="E231" s="290"/>
      <c r="F231" s="290"/>
      <c r="G231" s="290"/>
      <c r="H231" s="290"/>
      <c r="I231" s="290"/>
      <c r="J231" s="291"/>
    </row>
    <row r="232" spans="1:10" s="139" customFormat="1" x14ac:dyDescent="0.35">
      <c r="A232" s="289"/>
      <c r="B232" s="290"/>
      <c r="C232" s="290"/>
      <c r="D232" s="290"/>
      <c r="E232" s="290"/>
      <c r="F232" s="290"/>
      <c r="G232" s="290"/>
      <c r="H232" s="290"/>
      <c r="I232" s="290"/>
      <c r="J232" s="291"/>
    </row>
    <row r="233" spans="1:10" s="139" customFormat="1" x14ac:dyDescent="0.35">
      <c r="A233" s="289"/>
      <c r="B233" s="290"/>
      <c r="C233" s="290"/>
      <c r="D233" s="290"/>
      <c r="E233" s="290"/>
      <c r="F233" s="290"/>
      <c r="G233" s="290"/>
      <c r="H233" s="290"/>
      <c r="I233" s="290"/>
      <c r="J233" s="291"/>
    </row>
    <row r="234" spans="1:10" s="139" customFormat="1" ht="15" thickBot="1" x14ac:dyDescent="0.4">
      <c r="A234" s="292"/>
      <c r="B234" s="293"/>
      <c r="C234" s="293"/>
      <c r="D234" s="293"/>
      <c r="E234" s="293"/>
      <c r="F234" s="293"/>
      <c r="G234" s="293"/>
      <c r="H234" s="293"/>
      <c r="I234" s="293"/>
      <c r="J234" s="294"/>
    </row>
    <row r="235" spans="1:10" s="139" customFormat="1" x14ac:dyDescent="0.35">
      <c r="A235" s="280"/>
      <c r="B235" s="280"/>
      <c r="C235" s="280"/>
      <c r="D235" s="280"/>
      <c r="E235" s="280"/>
      <c r="F235" s="280"/>
      <c r="G235" s="280"/>
      <c r="H235" s="280"/>
      <c r="I235" s="280"/>
      <c r="J235" s="280"/>
    </row>
    <row r="236" spans="1:10" s="139" customFormat="1" ht="16" thickBot="1" x14ac:dyDescent="0.4">
      <c r="A236" s="281" t="s">
        <v>153</v>
      </c>
      <c r="B236" s="281"/>
      <c r="C236" s="281"/>
      <c r="D236" s="281"/>
      <c r="E236" s="281"/>
      <c r="F236" s="281"/>
      <c r="G236" s="281"/>
      <c r="H236" s="281"/>
      <c r="I236" s="281"/>
      <c r="J236" s="281"/>
    </row>
    <row r="237" spans="1:10" s="139" customFormat="1" ht="15" thickBot="1" x14ac:dyDescent="0.4">
      <c r="A237" s="307" t="s">
        <v>230</v>
      </c>
      <c r="B237" s="308"/>
      <c r="C237" s="308"/>
      <c r="D237" s="308"/>
      <c r="E237" s="308"/>
      <c r="F237" s="308"/>
      <c r="G237" s="308"/>
      <c r="H237" s="308"/>
      <c r="I237" s="308"/>
      <c r="J237" s="309"/>
    </row>
    <row r="238" spans="1:10" s="139" customFormat="1" x14ac:dyDescent="0.35">
      <c r="A238" s="280"/>
      <c r="B238" s="280"/>
      <c r="C238" s="280"/>
      <c r="D238" s="280"/>
      <c r="E238" s="280"/>
      <c r="F238" s="280"/>
      <c r="G238" s="280"/>
      <c r="H238" s="280"/>
      <c r="I238" s="280"/>
      <c r="J238" s="280"/>
    </row>
    <row r="239" spans="1:10" s="139" customFormat="1" ht="33.5" customHeight="1" thickBot="1" x14ac:dyDescent="0.4">
      <c r="A239" s="285" t="s">
        <v>163</v>
      </c>
      <c r="B239" s="285"/>
      <c r="C239" s="285"/>
      <c r="D239" s="285"/>
      <c r="E239" s="285"/>
      <c r="F239" s="285"/>
      <c r="G239" s="285"/>
      <c r="H239" s="285"/>
      <c r="I239" s="285"/>
      <c r="J239" s="285"/>
    </row>
    <row r="240" spans="1:10" s="139" customFormat="1" ht="14.5" customHeight="1" x14ac:dyDescent="0.35">
      <c r="A240" s="298" t="s">
        <v>231</v>
      </c>
      <c r="B240" s="262"/>
      <c r="C240" s="262"/>
      <c r="D240" s="262"/>
      <c r="E240" s="262"/>
      <c r="F240" s="262"/>
      <c r="G240" s="262"/>
      <c r="H240" s="262"/>
      <c r="I240" s="262"/>
      <c r="J240" s="310"/>
    </row>
    <row r="241" spans="1:10" s="139" customFormat="1" ht="14.5" customHeight="1" x14ac:dyDescent="0.35">
      <c r="A241" s="311"/>
      <c r="B241" s="312"/>
      <c r="C241" s="312"/>
      <c r="D241" s="312"/>
      <c r="E241" s="312"/>
      <c r="F241" s="312"/>
      <c r="G241" s="312"/>
      <c r="H241" s="312"/>
      <c r="I241" s="312"/>
      <c r="J241" s="313"/>
    </row>
    <row r="242" spans="1:10" s="139" customFormat="1" ht="14.5" customHeight="1" x14ac:dyDescent="0.35">
      <c r="A242" s="311"/>
      <c r="B242" s="312"/>
      <c r="C242" s="312"/>
      <c r="D242" s="312"/>
      <c r="E242" s="312"/>
      <c r="F242" s="312"/>
      <c r="G242" s="312"/>
      <c r="H242" s="312"/>
      <c r="I242" s="312"/>
      <c r="J242" s="313"/>
    </row>
    <row r="243" spans="1:10" s="139" customFormat="1" ht="14.5" customHeight="1" x14ac:dyDescent="0.35">
      <c r="A243" s="311"/>
      <c r="B243" s="312"/>
      <c r="C243" s="312"/>
      <c r="D243" s="312"/>
      <c r="E243" s="312"/>
      <c r="F243" s="312"/>
      <c r="G243" s="312"/>
      <c r="H243" s="312"/>
      <c r="I243" s="312"/>
      <c r="J243" s="313"/>
    </row>
    <row r="244" spans="1:10" s="139" customFormat="1" ht="14.5" customHeight="1" x14ac:dyDescent="0.35">
      <c r="A244" s="311"/>
      <c r="B244" s="312"/>
      <c r="C244" s="312"/>
      <c r="D244" s="312"/>
      <c r="E244" s="312"/>
      <c r="F244" s="312"/>
      <c r="G244" s="312"/>
      <c r="H244" s="312"/>
      <c r="I244" s="312"/>
      <c r="J244" s="313"/>
    </row>
    <row r="245" spans="1:10" s="139" customFormat="1" ht="14.5" customHeight="1" x14ac:dyDescent="0.35">
      <c r="A245" s="311"/>
      <c r="B245" s="312"/>
      <c r="C245" s="312"/>
      <c r="D245" s="312"/>
      <c r="E245" s="312"/>
      <c r="F245" s="312"/>
      <c r="G245" s="312"/>
      <c r="H245" s="312"/>
      <c r="I245" s="312"/>
      <c r="J245" s="313"/>
    </row>
    <row r="246" spans="1:10" s="139" customFormat="1" ht="14.5" customHeight="1" x14ac:dyDescent="0.35">
      <c r="A246" s="311"/>
      <c r="B246" s="312"/>
      <c r="C246" s="312"/>
      <c r="D246" s="312"/>
      <c r="E246" s="312"/>
      <c r="F246" s="312"/>
      <c r="G246" s="312"/>
      <c r="H246" s="312"/>
      <c r="I246" s="312"/>
      <c r="J246" s="313"/>
    </row>
    <row r="247" spans="1:10" s="139" customFormat="1" ht="14.5" customHeight="1" x14ac:dyDescent="0.35">
      <c r="A247" s="311"/>
      <c r="B247" s="312"/>
      <c r="C247" s="312"/>
      <c r="D247" s="312"/>
      <c r="E247" s="312"/>
      <c r="F247" s="312"/>
      <c r="G247" s="312"/>
      <c r="H247" s="312"/>
      <c r="I247" s="312"/>
      <c r="J247" s="313"/>
    </row>
    <row r="248" spans="1:10" s="139" customFormat="1" ht="14.5" customHeight="1" x14ac:dyDescent="0.35">
      <c r="A248" s="311"/>
      <c r="B248" s="312"/>
      <c r="C248" s="312"/>
      <c r="D248" s="312"/>
      <c r="E248" s="312"/>
      <c r="F248" s="312"/>
      <c r="G248" s="312"/>
      <c r="H248" s="312"/>
      <c r="I248" s="312"/>
      <c r="J248" s="313"/>
    </row>
    <row r="249" spans="1:10" s="139" customFormat="1" ht="14.5" customHeight="1" x14ac:dyDescent="0.35">
      <c r="A249" s="311"/>
      <c r="B249" s="312"/>
      <c r="C249" s="312"/>
      <c r="D249" s="312"/>
      <c r="E249" s="312"/>
      <c r="F249" s="312"/>
      <c r="G249" s="312"/>
      <c r="H249" s="312"/>
      <c r="I249" s="312"/>
      <c r="J249" s="313"/>
    </row>
    <row r="250" spans="1:10" s="139" customFormat="1" ht="14.5" customHeight="1" x14ac:dyDescent="0.35">
      <c r="A250" s="311"/>
      <c r="B250" s="312"/>
      <c r="C250" s="312"/>
      <c r="D250" s="312"/>
      <c r="E250" s="312"/>
      <c r="F250" s="312"/>
      <c r="G250" s="312"/>
      <c r="H250" s="312"/>
      <c r="I250" s="312"/>
      <c r="J250" s="313"/>
    </row>
    <row r="251" spans="1:10" s="139" customFormat="1" ht="15" customHeight="1" thickBot="1" x14ac:dyDescent="0.4">
      <c r="A251" s="314"/>
      <c r="B251" s="315"/>
      <c r="C251" s="315"/>
      <c r="D251" s="315"/>
      <c r="E251" s="315"/>
      <c r="F251" s="315"/>
      <c r="G251" s="315"/>
      <c r="H251" s="315"/>
      <c r="I251" s="315"/>
      <c r="J251" s="316"/>
    </row>
    <row r="252" spans="1:10" s="139" customFormat="1" ht="15" thickBot="1" x14ac:dyDescent="0.4">
      <c r="A252" s="295"/>
      <c r="B252" s="296"/>
      <c r="C252" s="296"/>
      <c r="D252" s="296"/>
      <c r="E252" s="296"/>
      <c r="F252" s="296"/>
      <c r="G252" s="296"/>
      <c r="H252" s="296"/>
      <c r="I252" s="296"/>
      <c r="J252" s="297"/>
    </row>
    <row r="253" spans="1:10" s="139" customFormat="1" ht="18.5" x14ac:dyDescent="0.45">
      <c r="A253" s="269" t="s">
        <v>159</v>
      </c>
      <c r="B253" s="269"/>
      <c r="C253" s="269"/>
      <c r="D253" s="269"/>
      <c r="E253" s="269"/>
      <c r="F253" s="269"/>
      <c r="G253" s="269"/>
      <c r="H253" s="269"/>
      <c r="I253" s="269"/>
      <c r="J253" s="269"/>
    </row>
    <row r="254" spans="1:10" s="139" customFormat="1" ht="15" thickBot="1" x14ac:dyDescent="0.4">
      <c r="A254" s="270"/>
      <c r="B254" s="270"/>
      <c r="C254" s="270"/>
      <c r="D254" s="270"/>
      <c r="E254" s="270"/>
      <c r="F254" s="270"/>
      <c r="G254" s="270"/>
      <c r="H254" s="270"/>
      <c r="I254" s="270"/>
      <c r="J254" s="270"/>
    </row>
    <row r="255" spans="1:10" s="139" customFormat="1" ht="16" thickBot="1" x14ac:dyDescent="0.4">
      <c r="A255" s="271" t="s">
        <v>151</v>
      </c>
      <c r="B255" s="271"/>
      <c r="C255" s="272"/>
      <c r="D255" s="273"/>
      <c r="E255" s="273"/>
      <c r="F255" s="273"/>
      <c r="G255" s="273"/>
      <c r="H255" s="273"/>
      <c r="I255" s="273"/>
      <c r="J255" s="274"/>
    </row>
    <row r="256" spans="1:10" s="139" customFormat="1" ht="15" thickBot="1" x14ac:dyDescent="0.4">
      <c r="A256" s="275"/>
      <c r="B256" s="275"/>
      <c r="C256" s="275"/>
      <c r="D256" s="275"/>
      <c r="E256" s="275"/>
      <c r="F256" s="275"/>
      <c r="G256" s="275"/>
      <c r="H256" s="275"/>
      <c r="I256" s="275"/>
      <c r="J256" s="275"/>
    </row>
    <row r="257" spans="1:10" s="139" customFormat="1" ht="15" thickBot="1" x14ac:dyDescent="0.4">
      <c r="A257" s="276" t="s">
        <v>60</v>
      </c>
      <c r="B257" s="276"/>
      <c r="C257" s="277"/>
      <c r="D257" s="154"/>
      <c r="E257"/>
      <c r="F257" s="278" t="s">
        <v>61</v>
      </c>
      <c r="G257" s="278"/>
      <c r="H257" s="279"/>
      <c r="I257" s="154"/>
      <c r="J257"/>
    </row>
    <row r="258" spans="1:10" s="139" customFormat="1" x14ac:dyDescent="0.35">
      <c r="A258" s="275"/>
      <c r="B258" s="275"/>
      <c r="C258" s="275"/>
      <c r="D258" s="275"/>
      <c r="E258" s="275"/>
      <c r="F258" s="275"/>
      <c r="G258" s="275"/>
      <c r="H258" s="275"/>
      <c r="I258" s="275"/>
      <c r="J258" s="275"/>
    </row>
    <row r="259" spans="1:10" s="139" customFormat="1" ht="16" thickBot="1" x14ac:dyDescent="0.4">
      <c r="A259" s="281" t="s">
        <v>152</v>
      </c>
      <c r="B259" s="281"/>
      <c r="C259" s="281"/>
      <c r="D259" s="281"/>
      <c r="E259" s="281"/>
      <c r="F259" s="281"/>
      <c r="G259" s="281"/>
      <c r="H259" s="281"/>
      <c r="I259" s="281"/>
      <c r="J259" s="281"/>
    </row>
    <row r="260" spans="1:10" s="139" customFormat="1" x14ac:dyDescent="0.35">
      <c r="A260" s="286"/>
      <c r="B260" s="287"/>
      <c r="C260" s="287"/>
      <c r="D260" s="287"/>
      <c r="E260" s="287"/>
      <c r="F260" s="287"/>
      <c r="G260" s="287"/>
      <c r="H260" s="287"/>
      <c r="I260" s="287"/>
      <c r="J260" s="288"/>
    </row>
    <row r="261" spans="1:10" s="139" customFormat="1" x14ac:dyDescent="0.35">
      <c r="A261" s="289"/>
      <c r="B261" s="290"/>
      <c r="C261" s="290"/>
      <c r="D261" s="290"/>
      <c r="E261" s="290"/>
      <c r="F261" s="290"/>
      <c r="G261" s="290"/>
      <c r="H261" s="290"/>
      <c r="I261" s="290"/>
      <c r="J261" s="291"/>
    </row>
    <row r="262" spans="1:10" s="139" customFormat="1" x14ac:dyDescent="0.35">
      <c r="A262" s="289"/>
      <c r="B262" s="290"/>
      <c r="C262" s="290"/>
      <c r="D262" s="290"/>
      <c r="E262" s="290"/>
      <c r="F262" s="290"/>
      <c r="G262" s="290"/>
      <c r="H262" s="290"/>
      <c r="I262" s="290"/>
      <c r="J262" s="291"/>
    </row>
    <row r="263" spans="1:10" s="139" customFormat="1" x14ac:dyDescent="0.35">
      <c r="A263" s="289"/>
      <c r="B263" s="290"/>
      <c r="C263" s="290"/>
      <c r="D263" s="290"/>
      <c r="E263" s="290"/>
      <c r="F263" s="290"/>
      <c r="G263" s="290"/>
      <c r="H263" s="290"/>
      <c r="I263" s="290"/>
      <c r="J263" s="291"/>
    </row>
    <row r="264" spans="1:10" s="139" customFormat="1" x14ac:dyDescent="0.35">
      <c r="A264" s="289"/>
      <c r="B264" s="290"/>
      <c r="C264" s="290"/>
      <c r="D264" s="290"/>
      <c r="E264" s="290"/>
      <c r="F264" s="290"/>
      <c r="G264" s="290"/>
      <c r="H264" s="290"/>
      <c r="I264" s="290"/>
      <c r="J264" s="291"/>
    </row>
    <row r="265" spans="1:10" s="139" customFormat="1" x14ac:dyDescent="0.35">
      <c r="A265" s="289"/>
      <c r="B265" s="290"/>
      <c r="C265" s="290"/>
      <c r="D265" s="290"/>
      <c r="E265" s="290"/>
      <c r="F265" s="290"/>
      <c r="G265" s="290"/>
      <c r="H265" s="290"/>
      <c r="I265" s="290"/>
      <c r="J265" s="291"/>
    </row>
    <row r="266" spans="1:10" s="139" customFormat="1" x14ac:dyDescent="0.35">
      <c r="A266" s="289"/>
      <c r="B266" s="290"/>
      <c r="C266" s="290"/>
      <c r="D266" s="290"/>
      <c r="E266" s="290"/>
      <c r="F266" s="290"/>
      <c r="G266" s="290"/>
      <c r="H266" s="290"/>
      <c r="I266" s="290"/>
      <c r="J266" s="291"/>
    </row>
    <row r="267" spans="1:10" s="139" customFormat="1" x14ac:dyDescent="0.35">
      <c r="A267" s="289"/>
      <c r="B267" s="290"/>
      <c r="C267" s="290"/>
      <c r="D267" s="290"/>
      <c r="E267" s="290"/>
      <c r="F267" s="290"/>
      <c r="G267" s="290"/>
      <c r="H267" s="290"/>
      <c r="I267" s="290"/>
      <c r="J267" s="291"/>
    </row>
    <row r="268" spans="1:10" s="139" customFormat="1" x14ac:dyDescent="0.35">
      <c r="A268" s="289"/>
      <c r="B268" s="290"/>
      <c r="C268" s="290"/>
      <c r="D268" s="290"/>
      <c r="E268" s="290"/>
      <c r="F268" s="290"/>
      <c r="G268" s="290"/>
      <c r="H268" s="290"/>
      <c r="I268" s="290"/>
      <c r="J268" s="291"/>
    </row>
    <row r="269" spans="1:10" s="139" customFormat="1" ht="15" thickBot="1" x14ac:dyDescent="0.4">
      <c r="A269" s="292"/>
      <c r="B269" s="293"/>
      <c r="C269" s="293"/>
      <c r="D269" s="293"/>
      <c r="E269" s="293"/>
      <c r="F269" s="293"/>
      <c r="G269" s="293"/>
      <c r="H269" s="293"/>
      <c r="I269" s="293"/>
      <c r="J269" s="294"/>
    </row>
    <row r="270" spans="1:10" s="139" customFormat="1" x14ac:dyDescent="0.35">
      <c r="A270" s="280"/>
      <c r="B270" s="280"/>
      <c r="C270" s="280"/>
      <c r="D270" s="280"/>
      <c r="E270" s="280"/>
      <c r="F270" s="280"/>
      <c r="G270" s="280"/>
      <c r="H270" s="280"/>
      <c r="I270" s="280"/>
      <c r="J270" s="280"/>
    </row>
    <row r="271" spans="1:10" s="139" customFormat="1" ht="16" thickBot="1" x14ac:dyDescent="0.4">
      <c r="A271" s="281" t="s">
        <v>28</v>
      </c>
      <c r="B271" s="281"/>
      <c r="C271" s="281"/>
      <c r="D271" s="281"/>
      <c r="E271" s="281"/>
      <c r="F271" s="281"/>
      <c r="G271" s="281"/>
      <c r="H271" s="281"/>
      <c r="I271" s="281"/>
      <c r="J271" s="281"/>
    </row>
    <row r="272" spans="1:10" s="139" customFormat="1" x14ac:dyDescent="0.35">
      <c r="A272" s="286"/>
      <c r="B272" s="287"/>
      <c r="C272" s="287"/>
      <c r="D272" s="287"/>
      <c r="E272" s="287"/>
      <c r="F272" s="287"/>
      <c r="G272" s="287"/>
      <c r="H272" s="287"/>
      <c r="I272" s="287"/>
      <c r="J272" s="288"/>
    </row>
    <row r="273" spans="1:10" ht="13.5" customHeight="1" x14ac:dyDescent="0.35">
      <c r="A273" s="289"/>
      <c r="B273" s="290"/>
      <c r="C273" s="290"/>
      <c r="D273" s="290"/>
      <c r="E273" s="290"/>
      <c r="F273" s="290"/>
      <c r="G273" s="290"/>
      <c r="H273" s="290"/>
      <c r="I273" s="290"/>
      <c r="J273" s="291"/>
    </row>
    <row r="274" spans="1:10" x14ac:dyDescent="0.35">
      <c r="A274" s="289"/>
      <c r="B274" s="290"/>
      <c r="C274" s="290"/>
      <c r="D274" s="290"/>
      <c r="E274" s="290"/>
      <c r="F274" s="290"/>
      <c r="G274" s="290"/>
      <c r="H274" s="290"/>
      <c r="I274" s="290"/>
      <c r="J274" s="291"/>
    </row>
    <row r="275" spans="1:10" x14ac:dyDescent="0.35">
      <c r="A275" s="289"/>
      <c r="B275" s="290"/>
      <c r="C275" s="290"/>
      <c r="D275" s="290"/>
      <c r="E275" s="290"/>
      <c r="F275" s="290"/>
      <c r="G275" s="290"/>
      <c r="H275" s="290"/>
      <c r="I275" s="290"/>
      <c r="J275" s="291"/>
    </row>
    <row r="276" spans="1:10" ht="15" thickBot="1" x14ac:dyDescent="0.4">
      <c r="A276" s="292"/>
      <c r="B276" s="293"/>
      <c r="C276" s="293"/>
      <c r="D276" s="293"/>
      <c r="E276" s="293"/>
      <c r="F276" s="293"/>
      <c r="G276" s="293"/>
      <c r="H276" s="293"/>
      <c r="I276" s="293"/>
      <c r="J276" s="294"/>
    </row>
    <row r="277" spans="1:10" x14ac:dyDescent="0.35">
      <c r="A277" s="280"/>
      <c r="B277" s="280"/>
      <c r="C277" s="280"/>
      <c r="D277" s="280"/>
      <c r="E277" s="280"/>
      <c r="F277" s="280"/>
      <c r="G277" s="280"/>
      <c r="H277" s="280"/>
      <c r="I277" s="280"/>
      <c r="J277" s="280"/>
    </row>
    <row r="278" spans="1:10" ht="16" thickBot="1" x14ac:dyDescent="0.4">
      <c r="A278" s="281" t="s">
        <v>153</v>
      </c>
      <c r="B278" s="281"/>
      <c r="C278" s="281"/>
      <c r="D278" s="281"/>
      <c r="E278" s="281"/>
      <c r="F278" s="281"/>
      <c r="G278" s="281"/>
      <c r="H278" s="281"/>
      <c r="I278" s="281"/>
      <c r="J278" s="281"/>
    </row>
    <row r="279" spans="1:10" ht="15" thickBot="1" x14ac:dyDescent="0.4">
      <c r="A279" s="307"/>
      <c r="B279" s="308"/>
      <c r="C279" s="308"/>
      <c r="D279" s="308"/>
      <c r="E279" s="308"/>
      <c r="F279" s="308"/>
      <c r="G279" s="308"/>
      <c r="H279" s="308"/>
      <c r="I279" s="308"/>
      <c r="J279" s="309"/>
    </row>
    <row r="280" spans="1:10" x14ac:dyDescent="0.35">
      <c r="A280" s="280"/>
      <c r="B280" s="280"/>
      <c r="C280" s="280"/>
      <c r="D280" s="280"/>
      <c r="E280" s="280"/>
      <c r="F280" s="280"/>
      <c r="G280" s="280"/>
      <c r="H280" s="280"/>
      <c r="I280" s="280"/>
      <c r="J280" s="280"/>
    </row>
    <row r="281" spans="1:10" ht="35.5" customHeight="1" thickBot="1" x14ac:dyDescent="0.4">
      <c r="A281" s="285" t="s">
        <v>163</v>
      </c>
      <c r="B281" s="285"/>
      <c r="C281" s="285"/>
      <c r="D281" s="285"/>
      <c r="E281" s="285"/>
      <c r="F281" s="285"/>
      <c r="G281" s="285"/>
      <c r="H281" s="285"/>
      <c r="I281" s="285"/>
      <c r="J281" s="285"/>
    </row>
    <row r="282" spans="1:10" ht="15" customHeight="1" x14ac:dyDescent="0.35">
      <c r="A282" s="317"/>
      <c r="B282" s="318"/>
      <c r="C282" s="318"/>
      <c r="D282" s="318"/>
      <c r="E282" s="318"/>
      <c r="F282" s="318"/>
      <c r="G282" s="318"/>
      <c r="H282" s="318"/>
      <c r="I282" s="318"/>
      <c r="J282" s="319"/>
    </row>
    <row r="283" spans="1:10" ht="15" customHeight="1" x14ac:dyDescent="0.35">
      <c r="A283" s="320"/>
      <c r="B283" s="321"/>
      <c r="C283" s="321"/>
      <c r="D283" s="321"/>
      <c r="E283" s="321"/>
      <c r="F283" s="321"/>
      <c r="G283" s="321"/>
      <c r="H283" s="321"/>
      <c r="I283" s="321"/>
      <c r="J283" s="322"/>
    </row>
    <row r="284" spans="1:10" ht="15" customHeight="1" x14ac:dyDescent="0.35">
      <c r="A284" s="320"/>
      <c r="B284" s="321"/>
      <c r="C284" s="321"/>
      <c r="D284" s="321"/>
      <c r="E284" s="321"/>
      <c r="F284" s="321"/>
      <c r="G284" s="321"/>
      <c r="H284" s="321"/>
      <c r="I284" s="321"/>
      <c r="J284" s="322"/>
    </row>
    <row r="285" spans="1:10" ht="15" customHeight="1" x14ac:dyDescent="0.35">
      <c r="A285" s="320"/>
      <c r="B285" s="321"/>
      <c r="C285" s="321"/>
      <c r="D285" s="321"/>
      <c r="E285" s="321"/>
      <c r="F285" s="321"/>
      <c r="G285" s="321"/>
      <c r="H285" s="321"/>
      <c r="I285" s="321"/>
      <c r="J285" s="322"/>
    </row>
    <row r="286" spans="1:10" ht="15" customHeight="1" x14ac:dyDescent="0.35">
      <c r="A286" s="320"/>
      <c r="B286" s="321"/>
      <c r="C286" s="321"/>
      <c r="D286" s="321"/>
      <c r="E286" s="321"/>
      <c r="F286" s="321"/>
      <c r="G286" s="321"/>
      <c r="H286" s="321"/>
      <c r="I286" s="321"/>
      <c r="J286" s="322"/>
    </row>
    <row r="287" spans="1:10" ht="15" customHeight="1" x14ac:dyDescent="0.35">
      <c r="A287" s="320"/>
      <c r="B287" s="321"/>
      <c r="C287" s="321"/>
      <c r="D287" s="321"/>
      <c r="E287" s="321"/>
      <c r="F287" s="321"/>
      <c r="G287" s="321"/>
      <c r="H287" s="321"/>
      <c r="I287" s="321"/>
      <c r="J287" s="322"/>
    </row>
    <row r="288" spans="1:10" ht="15" customHeight="1" x14ac:dyDescent="0.35">
      <c r="A288" s="320"/>
      <c r="B288" s="321"/>
      <c r="C288" s="321"/>
      <c r="D288" s="321"/>
      <c r="E288" s="321"/>
      <c r="F288" s="321"/>
      <c r="G288" s="321"/>
      <c r="H288" s="321"/>
      <c r="I288" s="321"/>
      <c r="J288" s="322"/>
    </row>
    <row r="289" spans="1:10" s="139" customFormat="1" ht="14.5" customHeight="1" x14ac:dyDescent="0.35">
      <c r="A289" s="320"/>
      <c r="B289" s="321"/>
      <c r="C289" s="321"/>
      <c r="D289" s="321"/>
      <c r="E289" s="321"/>
      <c r="F289" s="321"/>
      <c r="G289" s="321"/>
      <c r="H289" s="321"/>
      <c r="I289" s="321"/>
      <c r="J289" s="322"/>
    </row>
    <row r="290" spans="1:10" s="139" customFormat="1" ht="14.5" customHeight="1" x14ac:dyDescent="0.35">
      <c r="A290" s="320"/>
      <c r="B290" s="321"/>
      <c r="C290" s="321"/>
      <c r="D290" s="321"/>
      <c r="E290" s="321"/>
      <c r="F290" s="321"/>
      <c r="G290" s="321"/>
      <c r="H290" s="321"/>
      <c r="I290" s="321"/>
      <c r="J290" s="322"/>
    </row>
    <row r="291" spans="1:10" s="139" customFormat="1" ht="14.5" customHeight="1" x14ac:dyDescent="0.35">
      <c r="A291" s="320"/>
      <c r="B291" s="321"/>
      <c r="C291" s="321"/>
      <c r="D291" s="321"/>
      <c r="E291" s="321"/>
      <c r="F291" s="321"/>
      <c r="G291" s="321"/>
      <c r="H291" s="321"/>
      <c r="I291" s="321"/>
      <c r="J291" s="322"/>
    </row>
    <row r="292" spans="1:10" s="139" customFormat="1" ht="14.5" customHeight="1" x14ac:dyDescent="0.35">
      <c r="A292" s="320"/>
      <c r="B292" s="321"/>
      <c r="C292" s="321"/>
      <c r="D292" s="321"/>
      <c r="E292" s="321"/>
      <c r="F292" s="321"/>
      <c r="G292" s="321"/>
      <c r="H292" s="321"/>
      <c r="I292" s="321"/>
      <c r="J292" s="322"/>
    </row>
    <row r="293" spans="1:10" s="139" customFormat="1" ht="15" customHeight="1" thickBot="1" x14ac:dyDescent="0.4">
      <c r="A293" s="323"/>
      <c r="B293" s="285"/>
      <c r="C293" s="285"/>
      <c r="D293" s="285"/>
      <c r="E293" s="285"/>
      <c r="F293" s="285"/>
      <c r="G293" s="285"/>
      <c r="H293" s="285"/>
      <c r="I293" s="285"/>
      <c r="J293" s="324"/>
    </row>
    <row r="294" spans="1:10" s="139" customFormat="1" ht="15" thickBot="1" x14ac:dyDescent="0.4">
      <c r="A294" s="295"/>
      <c r="B294" s="296"/>
      <c r="C294" s="296"/>
      <c r="D294" s="296"/>
      <c r="E294" s="296"/>
      <c r="F294" s="296"/>
      <c r="G294" s="296"/>
      <c r="H294" s="296"/>
      <c r="I294" s="296"/>
      <c r="J294" s="297"/>
    </row>
    <row r="295" spans="1:10" s="139" customFormat="1" ht="18.5" x14ac:dyDescent="0.45">
      <c r="A295" s="269" t="s">
        <v>160</v>
      </c>
      <c r="B295" s="269"/>
      <c r="C295" s="269"/>
      <c r="D295" s="269"/>
      <c r="E295" s="269"/>
      <c r="F295" s="269"/>
      <c r="G295" s="269"/>
      <c r="H295" s="269"/>
      <c r="I295" s="269"/>
      <c r="J295" s="269"/>
    </row>
    <row r="296" spans="1:10" s="139" customFormat="1" ht="15" thickBot="1" x14ac:dyDescent="0.4">
      <c r="A296" s="270"/>
      <c r="B296" s="270"/>
      <c r="C296" s="270"/>
      <c r="D296" s="270"/>
      <c r="E296" s="270"/>
      <c r="F296" s="270"/>
      <c r="G296" s="270"/>
      <c r="H296" s="270"/>
      <c r="I296" s="270"/>
      <c r="J296" s="270"/>
    </row>
    <row r="297" spans="1:10" s="139" customFormat="1" ht="16" thickBot="1" x14ac:dyDescent="0.4">
      <c r="A297" s="271" t="s">
        <v>151</v>
      </c>
      <c r="B297" s="271"/>
      <c r="C297" s="272"/>
      <c r="D297" s="273"/>
      <c r="E297" s="273"/>
      <c r="F297" s="273"/>
      <c r="G297" s="273"/>
      <c r="H297" s="273"/>
      <c r="I297" s="273"/>
      <c r="J297" s="274"/>
    </row>
    <row r="298" spans="1:10" s="139" customFormat="1" ht="15" thickBot="1" x14ac:dyDescent="0.4">
      <c r="A298" s="275"/>
      <c r="B298" s="275"/>
      <c r="C298" s="275"/>
      <c r="D298" s="275"/>
      <c r="E298" s="275"/>
      <c r="F298" s="275"/>
      <c r="G298" s="275"/>
      <c r="H298" s="275"/>
      <c r="I298" s="275"/>
      <c r="J298" s="275"/>
    </row>
    <row r="299" spans="1:10" s="139" customFormat="1" ht="15" thickBot="1" x14ac:dyDescent="0.4">
      <c r="A299" s="276" t="s">
        <v>60</v>
      </c>
      <c r="B299" s="276"/>
      <c r="C299" s="277"/>
      <c r="D299" s="154"/>
      <c r="E299"/>
      <c r="F299" s="278" t="s">
        <v>61</v>
      </c>
      <c r="G299" s="278"/>
      <c r="H299" s="279"/>
      <c r="I299" s="154"/>
      <c r="J299"/>
    </row>
    <row r="300" spans="1:10" s="139" customFormat="1" x14ac:dyDescent="0.35">
      <c r="A300" s="275"/>
      <c r="B300" s="275"/>
      <c r="C300" s="275"/>
      <c r="D300" s="275"/>
      <c r="E300" s="275"/>
      <c r="F300" s="275"/>
      <c r="G300" s="275"/>
      <c r="H300" s="275"/>
      <c r="I300" s="275"/>
      <c r="J300" s="275"/>
    </row>
    <row r="301" spans="1:10" s="139" customFormat="1" ht="16" thickBot="1" x14ac:dyDescent="0.4">
      <c r="A301" s="281" t="s">
        <v>152</v>
      </c>
      <c r="B301" s="281"/>
      <c r="C301" s="281"/>
      <c r="D301" s="281"/>
      <c r="E301" s="281"/>
      <c r="F301" s="281"/>
      <c r="G301" s="281"/>
      <c r="H301" s="281"/>
      <c r="I301" s="281"/>
      <c r="J301" s="281"/>
    </row>
    <row r="302" spans="1:10" s="139" customFormat="1" x14ac:dyDescent="0.35">
      <c r="A302" s="286"/>
      <c r="B302" s="287"/>
      <c r="C302" s="287"/>
      <c r="D302" s="287"/>
      <c r="E302" s="287"/>
      <c r="F302" s="287"/>
      <c r="G302" s="287"/>
      <c r="H302" s="287"/>
      <c r="I302" s="287"/>
      <c r="J302" s="288"/>
    </row>
    <row r="303" spans="1:10" s="139" customFormat="1" x14ac:dyDescent="0.35">
      <c r="A303" s="289"/>
      <c r="B303" s="290"/>
      <c r="C303" s="290"/>
      <c r="D303" s="290"/>
      <c r="E303" s="290"/>
      <c r="F303" s="290"/>
      <c r="G303" s="290"/>
      <c r="H303" s="290"/>
      <c r="I303" s="290"/>
      <c r="J303" s="291"/>
    </row>
    <row r="304" spans="1:10" s="139" customFormat="1" x14ac:dyDescent="0.35">
      <c r="A304" s="289"/>
      <c r="B304" s="290"/>
      <c r="C304" s="290"/>
      <c r="D304" s="290"/>
      <c r="E304" s="290"/>
      <c r="F304" s="290"/>
      <c r="G304" s="290"/>
      <c r="H304" s="290"/>
      <c r="I304" s="290"/>
      <c r="J304" s="291"/>
    </row>
    <row r="305" spans="1:10" s="139" customFormat="1" x14ac:dyDescent="0.35">
      <c r="A305" s="289"/>
      <c r="B305" s="290"/>
      <c r="C305" s="290"/>
      <c r="D305" s="290"/>
      <c r="E305" s="290"/>
      <c r="F305" s="290"/>
      <c r="G305" s="290"/>
      <c r="H305" s="290"/>
      <c r="I305" s="290"/>
      <c r="J305" s="291"/>
    </row>
    <row r="306" spans="1:10" s="139" customFormat="1" x14ac:dyDescent="0.35">
      <c r="A306" s="289"/>
      <c r="B306" s="290"/>
      <c r="C306" s="290"/>
      <c r="D306" s="290"/>
      <c r="E306" s="290"/>
      <c r="F306" s="290"/>
      <c r="G306" s="290"/>
      <c r="H306" s="290"/>
      <c r="I306" s="290"/>
      <c r="J306" s="291"/>
    </row>
    <row r="307" spans="1:10" s="139" customFormat="1" x14ac:dyDescent="0.35">
      <c r="A307" s="289"/>
      <c r="B307" s="290"/>
      <c r="C307" s="290"/>
      <c r="D307" s="290"/>
      <c r="E307" s="290"/>
      <c r="F307" s="290"/>
      <c r="G307" s="290"/>
      <c r="H307" s="290"/>
      <c r="I307" s="290"/>
      <c r="J307" s="291"/>
    </row>
    <row r="308" spans="1:10" s="139" customFormat="1" x14ac:dyDescent="0.35">
      <c r="A308" s="289"/>
      <c r="B308" s="290"/>
      <c r="C308" s="290"/>
      <c r="D308" s="290"/>
      <c r="E308" s="290"/>
      <c r="F308" s="290"/>
      <c r="G308" s="290"/>
      <c r="H308" s="290"/>
      <c r="I308" s="290"/>
      <c r="J308" s="291"/>
    </row>
    <row r="309" spans="1:10" s="139" customFormat="1" x14ac:dyDescent="0.35">
      <c r="A309" s="289"/>
      <c r="B309" s="290"/>
      <c r="C309" s="290"/>
      <c r="D309" s="290"/>
      <c r="E309" s="290"/>
      <c r="F309" s="290"/>
      <c r="G309" s="290"/>
      <c r="H309" s="290"/>
      <c r="I309" s="290"/>
      <c r="J309" s="291"/>
    </row>
    <row r="310" spans="1:10" s="139" customFormat="1" x14ac:dyDescent="0.35">
      <c r="A310" s="289"/>
      <c r="B310" s="290"/>
      <c r="C310" s="290"/>
      <c r="D310" s="290"/>
      <c r="E310" s="290"/>
      <c r="F310" s="290"/>
      <c r="G310" s="290"/>
      <c r="H310" s="290"/>
      <c r="I310" s="290"/>
      <c r="J310" s="291"/>
    </row>
    <row r="311" spans="1:10" s="139" customFormat="1" ht="15" thickBot="1" x14ac:dyDescent="0.4">
      <c r="A311" s="292"/>
      <c r="B311" s="293"/>
      <c r="C311" s="293"/>
      <c r="D311" s="293"/>
      <c r="E311" s="293"/>
      <c r="F311" s="293"/>
      <c r="G311" s="293"/>
      <c r="H311" s="293"/>
      <c r="I311" s="293"/>
      <c r="J311" s="294"/>
    </row>
    <row r="312" spans="1:10" s="139" customFormat="1" x14ac:dyDescent="0.35">
      <c r="A312" s="280"/>
      <c r="B312" s="280"/>
      <c r="C312" s="280"/>
      <c r="D312" s="280"/>
      <c r="E312" s="280"/>
      <c r="F312" s="280"/>
      <c r="G312" s="280"/>
      <c r="H312" s="280"/>
      <c r="I312" s="280"/>
      <c r="J312" s="280"/>
    </row>
    <row r="313" spans="1:10" s="139" customFormat="1" ht="16" thickBot="1" x14ac:dyDescent="0.4">
      <c r="A313" s="281" t="s">
        <v>28</v>
      </c>
      <c r="B313" s="281"/>
      <c r="C313" s="281"/>
      <c r="D313" s="281"/>
      <c r="E313" s="281"/>
      <c r="F313" s="281"/>
      <c r="G313" s="281"/>
      <c r="H313" s="281"/>
      <c r="I313" s="281"/>
      <c r="J313" s="281"/>
    </row>
    <row r="314" spans="1:10" s="139" customFormat="1" x14ac:dyDescent="0.35">
      <c r="A314" s="286"/>
      <c r="B314" s="287"/>
      <c r="C314" s="287"/>
      <c r="D314" s="287"/>
      <c r="E314" s="287"/>
      <c r="F314" s="287"/>
      <c r="G314" s="287"/>
      <c r="H314" s="287"/>
      <c r="I314" s="287"/>
      <c r="J314" s="288"/>
    </row>
    <row r="315" spans="1:10" s="139" customFormat="1" x14ac:dyDescent="0.35">
      <c r="A315" s="289"/>
      <c r="B315" s="290"/>
      <c r="C315" s="290"/>
      <c r="D315" s="290"/>
      <c r="E315" s="290"/>
      <c r="F315" s="290"/>
      <c r="G315" s="290"/>
      <c r="H315" s="290"/>
      <c r="I315" s="290"/>
      <c r="J315" s="291"/>
    </row>
    <row r="316" spans="1:10" s="139" customFormat="1" x14ac:dyDescent="0.35">
      <c r="A316" s="289"/>
      <c r="B316" s="290"/>
      <c r="C316" s="290"/>
      <c r="D316" s="290"/>
      <c r="E316" s="290"/>
      <c r="F316" s="290"/>
      <c r="G316" s="290"/>
      <c r="H316" s="290"/>
      <c r="I316" s="290"/>
      <c r="J316" s="291"/>
    </row>
    <row r="317" spans="1:10" s="139" customFormat="1" x14ac:dyDescent="0.35">
      <c r="A317" s="289"/>
      <c r="B317" s="290"/>
      <c r="C317" s="290"/>
      <c r="D317" s="290"/>
      <c r="E317" s="290"/>
      <c r="F317" s="290"/>
      <c r="G317" s="290"/>
      <c r="H317" s="290"/>
      <c r="I317" s="290"/>
      <c r="J317" s="291"/>
    </row>
    <row r="318" spans="1:10" s="139" customFormat="1" ht="15" thickBot="1" x14ac:dyDescent="0.4">
      <c r="A318" s="292"/>
      <c r="B318" s="293"/>
      <c r="C318" s="293"/>
      <c r="D318" s="293"/>
      <c r="E318" s="293"/>
      <c r="F318" s="293"/>
      <c r="G318" s="293"/>
      <c r="H318" s="293"/>
      <c r="I318" s="293"/>
      <c r="J318" s="294"/>
    </row>
    <row r="319" spans="1:10" s="139" customFormat="1" x14ac:dyDescent="0.35">
      <c r="A319" s="280"/>
      <c r="B319" s="280"/>
      <c r="C319" s="280"/>
      <c r="D319" s="280"/>
      <c r="E319" s="280"/>
      <c r="F319" s="280"/>
      <c r="G319" s="280"/>
      <c r="H319" s="280"/>
      <c r="I319" s="280"/>
      <c r="J319" s="280"/>
    </row>
    <row r="320" spans="1:10" s="139" customFormat="1" ht="16" thickBot="1" x14ac:dyDescent="0.4">
      <c r="A320" s="281" t="s">
        <v>153</v>
      </c>
      <c r="B320" s="281"/>
      <c r="C320" s="281"/>
      <c r="D320" s="281"/>
      <c r="E320" s="281"/>
      <c r="F320" s="281"/>
      <c r="G320" s="281"/>
      <c r="H320" s="281"/>
      <c r="I320" s="281"/>
      <c r="J320" s="281"/>
    </row>
    <row r="321" spans="1:10" s="139" customFormat="1" ht="15" thickBot="1" x14ac:dyDescent="0.4">
      <c r="A321" s="307"/>
      <c r="B321" s="308"/>
      <c r="C321" s="308"/>
      <c r="D321" s="308"/>
      <c r="E321" s="308"/>
      <c r="F321" s="308"/>
      <c r="G321" s="308"/>
      <c r="H321" s="308"/>
      <c r="I321" s="308"/>
      <c r="J321" s="309"/>
    </row>
    <row r="322" spans="1:10" s="139" customFormat="1" x14ac:dyDescent="0.35">
      <c r="A322" s="280"/>
      <c r="B322" s="280"/>
      <c r="C322" s="280"/>
      <c r="D322" s="280"/>
      <c r="E322" s="280"/>
      <c r="F322" s="280"/>
      <c r="G322" s="280"/>
      <c r="H322" s="280"/>
      <c r="I322" s="280"/>
      <c r="J322" s="280"/>
    </row>
    <row r="323" spans="1:10" s="139" customFormat="1" ht="27" customHeight="1" thickBot="1" x14ac:dyDescent="0.4">
      <c r="A323" s="285" t="s">
        <v>163</v>
      </c>
      <c r="B323" s="285"/>
      <c r="C323" s="285"/>
      <c r="D323" s="285"/>
      <c r="E323" s="285"/>
      <c r="F323" s="285"/>
      <c r="G323" s="285"/>
      <c r="H323" s="285"/>
      <c r="I323" s="285"/>
      <c r="J323" s="285"/>
    </row>
    <row r="324" spans="1:10" s="139" customFormat="1" ht="14.5" customHeight="1" x14ac:dyDescent="0.35">
      <c r="A324" s="317"/>
      <c r="B324" s="318"/>
      <c r="C324" s="318"/>
      <c r="D324" s="318"/>
      <c r="E324" s="318"/>
      <c r="F324" s="318"/>
      <c r="G324" s="318"/>
      <c r="H324" s="318"/>
      <c r="I324" s="318"/>
      <c r="J324" s="319"/>
    </row>
    <row r="325" spans="1:10" s="139" customFormat="1" ht="14.5" customHeight="1" x14ac:dyDescent="0.35">
      <c r="A325" s="320"/>
      <c r="B325" s="321"/>
      <c r="C325" s="321"/>
      <c r="D325" s="321"/>
      <c r="E325" s="321"/>
      <c r="F325" s="321"/>
      <c r="G325" s="321"/>
      <c r="H325" s="321"/>
      <c r="I325" s="321"/>
      <c r="J325" s="322"/>
    </row>
    <row r="326" spans="1:10" s="139" customFormat="1" ht="14.5" customHeight="1" x14ac:dyDescent="0.35">
      <c r="A326" s="320"/>
      <c r="B326" s="321"/>
      <c r="C326" s="321"/>
      <c r="D326" s="321"/>
      <c r="E326" s="321"/>
      <c r="F326" s="321"/>
      <c r="G326" s="321"/>
      <c r="H326" s="321"/>
      <c r="I326" s="321"/>
      <c r="J326" s="322"/>
    </row>
    <row r="327" spans="1:10" s="139" customFormat="1" ht="14.5" customHeight="1" x14ac:dyDescent="0.35">
      <c r="A327" s="320"/>
      <c r="B327" s="321"/>
      <c r="C327" s="321"/>
      <c r="D327" s="321"/>
      <c r="E327" s="321"/>
      <c r="F327" s="321"/>
      <c r="G327" s="321"/>
      <c r="H327" s="321"/>
      <c r="I327" s="321"/>
      <c r="J327" s="322"/>
    </row>
    <row r="328" spans="1:10" s="139" customFormat="1" ht="14.5" customHeight="1" x14ac:dyDescent="0.35">
      <c r="A328" s="320"/>
      <c r="B328" s="321"/>
      <c r="C328" s="321"/>
      <c r="D328" s="321"/>
      <c r="E328" s="321"/>
      <c r="F328" s="321"/>
      <c r="G328" s="321"/>
      <c r="H328" s="321"/>
      <c r="I328" s="321"/>
      <c r="J328" s="322"/>
    </row>
    <row r="329" spans="1:10" s="139" customFormat="1" ht="14.5" customHeight="1" x14ac:dyDescent="0.35">
      <c r="A329" s="320"/>
      <c r="B329" s="321"/>
      <c r="C329" s="321"/>
      <c r="D329" s="321"/>
      <c r="E329" s="321"/>
      <c r="F329" s="321"/>
      <c r="G329" s="321"/>
      <c r="H329" s="321"/>
      <c r="I329" s="321"/>
      <c r="J329" s="322"/>
    </row>
    <row r="330" spans="1:10" s="139" customFormat="1" ht="14.5" customHeight="1" x14ac:dyDescent="0.35">
      <c r="A330" s="320"/>
      <c r="B330" s="321"/>
      <c r="C330" s="321"/>
      <c r="D330" s="321"/>
      <c r="E330" s="321"/>
      <c r="F330" s="321"/>
      <c r="G330" s="321"/>
      <c r="H330" s="321"/>
      <c r="I330" s="321"/>
      <c r="J330" s="322"/>
    </row>
    <row r="331" spans="1:10" s="139" customFormat="1" ht="14.5" customHeight="1" x14ac:dyDescent="0.35">
      <c r="A331" s="320"/>
      <c r="B331" s="321"/>
      <c r="C331" s="321"/>
      <c r="D331" s="321"/>
      <c r="E331" s="321"/>
      <c r="F331" s="321"/>
      <c r="G331" s="321"/>
      <c r="H331" s="321"/>
      <c r="I331" s="321"/>
      <c r="J331" s="322"/>
    </row>
    <row r="332" spans="1:10" s="139" customFormat="1" ht="14.5" customHeight="1" x14ac:dyDescent="0.35">
      <c r="A332" s="320"/>
      <c r="B332" s="321"/>
      <c r="C332" s="321"/>
      <c r="D332" s="321"/>
      <c r="E332" s="321"/>
      <c r="F332" s="321"/>
      <c r="G332" s="321"/>
      <c r="H332" s="321"/>
      <c r="I332" s="321"/>
      <c r="J332" s="322"/>
    </row>
    <row r="333" spans="1:10" s="139" customFormat="1" ht="14.5" customHeight="1" x14ac:dyDescent="0.35">
      <c r="A333" s="320"/>
      <c r="B333" s="321"/>
      <c r="C333" s="321"/>
      <c r="D333" s="321"/>
      <c r="E333" s="321"/>
      <c r="F333" s="321"/>
      <c r="G333" s="321"/>
      <c r="H333" s="321"/>
      <c r="I333" s="321"/>
      <c r="J333" s="322"/>
    </row>
    <row r="334" spans="1:10" s="139" customFormat="1" ht="14.5" customHeight="1" x14ac:dyDescent="0.35">
      <c r="A334" s="320"/>
      <c r="B334" s="321"/>
      <c r="C334" s="321"/>
      <c r="D334" s="321"/>
      <c r="E334" s="321"/>
      <c r="F334" s="321"/>
      <c r="G334" s="321"/>
      <c r="H334" s="321"/>
      <c r="I334" s="321"/>
      <c r="J334" s="322"/>
    </row>
    <row r="335" spans="1:10" s="139" customFormat="1" ht="15" customHeight="1" thickBot="1" x14ac:dyDescent="0.4">
      <c r="A335" s="323"/>
      <c r="B335" s="285"/>
      <c r="C335" s="285"/>
      <c r="D335" s="285"/>
      <c r="E335" s="285"/>
      <c r="F335" s="285"/>
      <c r="G335" s="285"/>
      <c r="H335" s="285"/>
      <c r="I335" s="285"/>
      <c r="J335" s="324"/>
    </row>
    <row r="336" spans="1:10" s="139" customFormat="1" ht="15" thickBot="1" x14ac:dyDescent="0.4">
      <c r="A336" s="295"/>
      <c r="B336" s="296"/>
      <c r="C336" s="296"/>
      <c r="D336" s="296"/>
      <c r="E336" s="296"/>
      <c r="F336" s="296"/>
      <c r="G336" s="296"/>
      <c r="H336" s="296"/>
      <c r="I336" s="296"/>
      <c r="J336" s="297"/>
    </row>
    <row r="337" spans="1:10" s="139" customFormat="1" ht="18.5" x14ac:dyDescent="0.45">
      <c r="A337" s="269" t="s">
        <v>161</v>
      </c>
      <c r="B337" s="269"/>
      <c r="C337" s="269"/>
      <c r="D337" s="269"/>
      <c r="E337" s="269"/>
      <c r="F337" s="269"/>
      <c r="G337" s="269"/>
      <c r="H337" s="269"/>
      <c r="I337" s="269"/>
      <c r="J337" s="269"/>
    </row>
    <row r="338" spans="1:10" s="139" customFormat="1" ht="15" thickBot="1" x14ac:dyDescent="0.4">
      <c r="A338" s="270"/>
      <c r="B338" s="270"/>
      <c r="C338" s="270"/>
      <c r="D338" s="270"/>
      <c r="E338" s="270"/>
      <c r="F338" s="270"/>
      <c r="G338" s="270"/>
      <c r="H338" s="270"/>
      <c r="I338" s="270"/>
      <c r="J338" s="270"/>
    </row>
    <row r="339" spans="1:10" s="139" customFormat="1" ht="16" thickBot="1" x14ac:dyDescent="0.4">
      <c r="A339" s="271" t="s">
        <v>151</v>
      </c>
      <c r="B339" s="271"/>
      <c r="C339" s="272"/>
      <c r="D339" s="273"/>
      <c r="E339" s="273"/>
      <c r="F339" s="273"/>
      <c r="G339" s="273"/>
      <c r="H339" s="273"/>
      <c r="I339" s="273"/>
      <c r="J339" s="274"/>
    </row>
    <row r="340" spans="1:10" s="139" customFormat="1" ht="15" thickBot="1" x14ac:dyDescent="0.4">
      <c r="A340" s="275"/>
      <c r="B340" s="275"/>
      <c r="C340" s="275"/>
      <c r="D340" s="275"/>
      <c r="E340" s="275"/>
      <c r="F340" s="275"/>
      <c r="G340" s="275"/>
      <c r="H340" s="275"/>
      <c r="I340" s="275"/>
      <c r="J340" s="275"/>
    </row>
    <row r="341" spans="1:10" s="139" customFormat="1" ht="15" thickBot="1" x14ac:dyDescent="0.4">
      <c r="A341" s="276" t="s">
        <v>60</v>
      </c>
      <c r="B341" s="276"/>
      <c r="C341" s="277"/>
      <c r="D341" s="154"/>
      <c r="E341"/>
      <c r="F341" s="278" t="s">
        <v>61</v>
      </c>
      <c r="G341" s="278"/>
      <c r="H341" s="279"/>
      <c r="I341" s="154"/>
      <c r="J341"/>
    </row>
    <row r="342" spans="1:10" s="139" customFormat="1" x14ac:dyDescent="0.35">
      <c r="A342" s="275"/>
      <c r="B342" s="275"/>
      <c r="C342" s="275"/>
      <c r="D342" s="275"/>
      <c r="E342" s="275"/>
      <c r="F342" s="275"/>
      <c r="G342" s="275"/>
      <c r="H342" s="275"/>
      <c r="I342" s="275"/>
      <c r="J342" s="275"/>
    </row>
    <row r="343" spans="1:10" s="139" customFormat="1" ht="16" thickBot="1" x14ac:dyDescent="0.4">
      <c r="A343" s="281" t="s">
        <v>152</v>
      </c>
      <c r="B343" s="281"/>
      <c r="C343" s="281"/>
      <c r="D343" s="281"/>
      <c r="E343" s="281"/>
      <c r="F343" s="281"/>
      <c r="G343" s="281"/>
      <c r="H343" s="281"/>
      <c r="I343" s="281"/>
      <c r="J343" s="281"/>
    </row>
    <row r="344" spans="1:10" s="139" customFormat="1" x14ac:dyDescent="0.35">
      <c r="A344" s="286"/>
      <c r="B344" s="287"/>
      <c r="C344" s="287"/>
      <c r="D344" s="287"/>
      <c r="E344" s="287"/>
      <c r="F344" s="287"/>
      <c r="G344" s="287"/>
      <c r="H344" s="287"/>
      <c r="I344" s="287"/>
      <c r="J344" s="288"/>
    </row>
    <row r="345" spans="1:10" s="139" customFormat="1" x14ac:dyDescent="0.35">
      <c r="A345" s="289"/>
      <c r="B345" s="290"/>
      <c r="C345" s="290"/>
      <c r="D345" s="290"/>
      <c r="E345" s="290"/>
      <c r="F345" s="290"/>
      <c r="G345" s="290"/>
      <c r="H345" s="290"/>
      <c r="I345" s="290"/>
      <c r="J345" s="291"/>
    </row>
    <row r="346" spans="1:10" s="139" customFormat="1" x14ac:dyDescent="0.35">
      <c r="A346" s="289"/>
      <c r="B346" s="290"/>
      <c r="C346" s="290"/>
      <c r="D346" s="290"/>
      <c r="E346" s="290"/>
      <c r="F346" s="290"/>
      <c r="G346" s="290"/>
      <c r="H346" s="290"/>
      <c r="I346" s="290"/>
      <c r="J346" s="291"/>
    </row>
    <row r="347" spans="1:10" s="139" customFormat="1" x14ac:dyDescent="0.35">
      <c r="A347" s="289"/>
      <c r="B347" s="290"/>
      <c r="C347" s="290"/>
      <c r="D347" s="290"/>
      <c r="E347" s="290"/>
      <c r="F347" s="290"/>
      <c r="G347" s="290"/>
      <c r="H347" s="290"/>
      <c r="I347" s="290"/>
      <c r="J347" s="291"/>
    </row>
    <row r="348" spans="1:10" s="139" customFormat="1" x14ac:dyDescent="0.35">
      <c r="A348" s="289"/>
      <c r="B348" s="290"/>
      <c r="C348" s="290"/>
      <c r="D348" s="290"/>
      <c r="E348" s="290"/>
      <c r="F348" s="290"/>
      <c r="G348" s="290"/>
      <c r="H348" s="290"/>
      <c r="I348" s="290"/>
      <c r="J348" s="291"/>
    </row>
    <row r="349" spans="1:10" s="139" customFormat="1" x14ac:dyDescent="0.35">
      <c r="A349" s="289"/>
      <c r="B349" s="290"/>
      <c r="C349" s="290"/>
      <c r="D349" s="290"/>
      <c r="E349" s="290"/>
      <c r="F349" s="290"/>
      <c r="G349" s="290"/>
      <c r="H349" s="290"/>
      <c r="I349" s="290"/>
      <c r="J349" s="291"/>
    </row>
    <row r="350" spans="1:10" s="139" customFormat="1" x14ac:dyDescent="0.35">
      <c r="A350" s="289"/>
      <c r="B350" s="290"/>
      <c r="C350" s="290"/>
      <c r="D350" s="290"/>
      <c r="E350" s="290"/>
      <c r="F350" s="290"/>
      <c r="G350" s="290"/>
      <c r="H350" s="290"/>
      <c r="I350" s="290"/>
      <c r="J350" s="291"/>
    </row>
    <row r="351" spans="1:10" s="139" customFormat="1" x14ac:dyDescent="0.35">
      <c r="A351" s="289"/>
      <c r="B351" s="290"/>
      <c r="C351" s="290"/>
      <c r="D351" s="290"/>
      <c r="E351" s="290"/>
      <c r="F351" s="290"/>
      <c r="G351" s="290"/>
      <c r="H351" s="290"/>
      <c r="I351" s="290"/>
      <c r="J351" s="291"/>
    </row>
    <row r="352" spans="1:10" s="139" customFormat="1" x14ac:dyDescent="0.35">
      <c r="A352" s="289"/>
      <c r="B352" s="290"/>
      <c r="C352" s="290"/>
      <c r="D352" s="290"/>
      <c r="E352" s="290"/>
      <c r="F352" s="290"/>
      <c r="G352" s="290"/>
      <c r="H352" s="290"/>
      <c r="I352" s="290"/>
      <c r="J352" s="291"/>
    </row>
    <row r="353" spans="1:10" s="139" customFormat="1" ht="15" thickBot="1" x14ac:dyDescent="0.4">
      <c r="A353" s="292"/>
      <c r="B353" s="293"/>
      <c r="C353" s="293"/>
      <c r="D353" s="293"/>
      <c r="E353" s="293"/>
      <c r="F353" s="293"/>
      <c r="G353" s="293"/>
      <c r="H353" s="293"/>
      <c r="I353" s="293"/>
      <c r="J353" s="294"/>
    </row>
    <row r="354" spans="1:10" s="139" customFormat="1" x14ac:dyDescent="0.35">
      <c r="A354" s="280"/>
      <c r="B354" s="280"/>
      <c r="C354" s="280"/>
      <c r="D354" s="280"/>
      <c r="E354" s="280"/>
      <c r="F354" s="280"/>
      <c r="G354" s="280"/>
      <c r="H354" s="280"/>
      <c r="I354" s="280"/>
      <c r="J354" s="280"/>
    </row>
    <row r="355" spans="1:10" s="139" customFormat="1" ht="16" thickBot="1" x14ac:dyDescent="0.4">
      <c r="A355" s="281" t="s">
        <v>28</v>
      </c>
      <c r="B355" s="281"/>
      <c r="C355" s="281"/>
      <c r="D355" s="281"/>
      <c r="E355" s="281"/>
      <c r="F355" s="281"/>
      <c r="G355" s="281"/>
      <c r="H355" s="281"/>
      <c r="I355" s="281"/>
      <c r="J355" s="281"/>
    </row>
    <row r="356" spans="1:10" s="139" customFormat="1" x14ac:dyDescent="0.35">
      <c r="A356" s="286"/>
      <c r="B356" s="287"/>
      <c r="C356" s="287"/>
      <c r="D356" s="287"/>
      <c r="E356" s="287"/>
      <c r="F356" s="287"/>
      <c r="G356" s="287"/>
      <c r="H356" s="287"/>
      <c r="I356" s="287"/>
      <c r="J356" s="288"/>
    </row>
    <row r="357" spans="1:10" s="139" customFormat="1" x14ac:dyDescent="0.35">
      <c r="A357" s="289"/>
      <c r="B357" s="290"/>
      <c r="C357" s="290"/>
      <c r="D357" s="290"/>
      <c r="E357" s="290"/>
      <c r="F357" s="290"/>
      <c r="G357" s="290"/>
      <c r="H357" s="290"/>
      <c r="I357" s="290"/>
      <c r="J357" s="291"/>
    </row>
    <row r="358" spans="1:10" s="139" customFormat="1" x14ac:dyDescent="0.35">
      <c r="A358" s="289"/>
      <c r="B358" s="290"/>
      <c r="C358" s="290"/>
      <c r="D358" s="290"/>
      <c r="E358" s="290"/>
      <c r="F358" s="290"/>
      <c r="G358" s="290"/>
      <c r="H358" s="290"/>
      <c r="I358" s="290"/>
      <c r="J358" s="291"/>
    </row>
    <row r="359" spans="1:10" s="139" customFormat="1" x14ac:dyDescent="0.35">
      <c r="A359" s="289"/>
      <c r="B359" s="290"/>
      <c r="C359" s="290"/>
      <c r="D359" s="290"/>
      <c r="E359" s="290"/>
      <c r="F359" s="290"/>
      <c r="G359" s="290"/>
      <c r="H359" s="290"/>
      <c r="I359" s="290"/>
      <c r="J359" s="291"/>
    </row>
    <row r="360" spans="1:10" s="139" customFormat="1" ht="15" thickBot="1" x14ac:dyDescent="0.4">
      <c r="A360" s="292"/>
      <c r="B360" s="293"/>
      <c r="C360" s="293"/>
      <c r="D360" s="293"/>
      <c r="E360" s="293"/>
      <c r="F360" s="293"/>
      <c r="G360" s="293"/>
      <c r="H360" s="293"/>
      <c r="I360" s="293"/>
      <c r="J360" s="294"/>
    </row>
    <row r="361" spans="1:10" s="139" customFormat="1" x14ac:dyDescent="0.35">
      <c r="A361" s="280"/>
      <c r="B361" s="280"/>
      <c r="C361" s="280"/>
      <c r="D361" s="280"/>
      <c r="E361" s="280"/>
      <c r="F361" s="280"/>
      <c r="G361" s="280"/>
      <c r="H361" s="280"/>
      <c r="I361" s="280"/>
      <c r="J361" s="280"/>
    </row>
    <row r="362" spans="1:10" s="139" customFormat="1" ht="16" thickBot="1" x14ac:dyDescent="0.4">
      <c r="A362" s="281" t="s">
        <v>153</v>
      </c>
      <c r="B362" s="281"/>
      <c r="C362" s="281"/>
      <c r="D362" s="281"/>
      <c r="E362" s="281"/>
      <c r="F362" s="281"/>
      <c r="G362" s="281"/>
      <c r="H362" s="281"/>
      <c r="I362" s="281"/>
      <c r="J362" s="281"/>
    </row>
    <row r="363" spans="1:10" s="139" customFormat="1" ht="15" thickBot="1" x14ac:dyDescent="0.4">
      <c r="A363" s="307"/>
      <c r="B363" s="308"/>
      <c r="C363" s="308"/>
      <c r="D363" s="308"/>
      <c r="E363" s="308"/>
      <c r="F363" s="308"/>
      <c r="G363" s="308"/>
      <c r="H363" s="308"/>
      <c r="I363" s="308"/>
      <c r="J363" s="309"/>
    </row>
    <row r="364" spans="1:10" s="139" customFormat="1" x14ac:dyDescent="0.35">
      <c r="A364" s="280"/>
      <c r="B364" s="280"/>
      <c r="C364" s="280"/>
      <c r="D364" s="280"/>
      <c r="E364" s="280"/>
      <c r="F364" s="280"/>
      <c r="G364" s="280"/>
      <c r="H364" s="280"/>
      <c r="I364" s="280"/>
      <c r="J364" s="280"/>
    </row>
    <row r="365" spans="1:10" s="139" customFormat="1" ht="30.5" customHeight="1" thickBot="1" x14ac:dyDescent="0.4">
      <c r="A365" s="285" t="s">
        <v>163</v>
      </c>
      <c r="B365" s="285"/>
      <c r="C365" s="285"/>
      <c r="D365" s="285"/>
      <c r="E365" s="285"/>
      <c r="F365" s="285"/>
      <c r="G365" s="285"/>
      <c r="H365" s="285"/>
      <c r="I365" s="285"/>
      <c r="J365" s="285"/>
    </row>
    <row r="366" spans="1:10" s="139" customFormat="1" ht="14.5" customHeight="1" x14ac:dyDescent="0.35">
      <c r="A366" s="317"/>
      <c r="B366" s="318"/>
      <c r="C366" s="318"/>
      <c r="D366" s="318"/>
      <c r="E366" s="318"/>
      <c r="F366" s="318"/>
      <c r="G366" s="318"/>
      <c r="H366" s="318"/>
      <c r="I366" s="318"/>
      <c r="J366" s="319"/>
    </row>
    <row r="367" spans="1:10" s="139" customFormat="1" ht="14.5" customHeight="1" x14ac:dyDescent="0.35">
      <c r="A367" s="320"/>
      <c r="B367" s="321"/>
      <c r="C367" s="321"/>
      <c r="D367" s="321"/>
      <c r="E367" s="321"/>
      <c r="F367" s="321"/>
      <c r="G367" s="321"/>
      <c r="H367" s="321"/>
      <c r="I367" s="321"/>
      <c r="J367" s="322"/>
    </row>
    <row r="368" spans="1:10" s="139" customFormat="1" ht="14.5" customHeight="1" x14ac:dyDescent="0.35">
      <c r="A368" s="320"/>
      <c r="B368" s="321"/>
      <c r="C368" s="321"/>
      <c r="D368" s="321"/>
      <c r="E368" s="321"/>
      <c r="F368" s="321"/>
      <c r="G368" s="321"/>
      <c r="H368" s="321"/>
      <c r="I368" s="321"/>
      <c r="J368" s="322"/>
    </row>
    <row r="369" spans="1:10" s="139" customFormat="1" ht="14.5" customHeight="1" x14ac:dyDescent="0.35">
      <c r="A369" s="320"/>
      <c r="B369" s="321"/>
      <c r="C369" s="321"/>
      <c r="D369" s="321"/>
      <c r="E369" s="321"/>
      <c r="F369" s="321"/>
      <c r="G369" s="321"/>
      <c r="H369" s="321"/>
      <c r="I369" s="321"/>
      <c r="J369" s="322"/>
    </row>
    <row r="370" spans="1:10" s="139" customFormat="1" ht="14.5" customHeight="1" x14ac:dyDescent="0.35">
      <c r="A370" s="320"/>
      <c r="B370" s="321"/>
      <c r="C370" s="321"/>
      <c r="D370" s="321"/>
      <c r="E370" s="321"/>
      <c r="F370" s="321"/>
      <c r="G370" s="321"/>
      <c r="H370" s="321"/>
      <c r="I370" s="321"/>
      <c r="J370" s="322"/>
    </row>
    <row r="371" spans="1:10" s="139" customFormat="1" ht="14.5" customHeight="1" x14ac:dyDescent="0.35">
      <c r="A371" s="320"/>
      <c r="B371" s="321"/>
      <c r="C371" s="321"/>
      <c r="D371" s="321"/>
      <c r="E371" s="321"/>
      <c r="F371" s="321"/>
      <c r="G371" s="321"/>
      <c r="H371" s="321"/>
      <c r="I371" s="321"/>
      <c r="J371" s="322"/>
    </row>
    <row r="372" spans="1:10" s="139" customFormat="1" ht="14.5" customHeight="1" x14ac:dyDescent="0.35">
      <c r="A372" s="320"/>
      <c r="B372" s="321"/>
      <c r="C372" s="321"/>
      <c r="D372" s="321"/>
      <c r="E372" s="321"/>
      <c r="F372" s="321"/>
      <c r="G372" s="321"/>
      <c r="H372" s="321"/>
      <c r="I372" s="321"/>
      <c r="J372" s="322"/>
    </row>
    <row r="373" spans="1:10" s="139" customFormat="1" ht="14.5" customHeight="1" x14ac:dyDescent="0.35">
      <c r="A373" s="320"/>
      <c r="B373" s="321"/>
      <c r="C373" s="321"/>
      <c r="D373" s="321"/>
      <c r="E373" s="321"/>
      <c r="F373" s="321"/>
      <c r="G373" s="321"/>
      <c r="H373" s="321"/>
      <c r="I373" s="321"/>
      <c r="J373" s="322"/>
    </row>
    <row r="374" spans="1:10" s="139" customFormat="1" ht="14.5" customHeight="1" x14ac:dyDescent="0.35">
      <c r="A374" s="320"/>
      <c r="B374" s="321"/>
      <c r="C374" s="321"/>
      <c r="D374" s="321"/>
      <c r="E374" s="321"/>
      <c r="F374" s="321"/>
      <c r="G374" s="321"/>
      <c r="H374" s="321"/>
      <c r="I374" s="321"/>
      <c r="J374" s="322"/>
    </row>
    <row r="375" spans="1:10" s="139" customFormat="1" ht="14.5" customHeight="1" x14ac:dyDescent="0.35">
      <c r="A375" s="320"/>
      <c r="B375" s="321"/>
      <c r="C375" s="321"/>
      <c r="D375" s="321"/>
      <c r="E375" s="321"/>
      <c r="F375" s="321"/>
      <c r="G375" s="321"/>
      <c r="H375" s="321"/>
      <c r="I375" s="321"/>
      <c r="J375" s="322"/>
    </row>
    <row r="376" spans="1:10" s="139" customFormat="1" ht="14.5" customHeight="1" x14ac:dyDescent="0.35">
      <c r="A376" s="320"/>
      <c r="B376" s="321"/>
      <c r="C376" s="321"/>
      <c r="D376" s="321"/>
      <c r="E376" s="321"/>
      <c r="F376" s="321"/>
      <c r="G376" s="321"/>
      <c r="H376" s="321"/>
      <c r="I376" s="321"/>
      <c r="J376" s="322"/>
    </row>
    <row r="377" spans="1:10" s="139" customFormat="1" ht="15" customHeight="1" thickBot="1" x14ac:dyDescent="0.4">
      <c r="A377" s="323"/>
      <c r="B377" s="285"/>
      <c r="C377" s="285"/>
      <c r="D377" s="285"/>
      <c r="E377" s="285"/>
      <c r="F377" s="285"/>
      <c r="G377" s="285"/>
      <c r="H377" s="285"/>
      <c r="I377" s="285"/>
      <c r="J377" s="324"/>
    </row>
    <row r="378" spans="1:10" s="139" customFormat="1" ht="15" thickBot="1" x14ac:dyDescent="0.4">
      <c r="A378" s="295"/>
      <c r="B378" s="296"/>
      <c r="C378" s="296"/>
      <c r="D378" s="296"/>
      <c r="E378" s="296"/>
      <c r="F378" s="296"/>
      <c r="G378" s="296"/>
      <c r="H378" s="296"/>
      <c r="I378" s="296"/>
      <c r="J378" s="297"/>
    </row>
    <row r="379" spans="1:10" s="139" customFormat="1" ht="18.5" x14ac:dyDescent="0.45">
      <c r="A379" s="269" t="s">
        <v>162</v>
      </c>
      <c r="B379" s="269"/>
      <c r="C379" s="269"/>
      <c r="D379" s="269"/>
      <c r="E379" s="269"/>
      <c r="F379" s="269"/>
      <c r="G379" s="269"/>
      <c r="H379" s="269"/>
      <c r="I379" s="269"/>
      <c r="J379" s="269"/>
    </row>
    <row r="380" spans="1:10" s="139" customFormat="1" ht="15" thickBot="1" x14ac:dyDescent="0.4">
      <c r="A380" s="270"/>
      <c r="B380" s="270"/>
      <c r="C380" s="270"/>
      <c r="D380" s="270"/>
      <c r="E380" s="270"/>
      <c r="F380" s="270"/>
      <c r="G380" s="270"/>
      <c r="H380" s="270"/>
      <c r="I380" s="270"/>
      <c r="J380" s="270"/>
    </row>
    <row r="381" spans="1:10" s="139" customFormat="1" ht="16" thickBot="1" x14ac:dyDescent="0.4">
      <c r="A381" s="271" t="s">
        <v>151</v>
      </c>
      <c r="B381" s="271"/>
      <c r="C381" s="272"/>
      <c r="D381" s="273"/>
      <c r="E381" s="273"/>
      <c r="F381" s="273"/>
      <c r="G381" s="273"/>
      <c r="H381" s="273"/>
      <c r="I381" s="273"/>
      <c r="J381" s="274"/>
    </row>
    <row r="382" spans="1:10" s="139" customFormat="1" ht="15" thickBot="1" x14ac:dyDescent="0.4">
      <c r="A382" s="275"/>
      <c r="B382" s="275"/>
      <c r="C382" s="275"/>
      <c r="D382" s="275"/>
      <c r="E382" s="275"/>
      <c r="F382" s="275"/>
      <c r="G382" s="275"/>
      <c r="H382" s="275"/>
      <c r="I382" s="275"/>
      <c r="J382" s="275"/>
    </row>
    <row r="383" spans="1:10" s="139" customFormat="1" ht="15" thickBot="1" x14ac:dyDescent="0.4">
      <c r="A383" s="276" t="s">
        <v>60</v>
      </c>
      <c r="B383" s="276"/>
      <c r="C383" s="277"/>
      <c r="D383" s="154"/>
      <c r="E383"/>
      <c r="F383" s="278" t="s">
        <v>61</v>
      </c>
      <c r="G383" s="278"/>
      <c r="H383" s="279"/>
      <c r="I383" s="154"/>
      <c r="J383"/>
    </row>
    <row r="384" spans="1:10" s="139" customFormat="1" x14ac:dyDescent="0.35">
      <c r="A384" s="275"/>
      <c r="B384" s="275"/>
      <c r="C384" s="275"/>
      <c r="D384" s="275"/>
      <c r="E384" s="275"/>
      <c r="F384" s="275"/>
      <c r="G384" s="275"/>
      <c r="H384" s="275"/>
      <c r="I384" s="275"/>
      <c r="J384" s="275"/>
    </row>
    <row r="385" spans="1:10" s="139" customFormat="1" ht="16" thickBot="1" x14ac:dyDescent="0.4">
      <c r="A385" s="281" t="s">
        <v>152</v>
      </c>
      <c r="B385" s="281"/>
      <c r="C385" s="281"/>
      <c r="D385" s="281"/>
      <c r="E385" s="281"/>
      <c r="F385" s="281"/>
      <c r="G385" s="281"/>
      <c r="H385" s="281"/>
      <c r="I385" s="281"/>
      <c r="J385" s="281"/>
    </row>
    <row r="386" spans="1:10" s="139" customFormat="1" x14ac:dyDescent="0.35">
      <c r="A386" s="286"/>
      <c r="B386" s="287"/>
      <c r="C386" s="287"/>
      <c r="D386" s="287"/>
      <c r="E386" s="287"/>
      <c r="F386" s="287"/>
      <c r="G386" s="287"/>
      <c r="H386" s="287"/>
      <c r="I386" s="287"/>
      <c r="J386" s="288"/>
    </row>
    <row r="387" spans="1:10" s="139" customFormat="1" x14ac:dyDescent="0.35">
      <c r="A387" s="289"/>
      <c r="B387" s="290"/>
      <c r="C387" s="290"/>
      <c r="D387" s="290"/>
      <c r="E387" s="290"/>
      <c r="F387" s="290"/>
      <c r="G387" s="290"/>
      <c r="H387" s="290"/>
      <c r="I387" s="290"/>
      <c r="J387" s="291"/>
    </row>
    <row r="388" spans="1:10" s="139" customFormat="1" x14ac:dyDescent="0.35">
      <c r="A388" s="289"/>
      <c r="B388" s="290"/>
      <c r="C388" s="290"/>
      <c r="D388" s="290"/>
      <c r="E388" s="290"/>
      <c r="F388" s="290"/>
      <c r="G388" s="290"/>
      <c r="H388" s="290"/>
      <c r="I388" s="290"/>
      <c r="J388" s="291"/>
    </row>
    <row r="389" spans="1:10" s="139" customFormat="1" x14ac:dyDescent="0.35">
      <c r="A389" s="289"/>
      <c r="B389" s="290"/>
      <c r="C389" s="290"/>
      <c r="D389" s="290"/>
      <c r="E389" s="290"/>
      <c r="F389" s="290"/>
      <c r="G389" s="290"/>
      <c r="H389" s="290"/>
      <c r="I389" s="290"/>
      <c r="J389" s="291"/>
    </row>
    <row r="390" spans="1:10" s="139" customFormat="1" x14ac:dyDescent="0.35">
      <c r="A390" s="289"/>
      <c r="B390" s="290"/>
      <c r="C390" s="290"/>
      <c r="D390" s="290"/>
      <c r="E390" s="290"/>
      <c r="F390" s="290"/>
      <c r="G390" s="290"/>
      <c r="H390" s="290"/>
      <c r="I390" s="290"/>
      <c r="J390" s="291"/>
    </row>
    <row r="391" spans="1:10" s="139" customFormat="1" x14ac:dyDescent="0.35">
      <c r="A391" s="289"/>
      <c r="B391" s="290"/>
      <c r="C391" s="290"/>
      <c r="D391" s="290"/>
      <c r="E391" s="290"/>
      <c r="F391" s="290"/>
      <c r="G391" s="290"/>
      <c r="H391" s="290"/>
      <c r="I391" s="290"/>
      <c r="J391" s="291"/>
    </row>
    <row r="392" spans="1:10" s="139" customFormat="1" x14ac:dyDescent="0.35">
      <c r="A392" s="289"/>
      <c r="B392" s="290"/>
      <c r="C392" s="290"/>
      <c r="D392" s="290"/>
      <c r="E392" s="290"/>
      <c r="F392" s="290"/>
      <c r="G392" s="290"/>
      <c r="H392" s="290"/>
      <c r="I392" s="290"/>
      <c r="J392" s="291"/>
    </row>
    <row r="393" spans="1:10" s="139" customFormat="1" x14ac:dyDescent="0.35">
      <c r="A393" s="289"/>
      <c r="B393" s="290"/>
      <c r="C393" s="290"/>
      <c r="D393" s="290"/>
      <c r="E393" s="290"/>
      <c r="F393" s="290"/>
      <c r="G393" s="290"/>
      <c r="H393" s="290"/>
      <c r="I393" s="290"/>
      <c r="J393" s="291"/>
    </row>
    <row r="394" spans="1:10" s="139" customFormat="1" x14ac:dyDescent="0.35">
      <c r="A394" s="289"/>
      <c r="B394" s="290"/>
      <c r="C394" s="290"/>
      <c r="D394" s="290"/>
      <c r="E394" s="290"/>
      <c r="F394" s="290"/>
      <c r="G394" s="290"/>
      <c r="H394" s="290"/>
      <c r="I394" s="290"/>
      <c r="J394" s="291"/>
    </row>
    <row r="395" spans="1:10" s="139" customFormat="1" ht="15" thickBot="1" x14ac:dyDescent="0.4">
      <c r="A395" s="292"/>
      <c r="B395" s="293"/>
      <c r="C395" s="293"/>
      <c r="D395" s="293"/>
      <c r="E395" s="293"/>
      <c r="F395" s="293"/>
      <c r="G395" s="293"/>
      <c r="H395" s="293"/>
      <c r="I395" s="293"/>
      <c r="J395" s="294"/>
    </row>
    <row r="396" spans="1:10" s="139" customFormat="1" x14ac:dyDescent="0.35">
      <c r="A396" s="280"/>
      <c r="B396" s="280"/>
      <c r="C396" s="280"/>
      <c r="D396" s="280"/>
      <c r="E396" s="280"/>
      <c r="F396" s="280"/>
      <c r="G396" s="280"/>
      <c r="H396" s="280"/>
      <c r="I396" s="280"/>
      <c r="J396" s="280"/>
    </row>
    <row r="397" spans="1:10" s="139" customFormat="1" ht="16" thickBot="1" x14ac:dyDescent="0.4">
      <c r="A397" s="281" t="s">
        <v>28</v>
      </c>
      <c r="B397" s="281"/>
      <c r="C397" s="281"/>
      <c r="D397" s="281"/>
      <c r="E397" s="281"/>
      <c r="F397" s="281"/>
      <c r="G397" s="281"/>
      <c r="H397" s="281"/>
      <c r="I397" s="281"/>
      <c r="J397" s="281"/>
    </row>
    <row r="398" spans="1:10" s="139" customFormat="1" x14ac:dyDescent="0.35">
      <c r="A398" s="286"/>
      <c r="B398" s="287"/>
      <c r="C398" s="287"/>
      <c r="D398" s="287"/>
      <c r="E398" s="287"/>
      <c r="F398" s="287"/>
      <c r="G398" s="287"/>
      <c r="H398" s="287"/>
      <c r="I398" s="287"/>
      <c r="J398" s="288"/>
    </row>
    <row r="399" spans="1:10" s="139" customFormat="1" x14ac:dyDescent="0.35">
      <c r="A399" s="289"/>
      <c r="B399" s="290"/>
      <c r="C399" s="290"/>
      <c r="D399" s="290"/>
      <c r="E399" s="290"/>
      <c r="F399" s="290"/>
      <c r="G399" s="290"/>
      <c r="H399" s="290"/>
      <c r="I399" s="290"/>
      <c r="J399" s="291"/>
    </row>
    <row r="400" spans="1:10" s="139" customFormat="1" x14ac:dyDescent="0.35">
      <c r="A400" s="289"/>
      <c r="B400" s="290"/>
      <c r="C400" s="290"/>
      <c r="D400" s="290"/>
      <c r="E400" s="290"/>
      <c r="F400" s="290"/>
      <c r="G400" s="290"/>
      <c r="H400" s="290"/>
      <c r="I400" s="290"/>
      <c r="J400" s="291"/>
    </row>
    <row r="401" spans="1:10" s="139" customFormat="1" x14ac:dyDescent="0.35">
      <c r="A401" s="289"/>
      <c r="B401" s="290"/>
      <c r="C401" s="290"/>
      <c r="D401" s="290"/>
      <c r="E401" s="290"/>
      <c r="F401" s="290"/>
      <c r="G401" s="290"/>
      <c r="H401" s="290"/>
      <c r="I401" s="290"/>
      <c r="J401" s="291"/>
    </row>
    <row r="402" spans="1:10" s="139" customFormat="1" ht="15" thickBot="1" x14ac:dyDescent="0.4">
      <c r="A402" s="292"/>
      <c r="B402" s="293"/>
      <c r="C402" s="293"/>
      <c r="D402" s="293"/>
      <c r="E402" s="293"/>
      <c r="F402" s="293"/>
      <c r="G402" s="293"/>
      <c r="H402" s="293"/>
      <c r="I402" s="293"/>
      <c r="J402" s="294"/>
    </row>
    <row r="403" spans="1:10" s="139" customFormat="1" x14ac:dyDescent="0.35">
      <c r="A403" s="280"/>
      <c r="B403" s="280"/>
      <c r="C403" s="280"/>
      <c r="D403" s="280"/>
      <c r="E403" s="280"/>
      <c r="F403" s="280"/>
      <c r="G403" s="280"/>
      <c r="H403" s="280"/>
      <c r="I403" s="280"/>
      <c r="J403" s="280"/>
    </row>
    <row r="404" spans="1:10" s="139" customFormat="1" ht="16" thickBot="1" x14ac:dyDescent="0.4">
      <c r="A404" s="281" t="s">
        <v>153</v>
      </c>
      <c r="B404" s="281"/>
      <c r="C404" s="281"/>
      <c r="D404" s="281"/>
      <c r="E404" s="281"/>
      <c r="F404" s="281"/>
      <c r="G404" s="281"/>
      <c r="H404" s="281"/>
      <c r="I404" s="281"/>
      <c r="J404" s="281"/>
    </row>
    <row r="405" spans="1:10" s="139" customFormat="1" ht="15" thickBot="1" x14ac:dyDescent="0.4">
      <c r="A405" s="307"/>
      <c r="B405" s="308"/>
      <c r="C405" s="308"/>
      <c r="D405" s="308"/>
      <c r="E405" s="308"/>
      <c r="F405" s="308"/>
      <c r="G405" s="308"/>
      <c r="H405" s="308"/>
      <c r="I405" s="308"/>
      <c r="J405" s="309"/>
    </row>
    <row r="406" spans="1:10" s="139" customFormat="1" x14ac:dyDescent="0.35">
      <c r="A406" s="280"/>
      <c r="B406" s="280"/>
      <c r="C406" s="280"/>
      <c r="D406" s="280"/>
      <c r="E406" s="280"/>
      <c r="F406" s="280"/>
      <c r="G406" s="280"/>
      <c r="H406" s="280"/>
      <c r="I406" s="280"/>
      <c r="J406" s="280"/>
    </row>
    <row r="407" spans="1:10" s="139" customFormat="1" ht="33" customHeight="1" thickBot="1" x14ac:dyDescent="0.4">
      <c r="A407" s="285" t="s">
        <v>163</v>
      </c>
      <c r="B407" s="285"/>
      <c r="C407" s="285"/>
      <c r="D407" s="285"/>
      <c r="E407" s="285"/>
      <c r="F407" s="285"/>
      <c r="G407" s="285"/>
      <c r="H407" s="285"/>
      <c r="I407" s="285"/>
      <c r="J407" s="285"/>
    </row>
    <row r="408" spans="1:10" s="139" customFormat="1" ht="14.5" customHeight="1" x14ac:dyDescent="0.35">
      <c r="A408" s="317"/>
      <c r="B408" s="318"/>
      <c r="C408" s="318"/>
      <c r="D408" s="318"/>
      <c r="E408" s="318"/>
      <c r="F408" s="318"/>
      <c r="G408" s="318"/>
      <c r="H408" s="318"/>
      <c r="I408" s="318"/>
      <c r="J408" s="319"/>
    </row>
    <row r="409" spans="1:10" s="139" customFormat="1" ht="14.5" customHeight="1" x14ac:dyDescent="0.35">
      <c r="A409" s="320"/>
      <c r="B409" s="321"/>
      <c r="C409" s="321"/>
      <c r="D409" s="321"/>
      <c r="E409" s="321"/>
      <c r="F409" s="321"/>
      <c r="G409" s="321"/>
      <c r="H409" s="321"/>
      <c r="I409" s="321"/>
      <c r="J409" s="322"/>
    </row>
    <row r="410" spans="1:10" s="139" customFormat="1" ht="14.5" customHeight="1" x14ac:dyDescent="0.35">
      <c r="A410" s="320"/>
      <c r="B410" s="321"/>
      <c r="C410" s="321"/>
      <c r="D410" s="321"/>
      <c r="E410" s="321"/>
      <c r="F410" s="321"/>
      <c r="G410" s="321"/>
      <c r="H410" s="321"/>
      <c r="I410" s="321"/>
      <c r="J410" s="322"/>
    </row>
    <row r="411" spans="1:10" s="139" customFormat="1" ht="14.5" customHeight="1" x14ac:dyDescent="0.35">
      <c r="A411" s="320"/>
      <c r="B411" s="321"/>
      <c r="C411" s="321"/>
      <c r="D411" s="321"/>
      <c r="E411" s="321"/>
      <c r="F411" s="321"/>
      <c r="G411" s="321"/>
      <c r="H411" s="321"/>
      <c r="I411" s="321"/>
      <c r="J411" s="322"/>
    </row>
    <row r="412" spans="1:10" s="139" customFormat="1" ht="14.5" customHeight="1" x14ac:dyDescent="0.35">
      <c r="A412" s="320"/>
      <c r="B412" s="321"/>
      <c r="C412" s="321"/>
      <c r="D412" s="321"/>
      <c r="E412" s="321"/>
      <c r="F412" s="321"/>
      <c r="G412" s="321"/>
      <c r="H412" s="321"/>
      <c r="I412" s="321"/>
      <c r="J412" s="322"/>
    </row>
    <row r="413" spans="1:10" s="139" customFormat="1" ht="14.5" customHeight="1" x14ac:dyDescent="0.35">
      <c r="A413" s="320"/>
      <c r="B413" s="321"/>
      <c r="C413" s="321"/>
      <c r="D413" s="321"/>
      <c r="E413" s="321"/>
      <c r="F413" s="321"/>
      <c r="G413" s="321"/>
      <c r="H413" s="321"/>
      <c r="I413" s="321"/>
      <c r="J413" s="322"/>
    </row>
    <row r="414" spans="1:10" s="139" customFormat="1" ht="14.5" customHeight="1" x14ac:dyDescent="0.35">
      <c r="A414" s="320"/>
      <c r="B414" s="321"/>
      <c r="C414" s="321"/>
      <c r="D414" s="321"/>
      <c r="E414" s="321"/>
      <c r="F414" s="321"/>
      <c r="G414" s="321"/>
      <c r="H414" s="321"/>
      <c r="I414" s="321"/>
      <c r="J414" s="322"/>
    </row>
    <row r="415" spans="1:10" s="139" customFormat="1" ht="14.5" customHeight="1" x14ac:dyDescent="0.35">
      <c r="A415" s="320"/>
      <c r="B415" s="321"/>
      <c r="C415" s="321"/>
      <c r="D415" s="321"/>
      <c r="E415" s="321"/>
      <c r="F415" s="321"/>
      <c r="G415" s="321"/>
      <c r="H415" s="321"/>
      <c r="I415" s="321"/>
      <c r="J415" s="322"/>
    </row>
    <row r="416" spans="1:10" s="139" customFormat="1" ht="14.5" customHeight="1" x14ac:dyDescent="0.35">
      <c r="A416" s="320"/>
      <c r="B416" s="321"/>
      <c r="C416" s="321"/>
      <c r="D416" s="321"/>
      <c r="E416" s="321"/>
      <c r="F416" s="321"/>
      <c r="G416" s="321"/>
      <c r="H416" s="321"/>
      <c r="I416" s="321"/>
      <c r="J416" s="322"/>
    </row>
    <row r="417" spans="1:10" s="139" customFormat="1" ht="14.5" customHeight="1" x14ac:dyDescent="0.35">
      <c r="A417" s="320"/>
      <c r="B417" s="321"/>
      <c r="C417" s="321"/>
      <c r="D417" s="321"/>
      <c r="E417" s="321"/>
      <c r="F417" s="321"/>
      <c r="G417" s="321"/>
      <c r="H417" s="321"/>
      <c r="I417" s="321"/>
      <c r="J417" s="322"/>
    </row>
    <row r="418" spans="1:10" s="139" customFormat="1" ht="14.5" customHeight="1" x14ac:dyDescent="0.35">
      <c r="A418" s="320"/>
      <c r="B418" s="321"/>
      <c r="C418" s="321"/>
      <c r="D418" s="321"/>
      <c r="E418" s="321"/>
      <c r="F418" s="321"/>
      <c r="G418" s="321"/>
      <c r="H418" s="321"/>
      <c r="I418" s="321"/>
      <c r="J418" s="322"/>
    </row>
    <row r="419" spans="1:10" s="139" customFormat="1" ht="15" customHeight="1" thickBot="1" x14ac:dyDescent="0.4">
      <c r="A419" s="323"/>
      <c r="B419" s="285"/>
      <c r="C419" s="285"/>
      <c r="D419" s="285"/>
      <c r="E419" s="285"/>
      <c r="F419" s="285"/>
      <c r="G419" s="285"/>
      <c r="H419" s="285"/>
      <c r="I419" s="285"/>
      <c r="J419" s="324"/>
    </row>
    <row r="420" spans="1:10" s="139" customFormat="1" ht="15" thickBot="1" x14ac:dyDescent="0.4">
      <c r="A420" s="295"/>
      <c r="B420" s="296"/>
      <c r="C420" s="296"/>
      <c r="D420" s="296"/>
      <c r="E420" s="296"/>
      <c r="F420" s="296"/>
      <c r="G420" s="296"/>
      <c r="H420" s="296"/>
      <c r="I420" s="296"/>
      <c r="J420" s="297"/>
    </row>
  </sheetData>
  <mergeCells count="200">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3:J363"/>
    <mergeCell ref="A364:J364"/>
    <mergeCell ref="A365:J365"/>
    <mergeCell ref="A366: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1:J321"/>
    <mergeCell ref="A322:J322"/>
    <mergeCell ref="A323:J323"/>
    <mergeCell ref="A324:J335"/>
    <mergeCell ref="A336:J336"/>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15:C215"/>
    <mergeCell ref="F215:H215"/>
    <mergeCell ref="A216:J216"/>
    <mergeCell ref="A217:J217"/>
    <mergeCell ref="A218:J227"/>
    <mergeCell ref="A228:J228"/>
    <mergeCell ref="A211:J211"/>
    <mergeCell ref="A212:J212"/>
    <mergeCell ref="A213:B213"/>
    <mergeCell ref="C213:J213"/>
    <mergeCell ref="A214:J214"/>
    <mergeCell ref="A194:J194"/>
    <mergeCell ref="A195:J195"/>
    <mergeCell ref="A196:J196"/>
    <mergeCell ref="A197:J197"/>
    <mergeCell ref="A198:J209"/>
    <mergeCell ref="A210:J210"/>
    <mergeCell ref="A175:J175"/>
    <mergeCell ref="A187:J187"/>
    <mergeCell ref="A186:J186"/>
    <mergeCell ref="A188:J192"/>
    <mergeCell ref="A193:J193"/>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02:J102"/>
    <mergeCell ref="A103:J103"/>
    <mergeCell ref="A104:J108"/>
    <mergeCell ref="A109:J109"/>
    <mergeCell ref="A110:J110"/>
    <mergeCell ref="A111:J111"/>
    <mergeCell ref="A88:J88"/>
    <mergeCell ref="A89:C89"/>
    <mergeCell ref="F89:H89"/>
    <mergeCell ref="A90:J90"/>
    <mergeCell ref="A91:J91"/>
    <mergeCell ref="A92:J101"/>
    <mergeCell ref="A71:J71"/>
    <mergeCell ref="A72:J83"/>
    <mergeCell ref="A84:J84"/>
    <mergeCell ref="A85:J85"/>
    <mergeCell ref="A86:J86"/>
    <mergeCell ref="A87:B87"/>
    <mergeCell ref="C87:J87"/>
    <mergeCell ref="A61:J61"/>
    <mergeCell ref="A62:J66"/>
    <mergeCell ref="A67:J67"/>
    <mergeCell ref="A68:J68"/>
    <mergeCell ref="A69:J69"/>
    <mergeCell ref="A70:J70"/>
    <mergeCell ref="A47:C47"/>
    <mergeCell ref="F47:H47"/>
    <mergeCell ref="A48:J48"/>
    <mergeCell ref="A49:J49"/>
    <mergeCell ref="A50:J59"/>
    <mergeCell ref="A60:J60"/>
    <mergeCell ref="A42:J42"/>
    <mergeCell ref="A43:J43"/>
    <mergeCell ref="A44:J44"/>
    <mergeCell ref="A45:B45"/>
    <mergeCell ref="C45:J45"/>
    <mergeCell ref="A46:J46"/>
    <mergeCell ref="A30:J41"/>
    <mergeCell ref="A1:J1"/>
    <mergeCell ref="A2:J2"/>
    <mergeCell ref="A3:B3"/>
    <mergeCell ref="C3:J3"/>
    <mergeCell ref="A4:J4"/>
    <mergeCell ref="A5:C5"/>
    <mergeCell ref="F5:H5"/>
    <mergeCell ref="A25:J25"/>
    <mergeCell ref="A26:J26"/>
    <mergeCell ref="A27:J27"/>
    <mergeCell ref="A28:J28"/>
    <mergeCell ref="A29:J29"/>
    <mergeCell ref="A6:J6"/>
    <mergeCell ref="A7:J7"/>
    <mergeCell ref="A8:J17"/>
    <mergeCell ref="A18:J18"/>
    <mergeCell ref="A19:J19"/>
    <mergeCell ref="A20:J24"/>
  </mergeCells>
  <dataValidations count="1">
    <dataValidation type="list" allowBlank="1" showInputMessage="1" showErrorMessage="1" sqref="I5 D5 I341 D341 I47 D47 I89 D89 I131 D131 I173 D173 I215 D215 I257 D257 I299 D299 I383 D383" xr:uid="{4C18BE41-0FE1-43F6-837E-8C056D3C6D12}">
      <formula1>Quarter1</formula1>
    </dataValidation>
  </dataValidations>
  <pageMargins left="0.7" right="0.7" top="0.75" bottom="0.75" header="0.3" footer="0.3"/>
  <pageSetup orientation="portrait" r:id="rId1"/>
  <rowBreaks count="9" manualBreakCount="9">
    <brk id="42" max="9" man="1"/>
    <brk id="84" max="9" man="1"/>
    <brk id="126" max="9" man="1"/>
    <brk id="168" max="9" man="1"/>
    <brk id="206"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X137"/>
  <sheetViews>
    <sheetView tabSelected="1" topLeftCell="G1" zoomScaleNormal="100" zoomScaleSheetLayoutView="100" workbookViewId="0">
      <selection activeCell="P53" sqref="P53"/>
    </sheetView>
  </sheetViews>
  <sheetFormatPr defaultColWidth="9.453125" defaultRowHeight="14.5" x14ac:dyDescent="0.35"/>
  <cols>
    <col min="1" max="1" width="11" customWidth="1"/>
    <col min="2" max="2" width="9.1796875" style="8" customWidth="1"/>
    <col min="3" max="3" width="10.1796875" style="8" customWidth="1"/>
    <col min="4" max="4" width="11.54296875" style="8" customWidth="1"/>
    <col min="5" max="5" width="11" customWidth="1"/>
    <col min="13" max="13" width="11.6328125" customWidth="1"/>
    <col min="14" max="14" width="19" customWidth="1"/>
    <col min="15" max="15" width="16.54296875" style="244" customWidth="1"/>
    <col min="16" max="16" width="36.1796875" style="11" customWidth="1"/>
    <col min="17" max="17" width="16.54296875" style="3" customWidth="1"/>
    <col min="18" max="18" width="36.1796875" style="11" customWidth="1"/>
    <col min="19" max="19" width="15.54296875" style="3" customWidth="1"/>
    <col min="20" max="20" width="36.1796875" style="11" customWidth="1"/>
  </cols>
  <sheetData>
    <row r="1" spans="1:24" s="139" customFormat="1" ht="19" thickBot="1" x14ac:dyDescent="0.5">
      <c r="A1" s="355" t="s">
        <v>165</v>
      </c>
      <c r="B1" s="355"/>
      <c r="C1" s="355"/>
      <c r="D1" s="356">
        <v>47500</v>
      </c>
      <c r="E1" s="357"/>
      <c r="F1" s="246"/>
      <c r="O1" s="155"/>
      <c r="P1" s="156"/>
      <c r="Q1" s="153"/>
      <c r="R1" s="156"/>
      <c r="S1" s="153"/>
      <c r="T1" s="156"/>
    </row>
    <row r="2" spans="1:24" s="139" customFormat="1" x14ac:dyDescent="0.35">
      <c r="B2" s="146"/>
      <c r="C2" s="146"/>
      <c r="D2" s="146"/>
      <c r="O2" s="155"/>
      <c r="P2" s="156"/>
      <c r="Q2" s="153"/>
      <c r="R2" s="156"/>
      <c r="S2" s="153"/>
      <c r="T2" s="156"/>
    </row>
    <row r="3" spans="1:24" ht="18.5" x14ac:dyDescent="0.45">
      <c r="A3" s="17" t="s">
        <v>29</v>
      </c>
      <c r="B3" s="157"/>
      <c r="C3" s="157"/>
      <c r="D3" s="158"/>
      <c r="E3" s="9"/>
      <c r="F3" s="9"/>
      <c r="G3" s="9"/>
      <c r="H3" s="9"/>
      <c r="I3" s="9"/>
      <c r="J3" s="9"/>
      <c r="K3" s="245"/>
      <c r="L3" s="9"/>
      <c r="M3" s="9"/>
      <c r="N3" s="9"/>
      <c r="O3" s="159"/>
      <c r="P3" s="9"/>
      <c r="Q3" s="9"/>
      <c r="R3" s="9"/>
      <c r="S3" s="9"/>
      <c r="T3" s="9"/>
      <c r="U3" s="9"/>
      <c r="V3" s="9"/>
      <c r="W3" s="9"/>
      <c r="X3" s="9"/>
    </row>
    <row r="4" spans="1:24" s="139" customFormat="1" x14ac:dyDescent="0.35">
      <c r="A4" s="138" t="s">
        <v>26</v>
      </c>
      <c r="B4" s="147"/>
      <c r="C4" s="147"/>
      <c r="D4" s="147"/>
      <c r="E4" s="147"/>
      <c r="F4" s="146"/>
      <c r="G4" s="146"/>
      <c r="K4" s="138"/>
      <c r="O4" s="155"/>
    </row>
    <row r="5" spans="1:24" s="139" customFormat="1" ht="15" thickBot="1" x14ac:dyDescent="0.4">
      <c r="A5" s="147"/>
      <c r="B5" s="147"/>
      <c r="C5" s="147"/>
      <c r="D5" s="147"/>
      <c r="E5" s="147"/>
      <c r="F5" s="146"/>
      <c r="G5" s="146"/>
      <c r="O5" s="155"/>
    </row>
    <row r="6" spans="1:24" s="139" customFormat="1" ht="15" thickBot="1" x14ac:dyDescent="0.4">
      <c r="A6" s="139" t="s">
        <v>27</v>
      </c>
      <c r="B6" s="146"/>
      <c r="C6" s="146"/>
      <c r="D6" s="146"/>
      <c r="H6" s="160" t="s">
        <v>183</v>
      </c>
      <c r="O6" s="155"/>
    </row>
    <row r="7" spans="1:24" s="139" customFormat="1" ht="15" thickBot="1" x14ac:dyDescent="0.4">
      <c r="A7" s="147"/>
      <c r="B7" s="147"/>
      <c r="C7" s="147"/>
      <c r="D7" s="147"/>
      <c r="E7" s="147"/>
      <c r="F7" s="147"/>
      <c r="G7" s="147"/>
      <c r="O7" s="155"/>
    </row>
    <row r="8" spans="1:24" s="139" customFormat="1" ht="15" thickBot="1" x14ac:dyDescent="0.4">
      <c r="A8" s="139" t="s">
        <v>184</v>
      </c>
      <c r="I8" s="248">
        <v>2304.9899999999998</v>
      </c>
      <c r="L8" s="147"/>
      <c r="M8" s="147"/>
      <c r="N8" s="147"/>
      <c r="O8" s="161"/>
    </row>
    <row r="9" spans="1:24" s="139" customFormat="1" x14ac:dyDescent="0.35">
      <c r="A9" s="147"/>
      <c r="B9" s="147"/>
      <c r="C9" s="147"/>
      <c r="D9" s="147"/>
      <c r="E9" s="147"/>
      <c r="F9" s="147"/>
      <c r="G9" s="147"/>
      <c r="O9" s="155"/>
    </row>
    <row r="10" spans="1:24" s="139" customFormat="1" ht="15" thickBot="1" x14ac:dyDescent="0.4">
      <c r="A10" s="138" t="s">
        <v>51</v>
      </c>
      <c r="B10" s="147"/>
      <c r="C10" s="147"/>
      <c r="D10" s="147"/>
      <c r="E10" s="138"/>
      <c r="F10" s="138"/>
      <c r="G10" s="138"/>
      <c r="H10" s="138"/>
      <c r="I10" s="138"/>
      <c r="J10" s="138"/>
      <c r="O10" s="155"/>
    </row>
    <row r="11" spans="1:24" s="139" customFormat="1" x14ac:dyDescent="0.35">
      <c r="A11" s="328" t="s">
        <v>185</v>
      </c>
      <c r="B11" s="329"/>
      <c r="C11" s="329"/>
      <c r="D11" s="329"/>
      <c r="E11" s="329"/>
      <c r="F11" s="329"/>
      <c r="G11" s="329"/>
      <c r="H11" s="329"/>
      <c r="I11" s="329"/>
      <c r="J11" s="329"/>
      <c r="K11" s="329"/>
      <c r="L11" s="329"/>
      <c r="M11" s="329"/>
      <c r="N11" s="330"/>
      <c r="O11" s="162"/>
      <c r="P11" s="163"/>
      <c r="Q11" s="146"/>
      <c r="R11" s="146"/>
      <c r="S11" s="146"/>
      <c r="T11" s="146"/>
      <c r="U11" s="146"/>
      <c r="V11" s="146"/>
      <c r="W11" s="146"/>
      <c r="X11" s="146"/>
    </row>
    <row r="12" spans="1:24" s="139" customFormat="1" x14ac:dyDescent="0.35">
      <c r="A12" s="331"/>
      <c r="B12" s="332"/>
      <c r="C12" s="332"/>
      <c r="D12" s="332"/>
      <c r="E12" s="332"/>
      <c r="F12" s="332"/>
      <c r="G12" s="332"/>
      <c r="H12" s="332"/>
      <c r="I12" s="332"/>
      <c r="J12" s="332"/>
      <c r="K12" s="332"/>
      <c r="L12" s="332"/>
      <c r="M12" s="332"/>
      <c r="N12" s="333"/>
      <c r="O12" s="162"/>
      <c r="P12" s="163"/>
      <c r="Q12" s="146"/>
      <c r="R12" s="146"/>
      <c r="S12" s="146"/>
      <c r="T12" s="146"/>
      <c r="U12" s="146"/>
      <c r="V12" s="146"/>
      <c r="W12" s="146"/>
      <c r="X12" s="146"/>
    </row>
    <row r="13" spans="1:24" s="139" customFormat="1" x14ac:dyDescent="0.35">
      <c r="A13" s="331"/>
      <c r="B13" s="332"/>
      <c r="C13" s="332"/>
      <c r="D13" s="332"/>
      <c r="E13" s="332"/>
      <c r="F13" s="332"/>
      <c r="G13" s="332"/>
      <c r="H13" s="332"/>
      <c r="I13" s="332"/>
      <c r="J13" s="332"/>
      <c r="K13" s="332"/>
      <c r="L13" s="332"/>
      <c r="M13" s="332"/>
      <c r="N13" s="333"/>
      <c r="O13" s="162"/>
      <c r="P13" s="163"/>
      <c r="Q13" s="146"/>
      <c r="R13" s="146"/>
      <c r="S13" s="146"/>
      <c r="T13" s="146"/>
      <c r="U13" s="146"/>
      <c r="V13" s="146"/>
      <c r="W13" s="146"/>
      <c r="X13" s="146"/>
    </row>
    <row r="14" spans="1:24" s="139" customFormat="1" ht="15" thickBot="1" x14ac:dyDescent="0.4">
      <c r="A14" s="334"/>
      <c r="B14" s="335"/>
      <c r="C14" s="335"/>
      <c r="D14" s="335"/>
      <c r="E14" s="335"/>
      <c r="F14" s="335"/>
      <c r="G14" s="335"/>
      <c r="H14" s="335"/>
      <c r="I14" s="335"/>
      <c r="J14" s="335"/>
      <c r="K14" s="335"/>
      <c r="L14" s="335"/>
      <c r="M14" s="335"/>
      <c r="N14" s="336"/>
      <c r="O14" s="162"/>
      <c r="P14" s="163"/>
      <c r="Q14" s="146"/>
      <c r="R14" s="146"/>
      <c r="S14" s="146"/>
      <c r="T14" s="146"/>
      <c r="U14" s="146"/>
      <c r="V14" s="146"/>
      <c r="W14" s="146"/>
      <c r="X14" s="146"/>
    </row>
    <row r="15" spans="1:24" s="139" customFormat="1" x14ac:dyDescent="0.35">
      <c r="A15" s="163"/>
      <c r="B15" s="163"/>
      <c r="C15" s="163"/>
      <c r="D15" s="163"/>
      <c r="E15" s="163"/>
      <c r="F15" s="163"/>
      <c r="G15" s="163"/>
      <c r="H15" s="163"/>
      <c r="I15" s="163"/>
      <c r="J15" s="163"/>
      <c r="K15" s="163"/>
      <c r="L15" s="163"/>
      <c r="M15" s="163"/>
      <c r="N15" s="163"/>
      <c r="O15" s="162"/>
      <c r="P15" s="163"/>
      <c r="Q15" s="146"/>
      <c r="R15" s="146"/>
      <c r="S15" s="146"/>
      <c r="T15" s="146"/>
      <c r="U15" s="146"/>
      <c r="V15" s="146"/>
      <c r="W15" s="146"/>
      <c r="X15" s="146"/>
    </row>
    <row r="16" spans="1:24" s="9" customFormat="1" ht="23.5" x14ac:dyDescent="0.55000000000000004">
      <c r="A16" s="164" t="s">
        <v>126</v>
      </c>
      <c r="B16" s="165"/>
      <c r="C16" s="165"/>
      <c r="D16" s="166"/>
      <c r="E16" s="167"/>
      <c r="F16" s="167"/>
      <c r="G16" s="167"/>
      <c r="H16" s="167"/>
      <c r="I16" s="167"/>
      <c r="J16" s="167"/>
      <c r="K16" s="167"/>
      <c r="O16" s="159"/>
      <c r="P16" s="168"/>
      <c r="Q16" s="169"/>
      <c r="R16" s="168"/>
      <c r="S16" s="169"/>
      <c r="T16" s="168"/>
    </row>
    <row r="17" spans="1:20" s="176" customFormat="1" ht="15.5" x14ac:dyDescent="0.35">
      <c r="A17" s="170" t="s">
        <v>64</v>
      </c>
      <c r="B17" s="171"/>
      <c r="C17" s="171"/>
      <c r="D17" s="171"/>
      <c r="E17" s="172"/>
      <c r="F17" s="172"/>
      <c r="G17" s="172"/>
      <c r="H17" s="172"/>
      <c r="I17" s="172"/>
      <c r="J17" s="172"/>
      <c r="K17" s="172"/>
      <c r="L17" s="172"/>
      <c r="M17" s="173"/>
      <c r="N17" s="174" t="s">
        <v>62</v>
      </c>
      <c r="O17" s="175" t="s">
        <v>37</v>
      </c>
      <c r="P17" s="175" t="s">
        <v>63</v>
      </c>
      <c r="Q17" s="175" t="s">
        <v>38</v>
      </c>
      <c r="R17" s="175" t="s">
        <v>63</v>
      </c>
      <c r="S17" s="175" t="s">
        <v>39</v>
      </c>
      <c r="T17" s="175" t="s">
        <v>63</v>
      </c>
    </row>
    <row r="18" spans="1:20" s="8" customFormat="1" ht="29" x14ac:dyDescent="0.35">
      <c r="A18" s="177" t="s">
        <v>58</v>
      </c>
      <c r="B18" s="178" t="s">
        <v>53</v>
      </c>
      <c r="C18" s="178" t="s">
        <v>52</v>
      </c>
      <c r="D18" s="179" t="s">
        <v>32</v>
      </c>
      <c r="E18" s="337" t="s">
        <v>33</v>
      </c>
      <c r="F18" s="338"/>
      <c r="G18" s="338"/>
      <c r="H18" s="338"/>
      <c r="I18" s="338"/>
      <c r="J18" s="338"/>
      <c r="K18" s="338"/>
      <c r="L18" s="338"/>
      <c r="M18" s="339"/>
      <c r="N18" s="180" t="s">
        <v>34</v>
      </c>
      <c r="O18" s="181" t="s">
        <v>34</v>
      </c>
      <c r="P18" s="14"/>
      <c r="Q18" s="14" t="s">
        <v>34</v>
      </c>
      <c r="R18" s="15"/>
      <c r="S18" s="14" t="s">
        <v>34</v>
      </c>
      <c r="T18" s="15"/>
    </row>
    <row r="19" spans="1:20" s="28" customFormat="1" x14ac:dyDescent="0.35">
      <c r="A19" s="22" t="s">
        <v>206</v>
      </c>
      <c r="B19" s="249" t="s">
        <v>43</v>
      </c>
      <c r="C19" s="22" t="s">
        <v>46</v>
      </c>
      <c r="D19" s="250" t="s">
        <v>1</v>
      </c>
      <c r="E19" s="340" t="s">
        <v>232</v>
      </c>
      <c r="F19" s="341"/>
      <c r="G19" s="341"/>
      <c r="H19" s="341"/>
      <c r="I19" s="341"/>
      <c r="J19" s="341"/>
      <c r="K19" s="341"/>
      <c r="L19" s="341"/>
      <c r="M19" s="342"/>
      <c r="N19" s="23">
        <v>28050</v>
      </c>
      <c r="O19" s="24">
        <v>28050</v>
      </c>
      <c r="P19" s="25"/>
      <c r="Q19" s="26"/>
      <c r="R19" s="27"/>
      <c r="S19" s="26"/>
      <c r="T19" s="27"/>
    </row>
    <row r="20" spans="1:20" s="28" customFormat="1" x14ac:dyDescent="0.35">
      <c r="A20" s="22"/>
      <c r="B20" s="27"/>
      <c r="C20" s="134"/>
      <c r="D20" s="182"/>
      <c r="E20" s="325"/>
      <c r="F20" s="326"/>
      <c r="G20" s="326"/>
      <c r="H20" s="326"/>
      <c r="I20" s="326"/>
      <c r="J20" s="326"/>
      <c r="K20" s="326"/>
      <c r="L20" s="326"/>
      <c r="M20" s="327"/>
      <c r="N20" s="23"/>
      <c r="O20" s="24"/>
      <c r="P20" s="25"/>
      <c r="Q20" s="26"/>
      <c r="R20" s="27"/>
      <c r="S20" s="26"/>
      <c r="T20" s="27"/>
    </row>
    <row r="21" spans="1:20" s="28" customFormat="1" x14ac:dyDescent="0.35">
      <c r="A21" s="22"/>
      <c r="B21" s="27"/>
      <c r="C21" s="134"/>
      <c r="D21" s="182"/>
      <c r="E21" s="325"/>
      <c r="F21" s="326"/>
      <c r="G21" s="326"/>
      <c r="H21" s="326"/>
      <c r="I21" s="326"/>
      <c r="J21" s="326"/>
      <c r="K21" s="326"/>
      <c r="L21" s="326"/>
      <c r="M21" s="327"/>
      <c r="N21" s="23"/>
      <c r="O21" s="24"/>
      <c r="P21" s="25"/>
      <c r="Q21" s="26"/>
      <c r="R21" s="27"/>
      <c r="S21" s="26"/>
      <c r="T21" s="27"/>
    </row>
    <row r="22" spans="1:20" s="28" customFormat="1" x14ac:dyDescent="0.35">
      <c r="A22" s="22"/>
      <c r="B22" s="27"/>
      <c r="C22" s="134"/>
      <c r="D22" s="182"/>
      <c r="E22" s="325"/>
      <c r="F22" s="326"/>
      <c r="G22" s="326"/>
      <c r="H22" s="326"/>
      <c r="I22" s="326"/>
      <c r="J22" s="326"/>
      <c r="K22" s="326"/>
      <c r="L22" s="326"/>
      <c r="M22" s="327"/>
      <c r="N22" s="23"/>
      <c r="O22" s="24"/>
      <c r="P22" s="25"/>
      <c r="Q22" s="26"/>
      <c r="R22" s="27"/>
      <c r="S22" s="26"/>
      <c r="T22" s="27"/>
    </row>
    <row r="23" spans="1:20" s="28" customFormat="1" x14ac:dyDescent="0.35">
      <c r="A23" s="22"/>
      <c r="B23" s="27"/>
      <c r="C23" s="134"/>
      <c r="D23" s="182"/>
      <c r="E23" s="325"/>
      <c r="F23" s="326"/>
      <c r="G23" s="326"/>
      <c r="H23" s="326"/>
      <c r="I23" s="326"/>
      <c r="J23" s="326"/>
      <c r="K23" s="326"/>
      <c r="L23" s="326"/>
      <c r="M23" s="327"/>
      <c r="N23" s="23"/>
      <c r="O23" s="24"/>
      <c r="P23" s="25"/>
      <c r="Q23" s="26"/>
      <c r="R23" s="27"/>
      <c r="S23" s="26"/>
      <c r="T23" s="27"/>
    </row>
    <row r="24" spans="1:20" s="28" customFormat="1" x14ac:dyDescent="0.35">
      <c r="A24" s="22"/>
      <c r="B24" s="27"/>
      <c r="C24" s="134"/>
      <c r="D24" s="182"/>
      <c r="E24" s="325"/>
      <c r="F24" s="326"/>
      <c r="G24" s="326"/>
      <c r="H24" s="326"/>
      <c r="I24" s="326"/>
      <c r="J24" s="326"/>
      <c r="K24" s="326"/>
      <c r="L24" s="326"/>
      <c r="M24" s="327"/>
      <c r="N24" s="23"/>
      <c r="O24" s="24"/>
      <c r="P24" s="25"/>
      <c r="Q24" s="26"/>
      <c r="R24" s="27"/>
      <c r="S24" s="26"/>
      <c r="T24" s="27"/>
    </row>
    <row r="25" spans="1:20" s="28" customFormat="1" x14ac:dyDescent="0.35">
      <c r="A25" s="22"/>
      <c r="B25" s="27"/>
      <c r="C25" s="134"/>
      <c r="D25" s="182"/>
      <c r="E25" s="325"/>
      <c r="F25" s="326"/>
      <c r="G25" s="326"/>
      <c r="H25" s="326"/>
      <c r="I25" s="326"/>
      <c r="J25" s="326"/>
      <c r="K25" s="326"/>
      <c r="L25" s="326"/>
      <c r="M25" s="327"/>
      <c r="N25" s="23"/>
      <c r="O25" s="24"/>
      <c r="P25" s="25"/>
      <c r="Q25" s="26"/>
      <c r="R25" s="27"/>
      <c r="S25" s="26"/>
      <c r="T25" s="27"/>
    </row>
    <row r="26" spans="1:20" s="28" customFormat="1" x14ac:dyDescent="0.35">
      <c r="A26" s="22"/>
      <c r="B26" s="27"/>
      <c r="C26" s="134"/>
      <c r="D26" s="182"/>
      <c r="E26" s="325"/>
      <c r="F26" s="326"/>
      <c r="G26" s="326"/>
      <c r="H26" s="326"/>
      <c r="I26" s="326"/>
      <c r="J26" s="326"/>
      <c r="K26" s="326"/>
      <c r="L26" s="326"/>
      <c r="M26" s="327"/>
      <c r="N26" s="23"/>
      <c r="O26" s="24"/>
      <c r="P26" s="25"/>
      <c r="Q26" s="26"/>
      <c r="R26" s="27"/>
      <c r="S26" s="26"/>
      <c r="T26" s="27"/>
    </row>
    <row r="27" spans="1:20" s="28" customFormat="1" x14ac:dyDescent="0.35">
      <c r="A27" s="22"/>
      <c r="B27" s="27"/>
      <c r="C27" s="134"/>
      <c r="D27" s="182"/>
      <c r="E27" s="325"/>
      <c r="F27" s="326"/>
      <c r="G27" s="326"/>
      <c r="H27" s="326"/>
      <c r="I27" s="326"/>
      <c r="J27" s="326"/>
      <c r="K27" s="326"/>
      <c r="L27" s="326"/>
      <c r="M27" s="327"/>
      <c r="N27" s="23"/>
      <c r="O27" s="24"/>
      <c r="P27" s="25"/>
      <c r="Q27" s="26"/>
      <c r="R27" s="27"/>
      <c r="S27" s="26"/>
      <c r="T27" s="27"/>
    </row>
    <row r="28" spans="1:20" s="28" customFormat="1" x14ac:dyDescent="0.35">
      <c r="A28" s="22"/>
      <c r="B28" s="27"/>
      <c r="C28" s="134"/>
      <c r="D28" s="182"/>
      <c r="E28" s="325"/>
      <c r="F28" s="326"/>
      <c r="G28" s="326"/>
      <c r="H28" s="326"/>
      <c r="I28" s="326"/>
      <c r="J28" s="326"/>
      <c r="K28" s="326"/>
      <c r="L28" s="326"/>
      <c r="M28" s="327"/>
      <c r="N28" s="23"/>
      <c r="O28" s="24"/>
      <c r="P28" s="25"/>
      <c r="Q28" s="26"/>
      <c r="R28" s="27"/>
      <c r="S28" s="26"/>
      <c r="T28" s="27"/>
    </row>
    <row r="29" spans="1:20" s="140" customFormat="1" x14ac:dyDescent="0.35">
      <c r="B29" s="183"/>
      <c r="C29" s="183"/>
      <c r="D29" s="183"/>
      <c r="K29" s="184" t="s">
        <v>65</v>
      </c>
      <c r="N29" s="184">
        <f>SUM(N19:N28)</f>
        <v>28050</v>
      </c>
      <c r="O29" s="185">
        <f>SUM(O19:O28)</f>
        <v>28050</v>
      </c>
      <c r="P29" s="186"/>
      <c r="Q29" s="187">
        <f>SUM(Q19:Q28)</f>
        <v>0</v>
      </c>
      <c r="R29" s="186"/>
      <c r="S29" s="187">
        <f>SUM(S19:S28)</f>
        <v>0</v>
      </c>
      <c r="T29" s="186"/>
    </row>
    <row r="30" spans="1:20" s="139" customFormat="1" x14ac:dyDescent="0.35">
      <c r="B30" s="146"/>
      <c r="C30" s="146"/>
      <c r="D30" s="146"/>
      <c r="O30" s="155"/>
      <c r="P30" s="156"/>
      <c r="Q30" s="153"/>
      <c r="R30" s="156"/>
      <c r="S30" s="153"/>
      <c r="T30" s="156"/>
    </row>
    <row r="31" spans="1:20" s="50" customFormat="1" ht="37" x14ac:dyDescent="0.35">
      <c r="A31" s="51" t="s">
        <v>109</v>
      </c>
      <c r="B31" s="188"/>
      <c r="C31" s="188"/>
      <c r="D31" s="188"/>
      <c r="E31" s="52"/>
      <c r="F31" s="52"/>
      <c r="G31" s="52"/>
      <c r="H31" s="52"/>
      <c r="I31" s="52"/>
      <c r="J31" s="52"/>
      <c r="K31" s="52"/>
      <c r="L31" s="52"/>
      <c r="M31" s="53"/>
      <c r="N31" s="189" t="s">
        <v>62</v>
      </c>
      <c r="O31" s="54" t="s">
        <v>37</v>
      </c>
      <c r="P31" s="175" t="s">
        <v>63</v>
      </c>
      <c r="Q31" s="54" t="s">
        <v>38</v>
      </c>
      <c r="R31" s="55" t="s">
        <v>63</v>
      </c>
      <c r="S31" s="54" t="s">
        <v>39</v>
      </c>
      <c r="T31" s="55" t="s">
        <v>63</v>
      </c>
    </row>
    <row r="32" spans="1:20" s="8" customFormat="1" ht="29" x14ac:dyDescent="0.35">
      <c r="A32" s="177" t="s">
        <v>58</v>
      </c>
      <c r="B32" s="178" t="s">
        <v>53</v>
      </c>
      <c r="C32" s="178" t="s">
        <v>52</v>
      </c>
      <c r="D32" s="179" t="s">
        <v>32</v>
      </c>
      <c r="E32" s="337" t="s">
        <v>33</v>
      </c>
      <c r="F32" s="338"/>
      <c r="G32" s="338"/>
      <c r="H32" s="338"/>
      <c r="I32" s="338"/>
      <c r="J32" s="338"/>
      <c r="K32" s="338"/>
      <c r="L32" s="338"/>
      <c r="M32" s="339"/>
      <c r="N32" s="180" t="s">
        <v>34</v>
      </c>
      <c r="O32" s="181" t="s">
        <v>34</v>
      </c>
      <c r="P32" s="14"/>
      <c r="Q32" s="14" t="s">
        <v>34</v>
      </c>
      <c r="R32" s="15"/>
      <c r="S32" s="14" t="s">
        <v>34</v>
      </c>
      <c r="T32" s="15"/>
    </row>
    <row r="33" spans="1:20" s="28" customFormat="1" ht="29" x14ac:dyDescent="0.35">
      <c r="A33" s="22" t="s">
        <v>206</v>
      </c>
      <c r="B33" s="27" t="s">
        <v>43</v>
      </c>
      <c r="C33" s="134" t="s">
        <v>46</v>
      </c>
      <c r="D33" s="190" t="s">
        <v>4</v>
      </c>
      <c r="E33" s="340" t="s">
        <v>233</v>
      </c>
      <c r="F33" s="341"/>
      <c r="G33" s="341"/>
      <c r="H33" s="341"/>
      <c r="I33" s="341"/>
      <c r="J33" s="341"/>
      <c r="K33" s="341"/>
      <c r="L33" s="341"/>
      <c r="M33" s="342"/>
      <c r="N33" s="23">
        <f>0.062*N19</f>
        <v>1739.1</v>
      </c>
      <c r="O33" s="23">
        <f>0.062*O19</f>
        <v>1739.1</v>
      </c>
      <c r="P33" s="25"/>
      <c r="Q33" s="26"/>
      <c r="R33" s="27"/>
      <c r="S33" s="26"/>
      <c r="T33" s="27"/>
    </row>
    <row r="34" spans="1:20" s="28" customFormat="1" ht="29" x14ac:dyDescent="0.35">
      <c r="A34" s="22" t="s">
        <v>206</v>
      </c>
      <c r="B34" s="27" t="s">
        <v>43</v>
      </c>
      <c r="C34" s="136" t="s">
        <v>46</v>
      </c>
      <c r="D34" s="190" t="s">
        <v>4</v>
      </c>
      <c r="E34" s="340" t="s">
        <v>234</v>
      </c>
      <c r="F34" s="341"/>
      <c r="G34" s="341"/>
      <c r="H34" s="341"/>
      <c r="I34" s="341"/>
      <c r="J34" s="341"/>
      <c r="K34" s="341"/>
      <c r="L34" s="341"/>
      <c r="M34" s="342"/>
      <c r="N34" s="23">
        <f>0.00355*N19</f>
        <v>99.577500000000001</v>
      </c>
      <c r="O34" s="23">
        <f>0.00355*O19</f>
        <v>99.577500000000001</v>
      </c>
      <c r="P34" s="25"/>
      <c r="Q34" s="26"/>
      <c r="R34" s="27"/>
      <c r="S34" s="26"/>
      <c r="T34" s="27"/>
    </row>
    <row r="35" spans="1:20" s="28" customFormat="1" ht="29" x14ac:dyDescent="0.35">
      <c r="A35" s="22" t="s">
        <v>206</v>
      </c>
      <c r="B35" s="27" t="s">
        <v>43</v>
      </c>
      <c r="C35" s="136" t="s">
        <v>46</v>
      </c>
      <c r="D35" s="190" t="s">
        <v>4</v>
      </c>
      <c r="E35" s="340" t="s">
        <v>235</v>
      </c>
      <c r="F35" s="341"/>
      <c r="G35" s="341"/>
      <c r="H35" s="341"/>
      <c r="I35" s="341"/>
      <c r="J35" s="341"/>
      <c r="K35" s="341"/>
      <c r="L35" s="341"/>
      <c r="M35" s="342"/>
      <c r="N35" s="23">
        <f>0.0145*N19</f>
        <v>406.72500000000002</v>
      </c>
      <c r="O35" s="23">
        <f>0.0145*O19</f>
        <v>406.72500000000002</v>
      </c>
      <c r="P35" s="25"/>
      <c r="Q35" s="26"/>
      <c r="R35" s="27"/>
      <c r="S35" s="26"/>
      <c r="T35" s="27"/>
    </row>
    <row r="36" spans="1:20" s="28" customFormat="1" ht="29" x14ac:dyDescent="0.35">
      <c r="A36" s="22" t="s">
        <v>206</v>
      </c>
      <c r="B36" s="27" t="s">
        <v>43</v>
      </c>
      <c r="C36" s="136" t="s">
        <v>46</v>
      </c>
      <c r="D36" s="190" t="s">
        <v>4</v>
      </c>
      <c r="E36" s="340" t="s">
        <v>236</v>
      </c>
      <c r="F36" s="341"/>
      <c r="G36" s="341"/>
      <c r="H36" s="341"/>
      <c r="I36" s="341"/>
      <c r="J36" s="341"/>
      <c r="K36" s="341"/>
      <c r="L36" s="341"/>
      <c r="M36" s="342"/>
      <c r="N36" s="23">
        <f>0.0025*N19</f>
        <v>70.125</v>
      </c>
      <c r="O36" s="23">
        <f>0.0025*O19</f>
        <v>70.125</v>
      </c>
      <c r="P36" s="25"/>
      <c r="Q36" s="26"/>
      <c r="R36" s="27"/>
      <c r="S36" s="26"/>
      <c r="T36" s="27"/>
    </row>
    <row r="37" spans="1:20" s="28" customFormat="1" ht="29" x14ac:dyDescent="0.35">
      <c r="A37" s="22" t="s">
        <v>206</v>
      </c>
      <c r="B37" s="27" t="s">
        <v>43</v>
      </c>
      <c r="C37" s="136" t="s">
        <v>46</v>
      </c>
      <c r="D37" s="190" t="s">
        <v>4</v>
      </c>
      <c r="E37" s="340" t="s">
        <v>237</v>
      </c>
      <c r="F37" s="341"/>
      <c r="G37" s="341"/>
      <c r="H37" s="341"/>
      <c r="I37" s="341"/>
      <c r="J37" s="341"/>
      <c r="K37" s="341"/>
      <c r="L37" s="341"/>
      <c r="M37" s="342"/>
      <c r="N37" s="23">
        <f>0.0877*N19</f>
        <v>2459.9850000000001</v>
      </c>
      <c r="O37" s="23">
        <f>0.0877*O19</f>
        <v>2459.9850000000001</v>
      </c>
      <c r="P37" s="25"/>
      <c r="Q37" s="26"/>
      <c r="R37" s="27"/>
      <c r="S37" s="26"/>
      <c r="T37" s="27"/>
    </row>
    <row r="38" spans="1:20" s="28" customFormat="1" ht="29" x14ac:dyDescent="0.35">
      <c r="A38" s="22" t="s">
        <v>206</v>
      </c>
      <c r="B38" s="27" t="s">
        <v>43</v>
      </c>
      <c r="C38" s="136" t="s">
        <v>46</v>
      </c>
      <c r="D38" s="190" t="s">
        <v>4</v>
      </c>
      <c r="E38" s="340" t="s">
        <v>238</v>
      </c>
      <c r="F38" s="341"/>
      <c r="G38" s="341"/>
      <c r="H38" s="341"/>
      <c r="I38" s="341"/>
      <c r="J38" s="341"/>
      <c r="K38" s="341"/>
      <c r="L38" s="341"/>
      <c r="M38" s="342"/>
      <c r="N38" s="23">
        <v>6324</v>
      </c>
      <c r="O38" s="23">
        <v>6324</v>
      </c>
      <c r="P38" s="25"/>
      <c r="Q38" s="26"/>
      <c r="R38" s="27"/>
      <c r="S38" s="26"/>
      <c r="T38" s="27"/>
    </row>
    <row r="39" spans="1:20" s="28" customFormat="1" ht="29" x14ac:dyDescent="0.35">
      <c r="A39" s="22"/>
      <c r="B39" s="27"/>
      <c r="C39" s="134"/>
      <c r="D39" s="190" t="s">
        <v>4</v>
      </c>
      <c r="E39" s="325"/>
      <c r="F39" s="326"/>
      <c r="G39" s="326"/>
      <c r="H39" s="326"/>
      <c r="I39" s="326"/>
      <c r="J39" s="326"/>
      <c r="K39" s="326"/>
      <c r="L39" s="326"/>
      <c r="M39" s="327"/>
      <c r="N39" s="23"/>
      <c r="O39" s="24"/>
      <c r="P39" s="25"/>
      <c r="Q39" s="26"/>
      <c r="R39" s="27"/>
      <c r="S39" s="26"/>
      <c r="T39" s="27"/>
    </row>
    <row r="40" spans="1:20" s="28" customFormat="1" ht="29" x14ac:dyDescent="0.35">
      <c r="A40" s="22"/>
      <c r="B40" s="27"/>
      <c r="C40" s="134"/>
      <c r="D40" s="190" t="s">
        <v>4</v>
      </c>
      <c r="E40" s="325"/>
      <c r="F40" s="326"/>
      <c r="G40" s="326"/>
      <c r="H40" s="326"/>
      <c r="I40" s="326"/>
      <c r="J40" s="326"/>
      <c r="K40" s="326"/>
      <c r="L40" s="326"/>
      <c r="M40" s="327"/>
      <c r="N40" s="23"/>
      <c r="O40" s="24"/>
      <c r="P40" s="25"/>
      <c r="Q40" s="26"/>
      <c r="R40" s="27"/>
      <c r="S40" s="26"/>
      <c r="T40" s="27"/>
    </row>
    <row r="41" spans="1:20" s="28" customFormat="1" ht="29" x14ac:dyDescent="0.35">
      <c r="A41" s="22"/>
      <c r="B41" s="27"/>
      <c r="C41" s="134"/>
      <c r="D41" s="190" t="s">
        <v>4</v>
      </c>
      <c r="E41" s="325"/>
      <c r="F41" s="326"/>
      <c r="G41" s="326"/>
      <c r="H41" s="326"/>
      <c r="I41" s="326"/>
      <c r="J41" s="326"/>
      <c r="K41" s="326"/>
      <c r="L41" s="326"/>
      <c r="M41" s="327"/>
      <c r="N41" s="23"/>
      <c r="O41" s="24"/>
      <c r="P41" s="25"/>
      <c r="Q41" s="26"/>
      <c r="R41" s="27"/>
      <c r="S41" s="26"/>
      <c r="T41" s="27"/>
    </row>
    <row r="42" spans="1:20" s="28" customFormat="1" ht="29" x14ac:dyDescent="0.35">
      <c r="A42" s="22"/>
      <c r="B42" s="27"/>
      <c r="C42" s="134"/>
      <c r="D42" s="190" t="s">
        <v>4</v>
      </c>
      <c r="E42" s="325"/>
      <c r="F42" s="326"/>
      <c r="G42" s="326"/>
      <c r="H42" s="326"/>
      <c r="I42" s="326"/>
      <c r="J42" s="326"/>
      <c r="K42" s="326"/>
      <c r="L42" s="326"/>
      <c r="M42" s="327"/>
      <c r="N42" s="23"/>
      <c r="O42" s="24"/>
      <c r="P42" s="25"/>
      <c r="Q42" s="26"/>
      <c r="R42" s="27"/>
      <c r="S42" s="26"/>
      <c r="T42" s="27"/>
    </row>
    <row r="43" spans="1:20" s="140" customFormat="1" x14ac:dyDescent="0.35">
      <c r="B43" s="183"/>
      <c r="C43" s="183"/>
      <c r="D43" s="183"/>
      <c r="K43" s="184" t="s">
        <v>66</v>
      </c>
      <c r="M43" s="191"/>
      <c r="N43" s="184">
        <f>SUM(N33:N42)</f>
        <v>11099.512500000001</v>
      </c>
      <c r="O43" s="185">
        <f>SUM(O33:O42)</f>
        <v>11099.512500000001</v>
      </c>
      <c r="P43" s="186"/>
      <c r="Q43" s="187">
        <f>SUM(Q33:Q42)</f>
        <v>0</v>
      </c>
      <c r="R43" s="186"/>
      <c r="S43" s="187">
        <f>SUM(S33:S42)</f>
        <v>0</v>
      </c>
      <c r="T43" s="186"/>
    </row>
    <row r="44" spans="1:20" s="140" customFormat="1" ht="15" thickBot="1" x14ac:dyDescent="0.4">
      <c r="B44" s="183"/>
      <c r="C44" s="183"/>
      <c r="D44" s="183"/>
      <c r="N44" s="184"/>
      <c r="O44" s="185"/>
      <c r="P44" s="186"/>
      <c r="Q44" s="192"/>
      <c r="R44" s="186"/>
      <c r="S44" s="192"/>
      <c r="T44" s="186"/>
    </row>
    <row r="45" spans="1:20" s="140" customFormat="1" ht="19" thickBot="1" x14ac:dyDescent="0.5">
      <c r="B45" s="183"/>
      <c r="C45" s="183"/>
      <c r="D45" s="183"/>
      <c r="J45" s="343" t="s">
        <v>54</v>
      </c>
      <c r="K45" s="344"/>
      <c r="L45" s="344"/>
      <c r="M45" s="345"/>
      <c r="N45" s="184">
        <f>SUM(N29,N43)</f>
        <v>39149.512499999997</v>
      </c>
      <c r="O45" s="185">
        <f>SUM(O29,O43)</f>
        <v>39149.512499999997</v>
      </c>
      <c r="P45" s="184"/>
      <c r="Q45" s="184">
        <f>SUM(Q29,Q43)</f>
        <v>0</v>
      </c>
      <c r="R45" s="184"/>
      <c r="S45" s="184">
        <f>SUM(S29,S43)</f>
        <v>0</v>
      </c>
      <c r="T45" s="186"/>
    </row>
    <row r="46" spans="1:20" s="140" customFormat="1" ht="18.5" x14ac:dyDescent="0.45">
      <c r="B46" s="183"/>
      <c r="C46" s="183"/>
      <c r="D46" s="183"/>
      <c r="J46" s="193"/>
      <c r="K46" s="193"/>
      <c r="L46" s="193"/>
      <c r="M46" s="193"/>
      <c r="N46" s="184"/>
      <c r="O46" s="185"/>
      <c r="P46" s="184"/>
      <c r="Q46" s="184"/>
      <c r="R46" s="184"/>
      <c r="S46" s="184"/>
      <c r="T46" s="186"/>
    </row>
    <row r="47" spans="1:20" s="9" customFormat="1" ht="23.5" x14ac:dyDescent="0.55000000000000004">
      <c r="A47" s="164" t="s">
        <v>72</v>
      </c>
      <c r="B47" s="165"/>
      <c r="C47" s="165"/>
      <c r="D47" s="158"/>
      <c r="O47" s="159"/>
      <c r="P47" s="168"/>
      <c r="Q47" s="169"/>
      <c r="R47" s="168"/>
      <c r="S47" s="169"/>
      <c r="T47" s="168"/>
    </row>
    <row r="48" spans="1:20" s="176" customFormat="1" ht="15.5" x14ac:dyDescent="0.35">
      <c r="A48" s="194" t="s">
        <v>110</v>
      </c>
      <c r="B48" s="195"/>
      <c r="C48" s="195"/>
      <c r="D48" s="195"/>
      <c r="E48" s="195"/>
      <c r="F48" s="195"/>
      <c r="G48" s="195"/>
      <c r="H48" s="195"/>
      <c r="I48" s="195"/>
      <c r="J48" s="195"/>
      <c r="K48" s="195"/>
      <c r="L48" s="195"/>
      <c r="M48" s="196"/>
      <c r="N48" s="197" t="s">
        <v>62</v>
      </c>
      <c r="O48" s="198" t="s">
        <v>37</v>
      </c>
      <c r="P48" s="198" t="s">
        <v>63</v>
      </c>
      <c r="Q48" s="198" t="s">
        <v>38</v>
      </c>
      <c r="R48" s="198" t="s">
        <v>63</v>
      </c>
      <c r="S48" s="198" t="s">
        <v>39</v>
      </c>
      <c r="T48" s="198" t="s">
        <v>63</v>
      </c>
    </row>
    <row r="49" spans="1:20" ht="29" x14ac:dyDescent="0.35">
      <c r="A49" s="18" t="s">
        <v>58</v>
      </c>
      <c r="B49" s="178" t="s">
        <v>53</v>
      </c>
      <c r="C49" s="178" t="s">
        <v>52</v>
      </c>
      <c r="D49" s="199" t="s">
        <v>32</v>
      </c>
      <c r="E49" s="346" t="s">
        <v>33</v>
      </c>
      <c r="F49" s="347"/>
      <c r="G49" s="347"/>
      <c r="H49" s="347"/>
      <c r="I49" s="347"/>
      <c r="J49" s="347"/>
      <c r="K49" s="347"/>
      <c r="L49" s="347"/>
      <c r="M49" s="348"/>
      <c r="N49" s="16" t="s">
        <v>34</v>
      </c>
      <c r="O49" s="10" t="s">
        <v>34</v>
      </c>
      <c r="P49" s="14"/>
      <c r="Q49" s="10" t="s">
        <v>34</v>
      </c>
      <c r="R49" s="15"/>
      <c r="S49" s="10" t="s">
        <v>34</v>
      </c>
      <c r="T49" s="15"/>
    </row>
    <row r="50" spans="1:20" s="28" customFormat="1" ht="43.5" x14ac:dyDescent="0.35">
      <c r="A50" s="22" t="s">
        <v>207</v>
      </c>
      <c r="B50" s="27" t="s">
        <v>44</v>
      </c>
      <c r="C50" s="134" t="s">
        <v>45</v>
      </c>
      <c r="D50" s="182" t="s">
        <v>8</v>
      </c>
      <c r="E50" s="325" t="s">
        <v>193</v>
      </c>
      <c r="F50" s="326"/>
      <c r="G50" s="326"/>
      <c r="H50" s="326"/>
      <c r="I50" s="326"/>
      <c r="J50" s="326"/>
      <c r="K50" s="326"/>
      <c r="L50" s="326"/>
      <c r="M50" s="327"/>
      <c r="N50" s="23">
        <v>750</v>
      </c>
      <c r="O50" s="24">
        <v>1000</v>
      </c>
      <c r="P50" s="25" t="s">
        <v>239</v>
      </c>
      <c r="Q50" s="24"/>
      <c r="R50" s="27"/>
      <c r="S50" s="24"/>
      <c r="T50" s="27"/>
    </row>
    <row r="51" spans="1:20" s="28" customFormat="1" ht="43.5" x14ac:dyDescent="0.35">
      <c r="A51" s="22" t="s">
        <v>214</v>
      </c>
      <c r="B51" s="27" t="s">
        <v>44</v>
      </c>
      <c r="C51" s="134" t="s">
        <v>46</v>
      </c>
      <c r="D51" s="182" t="s">
        <v>8</v>
      </c>
      <c r="E51" s="325" t="s">
        <v>195</v>
      </c>
      <c r="F51" s="326"/>
      <c r="G51" s="326"/>
      <c r="H51" s="326"/>
      <c r="I51" s="326"/>
      <c r="J51" s="326"/>
      <c r="K51" s="326"/>
      <c r="L51" s="326"/>
      <c r="M51" s="327"/>
      <c r="N51" s="23">
        <v>680</v>
      </c>
      <c r="O51" s="24">
        <v>0</v>
      </c>
      <c r="P51" s="25" t="s">
        <v>247</v>
      </c>
      <c r="Q51" s="24"/>
      <c r="R51" s="27"/>
      <c r="S51" s="24"/>
      <c r="T51" s="27"/>
    </row>
    <row r="52" spans="1:20" s="28" customFormat="1" ht="90.65" customHeight="1" x14ac:dyDescent="0.35">
      <c r="A52" s="22" t="s">
        <v>214</v>
      </c>
      <c r="B52" s="27" t="s">
        <v>44</v>
      </c>
      <c r="C52" s="252" t="s">
        <v>46</v>
      </c>
      <c r="D52" s="251" t="s">
        <v>8</v>
      </c>
      <c r="E52" s="325" t="s">
        <v>215</v>
      </c>
      <c r="F52" s="326"/>
      <c r="G52" s="326"/>
      <c r="H52" s="326"/>
      <c r="I52" s="326"/>
      <c r="J52" s="326"/>
      <c r="K52" s="326"/>
      <c r="L52" s="326"/>
      <c r="M52" s="327"/>
      <c r="N52" s="23">
        <v>340</v>
      </c>
      <c r="O52" s="24">
        <v>1500</v>
      </c>
      <c r="P52" s="25" t="s">
        <v>240</v>
      </c>
      <c r="Q52" s="24"/>
      <c r="R52" s="27"/>
      <c r="S52" s="24"/>
      <c r="T52" s="27"/>
    </row>
    <row r="53" spans="1:20" s="28" customFormat="1" ht="28.75" customHeight="1" x14ac:dyDescent="0.35">
      <c r="A53" s="22" t="s">
        <v>208</v>
      </c>
      <c r="B53" s="27" t="s">
        <v>43</v>
      </c>
      <c r="C53" s="134" t="s">
        <v>46</v>
      </c>
      <c r="D53" s="182" t="s">
        <v>10</v>
      </c>
      <c r="E53" s="325" t="s">
        <v>191</v>
      </c>
      <c r="F53" s="326"/>
      <c r="G53" s="326"/>
      <c r="H53" s="326"/>
      <c r="I53" s="326"/>
      <c r="J53" s="326"/>
      <c r="K53" s="326"/>
      <c r="L53" s="326"/>
      <c r="M53" s="327"/>
      <c r="N53" s="23">
        <v>300</v>
      </c>
      <c r="O53" s="24">
        <v>0</v>
      </c>
      <c r="P53" s="25" t="s">
        <v>241</v>
      </c>
      <c r="Q53" s="24"/>
      <c r="R53" s="27"/>
      <c r="S53" s="24"/>
      <c r="T53" s="27"/>
    </row>
    <row r="54" spans="1:20" s="28" customFormat="1" ht="29" x14ac:dyDescent="0.35">
      <c r="A54" s="22" t="s">
        <v>209</v>
      </c>
      <c r="B54" s="27" t="s">
        <v>43</v>
      </c>
      <c r="C54" s="134" t="s">
        <v>45</v>
      </c>
      <c r="D54" s="182" t="s">
        <v>8</v>
      </c>
      <c r="E54" s="325" t="s">
        <v>192</v>
      </c>
      <c r="F54" s="326"/>
      <c r="G54" s="326"/>
      <c r="H54" s="326"/>
      <c r="I54" s="326"/>
      <c r="J54" s="326"/>
      <c r="K54" s="326"/>
      <c r="L54" s="326"/>
      <c r="M54" s="327"/>
      <c r="N54" s="23">
        <v>350</v>
      </c>
      <c r="O54" s="24">
        <v>0</v>
      </c>
      <c r="P54" s="25" t="s">
        <v>248</v>
      </c>
      <c r="Q54" s="24"/>
      <c r="R54" s="27"/>
      <c r="S54" s="24"/>
      <c r="T54" s="27"/>
    </row>
    <row r="55" spans="1:20" s="28" customFormat="1" ht="58" x14ac:dyDescent="0.35">
      <c r="A55" s="22" t="s">
        <v>209</v>
      </c>
      <c r="B55" s="27" t="s">
        <v>44</v>
      </c>
      <c r="C55" s="134" t="s">
        <v>45</v>
      </c>
      <c r="D55" s="182" t="s">
        <v>8</v>
      </c>
      <c r="E55" s="325" t="s">
        <v>242</v>
      </c>
      <c r="F55" s="326"/>
      <c r="G55" s="326"/>
      <c r="H55" s="326"/>
      <c r="I55" s="326"/>
      <c r="J55" s="326"/>
      <c r="K55" s="326"/>
      <c r="L55" s="326"/>
      <c r="M55" s="327"/>
      <c r="N55" s="23"/>
      <c r="O55" s="24">
        <v>500</v>
      </c>
      <c r="P55" s="25" t="s">
        <v>243</v>
      </c>
      <c r="Q55" s="24"/>
      <c r="R55" s="27"/>
      <c r="S55" s="24"/>
      <c r="T55" s="27"/>
    </row>
    <row r="56" spans="1:20" s="28" customFormat="1" x14ac:dyDescent="0.35">
      <c r="A56" s="22"/>
      <c r="B56" s="27"/>
      <c r="C56" s="134"/>
      <c r="D56" s="182"/>
      <c r="E56" s="325"/>
      <c r="F56" s="326"/>
      <c r="G56" s="326"/>
      <c r="H56" s="326"/>
      <c r="I56" s="326"/>
      <c r="J56" s="326"/>
      <c r="K56" s="326"/>
      <c r="L56" s="326"/>
      <c r="M56" s="327"/>
      <c r="N56" s="23"/>
      <c r="O56" s="24"/>
      <c r="P56" s="25"/>
      <c r="Q56" s="24"/>
      <c r="R56" s="27"/>
      <c r="S56" s="24"/>
      <c r="T56" s="27"/>
    </row>
    <row r="57" spans="1:20" s="28" customFormat="1" x14ac:dyDescent="0.35">
      <c r="A57" s="29"/>
      <c r="B57" s="32"/>
      <c r="C57" s="200"/>
      <c r="D57" s="201"/>
      <c r="E57" s="325"/>
      <c r="F57" s="326"/>
      <c r="G57" s="326"/>
      <c r="H57" s="326"/>
      <c r="I57" s="326"/>
      <c r="J57" s="326"/>
      <c r="K57" s="326"/>
      <c r="L57" s="326"/>
      <c r="M57" s="327"/>
      <c r="N57" s="202"/>
      <c r="O57" s="30"/>
      <c r="P57" s="31"/>
      <c r="Q57" s="30"/>
      <c r="R57" s="32"/>
      <c r="S57" s="30"/>
      <c r="T57" s="32"/>
    </row>
    <row r="58" spans="1:20" s="203" customFormat="1" x14ac:dyDescent="0.35">
      <c r="B58" s="204"/>
      <c r="C58" s="204"/>
      <c r="D58" s="204"/>
      <c r="L58" s="203" t="s">
        <v>69</v>
      </c>
      <c r="M58" s="191"/>
      <c r="N58" s="191">
        <f>SUM(N50:N57)</f>
        <v>2420</v>
      </c>
      <c r="O58" s="205">
        <f>SUM(O50:O57)</f>
        <v>3000</v>
      </c>
      <c r="P58" s="206"/>
      <c r="Q58" s="191">
        <f>SUM(Q50:Q57)</f>
        <v>0</v>
      </c>
      <c r="R58" s="206"/>
      <c r="S58" s="191">
        <f>SUM(S50:S57)</f>
        <v>0</v>
      </c>
      <c r="T58" s="206"/>
    </row>
    <row r="59" spans="1:20" s="140" customFormat="1" x14ac:dyDescent="0.35">
      <c r="B59" s="183"/>
      <c r="C59" s="183"/>
      <c r="D59" s="183"/>
      <c r="M59" s="184"/>
      <c r="N59" s="184"/>
      <c r="O59" s="185"/>
      <c r="P59" s="186"/>
      <c r="Q59" s="184"/>
      <c r="R59" s="186"/>
      <c r="S59" s="184"/>
      <c r="T59" s="186"/>
    </row>
    <row r="60" spans="1:20" s="212" customFormat="1" ht="15.5" x14ac:dyDescent="0.35">
      <c r="A60" s="207" t="s">
        <v>67</v>
      </c>
      <c r="B60" s="208"/>
      <c r="C60" s="208"/>
      <c r="D60" s="208"/>
      <c r="E60" s="208"/>
      <c r="F60" s="208"/>
      <c r="G60" s="208"/>
      <c r="H60" s="208"/>
      <c r="I60" s="208"/>
      <c r="J60" s="208"/>
      <c r="K60" s="208"/>
      <c r="L60" s="208"/>
      <c r="M60" s="209"/>
      <c r="N60" s="210" t="s">
        <v>62</v>
      </c>
      <c r="O60" s="211" t="s">
        <v>37</v>
      </c>
      <c r="P60" s="211" t="s">
        <v>63</v>
      </c>
      <c r="Q60" s="211" t="s">
        <v>38</v>
      </c>
      <c r="R60" s="211" t="s">
        <v>63</v>
      </c>
      <c r="S60" s="211" t="s">
        <v>39</v>
      </c>
      <c r="T60" s="211" t="s">
        <v>63</v>
      </c>
    </row>
    <row r="61" spans="1:20" ht="29" x14ac:dyDescent="0.35">
      <c r="A61" s="18" t="s">
        <v>58</v>
      </c>
      <c r="B61" s="178" t="s">
        <v>53</v>
      </c>
      <c r="C61" s="178" t="s">
        <v>52</v>
      </c>
      <c r="D61" s="199" t="s">
        <v>32</v>
      </c>
      <c r="E61" s="346" t="s">
        <v>33</v>
      </c>
      <c r="F61" s="347"/>
      <c r="G61" s="347"/>
      <c r="H61" s="347"/>
      <c r="I61" s="347"/>
      <c r="J61" s="347"/>
      <c r="K61" s="347"/>
      <c r="L61" s="347"/>
      <c r="M61" s="348"/>
      <c r="N61" s="16" t="s">
        <v>34</v>
      </c>
      <c r="O61" s="10" t="s">
        <v>34</v>
      </c>
      <c r="P61" s="14"/>
      <c r="Q61" s="10" t="s">
        <v>34</v>
      </c>
      <c r="R61" s="15"/>
      <c r="S61" s="10" t="s">
        <v>34</v>
      </c>
      <c r="T61" s="15"/>
    </row>
    <row r="62" spans="1:20" s="28" customFormat="1" x14ac:dyDescent="0.35">
      <c r="A62" s="22"/>
      <c r="B62" s="27"/>
      <c r="C62" s="134"/>
      <c r="O62" s="24"/>
      <c r="P62" s="25"/>
      <c r="Q62" s="24"/>
      <c r="R62" s="27"/>
      <c r="S62" s="24"/>
      <c r="T62" s="27"/>
    </row>
    <row r="63" spans="1:20" s="28" customFormat="1" x14ac:dyDescent="0.35">
      <c r="A63" s="22"/>
      <c r="B63" s="27"/>
      <c r="C63" s="134"/>
      <c r="D63" s="182"/>
      <c r="E63" s="325"/>
      <c r="F63" s="326"/>
      <c r="G63" s="326"/>
      <c r="H63" s="326"/>
      <c r="I63" s="326"/>
      <c r="J63" s="326"/>
      <c r="K63" s="326"/>
      <c r="L63" s="326"/>
      <c r="M63" s="327"/>
      <c r="N63" s="23"/>
      <c r="O63" s="24"/>
      <c r="P63" s="25"/>
      <c r="Q63" s="24"/>
      <c r="R63" s="27"/>
      <c r="S63" s="24"/>
      <c r="T63" s="27"/>
    </row>
    <row r="64" spans="1:20" s="28" customFormat="1" x14ac:dyDescent="0.35">
      <c r="A64" s="22"/>
      <c r="B64" s="27"/>
      <c r="C64" s="134"/>
      <c r="D64" s="182"/>
      <c r="E64" s="325"/>
      <c r="F64" s="326"/>
      <c r="G64" s="326"/>
      <c r="H64" s="326"/>
      <c r="I64" s="326"/>
      <c r="J64" s="326"/>
      <c r="K64" s="326"/>
      <c r="L64" s="326"/>
      <c r="M64" s="327"/>
      <c r="N64" s="23"/>
      <c r="O64" s="24"/>
      <c r="P64" s="25"/>
      <c r="Q64" s="24"/>
      <c r="R64" s="27"/>
      <c r="S64" s="24"/>
      <c r="T64" s="27"/>
    </row>
    <row r="65" spans="1:20" s="28" customFormat="1" x14ac:dyDescent="0.35">
      <c r="A65" s="22"/>
      <c r="B65" s="27"/>
      <c r="C65" s="134"/>
      <c r="D65" s="182"/>
      <c r="E65" s="325"/>
      <c r="F65" s="326"/>
      <c r="G65" s="326"/>
      <c r="H65" s="326"/>
      <c r="I65" s="326"/>
      <c r="J65" s="326"/>
      <c r="K65" s="326"/>
      <c r="L65" s="326"/>
      <c r="M65" s="327"/>
      <c r="N65" s="23"/>
      <c r="O65" s="24"/>
      <c r="P65" s="25"/>
      <c r="Q65" s="24"/>
      <c r="R65" s="27"/>
      <c r="S65" s="24"/>
      <c r="T65" s="27"/>
    </row>
    <row r="66" spans="1:20" s="28" customFormat="1" x14ac:dyDescent="0.35">
      <c r="A66" s="22"/>
      <c r="B66" s="27"/>
      <c r="C66" s="134"/>
      <c r="D66" s="182"/>
      <c r="E66" s="325"/>
      <c r="F66" s="326"/>
      <c r="G66" s="326"/>
      <c r="H66" s="326"/>
      <c r="I66" s="326"/>
      <c r="J66" s="326"/>
      <c r="K66" s="326"/>
      <c r="L66" s="326"/>
      <c r="M66" s="327"/>
      <c r="N66" s="23"/>
      <c r="O66" s="24"/>
      <c r="P66" s="25"/>
      <c r="Q66" s="24"/>
      <c r="R66" s="27"/>
      <c r="S66" s="24"/>
      <c r="T66" s="27"/>
    </row>
    <row r="67" spans="1:20" s="28" customFormat="1" x14ac:dyDescent="0.35">
      <c r="A67" s="22"/>
      <c r="B67" s="27"/>
      <c r="C67" s="134"/>
      <c r="D67" s="182"/>
      <c r="E67" s="325"/>
      <c r="F67" s="326"/>
      <c r="G67" s="326"/>
      <c r="H67" s="326"/>
      <c r="I67" s="326"/>
      <c r="J67" s="326"/>
      <c r="K67" s="326"/>
      <c r="L67" s="326"/>
      <c r="M67" s="327"/>
      <c r="N67" s="23"/>
      <c r="O67" s="24"/>
      <c r="P67" s="25"/>
      <c r="Q67" s="24"/>
      <c r="R67" s="27"/>
      <c r="S67" s="24"/>
      <c r="T67" s="27"/>
    </row>
    <row r="68" spans="1:20" s="28" customFormat="1" x14ac:dyDescent="0.35">
      <c r="A68" s="22"/>
      <c r="B68" s="27"/>
      <c r="C68" s="134"/>
      <c r="D68" s="182"/>
      <c r="E68" s="325"/>
      <c r="F68" s="326"/>
      <c r="G68" s="326"/>
      <c r="H68" s="326"/>
      <c r="I68" s="326"/>
      <c r="J68" s="326"/>
      <c r="K68" s="326"/>
      <c r="L68" s="326"/>
      <c r="M68" s="327"/>
      <c r="N68" s="23"/>
      <c r="O68" s="24"/>
      <c r="P68" s="25"/>
      <c r="Q68" s="24"/>
      <c r="R68" s="27"/>
      <c r="S68" s="24"/>
      <c r="T68" s="27"/>
    </row>
    <row r="69" spans="1:20" s="28" customFormat="1" x14ac:dyDescent="0.35">
      <c r="A69" s="22"/>
      <c r="B69" s="27"/>
      <c r="C69" s="134"/>
      <c r="D69" s="182"/>
      <c r="E69" s="325"/>
      <c r="F69" s="326"/>
      <c r="G69" s="326"/>
      <c r="H69" s="326"/>
      <c r="I69" s="326"/>
      <c r="J69" s="326"/>
      <c r="K69" s="326"/>
      <c r="L69" s="326"/>
      <c r="M69" s="327"/>
      <c r="N69" s="23"/>
      <c r="O69" s="24"/>
      <c r="P69" s="25"/>
      <c r="Q69" s="24"/>
      <c r="R69" s="27"/>
      <c r="S69" s="24"/>
      <c r="T69" s="27"/>
    </row>
    <row r="70" spans="1:20" s="28" customFormat="1" x14ac:dyDescent="0.35">
      <c r="A70" s="22"/>
      <c r="B70" s="27"/>
      <c r="C70" s="134"/>
      <c r="D70" s="182"/>
      <c r="E70" s="325"/>
      <c r="F70" s="326"/>
      <c r="G70" s="326"/>
      <c r="H70" s="326"/>
      <c r="I70" s="326"/>
      <c r="J70" s="326"/>
      <c r="K70" s="326"/>
      <c r="L70" s="326"/>
      <c r="M70" s="327"/>
      <c r="N70" s="23"/>
      <c r="O70" s="24"/>
      <c r="P70" s="25"/>
      <c r="Q70" s="24"/>
      <c r="R70" s="27"/>
      <c r="S70" s="24"/>
      <c r="T70" s="27"/>
    </row>
    <row r="71" spans="1:20" s="28" customFormat="1" x14ac:dyDescent="0.35">
      <c r="A71" s="22"/>
      <c r="B71" s="27"/>
      <c r="C71" s="134"/>
      <c r="D71" s="182"/>
      <c r="E71" s="325"/>
      <c r="F71" s="326"/>
      <c r="G71" s="326"/>
      <c r="H71" s="326"/>
      <c r="I71" s="326"/>
      <c r="J71" s="326"/>
      <c r="K71" s="326"/>
      <c r="L71" s="326"/>
      <c r="M71" s="327"/>
      <c r="N71" s="23"/>
      <c r="O71" s="24"/>
      <c r="P71" s="25"/>
      <c r="Q71" s="24"/>
      <c r="R71" s="27"/>
      <c r="S71" s="24"/>
      <c r="T71" s="27"/>
    </row>
    <row r="72" spans="1:20" s="140" customFormat="1" x14ac:dyDescent="0.35">
      <c r="B72" s="183"/>
      <c r="C72" s="183"/>
      <c r="D72" s="183"/>
      <c r="K72" s="213" t="s">
        <v>70</v>
      </c>
      <c r="L72" s="214"/>
      <c r="M72" s="214"/>
      <c r="N72" s="184">
        <f>SUM(N62:N71)</f>
        <v>0</v>
      </c>
      <c r="O72" s="185">
        <f>SUM(O62:O71)</f>
        <v>0</v>
      </c>
      <c r="P72" s="184"/>
      <c r="Q72" s="184">
        <f>SUM(Q62:Q71)</f>
        <v>0</v>
      </c>
      <c r="R72" s="184"/>
      <c r="S72" s="184">
        <f>SUM(S62:S71)</f>
        <v>0</v>
      </c>
      <c r="T72" s="184"/>
    </row>
    <row r="73" spans="1:20" s="139" customFormat="1" x14ac:dyDescent="0.35">
      <c r="B73" s="146"/>
      <c r="C73" s="146"/>
      <c r="D73" s="146"/>
      <c r="O73" s="155"/>
      <c r="P73" s="156"/>
      <c r="Q73" s="153"/>
      <c r="R73" s="156"/>
      <c r="S73" s="153"/>
      <c r="T73" s="156"/>
    </row>
    <row r="74" spans="1:20" s="176" customFormat="1" ht="15.5" x14ac:dyDescent="0.35">
      <c r="A74" s="215" t="s">
        <v>36</v>
      </c>
      <c r="B74" s="216"/>
      <c r="C74" s="216"/>
      <c r="D74" s="216"/>
      <c r="E74" s="56"/>
      <c r="F74" s="56"/>
      <c r="G74" s="56"/>
      <c r="H74" s="56"/>
      <c r="I74" s="56"/>
      <c r="J74" s="56"/>
      <c r="K74" s="56"/>
      <c r="L74" s="56"/>
      <c r="M74" s="57"/>
      <c r="N74" s="217" t="s">
        <v>62</v>
      </c>
      <c r="O74" s="218" t="s">
        <v>37</v>
      </c>
      <c r="P74" s="218" t="s">
        <v>63</v>
      </c>
      <c r="Q74" s="218" t="s">
        <v>38</v>
      </c>
      <c r="R74" s="218" t="s">
        <v>63</v>
      </c>
      <c r="S74" s="218" t="s">
        <v>39</v>
      </c>
      <c r="T74" s="218" t="s">
        <v>63</v>
      </c>
    </row>
    <row r="75" spans="1:20" ht="29" x14ac:dyDescent="0.35">
      <c r="A75" s="18" t="s">
        <v>58</v>
      </c>
      <c r="B75" s="178" t="s">
        <v>53</v>
      </c>
      <c r="C75" s="178" t="s">
        <v>52</v>
      </c>
      <c r="D75" s="219" t="s">
        <v>32</v>
      </c>
      <c r="E75" s="347" t="s">
        <v>33</v>
      </c>
      <c r="F75" s="347"/>
      <c r="G75" s="347"/>
      <c r="H75" s="347"/>
      <c r="I75" s="347"/>
      <c r="J75" s="347"/>
      <c r="K75" s="347"/>
      <c r="L75" s="347"/>
      <c r="M75" s="348"/>
      <c r="N75" s="16" t="s">
        <v>34</v>
      </c>
      <c r="O75" s="16" t="s">
        <v>34</v>
      </c>
      <c r="P75" s="14"/>
      <c r="Q75" s="16" t="s">
        <v>34</v>
      </c>
      <c r="R75" s="15"/>
      <c r="S75" s="16" t="s">
        <v>34</v>
      </c>
      <c r="T75" s="15"/>
    </row>
    <row r="76" spans="1:20" s="28" customFormat="1" x14ac:dyDescent="0.35">
      <c r="A76" s="22"/>
      <c r="B76" s="27"/>
      <c r="C76" s="27"/>
      <c r="D76" s="182"/>
      <c r="E76" s="325"/>
      <c r="F76" s="326"/>
      <c r="G76" s="326"/>
      <c r="H76" s="326"/>
      <c r="I76" s="326"/>
      <c r="J76" s="326"/>
      <c r="K76" s="326"/>
      <c r="L76" s="326"/>
      <c r="M76" s="327"/>
      <c r="N76" s="23"/>
      <c r="O76" s="23"/>
      <c r="P76" s="25"/>
      <c r="Q76" s="23"/>
      <c r="R76" s="27"/>
      <c r="S76" s="23"/>
      <c r="T76" s="27"/>
    </row>
    <row r="77" spans="1:20" s="28" customFormat="1" x14ac:dyDescent="0.35">
      <c r="A77" s="22"/>
      <c r="B77" s="27"/>
      <c r="C77" s="27"/>
      <c r="D77" s="182"/>
      <c r="E77" s="325"/>
      <c r="F77" s="326"/>
      <c r="G77" s="326"/>
      <c r="H77" s="326"/>
      <c r="I77" s="326"/>
      <c r="J77" s="326"/>
      <c r="K77" s="326"/>
      <c r="L77" s="326"/>
      <c r="M77" s="327"/>
      <c r="N77" s="23"/>
      <c r="O77" s="23"/>
      <c r="P77" s="25"/>
      <c r="Q77" s="23"/>
      <c r="R77" s="27"/>
      <c r="S77" s="23"/>
      <c r="T77" s="27"/>
    </row>
    <row r="78" spans="1:20" s="28" customFormat="1" x14ac:dyDescent="0.35">
      <c r="A78" s="22"/>
      <c r="B78" s="27"/>
      <c r="C78" s="27"/>
      <c r="D78" s="182"/>
      <c r="E78" s="325"/>
      <c r="F78" s="326"/>
      <c r="G78" s="326"/>
      <c r="H78" s="326"/>
      <c r="I78" s="326"/>
      <c r="J78" s="326"/>
      <c r="K78" s="326"/>
      <c r="L78" s="326"/>
      <c r="M78" s="327"/>
      <c r="N78" s="23"/>
      <c r="O78" s="23"/>
      <c r="P78" s="25"/>
      <c r="Q78" s="23"/>
      <c r="R78" s="27"/>
      <c r="S78" s="23"/>
      <c r="T78" s="27"/>
    </row>
    <row r="79" spans="1:20" s="28" customFormat="1" x14ac:dyDescent="0.35">
      <c r="A79" s="22"/>
      <c r="B79" s="27"/>
      <c r="C79" s="27"/>
      <c r="D79" s="182"/>
      <c r="E79" s="325"/>
      <c r="F79" s="326"/>
      <c r="G79" s="326"/>
      <c r="H79" s="326"/>
      <c r="I79" s="326"/>
      <c r="J79" s="326"/>
      <c r="K79" s="326"/>
      <c r="L79" s="326"/>
      <c r="M79" s="327"/>
      <c r="N79" s="23"/>
      <c r="O79" s="23"/>
      <c r="P79" s="25"/>
      <c r="Q79" s="23"/>
      <c r="R79" s="27"/>
      <c r="S79" s="23"/>
      <c r="T79" s="27"/>
    </row>
    <row r="80" spans="1:20" s="28" customFormat="1" x14ac:dyDescent="0.35">
      <c r="A80" s="22"/>
      <c r="B80" s="27"/>
      <c r="C80" s="27"/>
      <c r="D80" s="182"/>
      <c r="E80" s="325"/>
      <c r="F80" s="326"/>
      <c r="G80" s="326"/>
      <c r="H80" s="326"/>
      <c r="I80" s="326"/>
      <c r="J80" s="326"/>
      <c r="K80" s="326"/>
      <c r="L80" s="326"/>
      <c r="M80" s="327"/>
      <c r="N80" s="23"/>
      <c r="O80" s="23"/>
      <c r="P80" s="25"/>
      <c r="Q80" s="23"/>
      <c r="R80" s="27"/>
      <c r="S80" s="23"/>
      <c r="T80" s="27"/>
    </row>
    <row r="81" spans="1:20" s="28" customFormat="1" x14ac:dyDescent="0.35">
      <c r="A81" s="22"/>
      <c r="B81" s="27"/>
      <c r="C81" s="27"/>
      <c r="D81" s="182"/>
      <c r="E81" s="325"/>
      <c r="F81" s="326"/>
      <c r="G81" s="326"/>
      <c r="H81" s="326"/>
      <c r="I81" s="326"/>
      <c r="J81" s="326"/>
      <c r="K81" s="326"/>
      <c r="L81" s="326"/>
      <c r="M81" s="327"/>
      <c r="N81" s="23"/>
      <c r="O81" s="23"/>
      <c r="P81" s="25"/>
      <c r="Q81" s="23"/>
      <c r="R81" s="27"/>
      <c r="S81" s="23"/>
      <c r="T81" s="27"/>
    </row>
    <row r="82" spans="1:20" s="28" customFormat="1" x14ac:dyDescent="0.35">
      <c r="A82" s="22"/>
      <c r="B82" s="27"/>
      <c r="C82" s="27"/>
      <c r="D82" s="182"/>
      <c r="E82" s="325"/>
      <c r="F82" s="326"/>
      <c r="G82" s="326"/>
      <c r="H82" s="326"/>
      <c r="I82" s="326"/>
      <c r="J82" s="326"/>
      <c r="K82" s="326"/>
      <c r="L82" s="326"/>
      <c r="M82" s="327"/>
      <c r="N82" s="23"/>
      <c r="O82" s="23"/>
      <c r="P82" s="31"/>
      <c r="Q82" s="23"/>
      <c r="R82" s="32"/>
      <c r="S82" s="23"/>
      <c r="T82" s="27"/>
    </row>
    <row r="83" spans="1:20" s="140" customFormat="1" x14ac:dyDescent="0.35">
      <c r="B83" s="183"/>
      <c r="C83" s="183"/>
      <c r="D83" s="183"/>
      <c r="K83" s="213" t="s">
        <v>55</v>
      </c>
      <c r="L83" s="214"/>
      <c r="M83" s="214"/>
      <c r="N83" s="184">
        <f>SUM(N76:N82)</f>
        <v>0</v>
      </c>
      <c r="O83" s="185">
        <f>SUM(O76:O82)</f>
        <v>0</v>
      </c>
      <c r="P83" s="206"/>
      <c r="Q83" s="184">
        <f>SUM(Q76:Q82)</f>
        <v>0</v>
      </c>
      <c r="R83" s="206"/>
      <c r="S83" s="184">
        <f>SUM(S76:S82)</f>
        <v>0</v>
      </c>
      <c r="T83" s="220"/>
    </row>
    <row r="84" spans="1:20" s="139" customFormat="1" x14ac:dyDescent="0.35">
      <c r="B84" s="146"/>
      <c r="C84" s="146"/>
      <c r="D84" s="146"/>
      <c r="O84" s="155"/>
      <c r="P84" s="156"/>
      <c r="Q84" s="153"/>
      <c r="R84" s="156"/>
      <c r="S84" s="153"/>
      <c r="T84" s="156"/>
    </row>
    <row r="85" spans="1:20" s="50" customFormat="1" ht="37" x14ac:dyDescent="0.35">
      <c r="A85" s="58" t="s">
        <v>68</v>
      </c>
      <c r="B85" s="221"/>
      <c r="C85" s="78" t="s">
        <v>125</v>
      </c>
      <c r="D85" s="221"/>
      <c r="E85" s="59"/>
      <c r="F85" s="59"/>
      <c r="G85" s="59"/>
      <c r="H85" s="59"/>
      <c r="I85" s="59"/>
      <c r="J85" s="59"/>
      <c r="K85" s="59"/>
      <c r="L85" s="59"/>
      <c r="M85" s="60"/>
      <c r="N85" s="222" t="s">
        <v>62</v>
      </c>
      <c r="O85" s="61" t="s">
        <v>37</v>
      </c>
      <c r="P85" s="223" t="s">
        <v>63</v>
      </c>
      <c r="Q85" s="61" t="s">
        <v>38</v>
      </c>
      <c r="R85" s="62" t="s">
        <v>63</v>
      </c>
      <c r="S85" s="61" t="s">
        <v>39</v>
      </c>
      <c r="T85" s="62" t="s">
        <v>63</v>
      </c>
    </row>
    <row r="86" spans="1:20" ht="29" x14ac:dyDescent="0.35">
      <c r="A86" s="18" t="s">
        <v>58</v>
      </c>
      <c r="B86" s="178" t="s">
        <v>53</v>
      </c>
      <c r="C86" s="178" t="s">
        <v>52</v>
      </c>
      <c r="D86" s="219" t="s">
        <v>32</v>
      </c>
      <c r="E86" s="347" t="s">
        <v>33</v>
      </c>
      <c r="F86" s="347"/>
      <c r="G86" s="347"/>
      <c r="H86" s="347"/>
      <c r="I86" s="347"/>
      <c r="J86" s="347"/>
      <c r="K86" s="347"/>
      <c r="L86" s="347"/>
      <c r="M86" s="348"/>
      <c r="N86" s="16" t="s">
        <v>34</v>
      </c>
      <c r="O86" s="10" t="s">
        <v>34</v>
      </c>
      <c r="P86" s="14"/>
      <c r="Q86" s="10" t="s">
        <v>34</v>
      </c>
      <c r="R86" s="15"/>
      <c r="S86" s="10" t="s">
        <v>34</v>
      </c>
      <c r="T86" s="15"/>
    </row>
    <row r="87" spans="1:20" s="28" customFormat="1" ht="47" customHeight="1" x14ac:dyDescent="0.35">
      <c r="A87" s="22" t="s">
        <v>207</v>
      </c>
      <c r="B87" s="27" t="s">
        <v>44</v>
      </c>
      <c r="C87" s="27" t="s">
        <v>45</v>
      </c>
      <c r="D87" s="190" t="s">
        <v>15</v>
      </c>
      <c r="E87" s="340" t="s">
        <v>188</v>
      </c>
      <c r="F87" s="341"/>
      <c r="G87" s="341"/>
      <c r="H87" s="341"/>
      <c r="I87" s="341"/>
      <c r="J87" s="341"/>
      <c r="K87" s="341"/>
      <c r="L87" s="341"/>
      <c r="M87" s="342"/>
      <c r="N87" s="23">
        <v>250.5</v>
      </c>
      <c r="O87" s="24">
        <v>0</v>
      </c>
      <c r="P87" s="25" t="s">
        <v>249</v>
      </c>
      <c r="Q87" s="24"/>
      <c r="R87" s="27"/>
      <c r="S87" s="24"/>
      <c r="T87" s="27"/>
    </row>
    <row r="88" spans="1:20" s="28" customFormat="1" ht="30.5" customHeight="1" x14ac:dyDescent="0.35">
      <c r="A88" s="22" t="s">
        <v>207</v>
      </c>
      <c r="B88" s="27" t="s">
        <v>44</v>
      </c>
      <c r="C88" s="27" t="s">
        <v>45</v>
      </c>
      <c r="D88" s="190" t="s">
        <v>15</v>
      </c>
      <c r="E88" s="325" t="s">
        <v>189</v>
      </c>
      <c r="F88" s="326"/>
      <c r="G88" s="326"/>
      <c r="H88" s="326"/>
      <c r="I88" s="326"/>
      <c r="J88" s="326"/>
      <c r="K88" s="326"/>
      <c r="L88" s="326"/>
      <c r="M88" s="327"/>
      <c r="N88" s="23">
        <v>110</v>
      </c>
      <c r="O88" s="24">
        <v>0</v>
      </c>
      <c r="P88" s="25" t="s">
        <v>249</v>
      </c>
      <c r="Q88" s="24"/>
      <c r="R88" s="27"/>
      <c r="S88" s="24"/>
      <c r="T88" s="27"/>
    </row>
    <row r="89" spans="1:20" s="28" customFormat="1" ht="37" customHeight="1" x14ac:dyDescent="0.35">
      <c r="A89" s="22" t="s">
        <v>210</v>
      </c>
      <c r="B89" s="27" t="s">
        <v>43</v>
      </c>
      <c r="C89" s="27" t="s">
        <v>46</v>
      </c>
      <c r="D89" s="190" t="s">
        <v>15</v>
      </c>
      <c r="E89" s="325" t="s">
        <v>187</v>
      </c>
      <c r="F89" s="326"/>
      <c r="G89" s="326"/>
      <c r="H89" s="326"/>
      <c r="I89" s="326"/>
      <c r="J89" s="326"/>
      <c r="K89" s="326"/>
      <c r="L89" s="326"/>
      <c r="M89" s="327"/>
      <c r="N89" s="23">
        <v>1040</v>
      </c>
      <c r="O89" s="24">
        <v>0</v>
      </c>
      <c r="P89" s="25" t="s">
        <v>249</v>
      </c>
      <c r="Q89" s="24"/>
      <c r="R89" s="27"/>
      <c r="S89" s="24"/>
      <c r="T89" s="27"/>
    </row>
    <row r="90" spans="1:20" s="28" customFormat="1" x14ac:dyDescent="0.35">
      <c r="A90" s="22"/>
      <c r="B90" s="27"/>
      <c r="C90" s="27"/>
      <c r="D90" s="190" t="s">
        <v>15</v>
      </c>
      <c r="E90" s="325"/>
      <c r="F90" s="326"/>
      <c r="G90" s="326"/>
      <c r="H90" s="326"/>
      <c r="I90" s="326"/>
      <c r="J90" s="326"/>
      <c r="K90" s="326"/>
      <c r="L90" s="326"/>
      <c r="M90" s="327"/>
      <c r="N90" s="23"/>
      <c r="O90" s="24"/>
      <c r="P90" s="25"/>
      <c r="Q90" s="24"/>
      <c r="R90" s="27"/>
      <c r="S90" s="24"/>
      <c r="T90" s="27"/>
    </row>
    <row r="91" spans="1:20" s="28" customFormat="1" x14ac:dyDescent="0.35">
      <c r="A91" s="22"/>
      <c r="B91" s="27"/>
      <c r="C91" s="27"/>
      <c r="D91" s="190" t="s">
        <v>15</v>
      </c>
      <c r="E91" s="325"/>
      <c r="F91" s="326"/>
      <c r="G91" s="326"/>
      <c r="H91" s="326"/>
      <c r="I91" s="326"/>
      <c r="J91" s="326"/>
      <c r="K91" s="326"/>
      <c r="L91" s="326"/>
      <c r="M91" s="327"/>
      <c r="N91" s="23"/>
      <c r="O91" s="24"/>
      <c r="P91" s="25"/>
      <c r="Q91" s="24"/>
      <c r="R91" s="27"/>
      <c r="S91" s="24"/>
      <c r="T91" s="27"/>
    </row>
    <row r="92" spans="1:20" s="28" customFormat="1" x14ac:dyDescent="0.35">
      <c r="A92" s="22"/>
      <c r="B92" s="27"/>
      <c r="C92" s="27"/>
      <c r="D92" s="190" t="s">
        <v>15</v>
      </c>
      <c r="E92" s="325"/>
      <c r="F92" s="326"/>
      <c r="G92" s="326"/>
      <c r="H92" s="326"/>
      <c r="I92" s="326"/>
      <c r="J92" s="326"/>
      <c r="K92" s="326"/>
      <c r="L92" s="326"/>
      <c r="M92" s="327"/>
      <c r="N92" s="23"/>
      <c r="O92" s="24"/>
      <c r="P92" s="25"/>
      <c r="Q92" s="24"/>
      <c r="R92" s="27"/>
      <c r="S92" s="24"/>
      <c r="T92" s="27"/>
    </row>
    <row r="93" spans="1:20" s="28" customFormat="1" x14ac:dyDescent="0.35">
      <c r="A93" s="22"/>
      <c r="B93" s="27"/>
      <c r="C93" s="27"/>
      <c r="D93" s="190" t="s">
        <v>15</v>
      </c>
      <c r="E93" s="325"/>
      <c r="F93" s="326"/>
      <c r="G93" s="326"/>
      <c r="H93" s="326"/>
      <c r="I93" s="326"/>
      <c r="J93" s="326"/>
      <c r="K93" s="326"/>
      <c r="L93" s="326"/>
      <c r="M93" s="327"/>
      <c r="N93" s="23"/>
      <c r="O93" s="24"/>
      <c r="P93" s="25"/>
      <c r="Q93" s="24"/>
      <c r="R93" s="27"/>
      <c r="S93" s="24"/>
      <c r="T93" s="27"/>
    </row>
    <row r="94" spans="1:20" s="28" customFormat="1" x14ac:dyDescent="0.35">
      <c r="A94" s="22"/>
      <c r="B94" s="27"/>
      <c r="C94" s="27"/>
      <c r="D94" s="190" t="s">
        <v>15</v>
      </c>
      <c r="E94" s="325"/>
      <c r="F94" s="326"/>
      <c r="G94" s="326"/>
      <c r="H94" s="326"/>
      <c r="I94" s="326"/>
      <c r="J94" s="326"/>
      <c r="K94" s="326"/>
      <c r="L94" s="326"/>
      <c r="M94" s="327"/>
      <c r="N94" s="23"/>
      <c r="O94" s="24"/>
      <c r="P94" s="25"/>
      <c r="Q94" s="24"/>
      <c r="R94" s="27"/>
      <c r="S94" s="24"/>
      <c r="T94" s="27"/>
    </row>
    <row r="95" spans="1:20" s="28" customFormat="1" x14ac:dyDescent="0.35">
      <c r="A95" s="22"/>
      <c r="B95" s="27"/>
      <c r="C95" s="27"/>
      <c r="D95" s="190" t="s">
        <v>15</v>
      </c>
      <c r="E95" s="325"/>
      <c r="F95" s="326"/>
      <c r="G95" s="326"/>
      <c r="H95" s="326"/>
      <c r="I95" s="326"/>
      <c r="J95" s="326"/>
      <c r="K95" s="326"/>
      <c r="L95" s="326"/>
      <c r="M95" s="327"/>
      <c r="N95" s="23"/>
      <c r="O95" s="24"/>
      <c r="P95" s="25"/>
      <c r="Q95" s="24"/>
      <c r="R95" s="27"/>
      <c r="S95" s="24"/>
      <c r="T95" s="27"/>
    </row>
    <row r="96" spans="1:20" s="28" customFormat="1" x14ac:dyDescent="0.35">
      <c r="A96" s="22"/>
      <c r="B96" s="27"/>
      <c r="C96" s="27"/>
      <c r="D96" s="190" t="s">
        <v>15</v>
      </c>
      <c r="E96" s="325"/>
      <c r="F96" s="326"/>
      <c r="G96" s="326"/>
      <c r="H96" s="326"/>
      <c r="I96" s="326"/>
      <c r="J96" s="326"/>
      <c r="K96" s="326"/>
      <c r="L96" s="326"/>
      <c r="M96" s="327"/>
      <c r="N96" s="23"/>
      <c r="O96" s="24"/>
      <c r="P96" s="25"/>
      <c r="Q96" s="24"/>
      <c r="R96" s="27"/>
      <c r="S96" s="24"/>
      <c r="T96" s="27"/>
    </row>
    <row r="97" spans="1:20" s="140" customFormat="1" x14ac:dyDescent="0.35">
      <c r="B97" s="183"/>
      <c r="C97" s="183"/>
      <c r="D97" s="183"/>
      <c r="L97" s="214" t="s">
        <v>56</v>
      </c>
      <c r="M97" s="214"/>
      <c r="N97" s="184">
        <f>SUM(N87:N96)</f>
        <v>1400.5</v>
      </c>
      <c r="O97" s="185">
        <f>SUM(O87:O96)</f>
        <v>0</v>
      </c>
      <c r="P97" s="186"/>
      <c r="Q97" s="184">
        <f>SUM(Q87:Q96)</f>
        <v>0</v>
      </c>
      <c r="R97" s="186"/>
      <c r="S97" s="184">
        <f>SUM(S87:S96)</f>
        <v>0</v>
      </c>
      <c r="T97" s="186"/>
    </row>
    <row r="98" spans="1:20" s="139" customFormat="1" x14ac:dyDescent="0.35">
      <c r="B98" s="146"/>
      <c r="C98" s="146"/>
      <c r="D98" s="146"/>
      <c r="O98" s="155"/>
      <c r="P98" s="156"/>
      <c r="Q98" s="153"/>
      <c r="R98" s="156"/>
      <c r="S98" s="153"/>
      <c r="T98" s="156"/>
    </row>
    <row r="99" spans="1:20" s="50" customFormat="1" ht="37" x14ac:dyDescent="0.35">
      <c r="A99" s="63" t="s">
        <v>111</v>
      </c>
      <c r="B99" s="224"/>
      <c r="C99" s="224"/>
      <c r="D99" s="224"/>
      <c r="E99" s="64"/>
      <c r="F99" s="64"/>
      <c r="G99" s="64"/>
      <c r="H99" s="64"/>
      <c r="I99" s="64"/>
      <c r="J99" s="64"/>
      <c r="K99" s="64"/>
      <c r="L99" s="64"/>
      <c r="M99" s="65"/>
      <c r="N99" s="225" t="s">
        <v>62</v>
      </c>
      <c r="O99" s="226" t="s">
        <v>37</v>
      </c>
      <c r="P99" s="227" t="s">
        <v>63</v>
      </c>
      <c r="Q99" s="66" t="s">
        <v>38</v>
      </c>
      <c r="R99" s="67" t="s">
        <v>63</v>
      </c>
      <c r="S99" s="66" t="s">
        <v>39</v>
      </c>
      <c r="T99" s="67" t="s">
        <v>63</v>
      </c>
    </row>
    <row r="100" spans="1:20" ht="29" x14ac:dyDescent="0.35">
      <c r="A100" s="18" t="s">
        <v>58</v>
      </c>
      <c r="B100" s="178" t="s">
        <v>53</v>
      </c>
      <c r="C100" s="178" t="s">
        <v>52</v>
      </c>
      <c r="D100" s="219" t="s">
        <v>32</v>
      </c>
      <c r="E100" s="347" t="s">
        <v>33</v>
      </c>
      <c r="F100" s="347"/>
      <c r="G100" s="347"/>
      <c r="H100" s="347"/>
      <c r="I100" s="347"/>
      <c r="J100" s="347"/>
      <c r="K100" s="347"/>
      <c r="L100" s="347"/>
      <c r="M100" s="348"/>
      <c r="N100" s="16" t="s">
        <v>34</v>
      </c>
      <c r="O100" s="10" t="s">
        <v>34</v>
      </c>
      <c r="P100" s="14"/>
      <c r="Q100" s="10" t="s">
        <v>34</v>
      </c>
      <c r="R100" s="15"/>
      <c r="S100" s="10" t="s">
        <v>34</v>
      </c>
      <c r="T100" s="15"/>
    </row>
    <row r="101" spans="1:20" s="28" customFormat="1" ht="29" x14ac:dyDescent="0.35">
      <c r="A101" s="22" t="s">
        <v>210</v>
      </c>
      <c r="B101" s="27" t="s">
        <v>43</v>
      </c>
      <c r="C101" s="27" t="s">
        <v>46</v>
      </c>
      <c r="D101" s="182" t="s">
        <v>19</v>
      </c>
      <c r="E101" s="325" t="s">
        <v>186</v>
      </c>
      <c r="F101" s="326"/>
      <c r="G101" s="326"/>
      <c r="H101" s="326"/>
      <c r="I101" s="326"/>
      <c r="J101" s="326"/>
      <c r="K101" s="326"/>
      <c r="L101" s="326"/>
      <c r="M101" s="327"/>
      <c r="N101" s="23">
        <v>560</v>
      </c>
      <c r="O101" s="24">
        <v>560</v>
      </c>
      <c r="P101" s="25"/>
      <c r="Q101" s="24"/>
      <c r="R101" s="27"/>
      <c r="S101" s="24"/>
      <c r="T101" s="27"/>
    </row>
    <row r="102" spans="1:20" s="28" customFormat="1" ht="43.5" x14ac:dyDescent="0.35">
      <c r="A102" s="22" t="s">
        <v>210</v>
      </c>
      <c r="B102" s="27" t="s">
        <v>43</v>
      </c>
      <c r="C102" s="27" t="s">
        <v>46</v>
      </c>
      <c r="D102" s="182" t="s">
        <v>20</v>
      </c>
      <c r="E102" s="325" t="s">
        <v>190</v>
      </c>
      <c r="F102" s="326"/>
      <c r="G102" s="326"/>
      <c r="H102" s="326"/>
      <c r="I102" s="326"/>
      <c r="J102" s="326"/>
      <c r="K102" s="326"/>
      <c r="L102" s="326"/>
      <c r="M102" s="327"/>
      <c r="N102" s="23">
        <v>465</v>
      </c>
      <c r="O102" s="24">
        <v>175</v>
      </c>
      <c r="P102" s="25" t="s">
        <v>250</v>
      </c>
      <c r="Q102" s="24"/>
      <c r="R102" s="27"/>
      <c r="S102" s="24"/>
      <c r="T102" s="27"/>
    </row>
    <row r="103" spans="1:20" s="28" customFormat="1" ht="43.5" x14ac:dyDescent="0.35">
      <c r="A103" s="22" t="s">
        <v>207</v>
      </c>
      <c r="B103" s="27" t="s">
        <v>44</v>
      </c>
      <c r="C103" s="27" t="s">
        <v>45</v>
      </c>
      <c r="D103" s="182" t="s">
        <v>20</v>
      </c>
      <c r="E103" s="325" t="s">
        <v>194</v>
      </c>
      <c r="F103" s="326"/>
      <c r="G103" s="326"/>
      <c r="H103" s="326"/>
      <c r="I103" s="326"/>
      <c r="J103" s="326"/>
      <c r="K103" s="326"/>
      <c r="L103" s="326"/>
      <c r="M103" s="327"/>
      <c r="N103" s="23">
        <v>1200</v>
      </c>
      <c r="O103" s="24">
        <v>1200</v>
      </c>
      <c r="P103" s="25"/>
      <c r="Q103" s="24"/>
      <c r="R103" s="27"/>
      <c r="S103" s="24"/>
      <c r="T103" s="27"/>
    </row>
    <row r="104" spans="1:20" s="28" customFormat="1" ht="43.5" x14ac:dyDescent="0.35">
      <c r="A104" s="22" t="s">
        <v>209</v>
      </c>
      <c r="B104" s="27" t="s">
        <v>45</v>
      </c>
      <c r="C104" s="27" t="s">
        <v>45</v>
      </c>
      <c r="D104" s="182" t="s">
        <v>20</v>
      </c>
      <c r="E104" s="325" t="s">
        <v>244</v>
      </c>
      <c r="F104" s="326"/>
      <c r="G104" s="326"/>
      <c r="H104" s="326"/>
      <c r="I104" s="326"/>
      <c r="J104" s="326"/>
      <c r="K104" s="326"/>
      <c r="L104" s="326"/>
      <c r="M104" s="327"/>
      <c r="N104" s="23"/>
      <c r="O104" s="24">
        <v>125</v>
      </c>
      <c r="P104" s="25"/>
      <c r="Q104" s="24"/>
      <c r="R104" s="27"/>
      <c r="S104" s="24"/>
      <c r="T104" s="27"/>
    </row>
    <row r="105" spans="1:20" s="28" customFormat="1" ht="43.5" x14ac:dyDescent="0.35">
      <c r="A105" s="22" t="s">
        <v>208</v>
      </c>
      <c r="B105" s="27" t="s">
        <v>45</v>
      </c>
      <c r="C105" s="27" t="s">
        <v>46</v>
      </c>
      <c r="D105" s="182" t="s">
        <v>20</v>
      </c>
      <c r="E105" s="325" t="s">
        <v>246</v>
      </c>
      <c r="F105" s="326"/>
      <c r="G105" s="326"/>
      <c r="H105" s="326"/>
      <c r="I105" s="326"/>
      <c r="J105" s="326"/>
      <c r="K105" s="326"/>
      <c r="L105" s="326"/>
      <c r="M105" s="327"/>
      <c r="N105" s="23"/>
      <c r="O105" s="24">
        <v>985.5</v>
      </c>
      <c r="P105" s="25" t="s">
        <v>245</v>
      </c>
      <c r="Q105" s="24"/>
      <c r="R105" s="27"/>
      <c r="S105" s="24"/>
      <c r="T105" s="27"/>
    </row>
    <row r="106" spans="1:20" s="28" customFormat="1" x14ac:dyDescent="0.35">
      <c r="A106" s="22"/>
      <c r="B106" s="27"/>
      <c r="C106" s="27"/>
      <c r="D106" s="182"/>
      <c r="E106" s="325"/>
      <c r="F106" s="326"/>
      <c r="G106" s="326"/>
      <c r="H106" s="326"/>
      <c r="I106" s="326"/>
      <c r="J106" s="326"/>
      <c r="K106" s="326"/>
      <c r="L106" s="326"/>
      <c r="M106" s="327"/>
      <c r="N106" s="23"/>
      <c r="O106" s="24"/>
      <c r="P106" s="25"/>
      <c r="Q106" s="24"/>
      <c r="R106" s="27"/>
      <c r="S106" s="24"/>
      <c r="T106" s="27"/>
    </row>
    <row r="107" spans="1:20" s="28" customFormat="1" x14ac:dyDescent="0.35">
      <c r="A107" s="22"/>
      <c r="B107" s="27"/>
      <c r="C107" s="27"/>
      <c r="D107" s="182"/>
      <c r="E107" s="325"/>
      <c r="F107" s="326"/>
      <c r="G107" s="326"/>
      <c r="H107" s="326"/>
      <c r="I107" s="326"/>
      <c r="J107" s="326"/>
      <c r="K107" s="326"/>
      <c r="L107" s="326"/>
      <c r="M107" s="327"/>
      <c r="N107" s="23"/>
      <c r="O107" s="24"/>
      <c r="P107" s="25"/>
      <c r="Q107" s="24"/>
      <c r="R107" s="27"/>
      <c r="S107" s="24"/>
      <c r="T107" s="27"/>
    </row>
    <row r="108" spans="1:20" s="28" customFormat="1" x14ac:dyDescent="0.35">
      <c r="A108" s="22"/>
      <c r="B108" s="27"/>
      <c r="C108" s="27"/>
      <c r="D108" s="182"/>
      <c r="E108" s="325"/>
      <c r="F108" s="326"/>
      <c r="G108" s="326"/>
      <c r="H108" s="326"/>
      <c r="I108" s="326"/>
      <c r="J108" s="326"/>
      <c r="K108" s="326"/>
      <c r="L108" s="326"/>
      <c r="M108" s="327"/>
      <c r="N108" s="23"/>
      <c r="O108" s="24"/>
      <c r="P108" s="25"/>
      <c r="Q108" s="24"/>
      <c r="R108" s="27"/>
      <c r="S108" s="24"/>
      <c r="T108" s="27"/>
    </row>
    <row r="109" spans="1:20" s="28" customFormat="1" x14ac:dyDescent="0.35">
      <c r="A109" s="22"/>
      <c r="B109" s="27"/>
      <c r="C109" s="27"/>
      <c r="D109" s="182"/>
      <c r="E109" s="325"/>
      <c r="F109" s="326"/>
      <c r="G109" s="326"/>
      <c r="H109" s="326"/>
      <c r="I109" s="326"/>
      <c r="J109" s="326"/>
      <c r="K109" s="326"/>
      <c r="L109" s="326"/>
      <c r="M109" s="327"/>
      <c r="N109" s="23"/>
      <c r="O109" s="24"/>
      <c r="P109" s="25"/>
      <c r="Q109" s="24"/>
      <c r="R109" s="27"/>
      <c r="S109" s="24"/>
      <c r="T109" s="27"/>
    </row>
    <row r="110" spans="1:20" s="140" customFormat="1" x14ac:dyDescent="0.35">
      <c r="B110" s="183"/>
      <c r="C110" s="183"/>
      <c r="D110" s="183"/>
      <c r="K110" s="213" t="s">
        <v>71</v>
      </c>
      <c r="L110" s="214"/>
      <c r="M110" s="214"/>
      <c r="N110" s="184">
        <f>SUM(N101:N109)</f>
        <v>2225</v>
      </c>
      <c r="O110" s="185">
        <f>SUM(O101:O109)</f>
        <v>3045.5</v>
      </c>
      <c r="P110" s="184"/>
      <c r="Q110" s="184">
        <f>SUM(Q101:Q109)</f>
        <v>0</v>
      </c>
      <c r="R110" s="184"/>
      <c r="S110" s="184">
        <f>SUM(S101:S109)</f>
        <v>0</v>
      </c>
      <c r="T110" s="184"/>
    </row>
    <row r="111" spans="1:20" s="140" customFormat="1" ht="15" thickBot="1" x14ac:dyDescent="0.4">
      <c r="B111" s="183"/>
      <c r="C111" s="183"/>
      <c r="D111" s="183"/>
      <c r="M111" s="184"/>
      <c r="N111" s="184"/>
      <c r="O111" s="185"/>
      <c r="P111" s="186"/>
      <c r="Q111" s="184"/>
      <c r="R111" s="186"/>
      <c r="S111" s="184"/>
      <c r="T111" s="186"/>
    </row>
    <row r="112" spans="1:20" s="140" customFormat="1" ht="19" thickBot="1" x14ac:dyDescent="0.5">
      <c r="B112" s="183"/>
      <c r="C112" s="183"/>
      <c r="D112" s="183"/>
      <c r="K112" s="343" t="s">
        <v>112</v>
      </c>
      <c r="L112" s="344"/>
      <c r="M112" s="345"/>
      <c r="N112" s="184">
        <f>SUM(N97,N83,N110,N72,N58)</f>
        <v>6045.5</v>
      </c>
      <c r="O112" s="185">
        <f>SUM(O97,O83,O110,O72,O58)</f>
        <v>6045.5</v>
      </c>
      <c r="P112" s="184"/>
      <c r="Q112" s="184">
        <f>SUM(Q97,Q83,Q110,Q72,Q58)</f>
        <v>0</v>
      </c>
      <c r="R112" s="184"/>
      <c r="S112" s="184">
        <f>SUM(S97,S83,S110,S72,S58)</f>
        <v>0</v>
      </c>
      <c r="T112" s="186"/>
    </row>
    <row r="113" spans="1:20" s="140" customFormat="1" ht="15" thickBot="1" x14ac:dyDescent="0.4">
      <c r="B113" s="183"/>
      <c r="C113" s="183"/>
      <c r="D113" s="183"/>
      <c r="M113" s="184"/>
      <c r="N113" s="184"/>
      <c r="O113" s="185"/>
      <c r="P113" s="186"/>
      <c r="Q113" s="184"/>
      <c r="R113" s="186"/>
      <c r="S113" s="184"/>
      <c r="T113" s="186"/>
    </row>
    <row r="114" spans="1:20" s="140" customFormat="1" ht="21.5" thickBot="1" x14ac:dyDescent="0.55000000000000004">
      <c r="B114" s="183"/>
      <c r="C114" s="183"/>
      <c r="D114" s="349" t="s">
        <v>74</v>
      </c>
      <c r="E114" s="350"/>
      <c r="F114" s="350"/>
      <c r="G114" s="350"/>
      <c r="H114" s="350"/>
      <c r="I114" s="350"/>
      <c r="J114" s="350"/>
      <c r="K114" s="350"/>
      <c r="L114" s="350"/>
      <c r="M114" s="351"/>
      <c r="N114" s="228">
        <f>SUM(N97,N83,N110,N72,N58,N45)</f>
        <v>45195.012499999997</v>
      </c>
      <c r="O114" s="229">
        <f>SUM(O97,O83,O110,O72,O58,O45)</f>
        <v>45195.012499999997</v>
      </c>
      <c r="P114" s="184"/>
      <c r="Q114" s="228">
        <f>SUM(Q97,Q83,Q110,Q72,Q58,Q45)</f>
        <v>0</v>
      </c>
      <c r="R114" s="184"/>
      <c r="S114" s="228">
        <f>SUM(S97,S83,S110,S72,S58,S45)</f>
        <v>0</v>
      </c>
      <c r="T114" s="184"/>
    </row>
    <row r="115" spans="1:20" s="140" customFormat="1" ht="21" x14ac:dyDescent="0.5">
      <c r="B115" s="183"/>
      <c r="C115" s="183"/>
      <c r="D115" s="183"/>
      <c r="F115" s="230"/>
      <c r="G115" s="230"/>
      <c r="H115" s="230"/>
      <c r="I115" s="230"/>
      <c r="J115" s="230"/>
      <c r="K115" s="230"/>
      <c r="L115" s="230"/>
      <c r="M115" s="230"/>
      <c r="N115" s="184"/>
      <c r="O115" s="185"/>
      <c r="P115" s="184"/>
      <c r="Q115" s="184"/>
      <c r="R115" s="184"/>
      <c r="S115" s="184"/>
      <c r="T115" s="184"/>
    </row>
    <row r="116" spans="1:20" s="139" customFormat="1" x14ac:dyDescent="0.35">
      <c r="B116" s="146"/>
      <c r="C116" s="146"/>
      <c r="D116" s="146"/>
      <c r="O116" s="155"/>
      <c r="P116" s="156"/>
      <c r="Q116" s="153"/>
      <c r="R116" s="156"/>
      <c r="S116" s="153"/>
      <c r="T116" s="156"/>
    </row>
    <row r="117" spans="1:20" s="50" customFormat="1" ht="37" x14ac:dyDescent="0.35">
      <c r="A117" s="68" t="s">
        <v>35</v>
      </c>
      <c r="B117" s="231"/>
      <c r="C117" s="232"/>
      <c r="D117" s="233"/>
      <c r="E117" s="69"/>
      <c r="F117" s="69"/>
      <c r="G117" s="69"/>
      <c r="H117" s="69"/>
      <c r="I117" s="69"/>
      <c r="J117" s="69"/>
      <c r="K117" s="69"/>
      <c r="L117" s="69"/>
      <c r="M117" s="70"/>
      <c r="N117" s="234" t="s">
        <v>62</v>
      </c>
      <c r="O117" s="71" t="s">
        <v>37</v>
      </c>
      <c r="P117" s="235" t="s">
        <v>63</v>
      </c>
      <c r="Q117" s="71" t="s">
        <v>38</v>
      </c>
      <c r="R117" s="72" t="s">
        <v>63</v>
      </c>
      <c r="S117" s="71" t="s">
        <v>39</v>
      </c>
      <c r="T117" s="72" t="s">
        <v>63</v>
      </c>
    </row>
    <row r="118" spans="1:20" ht="29" x14ac:dyDescent="0.35">
      <c r="A118" s="18" t="s">
        <v>58</v>
      </c>
      <c r="B118" s="178" t="s">
        <v>53</v>
      </c>
      <c r="C118" s="178" t="s">
        <v>52</v>
      </c>
      <c r="D118" s="199" t="s">
        <v>32</v>
      </c>
      <c r="E118" s="347" t="s">
        <v>33</v>
      </c>
      <c r="F118" s="347"/>
      <c r="G118" s="347"/>
      <c r="H118" s="347"/>
      <c r="I118" s="347"/>
      <c r="J118" s="347"/>
      <c r="K118" s="347"/>
      <c r="L118" s="347"/>
      <c r="M118" s="348"/>
      <c r="N118" s="16" t="s">
        <v>34</v>
      </c>
      <c r="O118" s="10" t="s">
        <v>34</v>
      </c>
      <c r="P118" s="14"/>
      <c r="Q118" s="10" t="s">
        <v>34</v>
      </c>
      <c r="R118" s="15"/>
      <c r="S118" s="10" t="s">
        <v>34</v>
      </c>
      <c r="T118" s="15"/>
    </row>
    <row r="119" spans="1:20" s="28" customFormat="1" ht="29" x14ac:dyDescent="0.35">
      <c r="A119" s="22"/>
      <c r="B119" s="27"/>
      <c r="C119" s="27"/>
      <c r="D119" s="190" t="s">
        <v>48</v>
      </c>
      <c r="E119" s="340"/>
      <c r="F119" s="341"/>
      <c r="G119" s="341"/>
      <c r="H119" s="341"/>
      <c r="I119" s="341"/>
      <c r="J119" s="341"/>
      <c r="K119" s="341"/>
      <c r="L119" s="341"/>
      <c r="M119" s="342"/>
      <c r="N119" s="23"/>
      <c r="O119" s="24"/>
      <c r="P119" s="25"/>
      <c r="Q119" s="24"/>
      <c r="R119" s="27"/>
      <c r="S119" s="24"/>
      <c r="T119" s="27"/>
    </row>
    <row r="120" spans="1:20" s="28" customFormat="1" ht="29" x14ac:dyDescent="0.35">
      <c r="A120" s="22"/>
      <c r="B120" s="27"/>
      <c r="C120" s="27"/>
      <c r="D120" s="190" t="s">
        <v>48</v>
      </c>
      <c r="E120" s="340"/>
      <c r="F120" s="341"/>
      <c r="G120" s="341"/>
      <c r="H120" s="341"/>
      <c r="I120" s="341"/>
      <c r="J120" s="341"/>
      <c r="K120" s="341"/>
      <c r="L120" s="341"/>
      <c r="M120" s="342"/>
      <c r="N120" s="23"/>
      <c r="O120" s="24"/>
      <c r="P120" s="25"/>
      <c r="Q120" s="24"/>
      <c r="R120" s="33"/>
      <c r="S120" s="24"/>
      <c r="T120" s="33"/>
    </row>
    <row r="121" spans="1:20" s="28" customFormat="1" ht="29" x14ac:dyDescent="0.35">
      <c r="A121" s="22"/>
      <c r="B121" s="27"/>
      <c r="C121" s="27"/>
      <c r="D121" s="190" t="s">
        <v>48</v>
      </c>
      <c r="E121" s="340"/>
      <c r="F121" s="341"/>
      <c r="G121" s="341"/>
      <c r="H121" s="341"/>
      <c r="I121" s="341"/>
      <c r="J121" s="341"/>
      <c r="K121" s="341"/>
      <c r="L121" s="341"/>
      <c r="M121" s="342"/>
      <c r="N121" s="23"/>
      <c r="O121" s="24"/>
      <c r="P121" s="25"/>
      <c r="Q121" s="24"/>
      <c r="R121" s="27"/>
      <c r="S121" s="24"/>
      <c r="T121" s="27"/>
    </row>
    <row r="122" spans="1:20" s="28" customFormat="1" ht="29" x14ac:dyDescent="0.35">
      <c r="A122" s="22"/>
      <c r="B122" s="27"/>
      <c r="C122" s="27"/>
      <c r="D122" s="190" t="s">
        <v>48</v>
      </c>
      <c r="E122" s="340"/>
      <c r="F122" s="341"/>
      <c r="G122" s="341"/>
      <c r="H122" s="341"/>
      <c r="I122" s="341"/>
      <c r="J122" s="341"/>
      <c r="K122" s="341"/>
      <c r="L122" s="341"/>
      <c r="M122" s="342"/>
      <c r="N122" s="23"/>
      <c r="O122" s="24"/>
      <c r="P122" s="25"/>
      <c r="Q122" s="24"/>
      <c r="R122" s="27"/>
      <c r="S122" s="24"/>
      <c r="T122" s="27"/>
    </row>
    <row r="123" spans="1:20" s="28" customFormat="1" ht="29" x14ac:dyDescent="0.35">
      <c r="A123" s="22"/>
      <c r="B123" s="27"/>
      <c r="C123" s="27"/>
      <c r="D123" s="190" t="s">
        <v>48</v>
      </c>
      <c r="E123" s="340"/>
      <c r="F123" s="341"/>
      <c r="G123" s="341"/>
      <c r="H123" s="341"/>
      <c r="I123" s="341"/>
      <c r="J123" s="341"/>
      <c r="K123" s="341"/>
      <c r="L123" s="341"/>
      <c r="M123" s="342"/>
      <c r="N123" s="23"/>
      <c r="O123" s="24"/>
      <c r="P123" s="25"/>
      <c r="Q123" s="24"/>
      <c r="R123" s="27"/>
      <c r="S123" s="24"/>
      <c r="T123" s="27"/>
    </row>
    <row r="124" spans="1:20" s="28" customFormat="1" ht="29" x14ac:dyDescent="0.35">
      <c r="A124" s="22"/>
      <c r="B124" s="27"/>
      <c r="C124" s="27"/>
      <c r="D124" s="190" t="s">
        <v>48</v>
      </c>
      <c r="E124" s="340"/>
      <c r="F124" s="341"/>
      <c r="G124" s="341"/>
      <c r="H124" s="341"/>
      <c r="I124" s="341"/>
      <c r="J124" s="341"/>
      <c r="K124" s="341"/>
      <c r="L124" s="341"/>
      <c r="M124" s="342"/>
      <c r="N124" s="23"/>
      <c r="O124" s="24"/>
      <c r="P124" s="25"/>
      <c r="Q124" s="24"/>
      <c r="R124" s="27"/>
      <c r="S124" s="24"/>
      <c r="T124" s="27"/>
    </row>
    <row r="125" spans="1:20" s="28" customFormat="1" ht="29" x14ac:dyDescent="0.35">
      <c r="A125" s="22"/>
      <c r="B125" s="27"/>
      <c r="C125" s="27"/>
      <c r="D125" s="190" t="s">
        <v>48</v>
      </c>
      <c r="E125" s="340"/>
      <c r="F125" s="341"/>
      <c r="G125" s="341"/>
      <c r="H125" s="341"/>
      <c r="I125" s="341"/>
      <c r="J125" s="341"/>
      <c r="K125" s="341"/>
      <c r="L125" s="341"/>
      <c r="M125" s="342"/>
      <c r="N125" s="23"/>
      <c r="O125" s="24"/>
      <c r="P125" s="25"/>
      <c r="Q125" s="24"/>
      <c r="R125" s="27"/>
      <c r="S125" s="24"/>
      <c r="T125" s="27"/>
    </row>
    <row r="126" spans="1:20" s="28" customFormat="1" ht="29" x14ac:dyDescent="0.35">
      <c r="A126" s="22"/>
      <c r="B126" s="27"/>
      <c r="C126" s="27"/>
      <c r="D126" s="190" t="s">
        <v>48</v>
      </c>
      <c r="E126" s="340"/>
      <c r="F126" s="341"/>
      <c r="G126" s="341"/>
      <c r="H126" s="341"/>
      <c r="I126" s="341"/>
      <c r="J126" s="341"/>
      <c r="K126" s="341"/>
      <c r="L126" s="341"/>
      <c r="M126" s="342"/>
      <c r="N126" s="23"/>
      <c r="O126" s="24"/>
      <c r="P126" s="25"/>
      <c r="Q126" s="24"/>
      <c r="R126" s="27"/>
      <c r="S126" s="24"/>
      <c r="T126" s="27"/>
    </row>
    <row r="127" spans="1:20" s="28" customFormat="1" ht="29" x14ac:dyDescent="0.35">
      <c r="A127" s="22"/>
      <c r="B127" s="27"/>
      <c r="C127" s="27"/>
      <c r="D127" s="190" t="s">
        <v>48</v>
      </c>
      <c r="E127" s="340"/>
      <c r="F127" s="341"/>
      <c r="G127" s="341"/>
      <c r="H127" s="341"/>
      <c r="I127" s="341"/>
      <c r="J127" s="341"/>
      <c r="K127" s="341"/>
      <c r="L127" s="341"/>
      <c r="M127" s="342"/>
      <c r="N127" s="23"/>
      <c r="O127" s="24"/>
      <c r="P127" s="25"/>
      <c r="Q127" s="24"/>
      <c r="R127" s="27"/>
      <c r="S127" s="24"/>
      <c r="T127" s="27"/>
    </row>
    <row r="128" spans="1:20" s="28" customFormat="1" ht="29" x14ac:dyDescent="0.35">
      <c r="A128" s="22"/>
      <c r="B128" s="27"/>
      <c r="C128" s="27"/>
      <c r="D128" s="190" t="s">
        <v>48</v>
      </c>
      <c r="E128" s="340"/>
      <c r="F128" s="341"/>
      <c r="G128" s="341"/>
      <c r="H128" s="341"/>
      <c r="I128" s="341"/>
      <c r="J128" s="341"/>
      <c r="K128" s="341"/>
      <c r="L128" s="341"/>
      <c r="M128" s="342"/>
      <c r="N128" s="23"/>
      <c r="O128" s="24"/>
      <c r="P128" s="25"/>
      <c r="Q128" s="24"/>
      <c r="R128" s="27"/>
      <c r="S128" s="24"/>
      <c r="T128" s="27"/>
    </row>
    <row r="129" spans="1:20" s="28" customFormat="1" ht="29.5" thickBot="1" x14ac:dyDescent="0.4">
      <c r="A129" s="22"/>
      <c r="B129" s="27"/>
      <c r="C129" s="27"/>
      <c r="D129" s="190" t="s">
        <v>48</v>
      </c>
      <c r="E129" s="340"/>
      <c r="F129" s="341"/>
      <c r="G129" s="341"/>
      <c r="H129" s="341"/>
      <c r="I129" s="341"/>
      <c r="J129" s="341"/>
      <c r="K129" s="341"/>
      <c r="L129" s="341"/>
      <c r="M129" s="342"/>
      <c r="N129" s="23"/>
      <c r="O129" s="24"/>
      <c r="P129" s="25"/>
      <c r="Q129" s="24"/>
      <c r="R129" s="27"/>
      <c r="S129" s="24"/>
      <c r="T129" s="27"/>
    </row>
    <row r="130" spans="1:20" s="140" customFormat="1" ht="21.5" thickBot="1" x14ac:dyDescent="0.55000000000000004">
      <c r="B130" s="183"/>
      <c r="C130" s="183"/>
      <c r="D130" s="183"/>
      <c r="G130" s="349" t="s">
        <v>57</v>
      </c>
      <c r="H130" s="350"/>
      <c r="I130" s="350"/>
      <c r="J130" s="350"/>
      <c r="K130" s="350"/>
      <c r="L130" s="350"/>
      <c r="M130" s="351" t="s">
        <v>57</v>
      </c>
      <c r="N130" s="184">
        <f>SUM(N119:N129)</f>
        <v>0</v>
      </c>
      <c r="O130" s="185">
        <f>SUM(O119:O129)</f>
        <v>0</v>
      </c>
      <c r="P130" s="186"/>
      <c r="Q130" s="184">
        <f>SUM(Q119:Q129)</f>
        <v>0</v>
      </c>
      <c r="R130" s="186"/>
      <c r="S130" s="184">
        <f>SUM(S119:S129)</f>
        <v>0</v>
      </c>
      <c r="T130" s="186"/>
    </row>
    <row r="131" spans="1:20" s="139" customFormat="1" ht="15" thickBot="1" x14ac:dyDescent="0.4">
      <c r="B131" s="146"/>
      <c r="C131" s="146"/>
      <c r="D131" s="146"/>
      <c r="O131" s="155"/>
      <c r="P131" s="156"/>
      <c r="Q131" s="153"/>
      <c r="R131" s="156"/>
      <c r="S131" s="153"/>
      <c r="T131" s="156"/>
    </row>
    <row r="132" spans="1:20" s="139" customFormat="1" ht="21.5" thickBot="1" x14ac:dyDescent="0.55000000000000004">
      <c r="B132" s="146"/>
      <c r="C132" s="146"/>
      <c r="D132" s="146"/>
      <c r="G132" s="349" t="s">
        <v>164</v>
      </c>
      <c r="H132" s="350"/>
      <c r="I132" s="350"/>
      <c r="J132" s="350"/>
      <c r="K132" s="350"/>
      <c r="L132" s="350"/>
      <c r="M132" s="351"/>
      <c r="N132" s="236">
        <f>N114</f>
        <v>45195.012499999997</v>
      </c>
      <c r="O132" s="155"/>
      <c r="P132" s="156"/>
      <c r="Q132" s="153"/>
      <c r="R132" s="156"/>
      <c r="S132" s="153"/>
      <c r="T132" s="156"/>
    </row>
    <row r="133" spans="1:20" s="139" customFormat="1" ht="15" thickBot="1" x14ac:dyDescent="0.4">
      <c r="B133" s="146"/>
      <c r="C133" s="146"/>
      <c r="D133" s="146"/>
      <c r="O133" s="155"/>
      <c r="P133" s="156"/>
      <c r="Q133" s="153"/>
      <c r="R133" s="156"/>
      <c r="S133" s="153"/>
      <c r="T133" s="156"/>
    </row>
    <row r="134" spans="1:20" s="140" customFormat="1" ht="21.5" thickBot="1" x14ac:dyDescent="0.55000000000000004">
      <c r="B134" s="183"/>
      <c r="C134" s="183"/>
      <c r="D134" s="183"/>
      <c r="F134" s="237"/>
      <c r="G134" s="349" t="s">
        <v>73</v>
      </c>
      <c r="H134" s="350"/>
      <c r="I134" s="350"/>
      <c r="J134" s="350"/>
      <c r="K134" s="350"/>
      <c r="L134" s="350"/>
      <c r="M134" s="351"/>
      <c r="N134" s="236">
        <v>2304.9899999999998</v>
      </c>
      <c r="O134" s="238">
        <v>2304.9899999999998</v>
      </c>
      <c r="P134" s="236"/>
      <c r="Q134" s="236">
        <v>0</v>
      </c>
      <c r="R134" s="236"/>
      <c r="S134" s="236">
        <v>0</v>
      </c>
      <c r="T134" s="184"/>
    </row>
    <row r="135" spans="1:20" s="139" customFormat="1" x14ac:dyDescent="0.35">
      <c r="B135" s="146"/>
      <c r="C135" s="146"/>
      <c r="D135" s="146"/>
      <c r="O135" s="155"/>
      <c r="P135" s="156"/>
      <c r="Q135" s="153"/>
      <c r="R135" s="156"/>
      <c r="S135" s="153"/>
      <c r="T135" s="156"/>
    </row>
    <row r="136" spans="1:20" s="139" customFormat="1" ht="15" thickBot="1" x14ac:dyDescent="0.4">
      <c r="B136" s="146"/>
      <c r="C136" s="146"/>
      <c r="D136" s="146"/>
      <c r="O136" s="155"/>
      <c r="P136" s="156"/>
      <c r="Q136" s="153"/>
      <c r="R136" s="156"/>
      <c r="S136" s="153"/>
      <c r="T136" s="156"/>
    </row>
    <row r="137" spans="1:20" s="239" customFormat="1" ht="24" thickBot="1" x14ac:dyDescent="0.6">
      <c r="B137" s="240"/>
      <c r="C137" s="240"/>
      <c r="D137" s="352" t="s">
        <v>75</v>
      </c>
      <c r="E137" s="353"/>
      <c r="F137" s="353"/>
      <c r="G137" s="353"/>
      <c r="H137" s="353"/>
      <c r="I137" s="353"/>
      <c r="J137" s="353"/>
      <c r="K137" s="353"/>
      <c r="L137" s="353"/>
      <c r="M137" s="354"/>
      <c r="N137" s="241">
        <f>SUM(N130,N132,N134)</f>
        <v>47500.002499999995</v>
      </c>
      <c r="O137" s="242">
        <f>SUM(O134,O130,O114)</f>
        <v>47500.002499999995</v>
      </c>
      <c r="P137" s="241"/>
      <c r="Q137" s="241">
        <f>SUM(Q134,Q130,Q114)</f>
        <v>0</v>
      </c>
      <c r="R137" s="241"/>
      <c r="S137" s="241">
        <f>SUM(S134,S130,S114)</f>
        <v>0</v>
      </c>
      <c r="T137" s="243"/>
    </row>
  </sheetData>
  <mergeCells count="92">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 ref="E124:M124"/>
    <mergeCell ref="E107:M107"/>
    <mergeCell ref="E108:M108"/>
    <mergeCell ref="E109:M109"/>
    <mergeCell ref="K112:M112"/>
    <mergeCell ref="D114:M114"/>
    <mergeCell ref="E118:M118"/>
    <mergeCell ref="E106:M106"/>
    <mergeCell ref="E92:M92"/>
    <mergeCell ref="E93:M93"/>
    <mergeCell ref="E94:M94"/>
    <mergeCell ref="E95:M95"/>
    <mergeCell ref="E96:M96"/>
    <mergeCell ref="E100:M100"/>
    <mergeCell ref="E101:M101"/>
    <mergeCell ref="E102:M102"/>
    <mergeCell ref="E103:M103"/>
    <mergeCell ref="E104:M104"/>
    <mergeCell ref="E105:M105"/>
    <mergeCell ref="E91:M91"/>
    <mergeCell ref="E77:M77"/>
    <mergeCell ref="E78:M78"/>
    <mergeCell ref="E79:M79"/>
    <mergeCell ref="E80:M80"/>
    <mergeCell ref="E81:M81"/>
    <mergeCell ref="E82:M82"/>
    <mergeCell ref="E86:M86"/>
    <mergeCell ref="E87:M87"/>
    <mergeCell ref="E88:M88"/>
    <mergeCell ref="E89:M89"/>
    <mergeCell ref="E90:M90"/>
    <mergeCell ref="E76:M76"/>
    <mergeCell ref="E53:M53"/>
    <mergeCell ref="E63:M63"/>
    <mergeCell ref="E64:M64"/>
    <mergeCell ref="E65:M65"/>
    <mergeCell ref="E66:M66"/>
    <mergeCell ref="E67:M67"/>
    <mergeCell ref="E68:M68"/>
    <mergeCell ref="E69:M69"/>
    <mergeCell ref="E70:M70"/>
    <mergeCell ref="E71:M71"/>
    <mergeCell ref="E75:M75"/>
    <mergeCell ref="E61:M61"/>
    <mergeCell ref="E42:M42"/>
    <mergeCell ref="J45:M45"/>
    <mergeCell ref="E49:M49"/>
    <mergeCell ref="E50:M50"/>
    <mergeCell ref="E51:M51"/>
    <mergeCell ref="E52:M52"/>
    <mergeCell ref="E54:M54"/>
    <mergeCell ref="E55:M55"/>
    <mergeCell ref="E56:M56"/>
    <mergeCell ref="E57:M57"/>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10">
    <dataValidation type="list" allowBlank="1" showInputMessage="1" showErrorMessage="1" error="Please Select from the Drop Down Menu" sqref="D76:D82" xr:uid="{42ABAC2A-EECB-4236-9DBB-877AE6916113}">
      <formula1>Telephone</formula1>
    </dataValidation>
    <dataValidation allowBlank="1" showInputMessage="1" showErrorMessage="1" error="Please Select from the Drop Down Menu" sqref="D87:D96" xr:uid="{9BACAB6C-9E81-4B5E-B4A8-3840596078A6}"/>
    <dataValidation allowBlank="1" showInputMessage="1" showErrorMessage="1" error="Please select from the drop down menu" sqref="D33:D42" xr:uid="{45C3A760-C80C-484A-A4E4-33AD0C01FF2D}"/>
    <dataValidation type="list" allowBlank="1" showInputMessage="1" showErrorMessage="1" error="Please select from the drop down menu" sqref="D20:D28" xr:uid="{486BB405-7F45-4B3D-822B-131AC7947D5C}">
      <formula1>Salary</formula1>
    </dataValidation>
    <dataValidation type="list" allowBlank="1" showInputMessage="1" showErrorMessage="1" error="Please Select from the Drop Down Menu" sqref="D50:D57" xr:uid="{4B7A0BAF-306C-4059-B942-016080E42989}">
      <formula1>ContractedServices</formula1>
    </dataValidation>
    <dataValidation type="list" allowBlank="1" showInputMessage="1" showErrorMessage="1" sqref="D101:D109" xr:uid="{73CE3B7C-0626-451D-8EA9-CDA197F98162}">
      <formula1>Other</formula1>
    </dataValidation>
    <dataValidation type="list" allowBlank="1" showInputMessage="1" showErrorMessage="1" sqref="H6" xr:uid="{8F996B69-63AC-4442-B83E-FD9E1417D61D}">
      <formula1>YesNo</formula1>
    </dataValidation>
    <dataValidation type="list" allowBlank="1" showInputMessage="1" showErrorMessage="1" sqref="D119:D129" xr:uid="{E6B4D1A4-EF4D-4EAE-A63B-C86EFB21BEF1}">
      <formula1>Salaries</formula1>
    </dataValidation>
    <dataValidation type="list" allowBlank="1" showInputMessage="1" showErrorMessage="1" sqref="B101:C109 B119:C129 B50:C57 B76:C82 B20:C28 B87:C96 B62:C71 B33:C42" xr:uid="{5033AD29-17C1-483A-9CE5-61B94F6B646C}">
      <formula1>Quarter1</formula1>
    </dataValidation>
    <dataValidation type="list" allowBlank="1" showInputMessage="1" showErrorMessage="1" error="Please Select from the Drop Down Menu" sqref="D63:D71 D53" xr:uid="{D14D595B-8FC3-4CDF-911C-07BDD284D3DE}">
      <formula1>Supplies</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2" sqref="H32"/>
    </sheetView>
  </sheetViews>
  <sheetFormatPr defaultRowHeight="14.5" x14ac:dyDescent="0.35"/>
  <cols>
    <col min="1" max="1" width="3" bestFit="1" customWidth="1"/>
    <col min="2" max="2" width="28.90625" customWidth="1"/>
    <col min="3" max="3" width="16.54296875" customWidth="1"/>
    <col min="4" max="4" width="6.6328125" customWidth="1"/>
    <col min="5" max="5" width="3" bestFit="1" customWidth="1"/>
    <col min="6" max="6" width="28.08984375" customWidth="1"/>
    <col min="7" max="7" width="16.90625" customWidth="1"/>
    <col min="8" max="8" width="6.90625" customWidth="1"/>
    <col min="9" max="9" width="3" bestFit="1" customWidth="1"/>
    <col min="10" max="10" width="27.453125" bestFit="1" customWidth="1"/>
    <col min="11" max="11" width="16.90625" customWidth="1"/>
    <col min="12" max="12" width="6.54296875" customWidth="1"/>
    <col min="13" max="13" width="3" bestFit="1" customWidth="1"/>
    <col min="14" max="14" width="27.453125" bestFit="1" customWidth="1"/>
    <col min="15" max="15" width="16.54296875" customWidth="1"/>
    <col min="16" max="16" width="6.6328125" customWidth="1"/>
    <col min="18" max="18" width="3" bestFit="1" customWidth="1"/>
    <col min="19" max="19" width="27.453125" bestFit="1" customWidth="1"/>
    <col min="22" max="22" width="27.453125" bestFit="1" customWidth="1"/>
  </cols>
  <sheetData>
    <row r="1" spans="1:15" ht="18.5" x14ac:dyDescent="0.45">
      <c r="A1" s="360" t="s">
        <v>40</v>
      </c>
      <c r="B1" s="360"/>
      <c r="C1" s="360"/>
      <c r="E1" s="360" t="s">
        <v>37</v>
      </c>
      <c r="F1" s="360"/>
      <c r="G1" s="360"/>
      <c r="I1" s="360" t="s">
        <v>38</v>
      </c>
      <c r="J1" s="360"/>
      <c r="K1" s="360"/>
      <c r="M1" s="360" t="s">
        <v>39</v>
      </c>
      <c r="N1" s="360"/>
      <c r="O1" s="360"/>
    </row>
    <row r="2" spans="1:15" x14ac:dyDescent="0.35">
      <c r="A2" s="276" t="s">
        <v>2</v>
      </c>
      <c r="B2" s="276"/>
      <c r="C2" s="1" t="s">
        <v>0</v>
      </c>
      <c r="E2" s="276" t="s">
        <v>2</v>
      </c>
      <c r="F2" s="276"/>
      <c r="G2" s="1" t="s">
        <v>0</v>
      </c>
      <c r="I2" s="276" t="s">
        <v>2</v>
      </c>
      <c r="J2" s="276"/>
      <c r="K2" s="1" t="s">
        <v>0</v>
      </c>
      <c r="M2" s="276" t="s">
        <v>2</v>
      </c>
      <c r="N2" s="276"/>
      <c r="O2" s="1" t="s">
        <v>0</v>
      </c>
    </row>
    <row r="3" spans="1:15" x14ac:dyDescent="0.35">
      <c r="A3" s="358" t="s">
        <v>5</v>
      </c>
      <c r="B3" s="359"/>
      <c r="C3" s="19"/>
      <c r="E3" s="358" t="s">
        <v>5</v>
      </c>
      <c r="F3" s="359"/>
      <c r="G3" s="19"/>
      <c r="I3" s="358" t="s">
        <v>5</v>
      </c>
      <c r="J3" s="359"/>
      <c r="K3" s="19"/>
      <c r="M3" s="358" t="s">
        <v>5</v>
      </c>
      <c r="N3" s="359"/>
      <c r="O3" s="19"/>
    </row>
    <row r="4" spans="1:15" x14ac:dyDescent="0.35">
      <c r="A4" s="4">
        <v>1</v>
      </c>
      <c r="B4" s="5" t="s">
        <v>1</v>
      </c>
      <c r="C4" s="19">
        <f ca="1">SUMIF('Budget Detail &amp; Amendments'!D1:D133, B4, 'Budget Detail &amp; Amendments'!N1:N130)</f>
        <v>28050</v>
      </c>
      <c r="E4" s="4">
        <v>1</v>
      </c>
      <c r="F4" s="5" t="s">
        <v>1</v>
      </c>
      <c r="G4" s="19">
        <f>SUMIF('Budget Detail &amp; Amendments'!E23:E33, 'Budget Roll-Up'!F4, 'Budget Detail &amp; Amendments'!P23:P33)</f>
        <v>0</v>
      </c>
      <c r="I4" s="4">
        <v>1</v>
      </c>
      <c r="J4" s="5" t="s">
        <v>1</v>
      </c>
      <c r="K4" s="19">
        <f>SUMIF('Budget Detail &amp; Amendments'!E23:E33, 'Budget Roll-Up'!J4, 'Budget Detail &amp; Amendments'!R23:R33)</f>
        <v>0</v>
      </c>
      <c r="M4" s="4">
        <v>1</v>
      </c>
      <c r="N4" s="5" t="s">
        <v>1</v>
      </c>
      <c r="O4" s="19">
        <f>SUMIF('Budget Detail &amp; Amendments'!E23:E33, 'Budget Roll-Up'!N4, 'Budget Detail &amp; Amendments'!T23:T33)</f>
        <v>0</v>
      </c>
    </row>
    <row r="5" spans="1:15" x14ac:dyDescent="0.35">
      <c r="A5" s="4">
        <v>2</v>
      </c>
      <c r="B5" s="5" t="s">
        <v>3</v>
      </c>
      <c r="C5" s="19">
        <f ca="1">SUMIF('Budget Detail &amp; Amendments'!D2:D134, B5, 'Budget Detail &amp; Amendments'!N2:N131)</f>
        <v>0</v>
      </c>
      <c r="E5" s="4">
        <v>2</v>
      </c>
      <c r="F5" s="5" t="s">
        <v>3</v>
      </c>
      <c r="G5" s="19">
        <f>SUMIF('Budget Detail &amp; Amendments'!E23:E33, 'Budget Roll-Up'!F5, 'Budget Detail &amp; Amendments'!P23:P33)</f>
        <v>0</v>
      </c>
      <c r="I5" s="4">
        <v>2</v>
      </c>
      <c r="J5" s="5" t="s">
        <v>3</v>
      </c>
      <c r="K5" s="19">
        <f>SUMIF('Budget Detail &amp; Amendments'!E23:E33, 'Budget Roll-Up'!J5, 'Budget Detail &amp; Amendments'!R23:R33)</f>
        <v>0</v>
      </c>
      <c r="M5" s="4">
        <v>2</v>
      </c>
      <c r="N5" s="5" t="s">
        <v>3</v>
      </c>
      <c r="O5" s="19">
        <f>SUMIF('Budget Detail &amp; Amendments'!E23:E33, 'Budget Roll-Up'!N5, 'Budget Detail &amp; Amendments'!T23:T33)</f>
        <v>0</v>
      </c>
    </row>
    <row r="6" spans="1:15" x14ac:dyDescent="0.35">
      <c r="A6" s="4">
        <v>3</v>
      </c>
      <c r="B6" s="5" t="s">
        <v>4</v>
      </c>
      <c r="C6" s="19">
        <f ca="1">SUMIF('Budget Detail &amp; Amendments'!D3:D135, B6, 'Budget Detail &amp; Amendments'!N3:N132)</f>
        <v>11099.512500000001</v>
      </c>
      <c r="E6" s="4">
        <v>3</v>
      </c>
      <c r="F6" s="5" t="s">
        <v>4</v>
      </c>
      <c r="G6" s="19" t="str">
        <f>'Budget Detail &amp; Amendments'!P51</f>
        <v>The other course project ended up much larger than this one and so this project will move to next year.</v>
      </c>
      <c r="I6" s="4">
        <v>3</v>
      </c>
      <c r="J6" s="5" t="s">
        <v>4</v>
      </c>
      <c r="K6" s="19">
        <f>'Budget Detail &amp; Amendments'!R51</f>
        <v>0</v>
      </c>
      <c r="M6" s="4">
        <v>3</v>
      </c>
      <c r="N6" s="5" t="s">
        <v>4</v>
      </c>
      <c r="O6" s="19">
        <f>'Budget Detail &amp; Amendments'!T51</f>
        <v>0</v>
      </c>
    </row>
    <row r="7" spans="1:15" x14ac:dyDescent="0.35">
      <c r="A7" s="6">
        <v>4</v>
      </c>
      <c r="B7" s="7" t="s">
        <v>6</v>
      </c>
      <c r="C7" s="20">
        <f ca="1">SUM(C4:C6)</f>
        <v>39149.512499999997</v>
      </c>
      <c r="E7" s="6">
        <v>4</v>
      </c>
      <c r="F7" s="7" t="s">
        <v>6</v>
      </c>
      <c r="G7" s="20">
        <f>SUM(G4:G6)</f>
        <v>0</v>
      </c>
      <c r="I7" s="6">
        <v>4</v>
      </c>
      <c r="J7" s="7" t="s">
        <v>6</v>
      </c>
      <c r="K7" s="20">
        <f>SUM(K4:K6)</f>
        <v>0</v>
      </c>
      <c r="M7" s="6">
        <v>4</v>
      </c>
      <c r="N7" s="7" t="s">
        <v>6</v>
      </c>
      <c r="O7" s="20">
        <f>SUM(O4:O6)</f>
        <v>0</v>
      </c>
    </row>
    <row r="8" spans="1:15" x14ac:dyDescent="0.35">
      <c r="G8" s="21"/>
      <c r="K8" s="21"/>
      <c r="O8" s="21"/>
    </row>
    <row r="9" spans="1:15" x14ac:dyDescent="0.35">
      <c r="A9" s="276" t="s">
        <v>7</v>
      </c>
      <c r="B9" s="276"/>
      <c r="E9" s="276" t="s">
        <v>7</v>
      </c>
      <c r="F9" s="276"/>
      <c r="G9" s="21"/>
      <c r="I9" s="276" t="s">
        <v>7</v>
      </c>
      <c r="J9" s="276"/>
      <c r="K9" s="21"/>
      <c r="M9" s="276" t="s">
        <v>7</v>
      </c>
      <c r="N9" s="276"/>
      <c r="O9" s="21"/>
    </row>
    <row r="10" spans="1:15" x14ac:dyDescent="0.35">
      <c r="A10" s="4">
        <v>5</v>
      </c>
      <c r="B10" s="5" t="s">
        <v>8</v>
      </c>
      <c r="C10" s="19">
        <f ca="1">SUMIF('Budget Detail &amp; Amendments'!D7:D139, B10, 'Budget Detail &amp; Amendments'!N7:N136)</f>
        <v>2120</v>
      </c>
      <c r="E10" s="4">
        <v>5</v>
      </c>
      <c r="F10" s="5" t="s">
        <v>8</v>
      </c>
      <c r="G10" s="19">
        <f>SUMIF('Budget Detail &amp; Amendments'!E58:E65, 'Budget Roll-Up'!F10, 'Budget Detail &amp; Amendments'!P58:P65)</f>
        <v>0</v>
      </c>
      <c r="I10" s="4">
        <v>5</v>
      </c>
      <c r="J10" s="5" t="s">
        <v>8</v>
      </c>
      <c r="K10" s="19">
        <f>SUMIF('Budget Detail &amp; Amendments'!E58:E65, 'Budget Roll-Up'!J10, 'Budget Detail &amp; Amendments'!R58:R65)</f>
        <v>0</v>
      </c>
      <c r="M10" s="4">
        <v>5</v>
      </c>
      <c r="N10" s="5" t="s">
        <v>8</v>
      </c>
      <c r="O10" s="19">
        <f>SUMIF('Budget Detail &amp; Amendments'!E58:E65, 'Budget Roll-Up'!N10, 'Budget Detail &amp; Amendments'!T58:T65)</f>
        <v>0</v>
      </c>
    </row>
    <row r="11" spans="1:15" x14ac:dyDescent="0.35">
      <c r="A11" s="4">
        <v>6</v>
      </c>
      <c r="B11" s="5" t="s">
        <v>9</v>
      </c>
      <c r="C11" s="19">
        <f ca="1">SUMIF('Budget Detail &amp; Amendments'!D8:D140, B11, 'Budget Detail &amp; Amendments'!N8:N137)</f>
        <v>0</v>
      </c>
      <c r="E11" s="4">
        <v>6</v>
      </c>
      <c r="F11" s="5" t="s">
        <v>9</v>
      </c>
      <c r="G11" s="19"/>
      <c r="I11" s="4">
        <v>6</v>
      </c>
      <c r="J11" s="5" t="s">
        <v>9</v>
      </c>
      <c r="K11" s="19"/>
      <c r="M11" s="4">
        <v>6</v>
      </c>
      <c r="N11" s="5" t="s">
        <v>9</v>
      </c>
      <c r="O11" s="19"/>
    </row>
    <row r="12" spans="1:15" x14ac:dyDescent="0.35">
      <c r="A12" s="4">
        <v>7</v>
      </c>
      <c r="B12" s="5" t="s">
        <v>10</v>
      </c>
      <c r="C12" s="19">
        <f ca="1">SUMIF('Budget Detail &amp; Amendments'!D9:D141, B12, 'Budget Detail &amp; Amendments'!N9:N138)</f>
        <v>300</v>
      </c>
      <c r="E12" s="4">
        <v>7</v>
      </c>
      <c r="F12" s="5" t="s">
        <v>10</v>
      </c>
      <c r="G12" s="19">
        <f>SUMIF('Budget Detail &amp; Amendments'!E58:E65, 'Budget Roll-Up'!F12, 'Budget Detail &amp; Amendments'!P58:P65)</f>
        <v>0</v>
      </c>
      <c r="I12" s="4">
        <v>7</v>
      </c>
      <c r="J12" s="5" t="s">
        <v>10</v>
      </c>
      <c r="K12" s="19">
        <f>SUMIF('Budget Detail &amp; Amendments'!E58:E65, 'Budget Roll-Up'!J12, 'Budget Detail &amp; Amendments'!R58:R65)</f>
        <v>0</v>
      </c>
      <c r="M12" s="4">
        <v>7</v>
      </c>
      <c r="N12" s="5" t="s">
        <v>10</v>
      </c>
      <c r="O12" s="19">
        <f>SUMIF('Budget Detail &amp; Amendments'!E58:E65, 'Budget Roll-Up'!N12, 'Budget Detail &amp; Amendments'!T58:T65)</f>
        <v>0</v>
      </c>
    </row>
    <row r="13" spans="1:15" x14ac:dyDescent="0.35">
      <c r="A13" s="4">
        <v>8</v>
      </c>
      <c r="B13" s="5" t="s">
        <v>13</v>
      </c>
      <c r="C13" s="19">
        <f ca="1">SUMIF('Budget Detail &amp; Amendments'!D10:D142, B13, 'Budget Detail &amp; Amendments'!N10:N139)</f>
        <v>0</v>
      </c>
      <c r="E13" s="4">
        <v>8</v>
      </c>
      <c r="F13" s="5" t="s">
        <v>13</v>
      </c>
      <c r="G13" s="19">
        <f>SUMIF('Budget Detail &amp; Amendments'!E70:E82, 'Budget Roll-Up'!F13, 'Budget Detail &amp; Amendments'!P70:P82)</f>
        <v>0</v>
      </c>
      <c r="I13" s="4">
        <v>8</v>
      </c>
      <c r="J13" s="5" t="s">
        <v>13</v>
      </c>
      <c r="K13" s="19">
        <f>SUMIF('Budget Detail &amp; Amendments'!E70:E82, 'Budget Roll-Up'!J13, 'Budget Detail &amp; Amendments'!R70:R82)</f>
        <v>0</v>
      </c>
      <c r="M13" s="4">
        <v>8</v>
      </c>
      <c r="N13" s="5" t="s">
        <v>13</v>
      </c>
      <c r="O13" s="19">
        <f>SUMIF('Budget Detail &amp; Amendments'!E70:E82, 'Budget Roll-Up'!N13, 'Budget Detail &amp; Amendments'!T70:T82)</f>
        <v>0</v>
      </c>
    </row>
    <row r="14" spans="1:15" x14ac:dyDescent="0.35">
      <c r="A14" s="4">
        <v>9</v>
      </c>
      <c r="B14" s="5" t="s">
        <v>11</v>
      </c>
      <c r="C14" s="19">
        <f ca="1">SUMIF('Budget Detail &amp; Amendments'!D11:D143, B14, 'Budget Detail &amp; Amendments'!N11:N140)</f>
        <v>0</v>
      </c>
      <c r="E14" s="4">
        <v>9</v>
      </c>
      <c r="F14" s="5" t="s">
        <v>11</v>
      </c>
      <c r="G14" s="19">
        <f>SUMIF('Budget Detail &amp; Amendments'!E70:E82, 'Budget Roll-Up'!F14, 'Budget Detail &amp; Amendments'!P70:P82)</f>
        <v>0</v>
      </c>
      <c r="I14" s="4">
        <v>9</v>
      </c>
      <c r="J14" s="5" t="s">
        <v>11</v>
      </c>
      <c r="K14" s="19">
        <f>SUMIF('Budget Detail &amp; Amendments'!E70:E82, 'Budget Roll-Up'!J14, 'Budget Detail &amp; Amendments'!R70:R82)</f>
        <v>0</v>
      </c>
      <c r="M14" s="4">
        <v>9</v>
      </c>
      <c r="N14" s="5" t="s">
        <v>11</v>
      </c>
      <c r="O14" s="19">
        <f>SUMIF('Budget Detail &amp; Amendments'!E70:E82, 'Budget Roll-Up'!N14, 'Budget Detail &amp; Amendments'!T70:T82)</f>
        <v>0</v>
      </c>
    </row>
    <row r="15" spans="1:15" x14ac:dyDescent="0.35">
      <c r="A15" s="4">
        <v>10</v>
      </c>
      <c r="B15" s="5" t="s">
        <v>12</v>
      </c>
      <c r="C15" s="19">
        <f ca="1">SUMIF('Budget Detail &amp; Amendments'!D12:D144, B15, 'Budget Detail &amp; Amendments'!N12:N141)</f>
        <v>0</v>
      </c>
      <c r="E15" s="4">
        <v>10</v>
      </c>
      <c r="F15" s="5" t="s">
        <v>12</v>
      </c>
      <c r="G15" s="19">
        <f>SUMIF('Budget Detail &amp; Amendments'!E87:E97, 'Budget Roll-Up'!F15, 'Budget Detail &amp; Amendments'!P87:P97)</f>
        <v>0</v>
      </c>
      <c r="I15" s="4">
        <v>10</v>
      </c>
      <c r="J15" s="5" t="s">
        <v>12</v>
      </c>
      <c r="K15" s="19">
        <f>SUMIF('Budget Detail &amp; Amendments'!E87:E97, 'Budget Roll-Up'!J15, 'Budget Detail &amp; Amendments'!R87:R97)</f>
        <v>0</v>
      </c>
      <c r="M15" s="4">
        <v>10</v>
      </c>
      <c r="N15" s="5" t="s">
        <v>12</v>
      </c>
      <c r="O15" s="19">
        <f>SUMIF('Budget Detail &amp; Amendments'!E87:E97, 'Budget Roll-Up'!N15, 'Budget Detail &amp; Amendments'!T87:T97)</f>
        <v>0</v>
      </c>
    </row>
    <row r="16" spans="1:15" x14ac:dyDescent="0.35">
      <c r="A16" s="4">
        <v>11</v>
      </c>
      <c r="B16" s="5" t="s">
        <v>14</v>
      </c>
      <c r="C16" s="19">
        <f ca="1">SUMIF('Budget Detail &amp; Amendments'!D13:D145, B16, 'Budget Detail &amp; Amendments'!N13:N142)</f>
        <v>0</v>
      </c>
      <c r="E16" s="4">
        <v>11</v>
      </c>
      <c r="F16" s="5" t="s">
        <v>14</v>
      </c>
      <c r="G16" s="19">
        <f>SUMIF('Budget Detail &amp; Amendments'!E87:E97, 'Budget Roll-Up'!F16, 'Budget Detail &amp; Amendments'!P87:P97)</f>
        <v>0</v>
      </c>
      <c r="I16" s="4">
        <v>11</v>
      </c>
      <c r="J16" s="5" t="s">
        <v>14</v>
      </c>
      <c r="K16" s="19">
        <f>SUMIF('Budget Detail &amp; Amendments'!E87:E97, 'Budget Roll-Up'!J16, 'Budget Detail &amp; Amendments'!R87:R97)</f>
        <v>0</v>
      </c>
      <c r="M16" s="4">
        <v>11</v>
      </c>
      <c r="N16" s="5" t="s">
        <v>14</v>
      </c>
      <c r="O16" s="19">
        <f>SUMIF('Budget Detail &amp; Amendments'!E87:E97, 'Budget Roll-Up'!N16, 'Budget Detail &amp; Amendments'!T87:T97)</f>
        <v>0</v>
      </c>
    </row>
    <row r="17" spans="1:15" x14ac:dyDescent="0.35">
      <c r="A17" s="4">
        <v>12</v>
      </c>
      <c r="B17" s="5" t="s">
        <v>15</v>
      </c>
      <c r="C17" s="19">
        <f ca="1">SUMIF('Budget Detail &amp; Amendments'!D14:D146, B17, 'Budget Detail &amp; Amendments'!N14:N143)</f>
        <v>1400.5</v>
      </c>
      <c r="E17" s="4">
        <v>12</v>
      </c>
      <c r="F17" s="5" t="s">
        <v>15</v>
      </c>
      <c r="G17" s="19">
        <f>SUM('Budget Detail &amp; Amendments'!P116)</f>
        <v>0</v>
      </c>
      <c r="I17" s="4">
        <v>12</v>
      </c>
      <c r="J17" s="5" t="s">
        <v>15</v>
      </c>
      <c r="K17" s="19">
        <f>SUM('Budget Detail &amp; Amendments'!R116)</f>
        <v>0</v>
      </c>
      <c r="M17" s="4">
        <v>12</v>
      </c>
      <c r="N17" s="5" t="s">
        <v>15</v>
      </c>
      <c r="O17" s="19">
        <f>SUM('Budget Detail &amp; Amendments'!T116)</f>
        <v>0</v>
      </c>
    </row>
    <row r="18" spans="1:15" x14ac:dyDescent="0.35">
      <c r="A18" s="4">
        <v>13</v>
      </c>
      <c r="B18" s="5" t="s">
        <v>16</v>
      </c>
      <c r="C18" s="19">
        <f ca="1">SUMIF('Budget Detail &amp; Amendments'!D15:D147, B18, 'Budget Detail &amp; Amendments'!N15:N144)</f>
        <v>0</v>
      </c>
      <c r="E18" s="4">
        <v>13</v>
      </c>
      <c r="F18" s="5" t="s">
        <v>16</v>
      </c>
      <c r="G18" s="19"/>
      <c r="I18" s="4">
        <v>13</v>
      </c>
      <c r="J18" s="5" t="s">
        <v>16</v>
      </c>
      <c r="K18" s="19"/>
      <c r="M18" s="4">
        <v>13</v>
      </c>
      <c r="N18" s="5" t="s">
        <v>16</v>
      </c>
      <c r="O18" s="19"/>
    </row>
    <row r="19" spans="1:15" x14ac:dyDescent="0.35">
      <c r="A19" s="4">
        <v>14</v>
      </c>
      <c r="B19" s="5" t="s">
        <v>17</v>
      </c>
      <c r="C19" s="19">
        <f ca="1">SUMIF('Budget Detail &amp; Amendments'!D16:D148, B19, 'Budget Detail &amp; Amendments'!N16:N145)</f>
        <v>0</v>
      </c>
      <c r="E19" s="4">
        <v>14</v>
      </c>
      <c r="F19" s="5" t="s">
        <v>17</v>
      </c>
      <c r="G19" s="19"/>
      <c r="I19" s="4">
        <v>14</v>
      </c>
      <c r="J19" s="5" t="s">
        <v>17</v>
      </c>
      <c r="K19" s="19"/>
      <c r="M19" s="4">
        <v>14</v>
      </c>
      <c r="N19" s="5" t="s">
        <v>17</v>
      </c>
      <c r="O19" s="19"/>
    </row>
    <row r="20" spans="1:15" x14ac:dyDescent="0.35">
      <c r="A20" s="4">
        <v>15</v>
      </c>
      <c r="B20" s="5" t="s">
        <v>18</v>
      </c>
      <c r="C20" s="19">
        <f ca="1">SUMIF('Budget Detail &amp; Amendments'!D17:D149, B20, 'Budget Detail &amp; Amendments'!N17:N146)</f>
        <v>0</v>
      </c>
      <c r="E20" s="4">
        <v>15</v>
      </c>
      <c r="F20" s="5" t="s">
        <v>18</v>
      </c>
      <c r="G20" s="19"/>
      <c r="I20" s="4">
        <v>15</v>
      </c>
      <c r="J20" s="5" t="s">
        <v>18</v>
      </c>
      <c r="K20" s="19"/>
      <c r="M20" s="4">
        <v>15</v>
      </c>
      <c r="N20" s="5" t="s">
        <v>18</v>
      </c>
      <c r="O20" s="19"/>
    </row>
    <row r="21" spans="1:15" x14ac:dyDescent="0.35">
      <c r="A21" s="4">
        <v>16</v>
      </c>
      <c r="B21" s="5" t="s">
        <v>19</v>
      </c>
      <c r="C21" s="19">
        <f ca="1">SUMIF('Budget Detail &amp; Amendments'!D18:D150, B21, 'Budget Detail &amp; Amendments'!N18:N147)</f>
        <v>560</v>
      </c>
      <c r="E21" s="4">
        <v>16</v>
      </c>
      <c r="F21" s="5" t="s">
        <v>19</v>
      </c>
      <c r="G21" s="19">
        <f>SUMIF('Budget Detail &amp; Amendments'!E120:E128, 'Budget Roll-Up'!F21, 'Budget Detail &amp; Amendments'!P120:P128)</f>
        <v>0</v>
      </c>
      <c r="I21" s="4">
        <v>16</v>
      </c>
      <c r="J21" s="5" t="s">
        <v>19</v>
      </c>
      <c r="K21" s="19">
        <f>SUMIF('Budget Detail &amp; Amendments'!E120:E128, 'Budget Roll-Up'!J21, 'Budget Detail &amp; Amendments'!R120:R128)</f>
        <v>0</v>
      </c>
      <c r="M21" s="4">
        <v>16</v>
      </c>
      <c r="N21" s="5" t="s">
        <v>19</v>
      </c>
      <c r="O21" s="19">
        <f>SUMIF('Budget Detail &amp; Amendments'!E120:E128, 'Budget Roll-Up'!N21, 'Budget Detail &amp; Amendments'!T120:T128)</f>
        <v>0</v>
      </c>
    </row>
    <row r="22" spans="1:15" x14ac:dyDescent="0.35">
      <c r="A22" s="4">
        <v>17</v>
      </c>
      <c r="B22" s="5" t="s">
        <v>20</v>
      </c>
      <c r="C22" s="19">
        <f ca="1">SUMIF('Budget Detail &amp; Amendments'!D19:D151, B22, 'Budget Detail &amp; Amendments'!N19:N148)</f>
        <v>1665</v>
      </c>
      <c r="E22" s="4">
        <v>17</v>
      </c>
      <c r="F22" s="5" t="s">
        <v>20</v>
      </c>
      <c r="G22" s="19">
        <f>SUMIF('Budget Detail &amp; Amendments'!E120:E128, 'Budget Roll-Up'!F22, 'Budget Detail &amp; Amendments'!P120:P128)</f>
        <v>0</v>
      </c>
      <c r="I22" s="4">
        <v>17</v>
      </c>
      <c r="J22" s="5" t="s">
        <v>20</v>
      </c>
      <c r="K22" s="19">
        <f>SUMIF('Budget Detail &amp; Amendments'!E120:E128, 'Budget Roll-Up'!J22, 'Budget Detail &amp; Amendments'!R120:R128)</f>
        <v>0</v>
      </c>
      <c r="M22" s="4">
        <v>17</v>
      </c>
      <c r="N22" s="5" t="s">
        <v>20</v>
      </c>
      <c r="O22" s="19">
        <f>SUMIF('Budget Detail &amp; Amendments'!E120:E128, 'Budget Roll-Up'!N22,'Budget Detail &amp; Amendments'!T120:T128)</f>
        <v>0</v>
      </c>
    </row>
    <row r="23" spans="1:15" x14ac:dyDescent="0.35">
      <c r="A23" s="4">
        <v>18</v>
      </c>
      <c r="B23" s="5" t="s">
        <v>21</v>
      </c>
      <c r="C23" s="19">
        <f ca="1">SUMIF('Budget Detail &amp; Amendments'!D20:D152, B23, 'Budget Detail &amp; Amendments'!N20:N149)</f>
        <v>0</v>
      </c>
      <c r="E23" s="4">
        <v>18</v>
      </c>
      <c r="F23" s="5" t="s">
        <v>21</v>
      </c>
      <c r="G23" s="19">
        <f>SUMIF('Budget Detail &amp; Amendments'!E120:E128, 'Budget Roll-Up'!F23, 'Budget Detail &amp; Amendments'!P120:P128)</f>
        <v>0</v>
      </c>
      <c r="I23" s="4">
        <v>18</v>
      </c>
      <c r="J23" s="5" t="s">
        <v>21</v>
      </c>
      <c r="K23" s="19">
        <f>SUMIF('Budget Detail &amp; Amendments'!E120:E128, 'Budget Roll-Up'!J23,'Budget Detail &amp; Amendments'!R120:R128)</f>
        <v>0</v>
      </c>
      <c r="M23" s="4">
        <v>18</v>
      </c>
      <c r="N23" s="5" t="s">
        <v>21</v>
      </c>
      <c r="O23" s="19">
        <f>SUMIF('Budget Detail &amp; Amendments'!E120:E128, 'Budget Roll-Up'!N23, 'Budget Detail &amp; Amendments'!T120:T128)</f>
        <v>0</v>
      </c>
    </row>
    <row r="24" spans="1:15" x14ac:dyDescent="0.35">
      <c r="A24" s="6">
        <v>19</v>
      </c>
      <c r="B24" s="7" t="s">
        <v>22</v>
      </c>
      <c r="C24" s="19">
        <f ca="1">SUM(C10:C23)</f>
        <v>6045.5</v>
      </c>
      <c r="E24" s="6">
        <v>19</v>
      </c>
      <c r="F24" s="7" t="s">
        <v>22</v>
      </c>
      <c r="G24" s="19">
        <f>SUM(G10:G23)</f>
        <v>0</v>
      </c>
      <c r="I24" s="6">
        <v>19</v>
      </c>
      <c r="J24" s="7" t="s">
        <v>22</v>
      </c>
      <c r="K24" s="19">
        <f>SUM(K10:K23)</f>
        <v>0</v>
      </c>
      <c r="M24" s="6">
        <v>19</v>
      </c>
      <c r="N24" s="7" t="s">
        <v>22</v>
      </c>
      <c r="O24" s="19">
        <f>SUM(O10:O23)</f>
        <v>0</v>
      </c>
    </row>
    <row r="25" spans="1:15" x14ac:dyDescent="0.35">
      <c r="C25" s="21"/>
      <c r="G25" s="21"/>
      <c r="K25" s="21"/>
      <c r="O25" s="21"/>
    </row>
    <row r="26" spans="1:15" x14ac:dyDescent="0.35">
      <c r="A26" s="6">
        <v>20</v>
      </c>
      <c r="B26" s="7" t="s">
        <v>23</v>
      </c>
      <c r="C26" s="19">
        <f>'Budget Detail &amp; Amendments'!N134</f>
        <v>2304.9899999999998</v>
      </c>
      <c r="E26" s="6">
        <v>20</v>
      </c>
      <c r="F26" s="7" t="s">
        <v>23</v>
      </c>
      <c r="G26" s="19">
        <f>'Budget Detail &amp; Amendments'!P153</f>
        <v>0</v>
      </c>
      <c r="I26" s="6">
        <v>20</v>
      </c>
      <c r="J26" s="7" t="s">
        <v>23</v>
      </c>
      <c r="K26" s="19">
        <f>SUM('Budget Detail &amp; Amendments'!R153)</f>
        <v>0</v>
      </c>
      <c r="M26" s="6">
        <v>20</v>
      </c>
      <c r="N26" s="7" t="s">
        <v>23</v>
      </c>
      <c r="O26" s="19">
        <f>SUM('Budget Detail &amp; Amendments'!T153)</f>
        <v>0</v>
      </c>
    </row>
    <row r="27" spans="1:15" x14ac:dyDescent="0.35">
      <c r="A27" s="1"/>
      <c r="B27" s="1"/>
      <c r="C27" s="21"/>
      <c r="E27" s="1"/>
      <c r="F27" s="1"/>
      <c r="G27" s="21"/>
      <c r="I27" s="1"/>
      <c r="J27" s="1"/>
      <c r="K27" s="21"/>
      <c r="M27" s="1"/>
      <c r="N27" s="1"/>
      <c r="O27" s="21"/>
    </row>
    <row r="28" spans="1:15" x14ac:dyDescent="0.35">
      <c r="A28" s="6">
        <v>21</v>
      </c>
      <c r="B28" s="7" t="s">
        <v>24</v>
      </c>
      <c r="C28" s="19">
        <f>'Budget Detail &amp; Amendments'!N130</f>
        <v>0</v>
      </c>
      <c r="E28" s="6">
        <v>21</v>
      </c>
      <c r="F28" s="7" t="s">
        <v>24</v>
      </c>
      <c r="G28" s="19">
        <f>SUM('Budget Detail &amp; Amendments'!P149)</f>
        <v>0</v>
      </c>
      <c r="I28" s="6">
        <v>21</v>
      </c>
      <c r="J28" s="7" t="s">
        <v>24</v>
      </c>
      <c r="K28" s="19">
        <f>SUM('Budget Detail &amp; Amendments'!R149)</f>
        <v>0</v>
      </c>
      <c r="M28" s="6">
        <v>21</v>
      </c>
      <c r="N28" s="7" t="s">
        <v>24</v>
      </c>
      <c r="O28" s="19">
        <f>SUM('Budget Detail &amp; Amendments'!T149)</f>
        <v>0</v>
      </c>
    </row>
    <row r="29" spans="1:15" x14ac:dyDescent="0.35">
      <c r="A29" s="2"/>
      <c r="B29" s="1"/>
      <c r="C29" s="21"/>
      <c r="E29" s="2"/>
      <c r="F29" s="1"/>
      <c r="G29" s="21"/>
      <c r="I29" s="2"/>
      <c r="J29" s="1"/>
      <c r="K29" s="21"/>
      <c r="M29" s="2"/>
      <c r="N29" s="1"/>
      <c r="O29" s="21"/>
    </row>
    <row r="30" spans="1:15" x14ac:dyDescent="0.35">
      <c r="A30" s="6">
        <v>22</v>
      </c>
      <c r="B30" s="7" t="s">
        <v>25</v>
      </c>
      <c r="C30" s="19">
        <f ca="1">SUM(C7,C24,C26,C28)</f>
        <v>47500.002499999995</v>
      </c>
      <c r="E30" s="6">
        <v>22</v>
      </c>
      <c r="F30" s="7" t="s">
        <v>25</v>
      </c>
      <c r="G30" s="19">
        <f>SUM(G7,G24,G26,G28)</f>
        <v>0</v>
      </c>
      <c r="I30" s="6">
        <v>22</v>
      </c>
      <c r="J30" s="7" t="s">
        <v>25</v>
      </c>
      <c r="K30" s="19">
        <f>SUM(K7,K24,K26,K28)</f>
        <v>0</v>
      </c>
      <c r="M30" s="6">
        <v>22</v>
      </c>
      <c r="N30" s="7" t="s">
        <v>25</v>
      </c>
      <c r="O30" s="19">
        <f>SUM(O7,O24,O26,O28)</f>
        <v>0</v>
      </c>
    </row>
    <row r="33" spans="1:7" ht="15" thickBot="1" x14ac:dyDescent="0.4"/>
    <row r="34" spans="1:7" ht="15" customHeight="1" thickBot="1" x14ac:dyDescent="0.4">
      <c r="A34" s="361" t="s">
        <v>59</v>
      </c>
      <c r="B34" s="362"/>
      <c r="C34" s="362"/>
      <c r="D34" s="362"/>
      <c r="E34" s="362"/>
      <c r="F34" s="362"/>
      <c r="G34" s="363"/>
    </row>
    <row r="35" spans="1:7" x14ac:dyDescent="0.35">
      <c r="A35" s="12"/>
      <c r="C35" s="12"/>
      <c r="D35" s="12"/>
      <c r="E35" s="12"/>
      <c r="F35" s="12"/>
    </row>
    <row r="52" ht="15" customHeight="1" x14ac:dyDescent="0.3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08984375" style="1" customWidth="1"/>
    <col min="4" max="4" width="17.453125" style="48" customWidth="1"/>
    <col min="6" max="6" width="18.08984375" style="49" customWidth="1"/>
    <col min="8" max="8" width="17.90625" style="48" customWidth="1"/>
    <col min="10" max="10" width="18.36328125" style="48" customWidth="1"/>
  </cols>
  <sheetData>
    <row r="1" spans="1:10" s="74" customFormat="1" ht="18.5" x14ac:dyDescent="0.45">
      <c r="A1" s="73"/>
      <c r="B1" s="73"/>
      <c r="D1" s="75" t="s">
        <v>108</v>
      </c>
      <c r="E1" s="76"/>
      <c r="F1" s="77" t="s">
        <v>37</v>
      </c>
      <c r="G1" s="76"/>
      <c r="H1" s="75" t="s">
        <v>38</v>
      </c>
      <c r="I1" s="76"/>
      <c r="J1" s="75" t="s">
        <v>39</v>
      </c>
    </row>
    <row r="3" spans="1:10" x14ac:dyDescent="0.35">
      <c r="A3" s="13" t="s">
        <v>98</v>
      </c>
      <c r="B3" s="1" t="str">
        <f>Narrative!C3</f>
        <v>Salary &amp; benefits (50%) for Director of K-12 Partnerships</v>
      </c>
      <c r="D3" s="48">
        <f ca="1">SUMIF('Budget Detail &amp; Amendments'!A:Q, 1,'Budget Detail &amp; Amendments'!O:O)</f>
        <v>0</v>
      </c>
      <c r="F3" s="49">
        <f ca="1">SUMIF('Budget Detail &amp; Amendments'!A:Q, 1, 'Budget Detail &amp; Amendments'!P:P)</f>
        <v>0</v>
      </c>
      <c r="H3" s="48">
        <f ca="1">SUMIF('Budget Detail &amp; Amendments'!A:Q, 1, 'Budget Detail &amp; Amendments'!R:R)</f>
        <v>0</v>
      </c>
      <c r="J3" s="48">
        <f ca="1">SUMIF('Budget Detail &amp; Amendments'!A:Q, 1, 'Budget Detail &amp; Amendments'!T:T)</f>
        <v>0</v>
      </c>
    </row>
    <row r="5" spans="1:10" x14ac:dyDescent="0.35">
      <c r="A5" s="13" t="s">
        <v>99</v>
      </c>
      <c r="B5" s="1" t="str">
        <f>Narrative!C45</f>
        <v>Authenticity &amp; Allignment</v>
      </c>
      <c r="D5" s="48">
        <f ca="1">SUMIF('Budget Detail &amp; Amendments'!A:Q, 2, 'Budget Detail &amp; Amendments'!O:O)</f>
        <v>0</v>
      </c>
      <c r="F5" s="49">
        <f ca="1">SUMIF('Budget Detail &amp; Amendments'!A:Q, 2, 'Budget Detail &amp; Amendments'!P:P)</f>
        <v>0</v>
      </c>
      <c r="H5" s="48">
        <f ca="1">SUMIF('Budget Detail &amp; Amendments'!A:Q, 2, 'Budget Detail &amp; Amendments'!R:R)</f>
        <v>0</v>
      </c>
      <c r="J5" s="48">
        <f ca="1">SUMIF('Budget Detail &amp; Amendments'!A:Q, 2, 'Budget Detail &amp; Amendments'!T:T)</f>
        <v>0</v>
      </c>
    </row>
    <row r="7" spans="1:10" x14ac:dyDescent="0.35">
      <c r="A7" s="13" t="s">
        <v>100</v>
      </c>
      <c r="B7" s="1" t="str">
        <f>Narrative!C87</f>
        <v>Informational Events: Career &amp; Technical Education, Dual Enrollment</v>
      </c>
      <c r="D7" s="48">
        <f ca="1">SUMIF('Budget Detail &amp; Amendments'!A:Q, 3, 'Budget Detail &amp; Amendments'!O:O)</f>
        <v>0</v>
      </c>
      <c r="F7" s="49">
        <f ca="1">SUMIF('Budget Detail &amp; Amendments'!A:Q, 3, 'Budget Detail &amp; Amendments'!P:P)</f>
        <v>0</v>
      </c>
      <c r="H7" s="48">
        <f ca="1">SUMIF('Budget Detail &amp; Amendments'!A:Q, 3, 'Budget Detail &amp; Amendments'!R:R)</f>
        <v>0</v>
      </c>
      <c r="J7" s="48">
        <f ca="1">SUMIF('Budget Detail &amp; Amendments'!A:Q, 3, 'Budget Detail &amp; Amendments'!T:T)</f>
        <v>0</v>
      </c>
    </row>
    <row r="9" spans="1:10" x14ac:dyDescent="0.35">
      <c r="A9" s="13" t="s">
        <v>101</v>
      </c>
      <c r="B9" s="1" t="str">
        <f>Narrative!C129</f>
        <v>Student Advising</v>
      </c>
      <c r="D9" s="48">
        <f ca="1">SUMIF('Budget Detail &amp; Amendments'!A:Q, 4, 'Budget Detail &amp; Amendments'!O:O)</f>
        <v>0</v>
      </c>
      <c r="F9" s="49">
        <f ca="1">SUMIF('Budget Detail &amp; Amendments'!A:Q, 4, 'Budget Detail &amp; Amendments'!P:P)</f>
        <v>0</v>
      </c>
      <c r="H9" s="48">
        <f ca="1">SUMIF('Budget Detail &amp; Amendments'!A:Q, 4, 'Budget Detail &amp; Amendments'!R:R)</f>
        <v>0</v>
      </c>
      <c r="J9" s="48">
        <f ca="1">SUMIF('Budget Detail &amp; Amendments'!A:Q, 4, 'Budget Detail &amp; Amendments'!T:T)</f>
        <v>0</v>
      </c>
    </row>
    <row r="11" spans="1:10" x14ac:dyDescent="0.35">
      <c r="A11" s="13" t="s">
        <v>102</v>
      </c>
      <c r="B11" s="1" t="str">
        <f>Narrative!C171</f>
        <v>NACEP Training and Accreditation Exploration</v>
      </c>
      <c r="D11" s="48">
        <f ca="1">SUMIF('Budget Detail &amp; Amendments'!A:Q, 5, 'Budget Detail &amp; Amendments'!O:O)</f>
        <v>0</v>
      </c>
      <c r="F11" s="49">
        <f ca="1">SUMIF('Budget Detail &amp; Amendments'!A:Q, 5, 'Budget Detail &amp; Amendments'!P:P)</f>
        <v>0</v>
      </c>
      <c r="H11" s="48">
        <f ca="1">SUMIF('Budget Detail &amp; Amendments'!A:Q, 5, 'Budget Detail &amp; Amendments'!R:R)</f>
        <v>0</v>
      </c>
      <c r="J11" s="48">
        <f ca="1">SUMIF('Budget Detail &amp; Amendments'!A:Q, 5, 'Budget Detail &amp; Amendments'!T:T)</f>
        <v>0</v>
      </c>
    </row>
    <row r="13" spans="1:10" x14ac:dyDescent="0.35">
      <c r="A13" s="13" t="s">
        <v>103</v>
      </c>
      <c r="B13" s="1" t="str">
        <f>Narrative!C213</f>
        <v>Learning Management System (Moodle) Expansion</v>
      </c>
      <c r="D13" s="48">
        <f ca="1">SUMIF('Budget Detail &amp; Amendments'!A:Q, 6, 'Budget Detail &amp; Amendments'!O:O)</f>
        <v>0</v>
      </c>
      <c r="F13" s="49">
        <f ca="1">SUMIF('Budget Detail &amp; Amendments'!A:Q, 6, 'Budget Detail &amp; Amendments'!P:P)</f>
        <v>0</v>
      </c>
      <c r="H13" s="48">
        <f ca="1">SUMIF('Budget Detail &amp; Amendments'!A:Q, 6, 'Budget Detail &amp; Amendments'!R:R)</f>
        <v>0</v>
      </c>
      <c r="J13" s="48">
        <f ca="1">SUMIF('Budget Detail &amp; Amendments'!A:Q, 6, 'Budget Detail &amp; Amendments'!T:T)</f>
        <v>0</v>
      </c>
    </row>
    <row r="15" spans="1:10" x14ac:dyDescent="0.35">
      <c r="A15" s="13" t="s">
        <v>104</v>
      </c>
      <c r="B15" s="1">
        <f>Narrative!C255</f>
        <v>0</v>
      </c>
      <c r="D15" s="48">
        <f ca="1">SUMIF('Budget Detail &amp; Amendments'!A:Q, 7, 'Budget Detail &amp; Amendments'!O:O)</f>
        <v>0</v>
      </c>
      <c r="F15" s="49">
        <f ca="1">SUMIF('Budget Detail &amp; Amendments'!A:Q, 7, 'Budget Detail &amp; Amendments'!P:P)</f>
        <v>0</v>
      </c>
      <c r="H15" s="48">
        <f ca="1">SUMIF('Budget Detail &amp; Amendments'!A:Q, 7, 'Budget Detail &amp; Amendments'!R:R)</f>
        <v>0</v>
      </c>
      <c r="J15" s="48">
        <f ca="1">SUMIF('Budget Detail &amp; Amendments'!A:Q, 7, 'Budget Detail &amp; Amendments'!T:T)</f>
        <v>0</v>
      </c>
    </row>
    <row r="17" spans="1:10" x14ac:dyDescent="0.35">
      <c r="A17" s="13" t="s">
        <v>105</v>
      </c>
      <c r="B17" s="1">
        <f>Narrative!C297</f>
        <v>0</v>
      </c>
      <c r="D17" s="48">
        <f ca="1">SUMIF('Budget Detail &amp; Amendments'!A:Q, 8, 'Budget Detail &amp; Amendments'!O:O)</f>
        <v>0</v>
      </c>
      <c r="F17" s="49">
        <f ca="1">SUMIF('Budget Detail &amp; Amendments'!A:Q, 8, 'Budget Detail &amp; Amendments'!P:P)</f>
        <v>0</v>
      </c>
      <c r="H17" s="48">
        <f ca="1">SUMIF('Budget Detail &amp; Amendments'!A:Q, 8, 'Budget Detail &amp; Amendments'!R:R)</f>
        <v>0</v>
      </c>
      <c r="J17" s="48">
        <f ca="1">SUMIF('Budget Detail &amp; Amendments'!A:Q, 8, 'Budget Detail &amp; Amendments'!T:T)</f>
        <v>0</v>
      </c>
    </row>
    <row r="19" spans="1:10" x14ac:dyDescent="0.35">
      <c r="A19" s="13" t="s">
        <v>106</v>
      </c>
      <c r="B19" s="1">
        <f>Narrative!C339</f>
        <v>0</v>
      </c>
      <c r="D19" s="48">
        <f ca="1">SUMIF('Budget Detail &amp; Amendments'!A:Q, 9, 'Budget Detail &amp; Amendments'!O:O)</f>
        <v>0</v>
      </c>
      <c r="F19" s="49">
        <f ca="1">SUMIF('Budget Detail &amp; Amendments'!A:Q, 9, 'Budget Detail &amp; Amendments'!P:P)</f>
        <v>0</v>
      </c>
      <c r="H19" s="48">
        <f ca="1">SUMIF('Budget Detail &amp; Amendments'!A:Q, 9, 'Budget Detail &amp; Amendments'!R:R)</f>
        <v>0</v>
      </c>
      <c r="J19" s="48">
        <f ca="1">SUMIF('Budget Detail &amp; Amendments'!A:Q, 9, 'Budget Detail &amp; Amendments'!T:T)</f>
        <v>0</v>
      </c>
    </row>
    <row r="21" spans="1:10" x14ac:dyDescent="0.35">
      <c r="A21" s="13" t="s">
        <v>107</v>
      </c>
      <c r="B21" s="1">
        <f>Narrative!C381</f>
        <v>0</v>
      </c>
      <c r="D21" s="48">
        <f ca="1">SUMIF('Budget Detail &amp; Amendments'!A:Q, 10, 'Budget Detail &amp; Amendments'!O:O)</f>
        <v>0</v>
      </c>
      <c r="F21" s="49">
        <f ca="1">SUMIF('Budget Detail &amp; Amendments'!A:Q, 10, 'Budget Detail &amp; Amendments'!P:P)</f>
        <v>0</v>
      </c>
      <c r="H21" s="48">
        <f ca="1">SUMIF('Budget Detail &amp; Amendments'!A:Q, 10, 'Budget Detail &amp; Amendments'!R:R)</f>
        <v>0</v>
      </c>
      <c r="J21" s="48">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K31" sqref="K31"/>
    </sheetView>
  </sheetViews>
  <sheetFormatPr defaultRowHeight="14.5" x14ac:dyDescent="0.35"/>
  <sheetData>
    <row r="2" spans="1:25" ht="15.75" customHeight="1" x14ac:dyDescent="0.35">
      <c r="A2" s="364" t="s">
        <v>169</v>
      </c>
      <c r="B2" s="364"/>
      <c r="C2" s="364"/>
      <c r="D2" s="364"/>
      <c r="E2" s="364"/>
      <c r="F2" s="364"/>
      <c r="G2" s="364"/>
      <c r="H2" s="364"/>
      <c r="I2" s="364"/>
      <c r="J2" s="364"/>
      <c r="K2" s="364"/>
      <c r="L2" s="364"/>
      <c r="M2" s="364"/>
      <c r="N2" s="364"/>
      <c r="O2" s="364"/>
      <c r="P2" s="364"/>
      <c r="Q2" s="364"/>
      <c r="R2" s="364"/>
      <c r="S2" s="364"/>
      <c r="T2" s="364"/>
      <c r="U2" s="364"/>
      <c r="V2" s="364"/>
      <c r="W2" s="364"/>
      <c r="X2" s="364"/>
      <c r="Y2" s="364"/>
    </row>
    <row r="3" spans="1:25" ht="15" customHeight="1" x14ac:dyDescent="0.35">
      <c r="A3" s="364"/>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5" ht="15" customHeight="1" x14ac:dyDescent="0.35">
      <c r="A4" s="364"/>
      <c r="B4" s="364"/>
      <c r="C4" s="364"/>
      <c r="D4" s="364"/>
      <c r="E4" s="364"/>
      <c r="F4" s="364"/>
      <c r="G4" s="364"/>
      <c r="H4" s="364"/>
      <c r="I4" s="364"/>
      <c r="J4" s="364"/>
      <c r="K4" s="364"/>
      <c r="L4" s="364"/>
      <c r="M4" s="364"/>
      <c r="N4" s="364"/>
      <c r="O4" s="364"/>
      <c r="P4" s="364"/>
      <c r="Q4" s="364"/>
      <c r="R4" s="364"/>
      <c r="S4" s="364"/>
      <c r="T4" s="364"/>
      <c r="U4" s="364"/>
      <c r="V4" s="364"/>
      <c r="W4" s="364"/>
      <c r="X4" s="364"/>
      <c r="Y4" s="364"/>
    </row>
    <row r="5" spans="1:25" ht="15" customHeight="1" x14ac:dyDescent="0.35">
      <c r="A5" s="364"/>
      <c r="B5" s="364"/>
      <c r="C5" s="364"/>
      <c r="D5" s="364"/>
      <c r="E5" s="364"/>
      <c r="F5" s="364"/>
      <c r="G5" s="364"/>
      <c r="H5" s="364"/>
      <c r="I5" s="364"/>
      <c r="J5" s="364"/>
      <c r="K5" s="364"/>
      <c r="L5" s="364"/>
      <c r="M5" s="364"/>
      <c r="N5" s="364"/>
      <c r="O5" s="364"/>
      <c r="P5" s="364"/>
      <c r="Q5" s="364"/>
      <c r="R5" s="364"/>
      <c r="S5" s="364"/>
      <c r="T5" s="364"/>
      <c r="U5" s="364"/>
      <c r="V5" s="364"/>
      <c r="W5" s="364"/>
      <c r="X5" s="364"/>
      <c r="Y5" s="364"/>
    </row>
    <row r="6" spans="1:25" ht="15" customHeight="1" x14ac:dyDescent="0.35">
      <c r="A6" s="364"/>
      <c r="B6" s="364"/>
      <c r="C6" s="364"/>
      <c r="D6" s="364"/>
      <c r="E6" s="364"/>
      <c r="F6" s="364"/>
      <c r="G6" s="364"/>
      <c r="H6" s="364"/>
      <c r="I6" s="364"/>
      <c r="J6" s="364"/>
      <c r="K6" s="364"/>
      <c r="L6" s="364"/>
      <c r="M6" s="364"/>
      <c r="N6" s="364"/>
      <c r="O6" s="364"/>
      <c r="P6" s="364"/>
      <c r="Q6" s="364"/>
      <c r="R6" s="364"/>
      <c r="S6" s="364"/>
      <c r="T6" s="364"/>
      <c r="U6" s="364"/>
      <c r="V6" s="364"/>
      <c r="W6" s="364"/>
      <c r="X6" s="364"/>
      <c r="Y6" s="364"/>
    </row>
    <row r="7" spans="1:25" ht="15" customHeight="1" x14ac:dyDescent="0.35">
      <c r="A7" s="364"/>
      <c r="B7" s="364"/>
      <c r="C7" s="364"/>
      <c r="D7" s="364"/>
      <c r="E7" s="364"/>
      <c r="F7" s="364"/>
      <c r="G7" s="364"/>
      <c r="H7" s="364"/>
      <c r="I7" s="364"/>
      <c r="J7" s="364"/>
      <c r="K7" s="364"/>
      <c r="L7" s="364"/>
      <c r="M7" s="364"/>
      <c r="N7" s="364"/>
      <c r="O7" s="364"/>
      <c r="P7" s="364"/>
      <c r="Q7" s="364"/>
      <c r="R7" s="364"/>
      <c r="S7" s="364"/>
      <c r="T7" s="364"/>
      <c r="U7" s="364"/>
      <c r="V7" s="364"/>
      <c r="W7" s="364"/>
      <c r="X7" s="364"/>
      <c r="Y7" s="364"/>
    </row>
    <row r="8" spans="1:25" ht="15" customHeight="1" x14ac:dyDescent="0.35">
      <c r="A8" s="364"/>
      <c r="B8" s="364"/>
      <c r="C8" s="364"/>
      <c r="D8" s="364"/>
      <c r="E8" s="364"/>
      <c r="F8" s="364"/>
      <c r="G8" s="364"/>
      <c r="H8" s="364"/>
      <c r="I8" s="364"/>
      <c r="J8" s="364"/>
      <c r="K8" s="364"/>
      <c r="L8" s="364"/>
      <c r="M8" s="364"/>
      <c r="N8" s="364"/>
      <c r="O8" s="364"/>
      <c r="P8" s="364"/>
      <c r="Q8" s="364"/>
      <c r="R8" s="364"/>
      <c r="S8" s="364"/>
      <c r="T8" s="364"/>
      <c r="U8" s="364"/>
      <c r="V8" s="364"/>
      <c r="W8" s="364"/>
      <c r="X8" s="364"/>
      <c r="Y8" s="364"/>
    </row>
    <row r="9" spans="1:25" ht="15" customHeight="1" x14ac:dyDescent="0.35">
      <c r="A9" s="364"/>
      <c r="B9" s="364"/>
      <c r="C9" s="364"/>
      <c r="D9" s="364"/>
      <c r="E9" s="364"/>
      <c r="F9" s="364"/>
      <c r="G9" s="364"/>
      <c r="H9" s="364"/>
      <c r="I9" s="364"/>
      <c r="J9" s="364"/>
      <c r="K9" s="364"/>
      <c r="L9" s="364"/>
      <c r="M9" s="364"/>
      <c r="N9" s="364"/>
      <c r="O9" s="364"/>
      <c r="P9" s="364"/>
      <c r="Q9" s="364"/>
      <c r="R9" s="364"/>
      <c r="S9" s="364"/>
      <c r="T9" s="364"/>
      <c r="U9" s="364"/>
      <c r="V9" s="364"/>
      <c r="W9" s="364"/>
      <c r="X9" s="364"/>
      <c r="Y9" s="364"/>
    </row>
    <row r="10" spans="1:25" ht="15" customHeight="1" x14ac:dyDescent="0.3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row>
    <row r="11" spans="1:25" ht="15" customHeight="1" x14ac:dyDescent="0.3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row>
    <row r="12" spans="1:25" ht="15" customHeight="1" x14ac:dyDescent="0.3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row>
    <row r="13" spans="1:25" ht="15" customHeight="1" x14ac:dyDescent="0.3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row>
    <row r="14" spans="1:25" ht="15" customHeight="1" x14ac:dyDescent="0.3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row>
    <row r="15" spans="1:25" ht="15" customHeight="1" x14ac:dyDescent="0.35">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row>
    <row r="16" spans="1:25" ht="15" customHeight="1" x14ac:dyDescent="0.35">
      <c r="A16" s="3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row>
    <row r="17" spans="1:25" ht="15" customHeight="1" x14ac:dyDescent="0.35">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row>
    <row r="18" spans="1:25" ht="15" customHeight="1" x14ac:dyDescent="0.35">
      <c r="A18" s="364"/>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row>
    <row r="19" spans="1:25" ht="15" customHeight="1" x14ac:dyDescent="0.35">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row>
    <row r="20" spans="1:25" ht="15" customHeight="1" x14ac:dyDescent="0.35">
      <c r="A20" s="364"/>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row>
    <row r="21" spans="1:25" ht="15" customHeight="1" x14ac:dyDescent="0.35">
      <c r="A21" s="364"/>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row>
    <row r="22" spans="1:25" ht="15" customHeight="1" x14ac:dyDescent="0.35">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row>
    <row r="23" spans="1:25" ht="15" customHeight="1" x14ac:dyDescent="0.35">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row>
    <row r="24" spans="1:25" ht="15" customHeight="1" x14ac:dyDescent="0.35">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row>
    <row r="25" spans="1:25" ht="15" customHeight="1" x14ac:dyDescent="0.35">
      <c r="A25" s="364"/>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row>
    <row r="26" spans="1:25" ht="15" customHeight="1" x14ac:dyDescent="0.35">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599-C773-42BD-8653-6C0F27AE1E24}">
  <sheetPr>
    <pageSetUpPr fitToPage="1"/>
  </sheetPr>
  <dimension ref="A1:AN77"/>
  <sheetViews>
    <sheetView showGridLines="0" zoomScaleNormal="100" workbookViewId="0">
      <selection activeCell="AA58" sqref="AA58"/>
    </sheetView>
  </sheetViews>
  <sheetFormatPr defaultColWidth="9.08984375" defaultRowHeight="12.5" x14ac:dyDescent="0.25"/>
  <cols>
    <col min="1" max="1" width="3.08984375" style="34" customWidth="1"/>
    <col min="2" max="8" width="3.90625" style="34" customWidth="1"/>
    <col min="9" max="9" width="1.90625" style="34" customWidth="1"/>
    <col min="10" max="10" width="8.453125" style="35" bestFit="1" customWidth="1"/>
    <col min="11" max="11" width="32" style="34" bestFit="1" customWidth="1"/>
    <col min="12" max="12" width="4.90625" style="34" customWidth="1"/>
    <col min="13" max="19" width="3.90625" style="34" customWidth="1"/>
    <col min="20" max="20" width="1.90625" style="34" customWidth="1"/>
    <col min="21" max="21" width="4.453125" style="34" customWidth="1"/>
    <col min="22" max="22" width="30.6328125" style="34" bestFit="1" customWidth="1"/>
    <col min="23" max="23" width="2.90625" style="34" customWidth="1"/>
    <col min="24" max="24" width="3.08984375" style="34" customWidth="1"/>
    <col min="25" max="25" width="7.90625" style="34" customWidth="1"/>
    <col min="26" max="16384" width="9.08984375" style="34"/>
  </cols>
  <sheetData>
    <row r="1" spans="1:28" ht="18" x14ac:dyDescent="0.4">
      <c r="A1" s="365" t="s">
        <v>166</v>
      </c>
      <c r="B1" s="365"/>
      <c r="C1" s="365"/>
      <c r="D1" s="365"/>
      <c r="E1" s="365"/>
      <c r="F1" s="365"/>
      <c r="G1" s="365"/>
      <c r="H1" s="365"/>
      <c r="I1" s="365"/>
      <c r="J1" s="365"/>
      <c r="K1" s="365"/>
      <c r="L1" s="79"/>
      <c r="M1" s="79"/>
      <c r="N1" s="79"/>
      <c r="O1" s="79"/>
      <c r="P1" s="79"/>
      <c r="Q1" s="79"/>
      <c r="R1" s="79"/>
      <c r="S1" s="79"/>
      <c r="T1" s="79"/>
      <c r="U1" s="79"/>
      <c r="V1" s="79"/>
      <c r="W1" s="80"/>
      <c r="Y1" s="35"/>
    </row>
    <row r="2" spans="1:28" x14ac:dyDescent="0.25">
      <c r="A2" s="366" t="s">
        <v>77</v>
      </c>
      <c r="B2" s="366"/>
      <c r="C2" s="366"/>
      <c r="D2" s="366"/>
      <c r="E2" s="366"/>
      <c r="F2" s="366"/>
      <c r="G2" s="366"/>
      <c r="H2" s="366"/>
      <c r="I2" s="366"/>
      <c r="J2" s="366"/>
      <c r="K2" s="366"/>
      <c r="L2" s="80"/>
      <c r="M2" s="36"/>
      <c r="N2" s="36"/>
      <c r="O2" s="36"/>
      <c r="P2" s="36"/>
      <c r="Q2" s="36"/>
      <c r="R2" s="36"/>
      <c r="S2" s="36"/>
      <c r="T2" s="36"/>
      <c r="U2" s="80"/>
      <c r="V2" s="247"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367" t="s">
        <v>79</v>
      </c>
      <c r="E4" s="368"/>
      <c r="F4" s="369">
        <v>2020</v>
      </c>
      <c r="G4" s="370"/>
      <c r="H4" s="371"/>
      <c r="I4" s="80"/>
      <c r="J4" s="84"/>
      <c r="K4" s="367" t="s">
        <v>80</v>
      </c>
      <c r="L4" s="368"/>
      <c r="M4" s="369">
        <v>1</v>
      </c>
      <c r="N4" s="371"/>
      <c r="O4" s="378"/>
      <c r="P4" s="379"/>
      <c r="Q4" s="379"/>
      <c r="R4" s="379"/>
      <c r="S4" s="379"/>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380" t="s">
        <v>81</v>
      </c>
      <c r="C7" s="380"/>
      <c r="D7" s="380"/>
      <c r="E7" s="380"/>
      <c r="F7" s="380"/>
      <c r="G7" s="380"/>
      <c r="H7" s="380"/>
      <c r="I7" s="380"/>
      <c r="J7" s="380"/>
      <c r="K7" s="380"/>
      <c r="L7" s="380"/>
      <c r="M7" s="380"/>
      <c r="N7" s="380"/>
      <c r="O7" s="380"/>
      <c r="P7" s="380"/>
      <c r="Q7" s="380"/>
      <c r="R7" s="380"/>
      <c r="S7" s="380"/>
      <c r="T7" s="380"/>
      <c r="U7" s="380"/>
      <c r="V7" s="380"/>
      <c r="Y7" s="372"/>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372"/>
    </row>
    <row r="9" spans="1:28" s="39" customFormat="1" ht="13" x14ac:dyDescent="0.4">
      <c r="B9" s="373">
        <f>DATE(year,7,1)</f>
        <v>44013</v>
      </c>
      <c r="C9" s="374"/>
      <c r="D9" s="374"/>
      <c r="E9" s="374"/>
      <c r="F9" s="374"/>
      <c r="G9" s="374"/>
      <c r="H9" s="374"/>
      <c r="I9" s="40"/>
      <c r="J9" s="375" t="s">
        <v>82</v>
      </c>
      <c r="K9" s="375"/>
      <c r="L9" s="40"/>
      <c r="M9" s="373">
        <f>DATE(year+1,1,1)</f>
        <v>44197</v>
      </c>
      <c r="N9" s="374"/>
      <c r="O9" s="374"/>
      <c r="P9" s="374"/>
      <c r="Q9" s="374"/>
      <c r="R9" s="374"/>
      <c r="S9" s="374"/>
      <c r="T9" s="40"/>
      <c r="U9" s="375" t="s">
        <v>83</v>
      </c>
      <c r="V9" s="375"/>
      <c r="Y9" s="372"/>
      <c r="Z9" s="41"/>
      <c r="AA9" s="41"/>
      <c r="AB9" s="41"/>
    </row>
    <row r="10" spans="1:28" s="38" customFormat="1" ht="13" customHeight="1" x14ac:dyDescent="0.25">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376" t="s">
        <v>84</v>
      </c>
      <c r="K10" s="376"/>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8</v>
      </c>
      <c r="V10" s="92" t="s">
        <v>113</v>
      </c>
      <c r="Y10" s="372"/>
    </row>
    <row r="11" spans="1:28" s="38" customFormat="1" ht="13" customHeight="1" x14ac:dyDescent="0.3">
      <c r="B11" s="93" t="str">
        <f t="array" ref="B11:H16">IF(MONTH(B9)&lt;&gt;MONTH(DATE(YEAR(B9),MONTH(B9),1)-WEEKDAY(DATE(YEAR(B9),MONTH(B9),1),startday)+(WeekNo-1)*7+WeekDay),"",DATE(YEAR(B9),MONTH(B9),1)-WEEKDAY(DATE(YEAR(B9),MONTH(B9),1),startday)+(WeekNo-1)*7+WeekDay)</f>
        <v/>
      </c>
      <c r="C11" s="94" t="str">
        <v/>
      </c>
      <c r="D11" s="95" t="str">
        <v/>
      </c>
      <c r="E11" s="96">
        <v>44013</v>
      </c>
      <c r="F11" s="96">
        <v>44014</v>
      </c>
      <c r="G11" s="96">
        <v>44015</v>
      </c>
      <c r="H11" s="93">
        <v>44016</v>
      </c>
      <c r="I11" s="40"/>
      <c r="J11" s="377" t="s">
        <v>114</v>
      </c>
      <c r="K11" s="377"/>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v>44197</v>
      </c>
      <c r="S11" s="93">
        <v>44198</v>
      </c>
      <c r="T11" s="40"/>
      <c r="U11" s="97">
        <v>14</v>
      </c>
      <c r="V11" s="98" t="s">
        <v>85</v>
      </c>
      <c r="Y11" s="372"/>
    </row>
    <row r="12" spans="1:28" s="38" customFormat="1" ht="13" customHeight="1" x14ac:dyDescent="0.25">
      <c r="B12" s="93">
        <v>44017</v>
      </c>
      <c r="C12" s="96">
        <v>44018</v>
      </c>
      <c r="D12" s="96">
        <v>44019</v>
      </c>
      <c r="E12" s="99">
        <v>44020</v>
      </c>
      <c r="F12" s="96">
        <v>44021</v>
      </c>
      <c r="G12" s="96">
        <v>44022</v>
      </c>
      <c r="H12" s="93">
        <v>44023</v>
      </c>
      <c r="I12" s="40"/>
      <c r="J12" s="381" t="s">
        <v>115</v>
      </c>
      <c r="K12" s="381"/>
      <c r="L12" s="40"/>
      <c r="M12" s="93">
        <v>44199</v>
      </c>
      <c r="N12" s="96">
        <v>44200</v>
      </c>
      <c r="O12" s="96">
        <v>44201</v>
      </c>
      <c r="P12" s="99">
        <v>44202</v>
      </c>
      <c r="Q12" s="96">
        <v>44203</v>
      </c>
      <c r="R12" s="96">
        <v>44204</v>
      </c>
      <c r="S12" s="93">
        <v>44205</v>
      </c>
      <c r="T12" s="40"/>
      <c r="U12" s="91">
        <v>22</v>
      </c>
      <c r="V12" s="92" t="s">
        <v>113</v>
      </c>
      <c r="Y12" s="100"/>
      <c r="Z12" s="42"/>
      <c r="AA12" s="42"/>
      <c r="AB12" s="42"/>
    </row>
    <row r="13" spans="1:28" s="38" customFormat="1" ht="13" customHeight="1" x14ac:dyDescent="0.25">
      <c r="B13" s="93">
        <v>44024</v>
      </c>
      <c r="C13" s="96">
        <v>44025</v>
      </c>
      <c r="D13" s="95">
        <v>44026</v>
      </c>
      <c r="E13" s="96">
        <v>44027</v>
      </c>
      <c r="F13" s="96">
        <v>44028</v>
      </c>
      <c r="G13" s="96">
        <v>44029</v>
      </c>
      <c r="H13" s="93">
        <v>44030</v>
      </c>
      <c r="I13" s="40"/>
      <c r="J13" s="101"/>
      <c r="K13" s="102"/>
      <c r="L13" s="40"/>
      <c r="M13" s="93">
        <v>44206</v>
      </c>
      <c r="N13" s="96">
        <v>44207</v>
      </c>
      <c r="O13" s="95">
        <v>44208</v>
      </c>
      <c r="P13" s="96">
        <v>44209</v>
      </c>
      <c r="Q13" s="96">
        <v>44210</v>
      </c>
      <c r="R13" s="95">
        <v>44211</v>
      </c>
      <c r="S13" s="93">
        <v>44212</v>
      </c>
      <c r="T13" s="40"/>
      <c r="U13" s="97">
        <v>28</v>
      </c>
      <c r="V13" s="98" t="s">
        <v>85</v>
      </c>
      <c r="Y13" s="101"/>
      <c r="Z13" s="102"/>
      <c r="AA13" s="42"/>
      <c r="AB13" s="42"/>
    </row>
    <row r="14" spans="1:28" s="38" customFormat="1" ht="13" customHeight="1" x14ac:dyDescent="0.2">
      <c r="B14" s="93">
        <v>44031</v>
      </c>
      <c r="C14" s="96">
        <v>44032</v>
      </c>
      <c r="D14" s="96">
        <v>44033</v>
      </c>
      <c r="E14" s="99">
        <v>44034</v>
      </c>
      <c r="F14" s="96">
        <v>44035</v>
      </c>
      <c r="G14" s="96">
        <v>44036</v>
      </c>
      <c r="H14" s="93">
        <v>44037</v>
      </c>
      <c r="I14" s="40"/>
      <c r="J14" s="103">
        <v>1</v>
      </c>
      <c r="K14" s="102" t="s">
        <v>167</v>
      </c>
      <c r="L14" s="40"/>
      <c r="M14" s="93">
        <v>44213</v>
      </c>
      <c r="N14" s="96">
        <v>44214</v>
      </c>
      <c r="O14" s="96">
        <v>44215</v>
      </c>
      <c r="P14" s="99">
        <v>44216</v>
      </c>
      <c r="Q14" s="96">
        <v>44217</v>
      </c>
      <c r="R14" s="96">
        <v>44218</v>
      </c>
      <c r="S14" s="93">
        <v>44219</v>
      </c>
      <c r="T14" s="40"/>
      <c r="U14" s="104">
        <v>31</v>
      </c>
      <c r="V14" s="105" t="s">
        <v>116</v>
      </c>
      <c r="Y14" s="101"/>
      <c r="Z14" s="102"/>
      <c r="AA14" s="42"/>
      <c r="AB14" s="42"/>
    </row>
    <row r="15" spans="1:28" s="38" customFormat="1" ht="13" customHeight="1" x14ac:dyDescent="0.25">
      <c r="B15" s="93">
        <v>44038</v>
      </c>
      <c r="C15" s="96">
        <v>44039</v>
      </c>
      <c r="D15" s="95">
        <v>44040</v>
      </c>
      <c r="E15" s="96">
        <v>44041</v>
      </c>
      <c r="F15" s="106">
        <v>44042</v>
      </c>
      <c r="G15" s="96">
        <v>44043</v>
      </c>
      <c r="H15" s="93" t="str">
        <v/>
      </c>
      <c r="I15" s="40"/>
      <c r="J15" s="107" t="s">
        <v>127</v>
      </c>
      <c r="K15" s="38" t="s">
        <v>117</v>
      </c>
      <c r="L15" s="40"/>
      <c r="M15" s="93">
        <v>44220</v>
      </c>
      <c r="N15" s="96">
        <v>44221</v>
      </c>
      <c r="O15" s="95">
        <v>44222</v>
      </c>
      <c r="P15" s="96">
        <v>44223</v>
      </c>
      <c r="Q15" s="96">
        <v>44224</v>
      </c>
      <c r="R15" s="94">
        <v>44225</v>
      </c>
      <c r="S15" s="93">
        <v>44226</v>
      </c>
      <c r="T15" s="40"/>
      <c r="U15" s="109"/>
      <c r="V15" s="98"/>
      <c r="Y15" s="101"/>
      <c r="Z15" s="102"/>
      <c r="AA15" s="42"/>
      <c r="AB15" s="42"/>
    </row>
    <row r="16" spans="1:28" s="38" customFormat="1" ht="13" customHeight="1" x14ac:dyDescent="0.25">
      <c r="B16" s="93" t="str">
        <v/>
      </c>
      <c r="C16" s="95" t="str">
        <v/>
      </c>
      <c r="D16" s="96" t="str">
        <v/>
      </c>
      <c r="E16" s="96" t="str">
        <v/>
      </c>
      <c r="F16" s="96" t="str">
        <v/>
      </c>
      <c r="G16" s="96" t="str">
        <v/>
      </c>
      <c r="H16" s="93" t="str">
        <v/>
      </c>
      <c r="I16" s="40"/>
      <c r="J16" s="97" t="s">
        <v>128</v>
      </c>
      <c r="K16" s="102" t="s">
        <v>118</v>
      </c>
      <c r="L16" s="40"/>
      <c r="M16" s="93">
        <v>44227</v>
      </c>
      <c r="N16" s="96" t="str">
        <v/>
      </c>
      <c r="O16" s="96" t="str">
        <v/>
      </c>
      <c r="P16" s="96" t="str">
        <v/>
      </c>
      <c r="Q16" s="96" t="str">
        <v/>
      </c>
      <c r="R16" s="96" t="str">
        <v/>
      </c>
      <c r="S16" s="93" t="str">
        <v/>
      </c>
      <c r="T16" s="40"/>
      <c r="Y16" s="101"/>
      <c r="Z16" s="102"/>
      <c r="AA16" s="42"/>
      <c r="AB16" s="42"/>
    </row>
    <row r="17" spans="2:40" s="38" customFormat="1" ht="10.5" x14ac:dyDescent="0.2">
      <c r="B17" s="110"/>
      <c r="C17" s="111"/>
      <c r="D17" s="112"/>
      <c r="E17" s="112"/>
      <c r="F17" s="112"/>
      <c r="G17" s="112"/>
      <c r="H17" s="110"/>
      <c r="I17" s="40"/>
      <c r="K17" s="102"/>
      <c r="L17" s="40"/>
      <c r="M17" s="110"/>
      <c r="N17" s="112"/>
      <c r="O17" s="112"/>
      <c r="P17" s="112"/>
      <c r="Q17" s="112"/>
      <c r="R17" s="112"/>
      <c r="S17" s="110"/>
      <c r="T17" s="40"/>
      <c r="Y17" s="101"/>
      <c r="Z17" s="102"/>
      <c r="AA17" s="42"/>
      <c r="AB17" s="42"/>
    </row>
    <row r="18" spans="2:40" s="38" customFormat="1" ht="4.5" customHeight="1" x14ac:dyDescent="0.3">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1.5" x14ac:dyDescent="0.3">
      <c r="B19" s="373">
        <f>DATE(year,8,1)</f>
        <v>44044</v>
      </c>
      <c r="C19" s="374"/>
      <c r="D19" s="374"/>
      <c r="E19" s="374"/>
      <c r="F19" s="374"/>
      <c r="G19" s="374"/>
      <c r="H19" s="374"/>
      <c r="I19" s="40"/>
      <c r="J19" s="375" t="s">
        <v>86</v>
      </c>
      <c r="K19" s="375"/>
      <c r="L19" s="40"/>
      <c r="M19" s="373">
        <f>DATE(year+1,2,1)</f>
        <v>44228</v>
      </c>
      <c r="N19" s="374"/>
      <c r="O19" s="374"/>
      <c r="P19" s="374"/>
      <c r="Q19" s="374"/>
      <c r="R19" s="374"/>
      <c r="S19" s="374"/>
      <c r="T19" s="40"/>
      <c r="U19" s="375" t="s">
        <v>87</v>
      </c>
      <c r="V19" s="375"/>
      <c r="Y19" s="101"/>
      <c r="Z19" s="102"/>
      <c r="AA19" s="42"/>
      <c r="AB19" s="45"/>
      <c r="AC19" s="46"/>
    </row>
    <row r="20" spans="2:40" s="38" customFormat="1" ht="13"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3">
        <v>7</v>
      </c>
      <c r="K20" s="92" t="s">
        <v>113</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4">
        <v>5</v>
      </c>
      <c r="V20" s="92" t="s">
        <v>113</v>
      </c>
      <c r="Y20" s="115"/>
      <c r="AA20" s="42"/>
      <c r="AB20" s="42"/>
    </row>
    <row r="21" spans="2:40" s="38" customFormat="1" ht="13" customHeight="1" x14ac:dyDescent="0.25">
      <c r="B21" s="93" t="str">
        <f t="array" ref="B21:H26">IF(MONTH(B19)&lt;&gt;MONTH(DATE(YEAR(B19),MONTH(B19),1)-WEEKDAY(DATE(YEAR(B19),MONTH(B19),1),startday)+(WeekNo-1)*7+WeekDay),"",DATE(YEAR(B19),MONTH(B19),1)-WEEKDAY(DATE(YEAR(B19),MONTH(B19),1),startday)+(WeekNo-1)*7+WeekDay)</f>
        <v/>
      </c>
      <c r="C21" s="96" t="str">
        <v/>
      </c>
      <c r="D21" s="96" t="str">
        <v/>
      </c>
      <c r="E21" s="96" t="str">
        <v/>
      </c>
      <c r="F21" s="96" t="str">
        <v/>
      </c>
      <c r="G21" s="96" t="str">
        <v/>
      </c>
      <c r="H21" s="93">
        <v>44044</v>
      </c>
      <c r="I21" s="40"/>
      <c r="J21" s="97">
        <v>13</v>
      </c>
      <c r="K21" s="116" t="s">
        <v>85</v>
      </c>
      <c r="M21" s="93" t="str">
        <f t="array" ref="M21:S26">IF(MONTH(M19)&lt;&gt;MONTH(DATE(YEAR(M19),MONTH(M19),1)-WEEKDAY(DATE(YEAR(M19),MONTH(M19),1),startday)+(WeekNo-1)*7+WeekDay),"",DATE(YEAR(M19),MONTH(M19),1)-WEEKDAY(DATE(YEAR(M19),MONTH(M19),1),startday)+(WeekNo-1)*7+WeekDay)</f>
        <v/>
      </c>
      <c r="N21" s="96">
        <v>44228</v>
      </c>
      <c r="O21" s="96">
        <v>44229</v>
      </c>
      <c r="P21" s="96">
        <v>44230</v>
      </c>
      <c r="Q21" s="96">
        <v>44231</v>
      </c>
      <c r="R21" s="96">
        <v>44232</v>
      </c>
      <c r="S21" s="93">
        <v>44233</v>
      </c>
      <c r="T21" s="40"/>
      <c r="U21" s="97">
        <v>11</v>
      </c>
      <c r="V21" s="98" t="s">
        <v>85</v>
      </c>
      <c r="Y21" s="115"/>
    </row>
    <row r="22" spans="2:40" s="38" customFormat="1" ht="13" customHeight="1" x14ac:dyDescent="0.3">
      <c r="B22" s="93">
        <v>44045</v>
      </c>
      <c r="C22" s="96">
        <v>44046</v>
      </c>
      <c r="D22" s="96">
        <v>44047</v>
      </c>
      <c r="E22" s="99">
        <v>44048</v>
      </c>
      <c r="F22" s="96">
        <v>44049</v>
      </c>
      <c r="G22" s="96">
        <v>44050</v>
      </c>
      <c r="H22" s="93">
        <v>44051</v>
      </c>
      <c r="I22" s="40"/>
      <c r="J22" s="113">
        <v>21</v>
      </c>
      <c r="K22" s="92" t="s">
        <v>113</v>
      </c>
      <c r="L22" s="40"/>
      <c r="M22" s="93">
        <v>44234</v>
      </c>
      <c r="N22" s="96">
        <v>44235</v>
      </c>
      <c r="O22" s="96">
        <v>44236</v>
      </c>
      <c r="P22" s="99">
        <v>44237</v>
      </c>
      <c r="Q22" s="96">
        <v>44238</v>
      </c>
      <c r="R22" s="96">
        <v>44239</v>
      </c>
      <c r="S22" s="93">
        <v>44240</v>
      </c>
      <c r="T22" s="40"/>
      <c r="U22" s="114">
        <v>19</v>
      </c>
      <c r="V22" s="92" t="s">
        <v>113</v>
      </c>
      <c r="Y22" s="115"/>
      <c r="AA22" s="39"/>
      <c r="AB22" s="39"/>
    </row>
    <row r="23" spans="2:40" s="38" customFormat="1" ht="13" customHeight="1" x14ac:dyDescent="0.25">
      <c r="B23" s="93">
        <v>44052</v>
      </c>
      <c r="C23" s="96">
        <v>44053</v>
      </c>
      <c r="D23" s="95">
        <v>44054</v>
      </c>
      <c r="E23" s="96">
        <v>44055</v>
      </c>
      <c r="F23" s="96">
        <v>44056</v>
      </c>
      <c r="G23" s="96">
        <v>44057</v>
      </c>
      <c r="H23" s="93">
        <v>44058</v>
      </c>
      <c r="I23" s="40"/>
      <c r="J23" s="97">
        <v>27</v>
      </c>
      <c r="K23" s="116" t="s">
        <v>85</v>
      </c>
      <c r="L23" s="40"/>
      <c r="M23" s="93">
        <v>44241</v>
      </c>
      <c r="N23" s="96">
        <v>44242</v>
      </c>
      <c r="O23" s="95">
        <v>44243</v>
      </c>
      <c r="P23" s="96">
        <v>44244</v>
      </c>
      <c r="Q23" s="96">
        <v>44245</v>
      </c>
      <c r="R23" s="96">
        <v>44246</v>
      </c>
      <c r="S23" s="93">
        <v>44247</v>
      </c>
      <c r="T23" s="40"/>
      <c r="U23" s="97">
        <v>25</v>
      </c>
      <c r="V23" s="98" t="s">
        <v>85</v>
      </c>
      <c r="Y23" s="115"/>
    </row>
    <row r="24" spans="2:40" s="38" customFormat="1" ht="13" customHeight="1" x14ac:dyDescent="0.2">
      <c r="B24" s="93">
        <v>44059</v>
      </c>
      <c r="C24" s="96">
        <v>44060</v>
      </c>
      <c r="D24" s="96">
        <v>44061</v>
      </c>
      <c r="E24" s="99">
        <v>44062</v>
      </c>
      <c r="F24" s="96">
        <v>44063</v>
      </c>
      <c r="G24" s="96">
        <v>44064</v>
      </c>
      <c r="H24" s="93">
        <v>44065</v>
      </c>
      <c r="I24" s="40"/>
      <c r="J24" s="103">
        <v>30</v>
      </c>
      <c r="K24" s="117" t="s">
        <v>88</v>
      </c>
      <c r="L24" s="40"/>
      <c r="M24" s="93">
        <v>44248</v>
      </c>
      <c r="N24" s="96">
        <v>44249</v>
      </c>
      <c r="O24" s="96">
        <v>44250</v>
      </c>
      <c r="P24" s="99">
        <v>44251</v>
      </c>
      <c r="Q24" s="96">
        <v>44252</v>
      </c>
      <c r="R24" s="96">
        <v>44253</v>
      </c>
      <c r="S24" s="93">
        <v>44254</v>
      </c>
      <c r="T24" s="40"/>
      <c r="AA24" s="101"/>
    </row>
    <row r="25" spans="2:40" s="38" customFormat="1" ht="13" customHeight="1" x14ac:dyDescent="0.2">
      <c r="B25" s="93">
        <v>44066</v>
      </c>
      <c r="C25" s="96">
        <v>44067</v>
      </c>
      <c r="D25" s="95">
        <v>44068</v>
      </c>
      <c r="E25" s="96">
        <v>44069</v>
      </c>
      <c r="F25" s="96">
        <v>44070</v>
      </c>
      <c r="G25" s="94">
        <v>44071</v>
      </c>
      <c r="H25" s="93">
        <v>44072</v>
      </c>
      <c r="I25" s="40"/>
      <c r="K25" s="117"/>
      <c r="L25" s="40"/>
      <c r="M25" s="93">
        <v>44255</v>
      </c>
      <c r="N25" s="96" t="str">
        <v/>
      </c>
      <c r="O25" s="95" t="str">
        <v/>
      </c>
      <c r="P25" s="96" t="str">
        <v/>
      </c>
      <c r="Q25" s="96" t="str">
        <v/>
      </c>
      <c r="R25" s="96" t="str">
        <v/>
      </c>
      <c r="S25" s="93" t="str">
        <v/>
      </c>
      <c r="T25" s="40"/>
    </row>
    <row r="26" spans="2:40" s="38" customFormat="1" ht="13" customHeight="1" x14ac:dyDescent="0.2">
      <c r="B26" s="93">
        <v>44073</v>
      </c>
      <c r="C26" s="96">
        <v>44074</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135"/>
    </row>
    <row r="28" spans="2:40" s="38" customFormat="1" ht="10.5" x14ac:dyDescent="0.2">
      <c r="B28" s="373">
        <f>DATE(year,9,1)</f>
        <v>44075</v>
      </c>
      <c r="C28" s="374"/>
      <c r="D28" s="374"/>
      <c r="E28" s="374"/>
      <c r="F28" s="374"/>
      <c r="G28" s="374"/>
      <c r="H28" s="374"/>
      <c r="I28" s="40"/>
      <c r="J28" s="375" t="s">
        <v>89</v>
      </c>
      <c r="K28" s="375"/>
      <c r="L28" s="40"/>
      <c r="M28" s="373">
        <f>DATE(year+1,3,1)</f>
        <v>44256</v>
      </c>
      <c r="N28" s="374"/>
      <c r="O28" s="374"/>
      <c r="P28" s="374"/>
      <c r="Q28" s="374"/>
      <c r="R28" s="374"/>
      <c r="S28" s="374"/>
      <c r="T28" s="40"/>
      <c r="U28" s="375" t="s">
        <v>90</v>
      </c>
      <c r="V28" s="375"/>
      <c r="Y28" s="115"/>
    </row>
    <row r="29" spans="2:40" s="38" customFormat="1" ht="13" customHeight="1" x14ac:dyDescent="0.25">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4</v>
      </c>
      <c r="K29" s="92" t="s">
        <v>113</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118" t="s">
        <v>130</v>
      </c>
      <c r="V29" s="92" t="s">
        <v>113</v>
      </c>
    </row>
    <row r="30" spans="2:40" s="38" customFormat="1" ht="13" customHeight="1" x14ac:dyDescent="0.25">
      <c r="B30" s="93" t="str">
        <f t="array" ref="B30:H35">IF(MONTH(B28)&lt;&gt;MONTH(DATE(YEAR(B28),MONTH(B28),1)-WEEKDAY(DATE(YEAR(B28),MONTH(B28),1),startday)+(WeekNo-1)*7+WeekDay),"",DATE(YEAR(B28),MONTH(B28),1)-WEEKDAY(DATE(YEAR(B28),MONTH(B28),1),startday)+(WeekNo-1)*7+WeekDay)</f>
        <v/>
      </c>
      <c r="C30" s="106" t="str">
        <v/>
      </c>
      <c r="D30" s="96">
        <v>44075</v>
      </c>
      <c r="E30" s="99">
        <v>44076</v>
      </c>
      <c r="F30" s="96">
        <v>44077</v>
      </c>
      <c r="G30" s="96">
        <v>44078</v>
      </c>
      <c r="H30" s="93">
        <v>44079</v>
      </c>
      <c r="I30" s="40"/>
      <c r="J30" s="97">
        <v>10</v>
      </c>
      <c r="K30" s="98" t="s">
        <v>85</v>
      </c>
      <c r="L30" s="40"/>
      <c r="M30" s="93" t="str">
        <f t="array" ref="M30:S35">IF(MONTH(M28)&lt;&gt;MONTH(DATE(YEAR(M28),MONTH(M28),1)-WEEKDAY(DATE(YEAR(M28),MONTH(M28),1),startday)+(WeekNo-1)*7+WeekDay),"",DATE(YEAR(M28),MONTH(M28),1)-WEEKDAY(DATE(YEAR(M28),MONTH(M28),1),startday)+(WeekNo-1)*7+WeekDay)</f>
        <v/>
      </c>
      <c r="N30" s="96">
        <v>44256</v>
      </c>
      <c r="O30" s="96">
        <v>44257</v>
      </c>
      <c r="P30" s="99">
        <v>44258</v>
      </c>
      <c r="Q30" s="96">
        <v>44259</v>
      </c>
      <c r="R30" s="96">
        <v>44260</v>
      </c>
      <c r="S30" s="93">
        <v>44261</v>
      </c>
      <c r="T30" s="40"/>
      <c r="U30" s="97">
        <v>10</v>
      </c>
      <c r="V30" s="98" t="s">
        <v>85</v>
      </c>
      <c r="Y30" s="115"/>
    </row>
    <row r="31" spans="2:40" s="38" customFormat="1" ht="13" customHeight="1" x14ac:dyDescent="0.25">
      <c r="B31" s="93">
        <v>44080</v>
      </c>
      <c r="C31" s="96">
        <v>44081</v>
      </c>
      <c r="D31" s="95">
        <v>44082</v>
      </c>
      <c r="E31" s="96">
        <v>44083</v>
      </c>
      <c r="F31" s="96">
        <v>44084</v>
      </c>
      <c r="G31" s="96">
        <v>44085</v>
      </c>
      <c r="H31" s="93">
        <v>44086</v>
      </c>
      <c r="I31" s="40"/>
      <c r="J31" s="91">
        <v>18</v>
      </c>
      <c r="K31" s="92" t="s">
        <v>113</v>
      </c>
      <c r="L31" s="40"/>
      <c r="M31" s="93">
        <v>44262</v>
      </c>
      <c r="N31" s="96">
        <v>44263</v>
      </c>
      <c r="O31" s="95">
        <v>44264</v>
      </c>
      <c r="P31" s="96">
        <v>44265</v>
      </c>
      <c r="Q31" s="96">
        <v>44266</v>
      </c>
      <c r="R31" s="96">
        <v>44267</v>
      </c>
      <c r="S31" s="93">
        <v>44268</v>
      </c>
      <c r="T31" s="40"/>
      <c r="U31" s="119">
        <v>18</v>
      </c>
      <c r="V31" s="92" t="s">
        <v>113</v>
      </c>
      <c r="Y31" s="115"/>
    </row>
    <row r="32" spans="2:40" s="39" customFormat="1" ht="13" customHeight="1" x14ac:dyDescent="0.3">
      <c r="B32" s="93">
        <v>44087</v>
      </c>
      <c r="C32" s="96">
        <v>44088</v>
      </c>
      <c r="D32" s="96">
        <v>44089</v>
      </c>
      <c r="E32" s="99">
        <v>44090</v>
      </c>
      <c r="F32" s="96">
        <v>44091</v>
      </c>
      <c r="G32" s="96">
        <v>44092</v>
      </c>
      <c r="H32" s="93">
        <v>44093</v>
      </c>
      <c r="I32" s="40"/>
      <c r="J32" s="97">
        <v>24</v>
      </c>
      <c r="K32" s="98" t="s">
        <v>85</v>
      </c>
      <c r="L32" s="40"/>
      <c r="M32" s="93">
        <v>44269</v>
      </c>
      <c r="N32" s="96">
        <v>44270</v>
      </c>
      <c r="O32" s="96">
        <v>44271</v>
      </c>
      <c r="P32" s="99">
        <v>44272</v>
      </c>
      <c r="Q32" s="96">
        <v>44273</v>
      </c>
      <c r="R32" s="96">
        <v>44274</v>
      </c>
      <c r="S32" s="93">
        <v>44275</v>
      </c>
      <c r="T32" s="40"/>
      <c r="U32" s="97">
        <v>24</v>
      </c>
      <c r="V32" s="98" t="s">
        <v>85</v>
      </c>
      <c r="AA32" s="38"/>
      <c r="AB32" s="38"/>
    </row>
    <row r="33" spans="2:28" s="38" customFormat="1" ht="13" customHeight="1" x14ac:dyDescent="0.3">
      <c r="B33" s="93">
        <v>44094</v>
      </c>
      <c r="C33" s="96">
        <v>44095</v>
      </c>
      <c r="D33" s="95">
        <v>44096</v>
      </c>
      <c r="E33" s="96">
        <v>44097</v>
      </c>
      <c r="F33" s="96">
        <v>44098</v>
      </c>
      <c r="G33" s="94">
        <v>44099</v>
      </c>
      <c r="H33" s="120">
        <v>44100</v>
      </c>
      <c r="I33" s="40"/>
      <c r="J33" s="103">
        <v>27</v>
      </c>
      <c r="K33" s="121" t="s">
        <v>122</v>
      </c>
      <c r="L33" s="40"/>
      <c r="M33" s="93">
        <v>44276</v>
      </c>
      <c r="N33" s="96">
        <v>44277</v>
      </c>
      <c r="O33" s="95">
        <v>44278</v>
      </c>
      <c r="P33" s="96">
        <v>44279</v>
      </c>
      <c r="Q33" s="96">
        <v>44280</v>
      </c>
      <c r="R33" s="96">
        <v>44281</v>
      </c>
      <c r="S33" s="93">
        <v>44282</v>
      </c>
      <c r="T33" s="102"/>
      <c r="U33" s="103">
        <v>30</v>
      </c>
      <c r="V33" s="121" t="s">
        <v>124</v>
      </c>
      <c r="AA33" s="39"/>
    </row>
    <row r="34" spans="2:28" s="38" customFormat="1" ht="13" customHeight="1" x14ac:dyDescent="0.2">
      <c r="B34" s="93">
        <v>44101</v>
      </c>
      <c r="C34" s="96">
        <v>44102</v>
      </c>
      <c r="D34" s="95">
        <v>44103</v>
      </c>
      <c r="E34" s="96">
        <v>44104</v>
      </c>
      <c r="F34" s="96" t="str">
        <v/>
      </c>
      <c r="G34" s="94" t="str">
        <v/>
      </c>
      <c r="H34" s="93" t="str">
        <v/>
      </c>
      <c r="I34" s="40"/>
      <c r="J34" s="43"/>
      <c r="K34" s="40"/>
      <c r="L34" s="40"/>
      <c r="M34" s="93">
        <v>44283</v>
      </c>
      <c r="N34" s="96">
        <v>44284</v>
      </c>
      <c r="O34" s="94">
        <v>44285</v>
      </c>
      <c r="P34" s="96">
        <v>44286</v>
      </c>
      <c r="Q34" s="96" t="str">
        <v/>
      </c>
      <c r="R34" s="96" t="str">
        <v/>
      </c>
      <c r="S34" s="93" t="str">
        <v/>
      </c>
      <c r="T34" s="40"/>
      <c r="U34" s="122" t="s">
        <v>119</v>
      </c>
      <c r="V34" s="122"/>
    </row>
    <row r="35" spans="2:28" s="38" customFormat="1" ht="13" customHeight="1" x14ac:dyDescent="0.3">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372"/>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372"/>
    </row>
    <row r="37" spans="2:28" s="38" customFormat="1" ht="10.5" x14ac:dyDescent="0.2">
      <c r="B37" s="373">
        <f>DATE(year,10,1)</f>
        <v>44105</v>
      </c>
      <c r="C37" s="374"/>
      <c r="D37" s="374"/>
      <c r="E37" s="374"/>
      <c r="F37" s="374"/>
      <c r="G37" s="374"/>
      <c r="H37" s="374"/>
      <c r="I37" s="40"/>
      <c r="J37" s="375" t="s">
        <v>91</v>
      </c>
      <c r="K37" s="375"/>
      <c r="L37" s="40"/>
      <c r="M37" s="373">
        <f>DATE(year+1,4,1)</f>
        <v>44287</v>
      </c>
      <c r="N37" s="374"/>
      <c r="O37" s="374"/>
      <c r="P37" s="374"/>
      <c r="Q37" s="374"/>
      <c r="R37" s="374"/>
      <c r="S37" s="374"/>
      <c r="T37" s="40"/>
      <c r="U37" s="375" t="s">
        <v>92</v>
      </c>
      <c r="V37" s="375"/>
      <c r="Y37" s="372"/>
    </row>
    <row r="38" spans="2:28" s="38" customFormat="1" ht="13" customHeight="1" x14ac:dyDescent="0.25">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2</v>
      </c>
      <c r="K38" s="92" t="s">
        <v>113</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1</v>
      </c>
      <c r="V38" s="92" t="s">
        <v>113</v>
      </c>
      <c r="Y38" s="372"/>
    </row>
    <row r="39" spans="2:28" s="38" customFormat="1" ht="13" customHeight="1" x14ac:dyDescent="0.3">
      <c r="B39" s="93" t="str">
        <f t="array" ref="B39:H44">IF(MONTH(B37)&lt;&gt;MONTH(DATE(YEAR(B37),MONTH(B37),1)-WEEKDAY(DATE(YEAR(B37),MONTH(B37),1),startday)+(WeekNo-1)*7+WeekDay),"",DATE(YEAR(B37),MONTH(B37),1)-WEEKDAY(DATE(YEAR(B37),MONTH(B37),1),startday)+(WeekNo-1)*7+WeekDay)</f>
        <v/>
      </c>
      <c r="C39" s="96" t="str">
        <v/>
      </c>
      <c r="D39" s="96" t="str">
        <v/>
      </c>
      <c r="E39" s="99" t="str">
        <v/>
      </c>
      <c r="F39" s="106">
        <v>44105</v>
      </c>
      <c r="G39" s="96">
        <v>44106</v>
      </c>
      <c r="H39" s="93">
        <v>44107</v>
      </c>
      <c r="I39" s="102"/>
      <c r="J39" s="97">
        <v>8</v>
      </c>
      <c r="K39" s="98" t="s">
        <v>85</v>
      </c>
      <c r="M39" s="93" t="str">
        <f t="array" ref="M39:S44">IF(MONTH(M37)&lt;&gt;MONTH(DATE(YEAR(M37),MONTH(M37),1)-WEEKDAY(DATE(YEAR(M37),MONTH(M37),1),startday)+(WeekNo-1)*7+WeekDay),"",DATE(YEAR(M37),MONTH(M37),1)-WEEKDAY(DATE(YEAR(M37),MONTH(M37),1),startday)+(WeekNo-1)*7+WeekDay)</f>
        <v/>
      </c>
      <c r="N39" s="96" t="str">
        <v/>
      </c>
      <c r="O39" s="96" t="str">
        <v/>
      </c>
      <c r="P39" s="99" t="str">
        <v/>
      </c>
      <c r="Q39" s="96">
        <v>44287</v>
      </c>
      <c r="R39" s="96">
        <v>44288</v>
      </c>
      <c r="S39" s="93">
        <v>44289</v>
      </c>
      <c r="T39" s="40"/>
      <c r="U39" s="97">
        <v>7</v>
      </c>
      <c r="V39" s="98" t="s">
        <v>85</v>
      </c>
      <c r="Y39" s="372"/>
      <c r="AA39" s="39"/>
    </row>
    <row r="40" spans="2:28" s="38" customFormat="1" ht="13" customHeight="1" x14ac:dyDescent="0.25">
      <c r="B40" s="93">
        <v>44108</v>
      </c>
      <c r="C40" s="96">
        <v>44109</v>
      </c>
      <c r="D40" s="95">
        <v>44110</v>
      </c>
      <c r="E40" s="96">
        <v>44111</v>
      </c>
      <c r="F40" s="96">
        <v>44112</v>
      </c>
      <c r="G40" s="96">
        <v>44113</v>
      </c>
      <c r="H40" s="93">
        <v>44114</v>
      </c>
      <c r="I40" s="102"/>
      <c r="J40" s="91">
        <v>16</v>
      </c>
      <c r="K40" s="92" t="s">
        <v>113</v>
      </c>
      <c r="L40" s="40"/>
      <c r="M40" s="93">
        <v>44290</v>
      </c>
      <c r="N40" s="96">
        <v>44291</v>
      </c>
      <c r="O40" s="95">
        <v>44292</v>
      </c>
      <c r="P40" s="96">
        <v>44293</v>
      </c>
      <c r="Q40" s="96">
        <v>44294</v>
      </c>
      <c r="R40" s="96">
        <v>44295</v>
      </c>
      <c r="S40" s="93">
        <v>44296</v>
      </c>
      <c r="T40" s="40"/>
      <c r="U40" s="119">
        <v>15</v>
      </c>
      <c r="V40" s="92" t="s">
        <v>113</v>
      </c>
      <c r="Y40" s="115"/>
    </row>
    <row r="41" spans="2:28" s="39" customFormat="1" ht="13" customHeight="1" x14ac:dyDescent="0.3">
      <c r="B41" s="123">
        <v>44115</v>
      </c>
      <c r="C41" s="106">
        <v>44116</v>
      </c>
      <c r="D41" s="106">
        <v>44117</v>
      </c>
      <c r="E41" s="99">
        <v>44118</v>
      </c>
      <c r="F41" s="96">
        <v>44119</v>
      </c>
      <c r="G41" s="96">
        <v>44120</v>
      </c>
      <c r="H41" s="124">
        <v>44121</v>
      </c>
      <c r="I41" s="40"/>
      <c r="J41" s="97">
        <v>22</v>
      </c>
      <c r="K41" s="98" t="s">
        <v>85</v>
      </c>
      <c r="L41" s="38"/>
      <c r="M41" s="93">
        <v>44297</v>
      </c>
      <c r="N41" s="96">
        <v>44298</v>
      </c>
      <c r="O41" s="96">
        <v>44299</v>
      </c>
      <c r="P41" s="99">
        <v>44300</v>
      </c>
      <c r="Q41" s="96">
        <v>44301</v>
      </c>
      <c r="R41" s="96">
        <v>44302</v>
      </c>
      <c r="S41" s="93">
        <v>44303</v>
      </c>
      <c r="T41" s="40"/>
      <c r="U41" s="97">
        <v>21</v>
      </c>
      <c r="V41" s="98" t="s">
        <v>85</v>
      </c>
      <c r="AA41" s="38"/>
      <c r="AB41" s="38"/>
    </row>
    <row r="42" spans="2:28" s="38" customFormat="1" ht="13" customHeight="1" x14ac:dyDescent="0.25">
      <c r="B42" s="93">
        <v>44122</v>
      </c>
      <c r="C42" s="96">
        <v>44123</v>
      </c>
      <c r="D42" s="95">
        <v>44124</v>
      </c>
      <c r="E42" s="96">
        <v>44125</v>
      </c>
      <c r="F42" s="96">
        <v>44126</v>
      </c>
      <c r="G42" s="96">
        <v>44127</v>
      </c>
      <c r="H42" s="93">
        <v>44128</v>
      </c>
      <c r="I42" s="40"/>
      <c r="J42" s="91">
        <v>30</v>
      </c>
      <c r="K42" s="92" t="s">
        <v>113</v>
      </c>
      <c r="L42" s="40"/>
      <c r="M42" s="93">
        <v>44304</v>
      </c>
      <c r="N42" s="96">
        <v>44305</v>
      </c>
      <c r="O42" s="95">
        <v>44306</v>
      </c>
      <c r="P42" s="96">
        <v>44307</v>
      </c>
      <c r="Q42" s="96">
        <v>44308</v>
      </c>
      <c r="R42" s="96">
        <v>44309</v>
      </c>
      <c r="S42" s="93">
        <v>44310</v>
      </c>
      <c r="T42" s="40"/>
      <c r="U42" s="114">
        <v>29</v>
      </c>
      <c r="V42" s="92" t="s">
        <v>113</v>
      </c>
    </row>
    <row r="43" spans="2:28" s="38" customFormat="1" ht="13" customHeight="1" x14ac:dyDescent="0.2">
      <c r="B43" s="93">
        <v>44129</v>
      </c>
      <c r="C43" s="96">
        <v>44130</v>
      </c>
      <c r="D43" s="96">
        <v>44131</v>
      </c>
      <c r="E43" s="99">
        <v>44132</v>
      </c>
      <c r="F43" s="94">
        <v>44133</v>
      </c>
      <c r="G43" s="108">
        <v>44134</v>
      </c>
      <c r="H43" s="93">
        <v>44135</v>
      </c>
      <c r="I43" s="40"/>
      <c r="J43" s="103">
        <v>31</v>
      </c>
      <c r="K43" s="105" t="s">
        <v>121</v>
      </c>
      <c r="L43" s="40"/>
      <c r="M43" s="93">
        <v>44311</v>
      </c>
      <c r="N43" s="96">
        <v>44312</v>
      </c>
      <c r="O43" s="96">
        <v>44313</v>
      </c>
      <c r="P43" s="99">
        <v>44314</v>
      </c>
      <c r="Q43" s="94">
        <v>44315</v>
      </c>
      <c r="R43" s="108">
        <v>44316</v>
      </c>
      <c r="S43" s="93" t="str">
        <v/>
      </c>
      <c r="T43" s="40"/>
      <c r="U43" s="125">
        <v>30</v>
      </c>
      <c r="V43" s="105" t="s">
        <v>120</v>
      </c>
    </row>
    <row r="44" spans="2:28" s="38" customFormat="1" ht="13" customHeight="1" x14ac:dyDescent="0.3">
      <c r="B44" s="123" t="str">
        <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5" x14ac:dyDescent="0.2">
      <c r="B46" s="373">
        <f>DATE(year,11,1)</f>
        <v>44136</v>
      </c>
      <c r="C46" s="374"/>
      <c r="D46" s="374"/>
      <c r="E46" s="374"/>
      <c r="F46" s="374"/>
      <c r="G46" s="374"/>
      <c r="H46" s="374"/>
      <c r="I46" s="40"/>
      <c r="J46" s="375" t="s">
        <v>93</v>
      </c>
      <c r="K46" s="375"/>
      <c r="L46" s="40"/>
      <c r="M46" s="373">
        <f>DATE(year+1,5,1)</f>
        <v>44317</v>
      </c>
      <c r="N46" s="374"/>
      <c r="O46" s="374"/>
      <c r="P46" s="374"/>
      <c r="Q46" s="374"/>
      <c r="R46" s="374"/>
      <c r="S46" s="374"/>
      <c r="T46" s="40"/>
      <c r="U46" s="375" t="s">
        <v>94</v>
      </c>
      <c r="V46" s="375"/>
    </row>
    <row r="47" spans="2:28" s="38" customFormat="1" ht="13" customHeight="1" x14ac:dyDescent="0.25">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126" t="s">
        <v>129</v>
      </c>
      <c r="K47" s="98" t="s">
        <v>85</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7">
        <v>5</v>
      </c>
      <c r="V47" s="98" t="s">
        <v>85</v>
      </c>
    </row>
    <row r="48" spans="2:28" s="38" customFormat="1" ht="13" customHeight="1" x14ac:dyDescent="0.2">
      <c r="B48" s="93">
        <f t="array" ref="B48:H53">IF(MONTH(B46)&lt;&gt;MONTH(DATE(YEAR(B46),MONTH(B46),1)-WEEKDAY(DATE(YEAR(B46),MONTH(B46),1),startday)+(WeekNo-1)*7+WeekDay),"",DATE(YEAR(B46),MONTH(B46),1)-WEEKDAY(DATE(YEAR(B46),MONTH(B46),1),startday)+(WeekNo-1)*7+WeekDay)</f>
        <v>44136</v>
      </c>
      <c r="C48" s="96">
        <v>44137</v>
      </c>
      <c r="D48" s="127">
        <v>44138</v>
      </c>
      <c r="E48" s="95">
        <v>44139</v>
      </c>
      <c r="F48" s="95">
        <v>44140</v>
      </c>
      <c r="G48" s="96">
        <v>44141</v>
      </c>
      <c r="H48" s="93">
        <v>44142</v>
      </c>
      <c r="I48" s="40"/>
      <c r="J48" s="113">
        <v>13</v>
      </c>
      <c r="K48" s="92" t="s">
        <v>113</v>
      </c>
      <c r="L48" s="40"/>
      <c r="M48" s="93" t="str">
        <f t="array" ref="M48:S53">IF(MONTH(M46)&lt;&gt;MONTH(DATE(YEAR(M46),MONTH(M46),1)-WEEKDAY(DATE(YEAR(M46),MONTH(M46),1),startday)+(WeekNo-1)*7+WeekDay),"",DATE(YEAR(M46),MONTH(M46),1)-WEEKDAY(DATE(YEAR(M46),MONTH(M46),1),startday)+(WeekNo-1)*7+WeekDay)</f>
        <v/>
      </c>
      <c r="N48" s="128" t="str">
        <v/>
      </c>
      <c r="O48" s="95" t="str">
        <v/>
      </c>
      <c r="P48" s="95" t="str">
        <v/>
      </c>
      <c r="Q48" s="96" t="str">
        <v/>
      </c>
      <c r="R48" s="96" t="str">
        <v/>
      </c>
      <c r="S48" s="93">
        <v>44317</v>
      </c>
      <c r="T48" s="40"/>
      <c r="U48" s="114">
        <v>13</v>
      </c>
      <c r="V48" s="92" t="s">
        <v>113</v>
      </c>
    </row>
    <row r="49" spans="2:28" s="38" customFormat="1" ht="13" customHeight="1" x14ac:dyDescent="0.25">
      <c r="B49" s="93">
        <v>44143</v>
      </c>
      <c r="C49" s="96">
        <v>44144</v>
      </c>
      <c r="D49" s="95">
        <v>44145</v>
      </c>
      <c r="E49" s="96">
        <v>44146</v>
      </c>
      <c r="F49" s="96">
        <v>44147</v>
      </c>
      <c r="G49" s="96">
        <v>44148</v>
      </c>
      <c r="H49" s="93">
        <v>44149</v>
      </c>
      <c r="I49" s="40"/>
      <c r="J49" s="97">
        <v>19</v>
      </c>
      <c r="K49" s="98" t="s">
        <v>85</v>
      </c>
      <c r="L49" s="40"/>
      <c r="M49" s="93">
        <v>44318</v>
      </c>
      <c r="N49" s="96">
        <v>44319</v>
      </c>
      <c r="O49" s="95">
        <v>44320</v>
      </c>
      <c r="P49" s="96">
        <v>44321</v>
      </c>
      <c r="Q49" s="96">
        <v>44322</v>
      </c>
      <c r="R49" s="96">
        <v>44323</v>
      </c>
      <c r="S49" s="93">
        <v>44324</v>
      </c>
      <c r="T49" s="40"/>
      <c r="U49" s="97">
        <v>19</v>
      </c>
      <c r="V49" s="98" t="s">
        <v>85</v>
      </c>
      <c r="Y49" s="135"/>
    </row>
    <row r="50" spans="2:28" s="39" customFormat="1" ht="13" customHeight="1" x14ac:dyDescent="0.3">
      <c r="B50" s="93">
        <v>44150</v>
      </c>
      <c r="C50" s="96">
        <v>44151</v>
      </c>
      <c r="D50" s="96">
        <v>44152</v>
      </c>
      <c r="E50" s="99">
        <v>44153</v>
      </c>
      <c r="F50" s="96">
        <v>44154</v>
      </c>
      <c r="G50" s="96">
        <v>44155</v>
      </c>
      <c r="H50" s="93">
        <v>44156</v>
      </c>
      <c r="I50" s="40"/>
      <c r="J50" s="91">
        <v>27</v>
      </c>
      <c r="K50" s="92" t="s">
        <v>113</v>
      </c>
      <c r="L50" s="40"/>
      <c r="M50" s="93">
        <v>44325</v>
      </c>
      <c r="N50" s="96">
        <v>44326</v>
      </c>
      <c r="O50" s="96">
        <v>44327</v>
      </c>
      <c r="P50" s="99">
        <v>44328</v>
      </c>
      <c r="Q50" s="96">
        <v>44329</v>
      </c>
      <c r="R50" s="96">
        <v>44330</v>
      </c>
      <c r="S50" s="93">
        <v>44331</v>
      </c>
      <c r="T50" s="40"/>
      <c r="U50" s="114">
        <v>27</v>
      </c>
      <c r="V50" s="92" t="s">
        <v>113</v>
      </c>
      <c r="Y50" s="115"/>
      <c r="Z50" s="38"/>
      <c r="AA50" s="38"/>
      <c r="AB50" s="38"/>
    </row>
    <row r="51" spans="2:28" s="38" customFormat="1" ht="13" customHeight="1" x14ac:dyDescent="0.3">
      <c r="B51" s="93">
        <v>44157</v>
      </c>
      <c r="C51" s="96">
        <v>44158</v>
      </c>
      <c r="D51" s="95">
        <v>44159</v>
      </c>
      <c r="E51" s="96">
        <v>44160</v>
      </c>
      <c r="F51" s="96">
        <v>44161</v>
      </c>
      <c r="G51" s="96">
        <v>44162</v>
      </c>
      <c r="H51" s="93">
        <v>44163</v>
      </c>
      <c r="I51" s="40"/>
      <c r="L51" s="40"/>
      <c r="M51" s="93">
        <v>44332</v>
      </c>
      <c r="N51" s="96">
        <v>44333</v>
      </c>
      <c r="O51" s="95">
        <v>44334</v>
      </c>
      <c r="P51" s="96">
        <v>44335</v>
      </c>
      <c r="Q51" s="96">
        <v>44336</v>
      </c>
      <c r="R51" s="96">
        <v>44337</v>
      </c>
      <c r="S51" s="93">
        <v>44338</v>
      </c>
      <c r="T51" s="40"/>
      <c r="Y51" s="115"/>
      <c r="AA51" s="39"/>
    </row>
    <row r="52" spans="2:28" s="38" customFormat="1" ht="13" customHeight="1" x14ac:dyDescent="0.2">
      <c r="B52" s="93">
        <v>44164</v>
      </c>
      <c r="C52" s="96">
        <v>44165</v>
      </c>
      <c r="D52" s="96" t="str">
        <v/>
      </c>
      <c r="E52" s="99" t="str">
        <v/>
      </c>
      <c r="F52" s="96" t="str">
        <v/>
      </c>
      <c r="G52" s="96" t="str">
        <v/>
      </c>
      <c r="H52" s="93" t="str">
        <v/>
      </c>
      <c r="I52" s="40"/>
      <c r="L52" s="40"/>
      <c r="M52" s="93">
        <v>44339</v>
      </c>
      <c r="N52" s="96">
        <v>44340</v>
      </c>
      <c r="O52" s="96">
        <v>44341</v>
      </c>
      <c r="P52" s="99">
        <v>44342</v>
      </c>
      <c r="Q52" s="96">
        <v>44343</v>
      </c>
      <c r="R52" s="96">
        <v>44344</v>
      </c>
      <c r="S52" s="93">
        <v>44345</v>
      </c>
      <c r="T52" s="40"/>
      <c r="Y52" s="115"/>
    </row>
    <row r="53" spans="2:28" s="38" customFormat="1" ht="13" customHeight="1" x14ac:dyDescent="0.3">
      <c r="B53" s="93" t="str">
        <v/>
      </c>
      <c r="C53" s="96" t="str">
        <v/>
      </c>
      <c r="D53" s="96" t="str">
        <v/>
      </c>
      <c r="E53" s="96" t="str">
        <v/>
      </c>
      <c r="F53" s="96" t="str">
        <v/>
      </c>
      <c r="G53" s="96" t="str">
        <v/>
      </c>
      <c r="H53" s="93" t="str">
        <v/>
      </c>
      <c r="I53" s="40"/>
      <c r="J53" s="129"/>
      <c r="K53" s="42"/>
      <c r="L53" s="40"/>
      <c r="M53" s="93">
        <v>44346</v>
      </c>
      <c r="N53" s="96">
        <v>44347</v>
      </c>
      <c r="O53" s="96" t="str">
        <v/>
      </c>
      <c r="P53" s="96" t="str">
        <v/>
      </c>
      <c r="Q53" s="96" t="str">
        <v/>
      </c>
      <c r="R53" s="96" t="str">
        <v/>
      </c>
      <c r="S53" s="93" t="str">
        <v/>
      </c>
      <c r="T53" s="40"/>
      <c r="U53" s="130"/>
      <c r="V53" s="40"/>
      <c r="Y53" s="131"/>
      <c r="Z53" s="39"/>
      <c r="AB53" s="39"/>
    </row>
    <row r="54" spans="2:28" s="38" customFormat="1" ht="4.75" customHeight="1" x14ac:dyDescent="0.3">
      <c r="B54" s="40"/>
      <c r="C54" s="40"/>
      <c r="D54" s="40"/>
      <c r="E54" s="40"/>
      <c r="F54" s="40"/>
      <c r="G54" s="40"/>
      <c r="H54" s="40"/>
      <c r="I54" s="40"/>
      <c r="L54" s="40"/>
      <c r="M54" s="39"/>
      <c r="N54" s="39"/>
      <c r="O54" s="39"/>
      <c r="P54" s="39"/>
      <c r="Q54" s="39"/>
      <c r="R54" s="39"/>
      <c r="S54" s="39"/>
      <c r="T54" s="40"/>
      <c r="U54" s="39"/>
      <c r="V54" s="39"/>
      <c r="Y54" s="115"/>
    </row>
    <row r="55" spans="2:28" s="38" customFormat="1" ht="10.5" x14ac:dyDescent="0.2">
      <c r="B55" s="373">
        <f>DATE(year,12,1)</f>
        <v>44166</v>
      </c>
      <c r="C55" s="374"/>
      <c r="D55" s="374"/>
      <c r="E55" s="374"/>
      <c r="F55" s="374"/>
      <c r="G55" s="374"/>
      <c r="H55" s="374"/>
      <c r="I55" s="40"/>
      <c r="J55" s="375" t="s">
        <v>95</v>
      </c>
      <c r="K55" s="375"/>
      <c r="L55" s="40"/>
      <c r="M55" s="373">
        <f>DATE(year+1,6,1)</f>
        <v>44348</v>
      </c>
      <c r="N55" s="374"/>
      <c r="O55" s="374"/>
      <c r="P55" s="374"/>
      <c r="Q55" s="374"/>
      <c r="R55" s="374"/>
      <c r="S55" s="374"/>
      <c r="T55" s="40"/>
      <c r="U55" s="375" t="s">
        <v>96</v>
      </c>
      <c r="V55" s="375"/>
    </row>
    <row r="56" spans="2:28" s="38" customFormat="1" ht="13" customHeight="1" x14ac:dyDescent="0.25">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7">
        <v>3</v>
      </c>
      <c r="K56" s="98" t="s">
        <v>85</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7">
        <v>2</v>
      </c>
      <c r="V56" s="98" t="s">
        <v>85</v>
      </c>
    </row>
    <row r="57" spans="2:28" s="38" customFormat="1" ht="13" customHeight="1" x14ac:dyDescent="0.25">
      <c r="B57" s="93" t="str">
        <f t="array" ref="B57:H62">IF(MONTH(B55)&lt;&gt;MONTH(DATE(YEAR(B55),MONTH(B55),1)-WEEKDAY(DATE(YEAR(B55),MONTH(B55),1),startday)+(WeekNo-1)*7+WeekDay),"",DATE(YEAR(B55),MONTH(B55),1)-WEEKDAY(DATE(YEAR(B55),MONTH(B55),1),startday)+(WeekNo-1)*7+WeekDay)</f>
        <v/>
      </c>
      <c r="C57" s="96" t="str">
        <v/>
      </c>
      <c r="D57" s="95">
        <v>44166</v>
      </c>
      <c r="E57" s="96">
        <v>44167</v>
      </c>
      <c r="F57" s="96">
        <v>44168</v>
      </c>
      <c r="G57" s="96">
        <v>44169</v>
      </c>
      <c r="H57" s="93">
        <v>44170</v>
      </c>
      <c r="I57" s="40"/>
      <c r="J57" s="91">
        <v>11</v>
      </c>
      <c r="K57" s="92" t="s">
        <v>113</v>
      </c>
      <c r="L57" s="40"/>
      <c r="M57" s="93" t="str">
        <f t="array" ref="M57:S62">IF(MONTH(M55)&lt;&gt;MONTH(DATE(YEAR(M55),MONTH(M55),1)-WEEKDAY(DATE(YEAR(M55),MONTH(M55),1),startday)+(WeekNo-1)*7+WeekDay),"",DATE(YEAR(M55),MONTH(M55),1)-WEEKDAY(DATE(YEAR(M55),MONTH(M55),1),startday)+(WeekNo-1)*7+WeekDay)</f>
        <v/>
      </c>
      <c r="N57" s="96" t="str">
        <v/>
      </c>
      <c r="O57" s="95">
        <v>44348</v>
      </c>
      <c r="P57" s="96">
        <v>44349</v>
      </c>
      <c r="Q57" s="96">
        <v>44350</v>
      </c>
      <c r="R57" s="96">
        <v>44351</v>
      </c>
      <c r="S57" s="93">
        <v>44352</v>
      </c>
      <c r="T57" s="40"/>
      <c r="U57" s="114">
        <v>10</v>
      </c>
      <c r="V57" s="92" t="s">
        <v>113</v>
      </c>
    </row>
    <row r="58" spans="2:28" s="38" customFormat="1" ht="13" customHeight="1" x14ac:dyDescent="0.25">
      <c r="B58" s="93">
        <v>44171</v>
      </c>
      <c r="C58" s="96">
        <v>44172</v>
      </c>
      <c r="D58" s="96">
        <v>44173</v>
      </c>
      <c r="E58" s="99">
        <v>44174</v>
      </c>
      <c r="F58" s="96">
        <v>44175</v>
      </c>
      <c r="G58" s="96">
        <v>44176</v>
      </c>
      <c r="H58" s="93">
        <v>44177</v>
      </c>
      <c r="I58" s="40"/>
      <c r="J58" s="97">
        <v>17</v>
      </c>
      <c r="K58" s="98" t="s">
        <v>85</v>
      </c>
      <c r="L58" s="40"/>
      <c r="M58" s="93">
        <v>44353</v>
      </c>
      <c r="N58" s="96">
        <v>44354</v>
      </c>
      <c r="O58" s="96">
        <v>44355</v>
      </c>
      <c r="P58" s="99">
        <v>44356</v>
      </c>
      <c r="Q58" s="96">
        <v>44357</v>
      </c>
      <c r="R58" s="96">
        <v>44358</v>
      </c>
      <c r="S58" s="93">
        <v>44359</v>
      </c>
      <c r="T58" s="40"/>
      <c r="U58" s="97">
        <v>16</v>
      </c>
      <c r="V58" s="98" t="s">
        <v>85</v>
      </c>
    </row>
    <row r="59" spans="2:28" s="38" customFormat="1" ht="13" customHeight="1" x14ac:dyDescent="0.25">
      <c r="B59" s="93">
        <v>44178</v>
      </c>
      <c r="C59" s="96">
        <v>44179</v>
      </c>
      <c r="D59" s="95">
        <v>44180</v>
      </c>
      <c r="E59" s="96">
        <v>44181</v>
      </c>
      <c r="F59" s="96">
        <v>44182</v>
      </c>
      <c r="G59" s="96">
        <v>44183</v>
      </c>
      <c r="H59" s="93">
        <v>44184</v>
      </c>
      <c r="I59" s="40"/>
      <c r="J59" s="103">
        <v>31</v>
      </c>
      <c r="K59" s="121" t="s">
        <v>123</v>
      </c>
      <c r="L59" s="40"/>
      <c r="M59" s="93">
        <v>44360</v>
      </c>
      <c r="N59" s="96">
        <v>44361</v>
      </c>
      <c r="O59" s="95">
        <v>44362</v>
      </c>
      <c r="P59" s="96">
        <v>44363</v>
      </c>
      <c r="Q59" s="96">
        <v>44364</v>
      </c>
      <c r="R59" s="96">
        <v>44365</v>
      </c>
      <c r="S59" s="93">
        <v>44366</v>
      </c>
      <c r="T59" s="40"/>
      <c r="U59" s="114">
        <v>24</v>
      </c>
      <c r="V59" s="92" t="s">
        <v>113</v>
      </c>
    </row>
    <row r="60" spans="2:28" s="39" customFormat="1" ht="13" customHeight="1" x14ac:dyDescent="0.3">
      <c r="B60" s="93">
        <v>44185</v>
      </c>
      <c r="C60" s="96">
        <v>44186</v>
      </c>
      <c r="D60" s="96">
        <v>44187</v>
      </c>
      <c r="E60" s="96">
        <v>44188</v>
      </c>
      <c r="F60" s="96">
        <v>44189</v>
      </c>
      <c r="G60" s="96">
        <v>44190</v>
      </c>
      <c r="H60" s="93">
        <v>44191</v>
      </c>
      <c r="I60" s="40"/>
      <c r="J60" s="103">
        <v>31</v>
      </c>
      <c r="K60" s="117" t="s">
        <v>97</v>
      </c>
      <c r="L60" s="40"/>
      <c r="M60" s="93">
        <v>44367</v>
      </c>
      <c r="N60" s="96">
        <v>44368</v>
      </c>
      <c r="O60" s="96">
        <v>44369</v>
      </c>
      <c r="P60" s="99">
        <v>44370</v>
      </c>
      <c r="Q60" s="96">
        <v>44371</v>
      </c>
      <c r="R60" s="96">
        <v>44372</v>
      </c>
      <c r="S60" s="93">
        <v>44373</v>
      </c>
      <c r="T60" s="40"/>
      <c r="U60" s="132">
        <v>30</v>
      </c>
      <c r="V60" s="133" t="s">
        <v>168</v>
      </c>
      <c r="Y60" s="38"/>
      <c r="Z60" s="38"/>
      <c r="AA60" s="38"/>
      <c r="AB60" s="38"/>
    </row>
    <row r="61" spans="2:28" s="38" customFormat="1" ht="13" customHeight="1" x14ac:dyDescent="0.3">
      <c r="B61" s="93">
        <v>44192</v>
      </c>
      <c r="C61" s="96">
        <v>44193</v>
      </c>
      <c r="D61" s="94">
        <v>44194</v>
      </c>
      <c r="E61" s="99">
        <v>44195</v>
      </c>
      <c r="F61" s="96">
        <v>44196</v>
      </c>
      <c r="G61" s="96" t="str">
        <v/>
      </c>
      <c r="H61" s="93" t="str">
        <v/>
      </c>
      <c r="I61" s="40"/>
      <c r="L61" s="40"/>
      <c r="M61" s="93">
        <v>44374</v>
      </c>
      <c r="N61" s="96">
        <v>44375</v>
      </c>
      <c r="O61" s="94">
        <v>44376</v>
      </c>
      <c r="P61" s="99">
        <v>44377</v>
      </c>
      <c r="Q61" s="96" t="str">
        <v/>
      </c>
      <c r="R61" s="94" t="str">
        <v/>
      </c>
      <c r="S61" s="93" t="str">
        <v/>
      </c>
      <c r="T61" s="40"/>
      <c r="U61" s="44"/>
      <c r="V61" s="40"/>
      <c r="AA61" s="39"/>
    </row>
    <row r="62" spans="2:28" s="38" customFormat="1" ht="13"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ht="13" x14ac:dyDescent="0.3">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ht="13" x14ac:dyDescent="0.3">
      <c r="L73" s="38"/>
      <c r="M73" s="39"/>
      <c r="R73" s="47"/>
    </row>
    <row r="74" spans="2:28" x14ac:dyDescent="0.25">
      <c r="M74" s="38"/>
    </row>
    <row r="75" spans="2:28" x14ac:dyDescent="0.25">
      <c r="K75" s="135"/>
      <c r="M75" s="38"/>
    </row>
    <row r="76" spans="2:28" x14ac:dyDescent="0.25">
      <c r="K76" s="135"/>
      <c r="M76" s="38"/>
    </row>
    <row r="77" spans="2:28" x14ac:dyDescent="0.25">
      <c r="M77" s="3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9BEBA760-5C14-42A7-AE37-441B58B9B987}"/>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90625" bestFit="1" customWidth="1"/>
    <col min="5" max="5" width="19" bestFit="1" customWidth="1"/>
    <col min="6" max="6" width="25.36328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3021C2C5912345B671B9DA2AC47980" ma:contentTypeVersion="12" ma:contentTypeDescription="Create a new document." ma:contentTypeScope="" ma:versionID="2be92ec6272e0520788d4a4a9f0dd6c4">
  <xsd:schema xmlns:xsd="http://www.w3.org/2001/XMLSchema" xmlns:xs="http://www.w3.org/2001/XMLSchema" xmlns:p="http://schemas.microsoft.com/office/2006/metadata/properties" xmlns:ns3="68a499c9-cd68-4eef-a39a-0d61b092ef07" xmlns:ns4="c63c3b1a-9a5a-4e14-a784-7bdb13d2faad" targetNamespace="http://schemas.microsoft.com/office/2006/metadata/properties" ma:root="true" ma:fieldsID="6deaa6d56b9b8c626d64172b0d932174" ns3:_="" ns4:_="">
    <xsd:import namespace="68a499c9-cd68-4eef-a39a-0d61b092ef07"/>
    <xsd:import namespace="c63c3b1a-9a5a-4e14-a784-7bdb13d2faa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99c9-cd68-4eef-a39a-0d61b092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c3b1a-9a5a-4e14-a784-7bdb13d2faa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71404-891E-41E8-A7E5-27F72F4EDB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359821-F9BE-401D-810A-5CA66CE72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499c9-cd68-4eef-a39a-0d61b092ef07"/>
    <ds:schemaRef ds:uri="c63c3b1a-9a5a-4e14-a784-7bdb13d2f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CF3153-C1D8-421B-A113-EF85E7B899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2021-03-03T16:53:59Z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0x010100373021C2C5912345B671B9DA2AC47980</vt:lpwstr>
  </property>
</Properties>
</file>