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City College\"/>
    </mc:Choice>
  </mc:AlternateContent>
  <xr:revisionPtr revIDLastSave="0" documentId="8_{A8046974-11DB-4C91-BF2E-656902C1429D}" xr6:coauthVersionLast="47" xr6:coauthVersionMax="47" xr10:uidLastSave="{00000000-0000-0000-0000-000000000000}"/>
  <bookViews>
    <workbookView xWindow="-120" yWindow="-120" windowWidth="25440" windowHeight="15390" tabRatio="839" firstSheet="2"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Amendments'!$A$1:$T$133</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Amendments'!$A$1:$T$133</definedName>
    <definedName name="Z_350610BE_E33E_45EF_97EC_9E2830199A90_.wvu.PrintArea" localSheetId="0" hidden="1">'Contact Information'!$A$1:$J$70</definedName>
    <definedName name="Z_350610BE_E33E_45EF_97EC_9E2830199A90_.wvu.PrintArea" localSheetId="1" hidden="1">Narrative!$A$1:$J$40</definedName>
  </definedNames>
  <calcPr calcId="191028"/>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8" i="31" l="1"/>
  <c r="S130" i="31" s="1"/>
  <c r="O130" i="31"/>
  <c r="N106" i="31"/>
  <c r="N94" i="31"/>
  <c r="N45" i="31"/>
  <c r="N30" i="31"/>
  <c r="N47" i="31" l="1"/>
  <c r="S56" i="33"/>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0" i="33"/>
  <c r="R10" i="33"/>
  <c r="Q10" i="33"/>
  <c r="P10" i="33"/>
  <c r="O10" i="33"/>
  <c r="N10" i="33"/>
  <c r="M10" i="33"/>
  <c r="H10" i="33"/>
  <c r="G10" i="33"/>
  <c r="F10" i="33"/>
  <c r="E10" i="33"/>
  <c r="D10" i="33"/>
  <c r="C10" i="33"/>
  <c r="B10" i="33"/>
  <c r="M9" i="33"/>
  <c r="M11" i="33" s="1" a="1"/>
  <c r="B9" i="33"/>
  <c r="B11" i="33" s="1" a="1"/>
  <c r="P16" i="33" l="1"/>
  <c r="N16" i="33"/>
  <c r="M16" i="33"/>
  <c r="M15" i="33"/>
  <c r="S14" i="33"/>
  <c r="S13" i="33"/>
  <c r="R13" i="33"/>
  <c r="R12" i="33"/>
  <c r="Q12" i="33"/>
  <c r="Q11" i="33"/>
  <c r="P11" i="33"/>
  <c r="Q35" i="33"/>
  <c r="P34" i="33"/>
  <c r="E53" i="33"/>
  <c r="D52" i="33"/>
  <c r="Q53" i="33"/>
  <c r="M53" i="33"/>
  <c r="S51" i="33"/>
  <c r="R50" i="33"/>
  <c r="Q49" i="33"/>
  <c r="P48"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B12" i="25" l="1"/>
  <c r="B11" i="25"/>
  <c r="B10" i="25"/>
  <c r="B9" i="25"/>
  <c r="B8" i="25"/>
  <c r="B7" i="25"/>
  <c r="B6" i="25"/>
  <c r="B5" i="25"/>
  <c r="B4" i="25"/>
  <c r="B3" i="25"/>
  <c r="O26" i="18" l="1"/>
  <c r="S126" i="31" l="1"/>
  <c r="O28" i="18" s="1"/>
  <c r="Q126" i="31"/>
  <c r="K28" i="18" s="1"/>
  <c r="O126" i="31"/>
  <c r="G28" i="18" s="1"/>
  <c r="N126" i="31"/>
  <c r="C28" i="18" s="1"/>
  <c r="S106" i="31"/>
  <c r="Q106" i="31"/>
  <c r="O106" i="31"/>
  <c r="S94" i="31"/>
  <c r="Q94" i="31"/>
  <c r="O94" i="31"/>
  <c r="S81" i="31"/>
  <c r="Q81" i="31"/>
  <c r="O81" i="31"/>
  <c r="N81" i="31"/>
  <c r="S73" i="31"/>
  <c r="Q73" i="31"/>
  <c r="O73" i="31"/>
  <c r="N73" i="31"/>
  <c r="S60" i="31"/>
  <c r="Q60" i="31"/>
  <c r="O60" i="31"/>
  <c r="N60" i="31"/>
  <c r="S45" i="31"/>
  <c r="Q45" i="31"/>
  <c r="O45" i="31"/>
  <c r="S30" i="31"/>
  <c r="Q30" i="31"/>
  <c r="O30" i="31"/>
  <c r="O47" i="31" s="1"/>
  <c r="N108" i="31" l="1"/>
  <c r="S47" i="31"/>
  <c r="S110" i="31" s="1"/>
  <c r="S133" i="31" s="1"/>
  <c r="N110" i="31"/>
  <c r="N128" i="31" s="1"/>
  <c r="Q47" i="31"/>
  <c r="Q110" i="31" s="1"/>
  <c r="S108" i="31"/>
  <c r="O110" i="31"/>
  <c r="O108" i="31"/>
  <c r="Q108" i="31"/>
  <c r="Q128" i="31" l="1"/>
  <c r="Q130" i="31" s="1"/>
  <c r="K26" i="18" s="1"/>
  <c r="O128" i="31"/>
  <c r="N130" i="31"/>
  <c r="N133" i="31" s="1"/>
  <c r="D1" i="31" s="1"/>
  <c r="H8" i="31" s="1"/>
  <c r="Q133" i="31" l="1"/>
  <c r="G26" i="18"/>
  <c r="O133" i="31"/>
  <c r="J12" i="25"/>
  <c r="H11" i="25"/>
  <c r="F10" i="25"/>
  <c r="D9" i="25"/>
  <c r="J4" i="25"/>
  <c r="O17" i="18"/>
  <c r="O5" i="18"/>
  <c r="K16" i="18"/>
  <c r="K10" i="18"/>
  <c r="G15" i="18"/>
  <c r="G23" i="18"/>
  <c r="C13" i="18"/>
  <c r="C21" i="18"/>
  <c r="O6" i="18"/>
  <c r="K5" i="18"/>
  <c r="G16" i="18"/>
  <c r="C14" i="18"/>
  <c r="C22" i="18"/>
  <c r="G17" i="18"/>
  <c r="C23" i="18"/>
  <c r="D4" i="25"/>
  <c r="K11" i="18"/>
  <c r="G18" i="18"/>
  <c r="O21" i="18"/>
  <c r="G11" i="18"/>
  <c r="G6" i="18"/>
  <c r="K21" i="18"/>
  <c r="C18" i="18"/>
  <c r="C19" i="18"/>
  <c r="D5" i="25"/>
  <c r="G22" i="18"/>
  <c r="J11" i="25"/>
  <c r="H10" i="25"/>
  <c r="F9" i="25"/>
  <c r="D8" i="25"/>
  <c r="H4" i="25"/>
  <c r="O18" i="18"/>
  <c r="K17" i="18"/>
  <c r="G10" i="18"/>
  <c r="K6" i="18"/>
  <c r="C15" i="18"/>
  <c r="O12" i="18"/>
  <c r="K19" i="18"/>
  <c r="C16" i="18"/>
  <c r="K12" i="18"/>
  <c r="C5" i="18"/>
  <c r="C4" i="18"/>
  <c r="H12" i="25"/>
  <c r="G14" i="18"/>
  <c r="J10" i="25"/>
  <c r="H9" i="25"/>
  <c r="F8" i="25"/>
  <c r="D7" i="25"/>
  <c r="F4" i="25"/>
  <c r="O11" i="18"/>
  <c r="O19" i="18"/>
  <c r="O4" i="18"/>
  <c r="K18" i="18"/>
  <c r="G4" i="18"/>
  <c r="D6" i="25"/>
  <c r="K4" i="18"/>
  <c r="C10" i="18"/>
  <c r="K20" i="18"/>
  <c r="K13" i="18"/>
  <c r="C6" i="18"/>
  <c r="F11" i="25"/>
  <c r="K23" i="18"/>
  <c r="J9" i="25"/>
  <c r="H8" i="25"/>
  <c r="F7" i="25"/>
  <c r="O20" i="18"/>
  <c r="G5" i="18"/>
  <c r="G19" i="18"/>
  <c r="G12" i="18"/>
  <c r="C11" i="18"/>
  <c r="O10" i="18"/>
  <c r="C12" i="18"/>
  <c r="J8" i="25"/>
  <c r="H7" i="25"/>
  <c r="F6" i="25"/>
  <c r="J5" i="25"/>
  <c r="J3" i="25"/>
  <c r="O13" i="18"/>
  <c r="C17" i="18"/>
  <c r="G13" i="18"/>
  <c r="D3" i="25"/>
  <c r="J7" i="25"/>
  <c r="H6" i="25"/>
  <c r="D12" i="25"/>
  <c r="H5" i="25"/>
  <c r="H3" i="25"/>
  <c r="O14" i="18"/>
  <c r="O22" i="18"/>
  <c r="G20" i="18"/>
  <c r="D10" i="25"/>
  <c r="K15" i="18"/>
  <c r="J6" i="25"/>
  <c r="F12" i="25"/>
  <c r="D11" i="25"/>
  <c r="F5" i="25"/>
  <c r="F3" i="25"/>
  <c r="O15" i="18"/>
  <c r="O23" i="18"/>
  <c r="K14" i="18"/>
  <c r="K22" i="18"/>
  <c r="G21" i="18"/>
  <c r="O16" i="18"/>
  <c r="C20" i="18"/>
  <c r="C26" i="18"/>
  <c r="O7" i="18" l="1"/>
  <c r="K7" i="18"/>
  <c r="G7" i="18"/>
  <c r="O24" i="18"/>
  <c r="C7" i="18"/>
  <c r="G24" i="18"/>
  <c r="C24" i="18"/>
  <c r="K24" i="18"/>
  <c r="O30" i="18" l="1"/>
  <c r="G30" i="18"/>
  <c r="C30" i="18"/>
  <c r="K30" i="18"/>
</calcChain>
</file>

<file path=xl/sharedStrings.xml><?xml version="1.0" encoding="utf-8"?>
<sst xmlns="http://schemas.openxmlformats.org/spreadsheetml/2006/main" count="861" uniqueCount="325">
  <si>
    <t>Perkins Reserve Fund Grant 2021-22</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</si>
  <si>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</si>
  <si>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</si>
  <si>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</si>
  <si>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</si>
  <si>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May 28th, 2021</t>
    </r>
  </si>
  <si>
    <t>Campus:</t>
  </si>
  <si>
    <t>City College - Montana State University Billings</t>
  </si>
  <si>
    <t>Grant Year:</t>
  </si>
  <si>
    <t>2021-2022</t>
  </si>
  <si>
    <t>Grant Manager:</t>
  </si>
  <si>
    <t>Donaldson</t>
  </si>
  <si>
    <t>Sydney</t>
  </si>
  <si>
    <t>Last Name</t>
  </si>
  <si>
    <t>First Name</t>
  </si>
  <si>
    <t>3803 Central Avenue</t>
  </si>
  <si>
    <t>Address</t>
  </si>
  <si>
    <t>Billings</t>
  </si>
  <si>
    <t>MT</t>
  </si>
  <si>
    <t xml:space="preserve">City </t>
  </si>
  <si>
    <t>State</t>
  </si>
  <si>
    <t>Zip Code</t>
  </si>
  <si>
    <t>406-247-3015</t>
  </si>
  <si>
    <t>406-247-3014</t>
  </si>
  <si>
    <t>Phone</t>
  </si>
  <si>
    <t>Extension</t>
  </si>
  <si>
    <t>Fax</t>
  </si>
  <si>
    <t xml:space="preserve">sydney.donaldson@msubillings.edu </t>
  </si>
  <si>
    <t>Email Address</t>
  </si>
  <si>
    <t>Fiscal Manager:</t>
  </si>
  <si>
    <t>Hanson</t>
  </si>
  <si>
    <t>Dean</t>
  </si>
  <si>
    <t>1500 University Drive</t>
  </si>
  <si>
    <t>406-657-1679</t>
  </si>
  <si>
    <t>406-657-1621</t>
  </si>
  <si>
    <t xml:space="preserve">dhanson@msubillings.edu </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</si>
  <si>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</si>
  <si>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</si>
  <si>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</si>
  <si>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</si>
  <si>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Cindy Bell, Director of Grants</t>
  </si>
  <si>
    <t>cbell@msubillings.edu</t>
  </si>
  <si>
    <t>Vicki Trier, Dean of City College</t>
  </si>
  <si>
    <t xml:space="preserve">vicki.trier@msubillings.edu </t>
  </si>
  <si>
    <t>Project/Program Purchase #1</t>
  </si>
  <si>
    <t>Project Title:</t>
  </si>
  <si>
    <t xml:space="preserve">Expanding Dual Enrollment in CTE: Dual Enrollment Welding Expo							</t>
  </si>
  <si>
    <t>Begin Quarter: (Please select):</t>
  </si>
  <si>
    <t>Quarter 2</t>
  </si>
  <si>
    <t>End Quarter: (Please select):</t>
  </si>
  <si>
    <t>Quarter 3</t>
  </si>
  <si>
    <t>Project/Program/Purchase Summary</t>
  </si>
  <si>
    <r>
      <t xml:space="preserve">This event has been postponed for almost two years due to the COVID-19 pandemic. Originally planned for the spring of 2020, we decided to write the event into last year's Reserve grant in hopes we could host. Still unable to host the event during the 2020-2021 academic year, we are hopeful and confident that we can host the event in the 2021-2022 academic year. The last 2 years has seen a strong growth in our welding dual enrollment classes, expanding our outreach and partnerships with more rural schools. We are also working with schools on developing pathways and continuing the work through a </t>
    </r>
    <r>
      <rPr>
        <sz val="11"/>
        <color theme="1"/>
        <rFont val="Calibri (Body)_x0000_"/>
      </rPr>
      <t>credits with a purpose mind set</t>
    </r>
    <r>
      <rPr>
        <sz val="11"/>
        <color theme="1"/>
        <rFont val="Calibri"/>
        <family val="2"/>
        <scheme val="minor"/>
      </rPr>
      <t xml:space="preserve">. As noted, we had planned to host a Dual Enrollment Welding Expo in early April 2020. We invited all our current Dual Enrollment welding classes (TRID 151, WLDG 153, WLDG 157) to come visit the City College campus and partake in the hands-on welding expo. We plan to keep the format similar for this upcoming year. Students will have the opportunity to contextualize their dual enrollment class experience on the City College campus; while learning about other CTE areas and career opportunities. We will invite local industry partners to attend the Expo, exposing students to both local and regional employment opportunities as well. </t>
    </r>
    <r>
      <rPr>
        <b/>
        <sz val="11"/>
        <color theme="1"/>
        <rFont val="Calibri"/>
        <family val="2"/>
        <scheme val="minor"/>
      </rPr>
      <t>(Priority Areas #2, #3, #4, #5, #6)</t>
    </r>
  </si>
  <si>
    <t>Expected Measurable Outcome:</t>
  </si>
  <si>
    <t xml:space="preserve">Students in our CTE dual enrollment programs that attend the expo will have a greater understanding of Career and Technical educational program options as well as local and regional specific opportunities. Over 25 students will attend the expo with their dual credit classes. </t>
  </si>
  <si>
    <t xml:space="preserve">How does this project advance the use of technology in CTE? </t>
  </si>
  <si>
    <t xml:space="preserve">This project will allow dual enrollment students to see the technology and methods used in our college welding labs, compare that technology to their own experience and classrooms at their high school. By bringing the students and teachers to campus, we hope to inspire and expand the work that the high school dual enrollment classes are doing as well. </t>
  </si>
  <si>
    <t xml:space="preserve">What secondary partnerships, dual enrollment and/or Montana Career Pathways activities does this project support? </t>
  </si>
  <si>
    <t>All our secondary partnerships that currently run CTE dual enrollment classes would be supported by this (Billings Career Center, Laurel HS, Absarokee HS, Huntley Project HS, Red Lodge HS, Shepherd HS, Park City HS). The project also directly supports the Welding Montana Career Pathway (MCP).</t>
  </si>
  <si>
    <t>Project/Program Purchase #2</t>
  </si>
  <si>
    <t xml:space="preserve">Expanding Dual Enrollment in CTE: Transportation Expo 						</t>
  </si>
  <si>
    <t>Quarter 1</t>
  </si>
  <si>
    <t xml:space="preserve">Quarter 2 </t>
  </si>
  <si>
    <t>Our transportation programs at City College (Automotive, Diesel &amp; Autobody) have worked hard over the last few years to expand outreach to dual enrollment schools and students. We have grown more partnerships with schools that have automotive classes and have worked to create pathways for students who have the opportunity to come to the City College campus and take part of our classes while still in high school. Similar to our Welding Expo, we want to have an event that focuses on our three transportation areas and highlight the opportunities they offer to high school students. Our autobody program is the only one in the state, and is often overlooked when it comes to career opportunities. The expo would invite current dual enrollment automotive classes, as well as other dual enrollment CTE classes to come to campus and participate in hands-on learning experiences within the three transportation areas. We would include our Automotive, Diesel and Autobody advisory boards in the expo so they could connect with students and discuss industry opportunities through these types of programs. City College's Skills USA club hosts a winterization clinic each fall, where the community can come to the City College campus to get their cars inspected and make sure their vehicles are ready for the harsh winter season. We would ideally partner with this event and host the expo on the same day. By partnering with this event, we are also hoping to include more community members in the expo. (Priority Areas #2, #3, #4, #5, #6)</t>
  </si>
  <si>
    <t>Students in our CTE dual enrollment programs that attend the expo will have a greater understanding of Career and Technical educational program options as well as local and regional specific opportunities. We anticipate that over 30 students will attend the expo and learn more about the Transportation pathways.</t>
  </si>
  <si>
    <t xml:space="preserve">This project will allow dual enrollment students to see the technology and methods used in our various labs. They will be exposed to new technology and programs that they most likely have not encountered in their high school classrooms.  By bringing the students and teachers to campus, we hope to inspire and expand the work that the high school dual enrollment classes are doing as well. </t>
  </si>
  <si>
    <t>All our secondary partnerships that currently run CTE dual enrollment classes would be supported by this (Billings Career Center, Laurel HS, Absarokee HS, Huntley Project HS, Red Lodge HS, Shepherd HS, Park City HS). The project also directly supports the Transportation &amp; Mechanics MCPs.</t>
  </si>
  <si>
    <t>Project/Program Purchase #3</t>
  </si>
  <si>
    <t>Middle School I.T. Exploration Days</t>
  </si>
  <si>
    <t>Quarter 4</t>
  </si>
  <si>
    <r>
      <t xml:space="preserve">The past few years we have brought on our various computer dual enrollment classes to campus to participate in different coding &amp; software workshops. In discussion with our I.T. department, we would like to extend these visits to our middle school partners. We plan to host two Middle School I.T. Days, one in the fall and one in the spring. The days will consist of middle school computer and technology classes coming to the City College campus to learn about our different computer programs and participate in hands-on activities. New technology and programs will be introduced to these students so they can learn about the different career pathways and technology that exist in these various programs (Programming &amp; App Development, Systems Technology, Cybersecurity etc.) </t>
    </r>
    <r>
      <rPr>
        <b/>
        <sz val="11"/>
        <color theme="1"/>
        <rFont val="Calibri"/>
        <family val="2"/>
        <scheme val="minor"/>
      </rPr>
      <t>(Priority Areas #1, #2, #5, #7)</t>
    </r>
  </si>
  <si>
    <t xml:space="preserve">Students that attend will ideally gain higher levels of interest in the computer programs that are offered in our state. In turn, we will see a 10-15% increase in in dual enrollment students that enroll in various computer classes offered in high school and through dual enrollment in the next two - three years. We have expanded our offerings to include more specific pathways, for example more web design courses as opposed to general computer classes, that help highlight specific pathways and careers for students. Getting students interested in these programs and classes earlier through projects like this one will lead to a higher number of students explore the Information Technology pathway. </t>
  </si>
  <si>
    <t>This project will highlight new technology that is used in our computer programs. New technology and coding programs will be purchased with Perkins Reserve funds. By highlighting new technology within these CTE programs, students will experience and learn about the careers and opportunities through these pathways.</t>
  </si>
  <si>
    <t>This project works directly with secondary partners (middle schools), expands our dual enrollment partnerships that we already have with high schools, and aims to grow our Information Technology MCP.</t>
  </si>
  <si>
    <t>Project/Program Purchase #4</t>
  </si>
  <si>
    <t xml:space="preserve">Desire 2 Learn (D2L) &amp; New technology training for Dual Enrollment faculty </t>
  </si>
  <si>
    <r>
      <t xml:space="preserve">City College's online platform that we use for our online classes is called Desire 2 Learn (D2L). In the past, training on the D2L platform has been sporadic and not required for high school dual enrollment faculty. Last August we hosted a D2L training for Dual Enrollment faculty and it was a huge success. We would like to host two different trainings this year (one in the late summer and one over winter break). This training will include D2L training as well as other technology training that our dual enrollment faulty can use to aid flexible learning in their classrooms. This also helps get dual enrollment students familiar with the D2L platform and other college-level technology resources available to them as dual enrollment students. We will work with our E-Learning department, teaching &amp; learning center, and two MSUB/City College dual enrollment faculty mentors to develop the course content and administer the training. </t>
    </r>
    <r>
      <rPr>
        <b/>
        <sz val="11"/>
        <color theme="1"/>
        <rFont val="Calibri"/>
        <family val="2"/>
        <scheme val="minor"/>
      </rPr>
      <t>(Priority Areas #1, #2, #3, #4)</t>
    </r>
    <r>
      <rPr>
        <sz val="11"/>
        <color theme="1"/>
        <rFont val="Calibri"/>
        <family val="2"/>
        <scheme val="minor"/>
      </rPr>
      <t xml:space="preserve">
									</t>
    </r>
  </si>
  <si>
    <t xml:space="preserve">An estimate of 50 individuals will offer dual credit classes next year, our goal would be that at least 50% of dual enrollment high school teachers attend the trainings and implement some new technology or resource (including D2L) into their classroom for the 2021-2022 school year.
									</t>
  </si>
  <si>
    <t xml:space="preserve">The project directly enhances the use of technology and resources in CTE and dual enrollment classes by highlighting the available technology, as well as encouraging teachers to explore more technological resources for their students and CTE classes. </t>
  </si>
  <si>
    <t>This project works directly with our secondary high school teachers, dual enrollment teachers and students and various Montana Career Pathways (Information Technology, STEM, Education, Business Management, Welding, Transportation, to name a few).</t>
  </si>
  <si>
    <t>Project/Program Purchase #5</t>
  </si>
  <si>
    <t>School Counselors Dual Enrollment Pathways Workshop</t>
  </si>
  <si>
    <r>
      <t xml:space="preserve">Over the past few years, the Dual Enrollment program has been dedicated towards educating students, teachers, administrators and parents on a "credits with a purpose" mindset when it comes to dual enrollment pathways. In 2019-2020 we hosted a counselor workshop that helped define these pathways and strategy for students. We would like to run two different counselor workshops in the 2021-2022 academic year. One workshop will focus on our largest school district partnership (SD2 in Billings) while the other workshop will focus on our small and more rural partnership schools, since the strategy for their students is different. Past outreach efforts have focused on teachers and principals, but have neglected school counselors, who advise most students through school and career pathways. The dual enrollment coordinator will partner with a counselor from each group to help determine the information and format of the workshop to best meet the needs of the counselors attending. </t>
    </r>
    <r>
      <rPr>
        <b/>
        <sz val="11"/>
        <color rgb="FF000000"/>
        <rFont val="Calibri"/>
        <family val="2"/>
        <scheme val="minor"/>
      </rPr>
      <t>(Priority Areas #3, #4, #5, #6)</t>
    </r>
  </si>
  <si>
    <t xml:space="preserve">We anticipate that at least 40 counselors will attend between the two groups. After we ran a workshop in Fall of 2019, we saw a greater increase in outreach from the counselors to our program and campus partners to get their dual enrollment students connected earlier. We expect similar results for both of these workshops. </t>
  </si>
  <si>
    <t>N/A</t>
  </si>
  <si>
    <t>The directly impacts all Montana Career Pathways and secondary partnerships with our high school partners.</t>
  </si>
  <si>
    <t>Project/Program Purchase #6</t>
  </si>
  <si>
    <t xml:space="preserve">HOSA Conference Partnership - Guest Speaker &amp; Panel Judges </t>
  </si>
  <si>
    <t xml:space="preserve">Quarter 4 </t>
  </si>
  <si>
    <r>
      <t xml:space="preserve">City College is partnering with the Career Center's Med Careers group to host the state-wide HOSA conference on the City College campus in April 2022. We were supposed to host the conference this year, but it was moved virtual due to COVID. Having time to plan for next year, we would like to expand the plans and invite a guest speaker to attend the conference. The speaker would be an advocate for Montana Career Pathways, dual enrollment and CTE programs. We have brainstormed a few ideas already with the dual enrollment teacher that is leading the organization of HOSA. We also would like to pay our City College healthcare faculty stipends to serve as judges for the various events and competitions that the HOSA conference consists of. </t>
    </r>
    <r>
      <rPr>
        <b/>
        <sz val="11"/>
        <color theme="1"/>
        <rFont val="Calibri"/>
        <family val="2"/>
        <scheme val="minor"/>
      </rPr>
      <t>(Priority Areas #1, #2, #3, #4, #5, #6)</t>
    </r>
  </si>
  <si>
    <t xml:space="preserve">This partnership will highlight the pathways and opportunities available to students that participate in HOSA. Previous HOSA conferences have been at conference centers or hotels. To host this event on a college campus where many of the programs and skills featured at the HOSA conference are available is a great highlight of partnerships. We will involve our local industry partners to discuss the opportunities and pathways for students as well. </t>
  </si>
  <si>
    <t xml:space="preserve">Having HOSA virtual this year showed a lot of possibilities for health care education to be available online. We will implement many of the tools and strategies that we learned about this year, in next year's in-person conference as well. Being creative with technology in health care education is something that will only continue to grow in the future. </t>
  </si>
  <si>
    <t xml:space="preserve">This is a direct connection to secondary partners, dual enrollment health care classes and the Health Professions MCP. </t>
  </si>
  <si>
    <t>Project/Program Purchase #7</t>
  </si>
  <si>
    <t>Dual Enrollment Faculty Fall 21' Workshop</t>
  </si>
  <si>
    <r>
      <t xml:space="preserve">As a part of our program requirements for our dual enrollment faculty mentors (faculty members at City College &amp; MSUB) we ask that they meet with any high school teachers that are teaching dual enrollment classes in their content area - each semester that the class is taught. After getting some feedback from faculty mentors, we will be hosting a dual enrollment workshop before the school year begins (early August) for mentors to meet with their dual enrollment high school teachers. The workshop will allow time for each department to meet with their mentees, discuss any curriculum changes, review syllabi and provide the high school teachers the opportunity to meet other dual enrollment teachers. This model has been done at a variety of schools, and we felt that this was a great time to implement an event like this, after having so many meetings that were moved to a virtual format this last year. The day will also include updates from the dual enrollment director about process and program changes. </t>
    </r>
    <r>
      <rPr>
        <b/>
        <sz val="11"/>
        <color theme="1"/>
        <rFont val="Calibri"/>
        <family val="2"/>
        <scheme val="minor"/>
      </rPr>
      <t>(Priority Areas #1, #2, #3, #4, #5, #6, #7)</t>
    </r>
  </si>
  <si>
    <t xml:space="preserve">The connection between the college and high school faculty will only grow from this event. Being able to have time to converse about course content, ask questions and engage with peers will result in richer dual enrollment classes and a stronger connection between our secondary partners and our campus. </t>
  </si>
  <si>
    <t xml:space="preserve">Collaboration amongst the faculty and teachers will include discussion on new technology that both used over the last year - specifically how teachers adapted to COVID-19 and moved content online. We will ask specific faculty to highlight their work and share their experiences with the group. </t>
  </si>
  <si>
    <t>This project connects our campus faculty with our secondary dual enrollment instructors and partners. This also impacts a variety of Montana Career Pathways (Health Professions, Information Technology, STEM, Education, Business Management, Welding, Transportation)</t>
  </si>
  <si>
    <t>Project/Program Purchase #8</t>
  </si>
  <si>
    <t xml:space="preserve">MSUB Research &amp; Creativity Conference - Dual Enrollment Involvement </t>
  </si>
  <si>
    <t>The Research and Creativity conference, now in its 9th year, provides an opportunity for students of all majors to present their research and creative scholarship in a public forum. The MSUB Research Committee understands that dual credit students are MSUB &amp; City College students, and would like to present them with the same opportunity to showcase their work in a collegial environment. The conference draws approximately 120 students annually, who present their work in either a poster or oral format. Dual credit students could, for example, present a reading of their WRIT 101 or History essays, present the research completed in their Chemistry or Human Biology courses, or showcase projects completed in their welding, technology, or other CTE courses. Attending the conference as either presenters or guests will allow dual credit students to see first-hand the creative products of college students, as well as giving them an opportunity to network with regularly-enrolled students and their faculty mentors. We want to fund the opportunity for students to come to campus for the conference (bus fees for the schools) as well as provide stipends for faculty members that are willing to serve as liaisons for schools and students to help educate them about the conference and how they can become involved. (Priority Areas #3, #4, #5, #6, #7)</t>
  </si>
  <si>
    <t xml:space="preserve">By further engaging our dual enrollment students, we expect for them to become more comfortable in the college environment, access resources available to them, connect with faculty that can help them explore pathways and career opportunities and learn about programs and majors they maybe were not familiar with before. The conference takes place in April of each year, ideally the faculty mentors that are paid to serve as liaisons will work with dual enrollment classes and students throughout the year to get them involved in the conference. </t>
  </si>
  <si>
    <t xml:space="preserve">This is a direct connection to our secondary partners and dual enrollment classes. All Montana Career Pathways have the possibility of being impacted, with the conference being so diverse in its focus. </t>
  </si>
  <si>
    <t>Project/Program Purchase #9</t>
  </si>
  <si>
    <t>Enhancing Dual Enrollment Student Success</t>
  </si>
  <si>
    <r>
      <t xml:space="preserve">The MCP / Dual Enrollment director will visit each dual enrollment classroom at the beginning of each semester to discuss the rules and policies of the college. These visits help ensure dual enrollment students' understanding of the differences between a regular high school class and college credit class, as well as provide them a connection. Faculty mentors from City College and MSUB will come along on some of these visits to deepen the connection to the college. </t>
    </r>
    <r>
      <rPr>
        <b/>
        <sz val="11"/>
        <color theme="1"/>
        <rFont val="Calibri"/>
        <family val="2"/>
        <scheme val="minor"/>
      </rPr>
      <t xml:space="preserve">(Priority Areas #3, #4, #5) 	</t>
    </r>
    <r>
      <rPr>
        <sz val="11"/>
        <color theme="1"/>
        <rFont val="Calibri"/>
        <family val="2"/>
        <scheme val="minor"/>
      </rPr>
      <t xml:space="preserve">							
									</t>
    </r>
  </si>
  <si>
    <t>All (100%) of the students enrolled in each dual credit course will receive guidance on completing their electronic applications and learn about resources available to them. This personal outreach helps students become more aware of the rigor, deadlines, tuition, testing, final record and grading.  Students will be given a “Save the Date” card explaining critical dates and consequences regarding adding and dropping classes. Due to the high volume of students involved in the dual credit program, 98% of the students will meet the critical dates of adding and dropping classes according to the established calendar.  This past year the dual enrollment program served over 1,250 students between the fall and spring semesters.</t>
  </si>
  <si>
    <t xml:space="preserve">This project provides funding for the Dual Enrollment director to educate students on the various technological resources dual enrollment students have while they are still in high school. Bringing faculty along to these class room visits allows for specific technology and resources to be shared with students and high school teachers, specifically within out CTE programs and dual credit classes. </t>
  </si>
  <si>
    <t xml:space="preserve">This project supports every dual enrollment class and secondary partnership.									</t>
  </si>
  <si>
    <t>Project/Program Purchase #10</t>
  </si>
  <si>
    <t>Professional Development: NACEP Conference</t>
  </si>
  <si>
    <r>
      <t xml:space="preserve">The MCP/Dual Enrollment director along with the City College Dean and a faculty member will attend the National Alliance for Concurrent Enrollment (NACEP) conference in Orlando, from October 23-26, 2021. The NACEP conference provides incredible opportunities for attendees to learn about all sides of dual enrollment. Including a faculty member from City College/MSUB that mentors dual enrollment teachers in the high schools will provide a space for new ideas and discussions to be held. This conference ties directly to helping increase CTE dual enrollment opportunities and foster innovation in CTE programs. </t>
    </r>
    <r>
      <rPr>
        <b/>
        <sz val="11"/>
        <color theme="1"/>
        <rFont val="Calibri"/>
        <family val="2"/>
        <scheme val="minor"/>
      </rPr>
      <t xml:space="preserve">(Priority Areas #1, #3, #4, #5, #6)						</t>
    </r>
  </si>
  <si>
    <t xml:space="preserve">By attending NACEP, the MCP/Dual Enrollment director, City College Dean and faculty member will bring back critical information and new ideas to continue building our dual enrollment program. the staff will bring back critical information on developing a quality program. A NACEP conference overview will be written up and distributed by the MCP program coordinator to all secondary partners and on-campus partners. This overview will share new ideas &amp; practices that the program will work on implementing.
									</t>
  </si>
  <si>
    <t xml:space="preserve">This project has the potential of introducing new technology to the dual enrollment and CTE programs at City College. The opportunity to learn from colleagues and campuses from across the country allows for new ideas and technology advancements within the dual enrollment program and partnerships. </t>
  </si>
  <si>
    <t xml:space="preserve">All secondary partnerships and pathways are supported by this conference. By having a specific plan of sharing that the group learned at the conference, the goal is to involve our partners in implementing meaningful changes and upgrades to the dual enrollment program. 									
									</t>
  </si>
  <si>
    <t>Project/Program Purchase #11</t>
  </si>
  <si>
    <t>Required Travel: Perkins Reserve Fall 21' Workshop</t>
  </si>
  <si>
    <r>
      <t xml:space="preserve">The MCP/Dual Enrollment director will attend the Perkins Reserve Workshop - Fall 2021 (dates to be determined). </t>
    </r>
    <r>
      <rPr>
        <b/>
        <sz val="11"/>
        <color theme="1"/>
        <rFont val="Calibri"/>
        <family val="2"/>
        <scheme val="minor"/>
      </rPr>
      <t>(Priority Areas #4, #5)</t>
    </r>
    <r>
      <rPr>
        <sz val="11"/>
        <color theme="1"/>
        <rFont val="Calibri"/>
        <family val="2"/>
        <scheme val="minor"/>
      </rPr>
      <t xml:space="preserve">								
									</t>
    </r>
  </si>
  <si>
    <t xml:space="preserve">The workshop will help inform MCP coordinators about the Perkins Reserve Fund for the 2021-2022 academic year. 	It is a great opportunity for the coordinators from across the state to come together. 																			
																								</t>
  </si>
  <si>
    <t xml:space="preserve">All pathways will be supported as the program managers / dual credit coordinators work together enhance opportunities and ideas to support students. 									
									</t>
  </si>
  <si>
    <t>Project/Program Purchase #12</t>
  </si>
  <si>
    <t xml:space="preserve">MT ACTE Conference </t>
  </si>
  <si>
    <r>
      <t xml:space="preserve">The MCP/Dual Enrollment director, along with 2 CTE faculty members, will attend the MT ACTE October 21-22, 2021. Attending this conference will provide the instructors an opportunity to network with CTE peers in the high school programs. </t>
    </r>
    <r>
      <rPr>
        <b/>
        <sz val="11"/>
        <color theme="1"/>
        <rFont val="Calibri"/>
        <family val="2"/>
        <scheme val="minor"/>
      </rPr>
      <t>(Priority Areas #1, #3, #4, #5, #6, #7).</t>
    </r>
    <r>
      <rPr>
        <sz val="11"/>
        <color theme="1"/>
        <rFont val="Calibri"/>
        <family val="2"/>
        <scheme val="minor"/>
      </rPr>
      <t xml:space="preserve">
									</t>
    </r>
  </si>
  <si>
    <t xml:space="preserve">The coordinator and instructors will share the highlights of the conference at a department chair &amp; Perkins advisory board meeting at City College. Ideally, we would have one welding and one transportation instructor attend the conference, so new ideas for the expos we plan to host with those two programs can be generated. The opportunity to discuss our expos with various faculty from across the state will greatly benefit the planning and execution of the two events. 	
									</t>
  </si>
  <si>
    <t xml:space="preserve">Collaboration with colleagues, teachers and administrators at the event will allow for our faulty to share new technology being used in their programs, as well as getting new ideas on uses of technology in CTE programs. </t>
  </si>
  <si>
    <t xml:space="preserve">All CTE pathways have the potential to benefit from this project, in particular the Transportation, Mechanics and Welding MCPs. 									</t>
  </si>
  <si>
    <t>Project/Program Purchase #13</t>
  </si>
  <si>
    <t xml:space="preserve">Support for Montana Career Pathways &amp; Dual Enrollment 							</t>
  </si>
  <si>
    <r>
      <t xml:space="preserve">A 1.0 FTE Pathway Coordinator/Dual Enrollment Director will be employed by the college to promote the development of the Montana Career Pathways and Dual Enrollment program and will be funded by the MSUB general fund. The coordinator will work with schools and City College to promote activities that will add value to students' education and strengthen the pathway to college and careers through active engagement and participation. The coordinator will increase the number of CTE/DE courses offered in the area high schools. The coordinator will establish working partnerships with school administrators, counselors and instructors at area high schools through visits to help schools and students become more informed and make better choices about college and careers, emphasizing the "Credit with a Purpose" mindset. A .40 FTE Pathways support person will be hired to work alongside the coordinator to provide assistance. </t>
    </r>
    <r>
      <rPr>
        <b/>
        <sz val="11"/>
        <color theme="1"/>
        <rFont val="Calibri"/>
        <family val="2"/>
        <scheme val="minor"/>
      </rPr>
      <t>(Priority Area # 5)</t>
    </r>
  </si>
  <si>
    <t xml:space="preserve">Outcomes in Activities 1-12 will be supported by the Coordinator and Administrative Support, as well as continuing to promote previously established MCPs and dual-credit efforts. The help of the administrative support plays a crucial role in this growth and success of the program and the new initiatives. 									
									</t>
  </si>
  <si>
    <t xml:space="preserve">This directly supports all secondary partnerships, dual enrollment classes and MCPs. The support allows for more projects, communication and organization of the entire dual enrollment and MCP program. 									</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</si>
  <si>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</si>
  <si>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</si>
  <si>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</si>
  <si>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</si>
  <si>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</si>
  <si>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Administrative/Indirect Costs Requested (must not exceed 5% of Grant Amount Requested)</t>
  </si>
  <si>
    <t>Describe proposed administrative costs here, including the person performing the tasks and what they will be doing:</t>
  </si>
  <si>
    <t xml:space="preserve">Administrative costs will support grant accounting, oversight, and reporting. </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</si>
  <si>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</si>
  <si>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</si>
  <si>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</si>
  <si>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</si>
  <si>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</si>
  <si>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</si>
  <si>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</si>
  <si>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</si>
  <si>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</si>
  <si>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</si>
  <si>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</si>
  <si>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</si>
  <si>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</si>
  <si>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Salaries</t>
  </si>
  <si>
    <t>$300 Faculty Stipend for Welding Expo Organization x2</t>
  </si>
  <si>
    <t>$300 Faculty Stipend for Transportation Expo Organization x3</t>
  </si>
  <si>
    <t>$300 Faculty Stipend for IT Faculty for Middle School I.T. STEM days (x2 faculty, x3 events)</t>
  </si>
  <si>
    <t>$300 stipend for faculty to develop &amp; host D2L &amp; Technology trainings for dual enrollment teachers (x2 faculty, x2 events)</t>
  </si>
  <si>
    <t>Virtual training developed by MSUB and available to DE teachers.</t>
  </si>
  <si>
    <t>Stipend for Dual Enrollment teachers to attend and complete D2L &amp; Technology trainings $150 x 40 instructors</t>
  </si>
  <si>
    <t>Stipend for Counselors to attend Dual Enrollment Counselor workshop $150 x 40 counselors</t>
  </si>
  <si>
    <t>Stipend for experienced counselors (1 SD2 &amp; 1 non) to collaborate with DE coordinator for workshops $150 x 2</t>
  </si>
  <si>
    <t>Stipends for Dual Enrollment teachers to attend Dual Enrollment Fall 21' workshop $150 x 40 teachers</t>
  </si>
  <si>
    <t>No dual enrollment director to plan event.</t>
  </si>
  <si>
    <t>Stipends for faculty to mentor various high school students and teachers to take part of the Research &amp; Creativity Conference $300 x 4 faculty members</t>
  </si>
  <si>
    <t>Stipends for City College faculty to serve as judges at the HOSA conference $150 x 4 judges</t>
  </si>
  <si>
    <t>Salary for Administrative Support 2 at 40% of $27,241.34</t>
  </si>
  <si>
    <t>We no longer have an adminstrative support person.</t>
  </si>
  <si>
    <t>Total Salary and Hourly Wages:</t>
  </si>
  <si>
    <t>Employee Benefits (FICA, Retirement, WC, SUE) &amp; Health Insurance (Annual Premium times % of FTE)</t>
  </si>
  <si>
    <t>Employee Benefits</t>
  </si>
  <si>
    <t>Fringe for Welding Faculty - Expo Coordination: $600 x 18.876%</t>
  </si>
  <si>
    <t>Fringe for Transportation Faculty - Expo Coordination $900 x 18.876%</t>
  </si>
  <si>
    <t>Fringe for IT Faculty - Middle School I.T. STEM days development $1,800 x 18.876%</t>
  </si>
  <si>
    <t>Fringe for Faculty to develop D2L &amp; Technology trainings $1,200 x 18.876%</t>
  </si>
  <si>
    <t>Fringe for Dual Enrollment teachers to attend D2L &amp; Technology trainings $6,000 x 18.876%</t>
  </si>
  <si>
    <t>Fringe for Counselors to attend Dual Enrollment Counselor workshop $6,000 x 18.876%</t>
  </si>
  <si>
    <t>Fringe for Counselors to collaborate with DE coordinator for Counselor workshops $300 x 18.876%</t>
  </si>
  <si>
    <t>Fringe for Dual Enrollment teachers to attend Dual Enrollment Faculty Fall 21' workshop $6,000 x 18.876%</t>
  </si>
  <si>
    <t>Fringe for Research &amp; Creativity Conference faculty stipends $1,200 x 18.876%</t>
  </si>
  <si>
    <t>Fringe for faculty to serve as judges at HOSA conference $600 x 18.876%</t>
  </si>
  <si>
    <t>Benefits for Administrative Support 2 fringe $10,896.54 x 16.6970% = $1,819.40; health insurance $/year $12,648 x 40% = $5,059.20</t>
  </si>
  <si>
    <t>No longer have an administrative support person.</t>
  </si>
  <si>
    <t>Total Employee Benefits:</t>
  </si>
  <si>
    <t>Total Personnel Services:</t>
  </si>
  <si>
    <t>Operating Expenditures:</t>
  </si>
  <si>
    <t>Other Services: (Contracted Services/Printing)</t>
  </si>
  <si>
    <t>Printing</t>
  </si>
  <si>
    <t>Marketing materials for Welding Expo, Transportation Expo, Middle School STEM days, Pathway Exploration night, etc.</t>
  </si>
  <si>
    <t>Dual Enrollment Important Date Cards</t>
  </si>
  <si>
    <t>Dual Enrollment Brochures</t>
  </si>
  <si>
    <t>Various copying &amp; printing routine work by MCP Coordinator</t>
  </si>
  <si>
    <t>Contracted Services</t>
  </si>
  <si>
    <t>Guest Speaker for HOSA Conference</t>
  </si>
  <si>
    <t>Total Other Services:</t>
  </si>
  <si>
    <t>Supplies and Materials (Books and Reference Material/Office Supplies/CTE Classroom Supplies/Software/Minor Equipment)</t>
  </si>
  <si>
    <t>Consumable Supplies</t>
  </si>
  <si>
    <t xml:space="preserve">Supplies for Welding Expo (Information materials, metal, other consumables for small projects) </t>
  </si>
  <si>
    <t>Supplies for Transportation Expo (Informational materials, consumables for small projects)</t>
  </si>
  <si>
    <t>Minor Equipment</t>
  </si>
  <si>
    <t xml:space="preserve">Software &amp; Hardware purchases for Middle School STEM days (supports programming &amp; coding activities) </t>
  </si>
  <si>
    <t>Misc. operational office supplies for MCP program &amp; coordinator (printer ink, pens, staples, small tech)</t>
  </si>
  <si>
    <t>Total Supplies and Materials:</t>
  </si>
  <si>
    <t>Communications: (Telephone/Postage and Mailing)</t>
  </si>
  <si>
    <t>1,2,3,5</t>
  </si>
  <si>
    <t>Postage and Mailing</t>
  </si>
  <si>
    <t>Misc. Mailing costs for Welding Expo, Transportation Expo, Middle School STEM days, Counselor Pathway Exploration, etc.</t>
  </si>
  <si>
    <t>Quarter1</t>
  </si>
  <si>
    <t>Quarter4</t>
  </si>
  <si>
    <t xml:space="preserve">Misc. Dual Enrollment program mailing cost (information to classes, teachers, students etc.) </t>
  </si>
  <si>
    <t>Total Communications:</t>
  </si>
  <si>
    <t xml:space="preserve">Travel: </t>
  </si>
  <si>
    <t>All travel will follow the state of Montana rates and policies</t>
  </si>
  <si>
    <t>Travel</t>
  </si>
  <si>
    <t xml:space="preserve">Travel for class visits and outreach by the Dual Enrollment coordinator. Approx. 2,000 miles x $0.27 </t>
  </si>
  <si>
    <t xml:space="preserve">Perkins Reserve Workshop fall meeting for 1 participant. Hotel $96 night x 1 = $96 ; per diem $30.50/day x 2 = $61.00; rental car estimate for 2 days &amp; gas = $200. </t>
  </si>
  <si>
    <t>NACEP Conference, October 24 - 26, 2021 for 3 attendees: Hotel $209/night x 3 nights x 3 = $1,881; airfare $600/ticket x 3 = $1,800; per diem $50/day x 4 days x 3 = $600; $50 for other transportation (Ubers to and from airport)</t>
  </si>
  <si>
    <t>Confrence held virtually.</t>
  </si>
  <si>
    <t>MT ACTE Conference, October 21-22, 2021 for 3 attendees. Hotel $95 x 3 = $285; Rental car estimate for 2 days &amp; gas = $200; per diem $30.50/day x 2 days x 3 = $183</t>
  </si>
  <si>
    <t>Did not attend due to Covid.</t>
  </si>
  <si>
    <t>Mileage for Dual Enrollment teachers to attend Dual Enrollment Faculty Fall 21' workshop 1000 miles total x $0.27 cents per mile</t>
  </si>
  <si>
    <t>1,2,3,8</t>
  </si>
  <si>
    <t>Transportation cost for classes to attend campus events (Welding expo, Automotive expo, various class visits, Research &amp; Creativity conference) 100 x 15 schools</t>
  </si>
  <si>
    <t>Transportation costs for Red Lodge High School dual enrollment information session for 2 participants.  Approx. 137 miles x $0.27; per diem $22.00; Hotel $181.81 per night</t>
  </si>
  <si>
    <t>Red Lodge high school wants to add dual enrollment classes.  The Dean and Director of Dual Enrollment met with students and faculty to discuss dual enrollment options.</t>
  </si>
  <si>
    <t>National Policy 2022 Seminar for 1 participant-Arilington, VA March 21-23, 2022.  Air transportation:  $884/ticket; Baggage $35x2=$70; Lodging $200/night x 4 nights=$800; meals per diem $50/day x 4 days=$200, Other transportation (Uber to &amp; from airport) $100.</t>
  </si>
  <si>
    <t>Seminar added</t>
  </si>
  <si>
    <t>Total Travel:</t>
  </si>
  <si>
    <t>Other Expenditures (Dues &amp; Subscriptions/Conference &amp; Training Registration/Meeting Rooms):</t>
  </si>
  <si>
    <t>Training/Registration Costs</t>
  </si>
  <si>
    <t>NACEP Conference Registration $495 x 3 participants</t>
  </si>
  <si>
    <t>1 attendee virtual option.</t>
  </si>
  <si>
    <t>Dues/Subscriptions</t>
  </si>
  <si>
    <t>NACEP dues - institutional membership</t>
  </si>
  <si>
    <t>ACTE Institutional Membership for City College</t>
  </si>
  <si>
    <t xml:space="preserve">Montana ACTE Conference Registration: $150 x 3 </t>
  </si>
  <si>
    <t xml:space="preserve">Zoom membership for Dual Enrollment program - allows for more students to connect with the Coordinator, as most schools do not allow WebEx (MSUB main's video conferencing system). The Zoom paid membership allows the coordinator to meet with more than one student at a time, without a time limit. </t>
  </si>
  <si>
    <t xml:space="preserve">National Policy 2022 Seminar registration </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</si>
  <si>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</si>
  <si>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</si>
  <si>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</si>
  <si>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</si>
  <si>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</si>
  <si>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</si>
  <si>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</si>
  <si>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</si>
  <si>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</si>
  <si>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Original Budget (Do not edit)</t>
  </si>
  <si>
    <t>Expenditure Items:</t>
  </si>
  <si>
    <t>Amount</t>
  </si>
  <si>
    <t>Personnel Services</t>
  </si>
  <si>
    <t>Hourly Wages</t>
  </si>
  <si>
    <t>Total Personnel Services</t>
  </si>
  <si>
    <t>Operating Expenses</t>
  </si>
  <si>
    <t>Audit Costs</t>
  </si>
  <si>
    <t>Telephone</t>
  </si>
  <si>
    <t xml:space="preserve">Rent </t>
  </si>
  <si>
    <t>Utilities</t>
  </si>
  <si>
    <t>Repair and Maintenance</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</si>
  <si>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</si>
  <si>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</si>
  <si>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</si>
  <si>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</si>
  <si>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</si>
  <si>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</si>
  <si>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</si>
  <si>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</si>
  <si>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</si>
  <si>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</si>
  <si>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</si>
  <si>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</si>
  <si>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</si>
  <si>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</si>
  <si>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</si>
  <si>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</si>
  <si>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</si>
  <si>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</si>
  <si>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2021-2022</t>
  </si>
  <si>
    <t>http://www.vertex42.com/calendars/school-calendar.html</t>
  </si>
  <si>
    <t>© 2013 Vertex42 LLC</t>
  </si>
  <si>
    <t>Fall</t>
  </si>
  <si>
    <t>Start Day:</t>
  </si>
  <si>
    <t>"Perkins/BSP Calendar"</t>
  </si>
  <si>
    <t>July</t>
  </si>
  <si>
    <t>January</t>
  </si>
  <si>
    <t>PERKINS DATES</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</si>
  <si>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</si>
  <si>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</si>
  <si>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</si>
  <si>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</si>
  <si>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</si>
  <si>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</si>
  <si>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August</t>
  </si>
  <si>
    <t>February</t>
  </si>
  <si>
    <t>Final Fiscal report and Final Narrative due for fiscal year 2020/2021</t>
  </si>
  <si>
    <t>September</t>
  </si>
  <si>
    <t>March</t>
  </si>
  <si>
    <t>End of 1st Quarter</t>
  </si>
  <si>
    <t>PERKINS and Reserve RFP Released</t>
  </si>
  <si>
    <t>End of 3rd Quarter</t>
  </si>
  <si>
    <t>October</t>
  </si>
  <si>
    <t>April</t>
  </si>
  <si>
    <t>Perkins &amp; Rural Reserve Quarter 1 Reports Due</t>
  </si>
  <si>
    <t>Perkins &amp; Rural Reserve Quarter 3 Reports Due</t>
  </si>
  <si>
    <t>November</t>
  </si>
  <si>
    <t>May</t>
  </si>
  <si>
    <t xml:space="preserve">Perkins Data for 2020/2021 Due </t>
  </si>
  <si>
    <t>3</t>
  </si>
  <si>
    <t>PERKINS and Reserve Applications Due</t>
  </si>
  <si>
    <t>December</t>
  </si>
  <si>
    <t>June</t>
  </si>
  <si>
    <t>End of 2nd Quarter</t>
  </si>
  <si>
    <t>Perkins Fiscal Year 2021/2022 Ends</t>
  </si>
  <si>
    <t>Deadline for major equipment orders</t>
  </si>
  <si>
    <t>No</t>
  </si>
  <si>
    <t>Ongoing</t>
  </si>
  <si>
    <t>Seminar removed as we could no longer attend</t>
  </si>
  <si>
    <t>Seminar removed</t>
  </si>
  <si>
    <t>Event did not occur due to Covid</t>
  </si>
  <si>
    <t>Did not plan due to Covid</t>
  </si>
  <si>
    <t>Summit added for director of Dual Enrollment and 2 SD2 counselors</t>
  </si>
  <si>
    <t>Summit added for Director of Dual Enrollment and 2 SD2 counselors</t>
  </si>
  <si>
    <t>Dual Enrollment Sumit Registration $75 x 3 = $225</t>
  </si>
  <si>
    <t>additional counselor added</t>
  </si>
  <si>
    <t>Dual Enrollment Sumit for3 participats--Missoula, MT June 19-22, Approx. 700 miles x $0.28 x 4 =$784; per diem $50/day x 3 days x 4 = $600; Lodging $400/night x 3 x 3 = $4,800.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</si>
</sst>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Body)_x0000_"/>
    </font>
  </fonts>
  <fills count="2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
      <patternFill patternType="solid">
        <fgColor rgb="FFFFFFFF"/>
        <bgColor rgb="FF000000"/>
      </patternFill>
    </fill>
    <fill>
      <patternFill patternType="solid">
        <fgColor rgb="FFFFC000"/>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right style="thin">
        <color indexed="64"/>
      </right>
      <top style="medium">
        <color indexed="64"/>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41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0" fillId="0" borderId="2" xfId="0" applyBorder="1" applyAlignment="1" applyProtection="1">
      <protection locked="0"/>
    </xf>
    <xf numFmtId="8" fontId="1" fillId="16" borderId="6" xfId="0" applyNumberFormat="1" applyFont="1" applyFill="1" applyBorder="1"/>
    <xf numFmtId="0" fontId="0" fillId="10" borderId="2" xfId="0" applyFill="1" applyBorder="1" applyAlignment="1" applyProtection="1">
      <alignment horizontal="center"/>
      <protection locked="0"/>
    </xf>
    <xf numFmtId="0" fontId="0" fillId="10" borderId="1" xfId="0" applyFill="1" applyBorder="1" applyAlignment="1" applyProtection="1">
      <alignment horizontal="center" wrapText="1"/>
      <protection locked="0"/>
    </xf>
    <xf numFmtId="0" fontId="0" fillId="10" borderId="2" xfId="0" applyFill="1" applyBorder="1" applyAlignment="1">
      <alignment wrapText="1"/>
    </xf>
    <xf numFmtId="164" fontId="0" fillId="1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164" fontId="0" fillId="10" borderId="1" xfId="0" applyNumberFormat="1" applyFill="1" applyBorder="1" applyAlignment="1" applyProtection="1">
      <alignment horizontal="center"/>
      <protection locked="0"/>
    </xf>
    <xf numFmtId="0" fontId="0" fillId="10" borderId="0" xfId="0" applyFill="1" applyProtection="1">
      <protection locked="0"/>
    </xf>
    <xf numFmtId="0" fontId="0" fillId="10" borderId="2" xfId="0" applyFill="1" applyBorder="1" applyAlignment="1" applyProtection="1">
      <alignment wrapText="1"/>
      <protection locked="0"/>
    </xf>
    <xf numFmtId="0" fontId="0" fillId="10" borderId="2" xfId="0" applyFill="1" applyBorder="1" applyAlignment="1" applyProtection="1">
      <protection locked="0"/>
    </xf>
    <xf numFmtId="0" fontId="0" fillId="16" borderId="0" xfId="0" applyFill="1" applyAlignment="1">
      <alignment horizontal="left"/>
    </xf>
    <xf numFmtId="0" fontId="0" fillId="0" borderId="2" xfId="0" applyBorder="1" applyAlignment="1" applyProtection="1">
      <alignment horizontal="center" wrapText="1"/>
      <protection locked="0"/>
    </xf>
    <xf numFmtId="0" fontId="1" fillId="0" borderId="2" xfId="0" applyFont="1" applyBorder="1" applyAlignment="1">
      <alignment horizontal="left" wrapText="1"/>
    </xf>
    <xf numFmtId="0" fontId="0" fillId="10" borderId="2" xfId="0" applyFill="1" applyBorder="1" applyAlignment="1" applyProtection="1">
      <alignment horizontal="center" wrapText="1"/>
      <protection locked="0"/>
    </xf>
    <xf numFmtId="0" fontId="1" fillId="0" borderId="2" xfId="0" applyFont="1" applyBorder="1" applyAlignment="1">
      <alignment horizontal="left"/>
    </xf>
    <xf numFmtId="1" fontId="18" fillId="0" borderId="0" xfId="1" applyNumberFormat="1" applyFont="1" applyAlignment="1">
      <alignment horizontal="left" vertical="top" wrapText="1"/>
    </xf>
    <xf numFmtId="0" fontId="0" fillId="24" borderId="2" xfId="0" applyFill="1" applyBorder="1" applyAlignment="1" applyProtection="1">
      <alignment horizontal="center"/>
      <protection locked="0"/>
    </xf>
    <xf numFmtId="0" fontId="0" fillId="24" borderId="1" xfId="0" applyFill="1" applyBorder="1" applyAlignment="1" applyProtection="1">
      <alignment horizontal="center" wrapText="1"/>
      <protection locked="0"/>
    </xf>
    <xf numFmtId="0" fontId="0" fillId="24" borderId="2" xfId="0" applyFill="1" applyBorder="1" applyAlignment="1">
      <alignment wrapText="1"/>
    </xf>
    <xf numFmtId="164" fontId="0" fillId="24" borderId="2" xfId="0" applyNumberFormat="1" applyFill="1" applyBorder="1" applyAlignment="1" applyProtection="1">
      <alignment horizontal="right"/>
      <protection locked="0"/>
    </xf>
    <xf numFmtId="164" fontId="0" fillId="24" borderId="1" xfId="0" applyNumberFormat="1" applyFill="1" applyBorder="1" applyAlignment="1" applyProtection="1">
      <alignment horizontal="right"/>
      <protection locked="0"/>
    </xf>
    <xf numFmtId="164" fontId="0" fillId="24" borderId="1" xfId="0" applyNumberFormat="1" applyFill="1" applyBorder="1" applyAlignment="1" applyProtection="1">
      <alignment horizontal="center" wrapText="1"/>
      <protection locked="0"/>
    </xf>
    <xf numFmtId="0" fontId="0" fillId="24" borderId="0" xfId="0" applyFill="1" applyProtection="1">
      <protection locked="0"/>
    </xf>
    <xf numFmtId="0" fontId="0" fillId="24" borderId="2" xfId="0" applyFill="1" applyBorder="1" applyAlignment="1" applyProtection="1">
      <alignment wrapText="1"/>
      <protection locked="0"/>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2" xfId="0" applyFill="1" applyBorder="1" applyAlignment="1" applyProtection="1">
      <alignment wrapText="1"/>
      <protection locked="0"/>
    </xf>
    <xf numFmtId="164" fontId="0" fillId="0" borderId="2" xfId="0" applyNumberForma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0" xfId="0" applyFill="1" applyProtection="1">
      <protection locked="0"/>
    </xf>
    <xf numFmtId="164" fontId="0" fillId="0" borderId="1" xfId="0" applyNumberFormat="1" applyFill="1" applyBorder="1" applyAlignment="1" applyProtection="1">
      <alignment horizontal="center"/>
      <protection locked="0"/>
    </xf>
    <xf numFmtId="164" fontId="0" fillId="0" borderId="0" xfId="0" applyNumberFormat="1" applyProtection="1">
      <protection locked="0"/>
    </xf>
    <xf numFmtId="0" fontId="0" fillId="25" borderId="2" xfId="0" applyFill="1" applyBorder="1" applyAlignment="1" applyProtection="1">
      <alignment horizontal="center"/>
      <protection locked="0"/>
    </xf>
    <xf numFmtId="0" fontId="0" fillId="25" borderId="1" xfId="0" applyFill="1" applyBorder="1" applyAlignment="1" applyProtection="1">
      <alignment horizontal="center" wrapText="1"/>
      <protection locked="0"/>
    </xf>
    <xf numFmtId="0" fontId="0" fillId="25" borderId="2" xfId="0" applyFill="1" applyBorder="1" applyAlignment="1">
      <alignment wrapText="1"/>
    </xf>
    <xf numFmtId="164" fontId="0" fillId="25" borderId="2" xfId="0" applyNumberFormat="1" applyFill="1" applyBorder="1" applyAlignment="1" applyProtection="1">
      <alignment horizontal="right"/>
      <protection locked="0"/>
    </xf>
    <xf numFmtId="164" fontId="0" fillId="25" borderId="1" xfId="0" applyNumberFormat="1" applyFill="1" applyBorder="1" applyAlignment="1" applyProtection="1">
      <alignment horizontal="right"/>
      <protection locked="0"/>
    </xf>
    <xf numFmtId="164" fontId="0" fillId="25" borderId="1" xfId="0" applyNumberFormat="1" applyFill="1" applyBorder="1" applyAlignment="1" applyProtection="1">
      <alignment horizontal="center" wrapText="1"/>
      <protection locked="0"/>
    </xf>
    <xf numFmtId="8" fontId="0" fillId="25" borderId="0" xfId="0" applyNumberFormat="1" applyFill="1"/>
    <xf numFmtId="0" fontId="0" fillId="25" borderId="0" xfId="0" applyFill="1" applyProtection="1">
      <protection locked="0"/>
    </xf>
    <xf numFmtId="0" fontId="0" fillId="25" borderId="2" xfId="0" applyFill="1" applyBorder="1" applyAlignment="1" applyProtection="1">
      <alignment wrapText="1"/>
      <protection locked="0"/>
    </xf>
    <xf numFmtId="164" fontId="1" fillId="16" borderId="0" xfId="0" applyNumberFormat="1" applyFont="1" applyFill="1" applyBorder="1" applyProtection="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0" fillId="16" borderId="15" xfId="0" applyFill="1" applyBorder="1" applyAlignment="1">
      <alignment horizontal="center" vertical="center"/>
    </xf>
    <xf numFmtId="0" fontId="0" fillId="16" borderId="16" xfId="0" applyFill="1" applyBorder="1" applyAlignment="1">
      <alignment horizontal="center" vertical="center"/>
    </xf>
    <xf numFmtId="0" fontId="0" fillId="16" borderId="17" xfId="0" applyFill="1" applyBorder="1" applyAlignment="1">
      <alignment horizontal="center" vertic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0" fillId="0" borderId="0" xfId="0" applyBorder="1" applyAlignment="1">
      <alignment horizontal="left" vertical="top" wrapText="1"/>
    </xf>
    <xf numFmtId="0" fontId="0" fillId="0" borderId="0" xfId="0" applyBorder="1" applyAlignment="1">
      <alignment horizontal="center"/>
    </xf>
    <xf numFmtId="0" fontId="2" fillId="0" borderId="13" xfId="0" applyFont="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center"/>
    </xf>
    <xf numFmtId="0" fontId="2" fillId="0" borderId="13" xfId="0" applyFont="1" applyBorder="1" applyAlignment="1">
      <alignment horizontal="center"/>
    </xf>
    <xf numFmtId="0" fontId="0" fillId="0" borderId="0" xfId="0" applyAlignment="1">
      <alignment horizontal="left" vertical="top" wrapText="1"/>
    </xf>
    <xf numFmtId="0" fontId="0" fillId="0" borderId="8" xfId="0" applyBorder="1" applyAlignment="1">
      <alignment horizontal="center"/>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left"/>
    </xf>
    <xf numFmtId="0" fontId="2" fillId="0" borderId="0" xfId="0" applyFont="1" applyBorder="1" applyAlignment="1">
      <alignment horizontal="center"/>
    </xf>
    <xf numFmtId="0" fontId="0" fillId="20" borderId="12" xfId="0" applyFill="1" applyBorder="1" applyAlignment="1">
      <alignment horizontal="center"/>
    </xf>
    <xf numFmtId="0" fontId="0" fillId="20" borderId="13" xfId="0" applyFill="1" applyBorder="1" applyAlignment="1">
      <alignment horizontal="center"/>
    </xf>
    <xf numFmtId="0" fontId="0" fillId="20" borderId="14" xfId="0" applyFill="1" applyBorder="1" applyAlignment="1">
      <alignment horizontal="center"/>
    </xf>
    <xf numFmtId="0" fontId="0" fillId="0" borderId="0" xfId="0" applyBorder="1" applyAlignment="1">
      <alignment horizontal="center" vertical="top"/>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3" fillId="23" borderId="7" xfId="0" applyFont="1" applyFill="1" applyBorder="1" applyAlignment="1">
      <alignment horizontal="left" vertical="top" wrapText="1"/>
    </xf>
    <xf numFmtId="0" fontId="33" fillId="23" borderId="8" xfId="0" applyFont="1" applyFill="1" applyBorder="1" applyAlignment="1">
      <alignment horizontal="left" vertical="top" wrapText="1"/>
    </xf>
    <xf numFmtId="0" fontId="33" fillId="23" borderId="30" xfId="0" applyFont="1" applyFill="1" applyBorder="1" applyAlignment="1">
      <alignment horizontal="left" vertical="top" wrapText="1"/>
    </xf>
    <xf numFmtId="0" fontId="33" fillId="23" borderId="10" xfId="0" applyFont="1" applyFill="1" applyBorder="1" applyAlignment="1">
      <alignment horizontal="left" vertical="top" wrapText="1"/>
    </xf>
    <xf numFmtId="0" fontId="33" fillId="23" borderId="0" xfId="0" applyFont="1" applyFill="1" applyBorder="1" applyAlignment="1">
      <alignment horizontal="left" vertical="top" wrapText="1"/>
    </xf>
    <xf numFmtId="0" fontId="33" fillId="23" borderId="28" xfId="0" applyFont="1" applyFill="1" applyBorder="1" applyAlignment="1">
      <alignment horizontal="left" vertical="top" wrapText="1"/>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0" borderId="2" xfId="0" applyFill="1" applyBorder="1" applyAlignment="1" applyProtection="1">
      <alignment horizontal="center" wrapText="1"/>
      <protection locked="0"/>
    </xf>
    <xf numFmtId="0" fontId="0" fillId="10" borderId="18" xfId="0" applyFill="1" applyBorder="1" applyAlignment="1" applyProtection="1">
      <alignment horizontal="center" wrapText="1"/>
      <protection locked="0"/>
    </xf>
    <xf numFmtId="0" fontId="0" fillId="10" borderId="3"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0" borderId="2" xfId="0" applyFont="1" applyFill="1" applyBorder="1" applyAlignment="1" applyProtection="1">
      <alignment horizontal="center" wrapText="1"/>
      <protection locked="0"/>
    </xf>
    <xf numFmtId="0" fontId="0" fillId="10" borderId="18" xfId="0" applyFont="1" applyFill="1" applyBorder="1" applyAlignment="1" applyProtection="1">
      <alignment horizontal="center" wrapText="1"/>
      <protection locked="0"/>
    </xf>
    <xf numFmtId="0" fontId="0" fillId="10" borderId="3" xfId="0" applyFont="1" applyFill="1" applyBorder="1" applyAlignment="1" applyProtection="1">
      <alignment horizontal="center"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0" fillId="24" borderId="2" xfId="0" applyFill="1" applyBorder="1" applyAlignment="1" applyProtection="1">
      <alignment horizontal="left" wrapText="1"/>
      <protection locked="0"/>
    </xf>
    <xf numFmtId="0" fontId="0" fillId="24" borderId="18" xfId="0" applyFill="1" applyBorder="1" applyAlignment="1" applyProtection="1">
      <alignment horizontal="left" wrapText="1"/>
      <protection locked="0"/>
    </xf>
    <xf numFmtId="0" fontId="0" fillId="24" borderId="3" xfId="0" applyFill="1" applyBorder="1" applyAlignment="1" applyProtection="1">
      <alignment horizontal="left" wrapText="1"/>
      <protection locked="0"/>
    </xf>
    <xf numFmtId="0" fontId="0" fillId="25" borderId="2" xfId="0" applyFill="1" applyBorder="1" applyAlignment="1" applyProtection="1">
      <alignment horizontal="left" wrapText="1"/>
      <protection locked="0"/>
    </xf>
    <xf numFmtId="0" fontId="0" fillId="25" borderId="18" xfId="0" applyFill="1" applyBorder="1" applyAlignment="1" applyProtection="1">
      <alignment horizontal="left" wrapText="1"/>
      <protection locked="0"/>
    </xf>
    <xf numFmtId="0" fontId="0" fillId="25" borderId="3" xfId="0" applyFill="1" applyBorder="1" applyAlignment="1" applyProtection="1">
      <alignment horizontal="left"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8"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ED6F9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ella.msu.montana.edu\Workforce\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ella.msu.montana.edu\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Edi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Edi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ydney.donaldson@msubillings.edu" TargetMode="External"/><Relationship Id="rId2" Type="http://schemas.openxmlformats.org/officeDocument/2006/relationships/hyperlink" Target="mailto:dhanson@msubillings.edu" TargetMode="External"/><Relationship Id="rId1" Type="http://schemas.openxmlformats.org/officeDocument/2006/relationships/hyperlink" Target="mailto:sydney.donaldson@msubillings.edu" TargetMode="External"/><Relationship Id="rId6" Type="http://schemas.openxmlformats.org/officeDocument/2006/relationships/printerSettings" Target="../printerSettings/printerSettings1.bin"/><Relationship Id="rId5" Type="http://schemas.openxmlformats.org/officeDocument/2006/relationships/hyperlink" Target="mailto:vicki.trier@msubillings.edu" TargetMode="External"/><Relationship Id="rId4" Type="http://schemas.openxmlformats.org/officeDocument/2006/relationships/hyperlink" Target="mailto:cbell@msubilling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23" zoomScale="160" zoomScaleNormal="100" zoomScaleSheetLayoutView="160" workbookViewId="0">
      <selection activeCell="G61" sqref="G61:J61"/>
    </sheetView>
  </sheetViews>
  <sheetFormatPr defaultColWidth="8.7109375" defaultRowHeight="15"/>
  <cols>
    <col min="1" max="1" width="4.42578125" style="126" customWidth="1"/>
    <col min="2" max="2" width="6.28515625" style="126" customWidth="1"/>
    <col min="3" max="3" width="9.42578125" style="126" customWidth="1"/>
    <col min="4" max="4" width="9.7109375" style="125" customWidth="1"/>
    <col min="5" max="5" width="6.85546875" style="126" customWidth="1"/>
    <col min="6" max="6" width="10.140625" style="126" customWidth="1"/>
    <col min="7" max="7" width="11.140625" style="126" customWidth="1"/>
    <col min="8" max="8" width="11.140625" style="126" bestFit="1" customWidth="1"/>
    <col min="9" max="9" width="10.7109375" style="126" customWidth="1"/>
    <col min="10" max="16384" width="8.7109375" style="126"/>
  </cols>
  <sheetData>
    <row r="1" spans="1:9" ht="21">
      <c r="A1" s="124" t="s">
        <v>0</v>
      </c>
      <c r="B1" s="124"/>
      <c r="C1" s="124"/>
      <c r="D1" s="257"/>
    </row>
    <row r="3" spans="1:9">
      <c r="A3" s="293" t="s">
        <v>1</v>
      </c>
      <c r="B3" s="293"/>
      <c r="C3" s="293"/>
      <c r="D3" s="293"/>
      <c r="E3" s="293"/>
      <c r="F3" s="293"/>
      <c r="G3" s="293"/>
      <c r="H3" s="293"/>
    </row>
    <row r="5" spans="1:9">
      <c r="A5" s="293" t="s">
        <v>2</v>
      </c>
      <c r="B5" s="293"/>
      <c r="C5" s="293"/>
      <c r="D5" s="293"/>
      <c r="E5" s="293"/>
      <c r="F5" s="293"/>
    </row>
    <row r="6" spans="1:9">
      <c r="A6" s="293" t="s">
        <v>3</v>
      </c>
      <c r="B6" s="293"/>
      <c r="C6" s="293"/>
      <c r="D6" s="257"/>
    </row>
    <row r="7" spans="1:9">
      <c r="A7" s="293" t="s">
        <v>4</v>
      </c>
      <c r="B7" s="293"/>
      <c r="C7" s="293"/>
      <c r="D7" s="293"/>
      <c r="E7" s="293"/>
    </row>
    <row r="9" spans="1:9">
      <c r="A9" s="293" t="s">
        <v>5</v>
      </c>
      <c r="B9" s="293"/>
      <c r="C9" s="293"/>
      <c r="D9" s="293"/>
    </row>
    <row r="10" spans="1:9" ht="15.75" thickBot="1">
      <c r="D10" s="257"/>
    </row>
    <row r="11" spans="1:9" ht="15.75" thickBot="1">
      <c r="A11" s="127" t="s">
        <v>6</v>
      </c>
      <c r="B11" s="128"/>
      <c r="C11" s="291" t="s">
        <v>7</v>
      </c>
      <c r="D11" s="294"/>
      <c r="E11" s="294"/>
      <c r="F11" s="292"/>
      <c r="G11" s="129" t="s">
        <v>8</v>
      </c>
      <c r="H11" s="130" t="s">
        <v>9</v>
      </c>
    </row>
    <row r="14" spans="1:9" ht="16.5" thickBot="1">
      <c r="A14" s="131" t="s">
        <v>10</v>
      </c>
      <c r="B14" s="131"/>
      <c r="C14" s="131"/>
      <c r="D14" s="132"/>
      <c r="E14" s="131"/>
    </row>
    <row r="15" spans="1:9" ht="15.75" thickBot="1">
      <c r="A15" s="291" t="s">
        <v>11</v>
      </c>
      <c r="B15" s="294"/>
      <c r="C15" s="294"/>
      <c r="D15" s="294"/>
      <c r="E15" s="292"/>
      <c r="F15" s="291" t="s">
        <v>12</v>
      </c>
      <c r="G15" s="294"/>
      <c r="H15" s="294"/>
      <c r="I15" s="292"/>
    </row>
    <row r="16" spans="1:9">
      <c r="A16" s="127" t="s">
        <v>13</v>
      </c>
      <c r="D16" s="257"/>
      <c r="F16" s="127" t="s">
        <v>14</v>
      </c>
    </row>
    <row r="17" spans="1:9" ht="15.75" thickBot="1">
      <c r="D17" s="257"/>
    </row>
    <row r="18" spans="1:9" ht="15.75" thickBot="1">
      <c r="A18" s="291" t="s">
        <v>15</v>
      </c>
      <c r="B18" s="294"/>
      <c r="C18" s="294"/>
      <c r="D18" s="294"/>
      <c r="E18" s="294"/>
      <c r="F18" s="294"/>
      <c r="G18" s="294"/>
      <c r="H18" s="294"/>
      <c r="I18" s="292"/>
    </row>
    <row r="19" spans="1:9">
      <c r="A19" s="127" t="s">
        <v>16</v>
      </c>
      <c r="B19" s="133"/>
      <c r="C19" s="133"/>
      <c r="D19" s="134"/>
      <c r="E19" s="133"/>
      <c r="F19" s="133"/>
      <c r="G19" s="133"/>
      <c r="H19" s="133"/>
      <c r="I19" s="133"/>
    </row>
    <row r="20" spans="1:9" ht="15.75" thickBot="1">
      <c r="D20" s="257"/>
    </row>
    <row r="21" spans="1:9" ht="15.75" thickBot="1">
      <c r="A21" s="295" t="s">
        <v>17</v>
      </c>
      <c r="B21" s="296"/>
      <c r="C21" s="296"/>
      <c r="D21" s="297"/>
      <c r="E21" s="135" t="s">
        <v>18</v>
      </c>
      <c r="F21" s="291">
        <v>59102</v>
      </c>
      <c r="G21" s="292"/>
    </row>
    <row r="22" spans="1:9">
      <c r="A22" s="127" t="s">
        <v>19</v>
      </c>
      <c r="D22" s="257"/>
      <c r="E22" s="127" t="s">
        <v>20</v>
      </c>
      <c r="F22" s="127" t="s">
        <v>21</v>
      </c>
    </row>
    <row r="23" spans="1:9" ht="15.75" thickBot="1">
      <c r="A23" s="127"/>
      <c r="D23" s="257"/>
    </row>
    <row r="24" spans="1:9" ht="15.75" thickBot="1">
      <c r="A24" s="298" t="s">
        <v>22</v>
      </c>
      <c r="B24" s="299"/>
      <c r="C24" s="300"/>
      <c r="D24" s="130"/>
      <c r="E24" s="291" t="s">
        <v>23</v>
      </c>
      <c r="F24" s="292"/>
    </row>
    <row r="25" spans="1:9">
      <c r="A25" s="127" t="s">
        <v>24</v>
      </c>
      <c r="D25" s="136" t="s">
        <v>25</v>
      </c>
      <c r="E25" s="136" t="s">
        <v>26</v>
      </c>
    </row>
    <row r="26" spans="1:9" ht="15.75" thickBot="1">
      <c r="D26" s="257"/>
    </row>
    <row r="27" spans="1:9" ht="15.75" thickBot="1">
      <c r="A27" s="301" t="s">
        <v>27</v>
      </c>
      <c r="B27" s="294"/>
      <c r="C27" s="294"/>
      <c r="D27" s="294"/>
      <c r="E27" s="294"/>
      <c r="F27" s="292"/>
    </row>
    <row r="28" spans="1:9" s="127" customFormat="1">
      <c r="A28" s="127" t="s">
        <v>28</v>
      </c>
      <c r="D28" s="136"/>
    </row>
    <row r="30" spans="1:9" ht="16.5" thickBot="1">
      <c r="A30" s="131" t="s">
        <v>29</v>
      </c>
      <c r="B30" s="131"/>
      <c r="D30" s="257"/>
    </row>
    <row r="31" spans="1:9" ht="15.75" thickBot="1">
      <c r="A31" s="291" t="s">
        <v>30</v>
      </c>
      <c r="B31" s="294"/>
      <c r="C31" s="294"/>
      <c r="D31" s="294"/>
      <c r="E31" s="292"/>
      <c r="F31" s="291" t="s">
        <v>31</v>
      </c>
      <c r="G31" s="294"/>
      <c r="H31" s="294"/>
      <c r="I31" s="292"/>
    </row>
    <row r="32" spans="1:9">
      <c r="A32" s="127" t="s">
        <v>13</v>
      </c>
      <c r="D32" s="257"/>
      <c r="F32" s="127" t="s">
        <v>14</v>
      </c>
    </row>
    <row r="33" spans="1:9" ht="15.75" thickBot="1">
      <c r="D33" s="257"/>
    </row>
    <row r="34" spans="1:9" ht="15.75" thickBot="1">
      <c r="A34" s="291" t="s">
        <v>32</v>
      </c>
      <c r="B34" s="294"/>
      <c r="C34" s="294"/>
      <c r="D34" s="294"/>
      <c r="E34" s="294"/>
      <c r="F34" s="294"/>
      <c r="G34" s="294"/>
      <c r="H34" s="294"/>
      <c r="I34" s="292"/>
    </row>
    <row r="35" spans="1:9">
      <c r="A35" s="127" t="s">
        <v>16</v>
      </c>
      <c r="B35" s="133"/>
      <c r="C35" s="133"/>
      <c r="D35" s="134"/>
      <c r="E35" s="133"/>
      <c r="F35" s="133"/>
      <c r="G35" s="133"/>
      <c r="H35" s="133"/>
      <c r="I35" s="133"/>
    </row>
    <row r="36" spans="1:9" ht="15.75" thickBot="1">
      <c r="D36" s="257"/>
    </row>
    <row r="37" spans="1:9" ht="15.75" thickBot="1">
      <c r="A37" s="295" t="s">
        <v>17</v>
      </c>
      <c r="B37" s="296"/>
      <c r="C37" s="296"/>
      <c r="D37" s="297"/>
      <c r="E37" s="135" t="s">
        <v>18</v>
      </c>
      <c r="F37" s="291">
        <v>59101</v>
      </c>
      <c r="G37" s="292"/>
    </row>
    <row r="38" spans="1:9">
      <c r="A38" s="127" t="s">
        <v>19</v>
      </c>
      <c r="D38" s="257"/>
      <c r="E38" s="127" t="s">
        <v>20</v>
      </c>
      <c r="F38" s="127" t="s">
        <v>21</v>
      </c>
    </row>
    <row r="39" spans="1:9" ht="15.75" thickBot="1">
      <c r="A39" s="127"/>
      <c r="D39" s="257"/>
    </row>
    <row r="40" spans="1:9" ht="15.75" thickBot="1">
      <c r="A40" s="291" t="s">
        <v>33</v>
      </c>
      <c r="B40" s="294"/>
      <c r="C40" s="294"/>
      <c r="D40" s="292"/>
      <c r="E40" s="291" t="s">
        <v>34</v>
      </c>
      <c r="F40" s="292"/>
    </row>
    <row r="41" spans="1:9">
      <c r="A41" s="127" t="s">
        <v>24</v>
      </c>
      <c r="D41" s="136" t="s">
        <v>25</v>
      </c>
      <c r="E41" s="127" t="s">
        <v>26</v>
      </c>
    </row>
    <row r="42" spans="1:9" ht="15.75" thickBot="1">
      <c r="D42" s="257"/>
    </row>
    <row r="43" spans="1:9" ht="15.75" thickBot="1">
      <c r="A43" s="301" t="s">
        <v>35</v>
      </c>
      <c r="B43" s="294"/>
      <c r="C43" s="294"/>
      <c r="D43" s="294"/>
      <c r="E43" s="294"/>
      <c r="F43" s="292"/>
    </row>
    <row r="44" spans="1:9" s="127" customFormat="1">
      <c r="A44" s="127" t="s">
        <v>28</v>
      </c>
      <c r="D44" s="136"/>
    </row>
    <row r="45" spans="1:9" s="127" customFormat="1">
      <c r="D45" s="136"/>
    </row>
    <row r="46" spans="1:9" ht="31.5" customHeight="1">
      <c r="A46" s="302" t="s">
        <v>36</v>
      </c>
      <c r="B46" s="302"/>
      <c r="C46" s="302"/>
      <c r="D46" s="302"/>
      <c r="E46" s="302"/>
      <c r="F46" s="302"/>
      <c r="G46" s="302"/>
      <c r="H46" s="302"/>
      <c r="I46" s="302"/>
    </row>
    <row r="47" spans="1:9" ht="15.75" thickBot="1">
      <c r="D47" s="257"/>
    </row>
    <row r="48" spans="1:9" ht="15.75" thickBot="1">
      <c r="A48" s="291" t="s">
        <v>11</v>
      </c>
      <c r="B48" s="294"/>
      <c r="C48" s="294"/>
      <c r="D48" s="294"/>
      <c r="E48" s="292"/>
      <c r="F48" s="291" t="s">
        <v>12</v>
      </c>
      <c r="G48" s="294"/>
      <c r="H48" s="294"/>
      <c r="I48" s="292"/>
    </row>
    <row r="49" spans="1:10">
      <c r="A49" s="127" t="s">
        <v>13</v>
      </c>
      <c r="D49" s="257"/>
      <c r="F49" s="127" t="s">
        <v>14</v>
      </c>
    </row>
    <row r="50" spans="1:10" ht="15.75" thickBot="1">
      <c r="A50" s="127"/>
      <c r="D50" s="257"/>
      <c r="F50" s="127"/>
    </row>
    <row r="51" spans="1:10" ht="15.75" thickBot="1">
      <c r="A51" s="291" t="s">
        <v>22</v>
      </c>
      <c r="B51" s="294"/>
      <c r="C51" s="292"/>
      <c r="D51" s="130"/>
      <c r="E51" s="291" t="s">
        <v>23</v>
      </c>
      <c r="F51" s="292"/>
    </row>
    <row r="52" spans="1:10">
      <c r="A52" s="127" t="s">
        <v>24</v>
      </c>
      <c r="D52" s="136" t="s">
        <v>25</v>
      </c>
      <c r="E52" s="127" t="s">
        <v>26</v>
      </c>
    </row>
    <row r="53" spans="1:10" ht="15.75" thickBot="1">
      <c r="D53" s="257"/>
    </row>
    <row r="54" spans="1:10" ht="15.75" thickBot="1">
      <c r="A54" s="301" t="s">
        <v>27</v>
      </c>
      <c r="B54" s="294"/>
      <c r="C54" s="294"/>
      <c r="D54" s="294"/>
      <c r="E54" s="294"/>
      <c r="F54" s="292"/>
    </row>
    <row r="55" spans="1:10" s="127" customFormat="1">
      <c r="A55" s="127" t="s">
        <v>28</v>
      </c>
      <c r="D55" s="136"/>
    </row>
    <row r="57" spans="1:10">
      <c r="A57" s="293" t="s">
        <v>37</v>
      </c>
      <c r="B57" s="293"/>
      <c r="C57" s="293"/>
      <c r="D57" s="293"/>
      <c r="E57" s="293"/>
      <c r="F57" s="293"/>
      <c r="G57" s="293"/>
      <c r="H57" s="293"/>
      <c r="I57" s="293"/>
      <c r="J57" s="293"/>
    </row>
    <row r="58" spans="1:10">
      <c r="A58" s="257"/>
      <c r="C58" s="257"/>
      <c r="D58" s="257"/>
      <c r="E58" s="257"/>
      <c r="F58" s="257"/>
      <c r="G58" s="257"/>
      <c r="H58" s="257"/>
    </row>
    <row r="59" spans="1:10" ht="15.75" thickBot="1">
      <c r="B59" s="127" t="s">
        <v>38</v>
      </c>
      <c r="C59" s="257"/>
      <c r="D59" s="257"/>
      <c r="F59" s="127"/>
      <c r="G59" s="127" t="s">
        <v>39</v>
      </c>
      <c r="J59" s="127"/>
    </row>
    <row r="60" spans="1:10" ht="15.75" thickBot="1">
      <c r="A60" s="137">
        <v>1</v>
      </c>
      <c r="B60" s="291" t="s">
        <v>40</v>
      </c>
      <c r="C60" s="294"/>
      <c r="D60" s="294"/>
      <c r="E60" s="294"/>
      <c r="F60" s="292"/>
      <c r="G60" s="301" t="s">
        <v>41</v>
      </c>
      <c r="H60" s="294"/>
      <c r="I60" s="294"/>
      <c r="J60" s="292"/>
    </row>
    <row r="61" spans="1:10" ht="15.75" thickBot="1">
      <c r="A61" s="137">
        <v>2</v>
      </c>
      <c r="B61" s="291" t="s">
        <v>42</v>
      </c>
      <c r="C61" s="294"/>
      <c r="D61" s="294"/>
      <c r="E61" s="294"/>
      <c r="F61" s="292"/>
      <c r="G61" s="301" t="s">
        <v>43</v>
      </c>
      <c r="H61" s="294"/>
      <c r="I61" s="294"/>
      <c r="J61" s="292"/>
    </row>
    <row r="62" spans="1:10" ht="15.75" thickBot="1">
      <c r="A62" s="137">
        <v>3</v>
      </c>
      <c r="B62" s="291"/>
      <c r="C62" s="294"/>
      <c r="D62" s="294"/>
      <c r="E62" s="294"/>
      <c r="F62" s="292"/>
      <c r="G62" s="291"/>
      <c r="H62" s="294"/>
      <c r="I62" s="294"/>
      <c r="J62" s="292"/>
    </row>
    <row r="63" spans="1:10" ht="15.75" thickBot="1">
      <c r="A63" s="137">
        <v>4</v>
      </c>
      <c r="B63" s="291"/>
      <c r="C63" s="294"/>
      <c r="D63" s="294"/>
      <c r="E63" s="294"/>
      <c r="F63" s="292"/>
      <c r="G63" s="291"/>
      <c r="H63" s="294"/>
      <c r="I63" s="294"/>
      <c r="J63" s="292"/>
    </row>
    <row r="64" spans="1:10" ht="15.75" thickBot="1">
      <c r="A64" s="137">
        <v>5</v>
      </c>
      <c r="B64" s="291"/>
      <c r="C64" s="294"/>
      <c r="D64" s="294"/>
      <c r="E64" s="294"/>
      <c r="F64" s="292"/>
      <c r="G64" s="291"/>
      <c r="H64" s="294"/>
      <c r="I64" s="294"/>
      <c r="J64" s="292"/>
    </row>
    <row r="65" spans="1:10" ht="15.75" thickBot="1">
      <c r="A65" s="137">
        <v>6</v>
      </c>
      <c r="B65" s="291"/>
      <c r="C65" s="294"/>
      <c r="D65" s="294"/>
      <c r="E65" s="294"/>
      <c r="F65" s="292"/>
      <c r="G65" s="291"/>
      <c r="H65" s="294"/>
      <c r="I65" s="294"/>
      <c r="J65" s="292"/>
    </row>
    <row r="66" spans="1:10" ht="15.75" thickBot="1">
      <c r="A66" s="137">
        <v>7</v>
      </c>
      <c r="B66" s="291"/>
      <c r="C66" s="294"/>
      <c r="D66" s="294"/>
      <c r="E66" s="294"/>
      <c r="F66" s="292"/>
      <c r="G66" s="291"/>
      <c r="H66" s="294"/>
      <c r="I66" s="294"/>
      <c r="J66" s="292"/>
    </row>
    <row r="67" spans="1:10" ht="15.75" thickBot="1">
      <c r="A67" s="137">
        <v>8</v>
      </c>
      <c r="B67" s="291"/>
      <c r="C67" s="294"/>
      <c r="D67" s="294"/>
      <c r="E67" s="294"/>
      <c r="F67" s="292"/>
      <c r="G67" s="291"/>
      <c r="H67" s="294"/>
      <c r="I67" s="294"/>
      <c r="J67" s="292"/>
    </row>
  </sheetData>
  <mergeCells count="45">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A40:D40"/>
    <mergeCell ref="A51:C51"/>
    <mergeCell ref="E24:F24"/>
    <mergeCell ref="A3:H3"/>
    <mergeCell ref="A5:F5"/>
    <mergeCell ref="A6:C6"/>
    <mergeCell ref="A7:E7"/>
    <mergeCell ref="A9:D9"/>
    <mergeCell ref="C11:F11"/>
    <mergeCell ref="A15:E15"/>
    <mergeCell ref="F15:I15"/>
    <mergeCell ref="A18:I18"/>
    <mergeCell ref="A21:D21"/>
    <mergeCell ref="F21:G21"/>
    <mergeCell ref="A24:C24"/>
  </mergeCells>
  <hyperlinks>
    <hyperlink ref="A27" r:id="rId1" xr:uid="{14EE67BF-1D66-2045-ADDB-6E11EE5576CF}"/>
    <hyperlink ref="A43" r:id="rId2" xr:uid="{7EDFF8B6-3875-7643-B72C-A558EC638E49}"/>
    <hyperlink ref="A54" r:id="rId3" xr:uid="{CF699F75-ED8C-824E-BE7B-298B8EF40CAE}"/>
    <hyperlink ref="G60" r:id="rId4" xr:uid="{929248AC-BC74-2A49-822A-FF4204FEA88C}"/>
    <hyperlink ref="G61" r:id="rId5" xr:uid="{95D5F5BE-2EFF-6B47-8751-861359963EB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774"/>
  <sheetViews>
    <sheetView topLeftCell="A274" zoomScale="150" zoomScaleNormal="150" zoomScaleSheetLayoutView="140" workbookViewId="0">
      <selection activeCell="N283" sqref="N283"/>
    </sheetView>
  </sheetViews>
  <sheetFormatPr defaultColWidth="8.85546875" defaultRowHeight="15.6" customHeight="1"/>
  <cols>
    <col min="3" max="3" width="9.42578125" customWidth="1"/>
    <col min="4" max="4" width="10.28515625" customWidth="1"/>
    <col min="5" max="5" width="5.85546875" customWidth="1"/>
    <col min="8" max="8" width="9.7109375" customWidth="1"/>
    <col min="9" max="9" width="10.7109375" customWidth="1"/>
    <col min="10" max="10" width="20.28515625" customWidth="1"/>
    <col min="11" max="25" width="8.7109375" style="126"/>
  </cols>
  <sheetData>
    <row r="1" spans="1:25" ht="21.95" customHeight="1">
      <c r="A1" s="321" t="s">
        <v>44</v>
      </c>
      <c r="B1" s="321"/>
      <c r="C1" s="321"/>
      <c r="D1" s="321"/>
      <c r="E1" s="321"/>
      <c r="F1" s="321"/>
      <c r="G1" s="321"/>
      <c r="H1" s="321"/>
      <c r="I1" s="321"/>
      <c r="J1" s="321"/>
      <c r="K1"/>
      <c r="L1"/>
      <c r="M1"/>
      <c r="N1"/>
      <c r="O1"/>
      <c r="P1"/>
      <c r="Q1"/>
      <c r="R1"/>
      <c r="S1"/>
      <c r="T1"/>
      <c r="U1"/>
      <c r="V1"/>
      <c r="W1"/>
      <c r="X1"/>
      <c r="Y1"/>
    </row>
    <row r="2" spans="1:25" ht="15.6" customHeight="1" thickBot="1">
      <c r="A2" s="322"/>
      <c r="B2" s="322"/>
      <c r="C2" s="322"/>
      <c r="D2" s="322"/>
      <c r="E2" s="322"/>
      <c r="F2" s="322"/>
      <c r="G2" s="322"/>
      <c r="H2" s="322"/>
      <c r="I2" s="322"/>
      <c r="J2" s="322"/>
      <c r="K2"/>
      <c r="L2"/>
      <c r="M2"/>
      <c r="N2"/>
      <c r="O2"/>
      <c r="P2"/>
      <c r="Q2"/>
      <c r="R2"/>
      <c r="S2"/>
      <c r="T2"/>
      <c r="U2"/>
      <c r="V2"/>
      <c r="W2"/>
      <c r="X2"/>
      <c r="Y2"/>
    </row>
    <row r="3" spans="1:25" ht="15.6" customHeight="1" thickBot="1">
      <c r="A3" s="323" t="s">
        <v>45</v>
      </c>
      <c r="B3" s="331"/>
      <c r="C3" s="324" t="s">
        <v>46</v>
      </c>
      <c r="D3" s="325"/>
      <c r="E3" s="325"/>
      <c r="F3" s="325"/>
      <c r="G3" s="325"/>
      <c r="H3" s="325"/>
      <c r="I3" s="325"/>
      <c r="J3" s="326"/>
      <c r="K3"/>
      <c r="L3"/>
      <c r="M3"/>
      <c r="N3"/>
      <c r="O3"/>
      <c r="P3"/>
      <c r="Q3"/>
      <c r="R3"/>
      <c r="S3"/>
      <c r="T3"/>
      <c r="U3"/>
      <c r="V3"/>
      <c r="W3"/>
      <c r="X3"/>
      <c r="Y3"/>
    </row>
    <row r="4" spans="1:25" ht="15.6" customHeight="1" thickBot="1">
      <c r="A4" s="314"/>
      <c r="B4" s="314"/>
      <c r="C4" s="314"/>
      <c r="D4" s="314"/>
      <c r="E4" s="314"/>
      <c r="F4" s="314"/>
      <c r="G4" s="314"/>
      <c r="H4" s="314"/>
      <c r="I4" s="314"/>
      <c r="J4" s="314"/>
      <c r="K4"/>
      <c r="L4"/>
      <c r="M4"/>
      <c r="N4"/>
      <c r="O4"/>
      <c r="P4"/>
      <c r="Q4"/>
      <c r="R4"/>
      <c r="S4"/>
      <c r="T4"/>
      <c r="U4"/>
      <c r="V4"/>
      <c r="W4"/>
      <c r="X4"/>
      <c r="Y4"/>
    </row>
    <row r="5" spans="1:25" ht="15.6" customHeight="1" thickBot="1">
      <c r="A5" s="327" t="s">
        <v>47</v>
      </c>
      <c r="B5" s="327"/>
      <c r="C5" s="328"/>
      <c r="D5" s="138" t="s">
        <v>48</v>
      </c>
      <c r="F5" s="329" t="s">
        <v>49</v>
      </c>
      <c r="G5" s="329"/>
      <c r="H5" s="330"/>
      <c r="I5" s="138" t="s">
        <v>50</v>
      </c>
      <c r="K5"/>
      <c r="L5"/>
      <c r="M5"/>
      <c r="N5"/>
      <c r="O5"/>
      <c r="P5"/>
      <c r="Q5"/>
      <c r="R5"/>
      <c r="S5"/>
      <c r="T5"/>
      <c r="U5"/>
      <c r="V5"/>
      <c r="W5"/>
      <c r="X5"/>
      <c r="Y5"/>
    </row>
    <row r="6" spans="1:25" ht="15.6" customHeight="1">
      <c r="A6" s="314"/>
      <c r="B6" s="314"/>
      <c r="C6" s="314"/>
      <c r="D6" s="314"/>
      <c r="E6" s="314"/>
      <c r="F6" s="314"/>
      <c r="G6" s="314"/>
      <c r="H6" s="314"/>
      <c r="I6" s="314"/>
      <c r="J6" s="314"/>
      <c r="K6"/>
      <c r="L6"/>
      <c r="M6"/>
      <c r="N6"/>
      <c r="O6"/>
      <c r="P6"/>
      <c r="Q6"/>
      <c r="R6"/>
      <c r="S6"/>
      <c r="T6"/>
      <c r="U6"/>
      <c r="V6"/>
      <c r="W6"/>
      <c r="X6"/>
      <c r="Y6"/>
    </row>
    <row r="7" spans="1:25" ht="15.6" customHeight="1" thickBot="1">
      <c r="A7" s="315" t="s">
        <v>51</v>
      </c>
      <c r="B7" s="315"/>
      <c r="C7" s="315"/>
      <c r="D7" s="315"/>
      <c r="E7" s="315"/>
      <c r="F7" s="315"/>
      <c r="G7" s="315"/>
      <c r="H7" s="315"/>
      <c r="I7" s="315"/>
      <c r="J7" s="315"/>
      <c r="K7"/>
      <c r="L7"/>
      <c r="M7"/>
      <c r="N7"/>
      <c r="O7"/>
      <c r="P7"/>
      <c r="Q7"/>
      <c r="R7"/>
      <c r="S7"/>
      <c r="T7"/>
      <c r="U7"/>
      <c r="V7"/>
      <c r="W7"/>
      <c r="X7"/>
      <c r="Y7"/>
    </row>
    <row r="8" spans="1:25" ht="15.6" customHeight="1">
      <c r="A8" s="306" t="s">
        <v>52</v>
      </c>
      <c r="B8" s="307"/>
      <c r="C8" s="307"/>
      <c r="D8" s="307"/>
      <c r="E8" s="307"/>
      <c r="F8" s="307"/>
      <c r="G8" s="307"/>
      <c r="H8" s="307"/>
      <c r="I8" s="307"/>
      <c r="J8" s="308"/>
      <c r="K8"/>
      <c r="L8"/>
      <c r="M8"/>
      <c r="N8"/>
      <c r="O8"/>
      <c r="P8"/>
      <c r="Q8"/>
      <c r="R8"/>
      <c r="S8"/>
      <c r="T8"/>
      <c r="U8"/>
      <c r="V8"/>
      <c r="W8"/>
      <c r="X8"/>
      <c r="Y8"/>
    </row>
    <row r="9" spans="1:25" ht="15.6" customHeight="1">
      <c r="A9" s="309"/>
      <c r="B9" s="316"/>
      <c r="C9" s="316"/>
      <c r="D9" s="316"/>
      <c r="E9" s="316"/>
      <c r="F9" s="316"/>
      <c r="G9" s="316"/>
      <c r="H9" s="316"/>
      <c r="I9" s="316"/>
      <c r="J9" s="310"/>
      <c r="K9"/>
      <c r="L9"/>
      <c r="M9"/>
      <c r="N9"/>
      <c r="O9"/>
      <c r="P9"/>
      <c r="Q9"/>
      <c r="R9"/>
      <c r="S9"/>
      <c r="T9"/>
      <c r="U9"/>
      <c r="V9"/>
      <c r="W9"/>
      <c r="X9"/>
      <c r="Y9"/>
    </row>
    <row r="10" spans="1:25" ht="15.6" customHeight="1">
      <c r="A10" s="309"/>
      <c r="B10" s="316"/>
      <c r="C10" s="316"/>
      <c r="D10" s="316"/>
      <c r="E10" s="316"/>
      <c r="F10" s="316"/>
      <c r="G10" s="316"/>
      <c r="H10" s="316"/>
      <c r="I10" s="316"/>
      <c r="J10" s="310"/>
      <c r="K10"/>
      <c r="L10"/>
      <c r="M10"/>
      <c r="N10"/>
      <c r="O10"/>
      <c r="P10"/>
      <c r="Q10"/>
      <c r="R10"/>
      <c r="S10"/>
      <c r="T10"/>
      <c r="U10"/>
      <c r="V10"/>
      <c r="W10"/>
      <c r="X10"/>
      <c r="Y10"/>
    </row>
    <row r="11" spans="1:25" ht="15.6" customHeight="1">
      <c r="A11" s="309"/>
      <c r="B11" s="316"/>
      <c r="C11" s="316"/>
      <c r="D11" s="316"/>
      <c r="E11" s="316"/>
      <c r="F11" s="316"/>
      <c r="G11" s="316"/>
      <c r="H11" s="316"/>
      <c r="I11" s="316"/>
      <c r="J11" s="310"/>
      <c r="K11"/>
      <c r="L11"/>
      <c r="M11"/>
      <c r="N11"/>
      <c r="O11"/>
      <c r="P11"/>
      <c r="Q11"/>
      <c r="R11"/>
      <c r="S11"/>
      <c r="T11"/>
      <c r="U11"/>
      <c r="V11"/>
      <c r="W11"/>
      <c r="X11"/>
      <c r="Y11"/>
    </row>
    <row r="12" spans="1:25" ht="15.6" customHeight="1">
      <c r="A12" s="309"/>
      <c r="B12" s="316"/>
      <c r="C12" s="316"/>
      <c r="D12" s="316"/>
      <c r="E12" s="316"/>
      <c r="F12" s="316"/>
      <c r="G12" s="316"/>
      <c r="H12" s="316"/>
      <c r="I12" s="316"/>
      <c r="J12" s="310"/>
      <c r="K12"/>
      <c r="L12"/>
      <c r="M12"/>
      <c r="N12"/>
      <c r="O12"/>
      <c r="P12"/>
      <c r="Q12"/>
      <c r="R12"/>
      <c r="S12"/>
      <c r="T12"/>
      <c r="U12"/>
      <c r="V12"/>
      <c r="W12"/>
      <c r="X12"/>
      <c r="Y12"/>
    </row>
    <row r="13" spans="1:25" ht="15.6" customHeight="1">
      <c r="A13" s="309"/>
      <c r="B13" s="316"/>
      <c r="C13" s="316"/>
      <c r="D13" s="316"/>
      <c r="E13" s="316"/>
      <c r="F13" s="316"/>
      <c r="G13" s="316"/>
      <c r="H13" s="316"/>
      <c r="I13" s="316"/>
      <c r="J13" s="310"/>
      <c r="K13"/>
      <c r="L13"/>
      <c r="M13"/>
      <c r="N13"/>
      <c r="O13"/>
      <c r="P13"/>
      <c r="Q13"/>
      <c r="R13"/>
      <c r="S13"/>
      <c r="T13"/>
      <c r="U13"/>
      <c r="V13"/>
      <c r="W13"/>
      <c r="X13"/>
      <c r="Y13"/>
    </row>
    <row r="14" spans="1:25" ht="15.6" customHeight="1">
      <c r="A14" s="309"/>
      <c r="B14" s="316"/>
      <c r="C14" s="316"/>
      <c r="D14" s="316"/>
      <c r="E14" s="316"/>
      <c r="F14" s="316"/>
      <c r="G14" s="316"/>
      <c r="H14" s="316"/>
      <c r="I14" s="316"/>
      <c r="J14" s="310"/>
      <c r="K14"/>
      <c r="L14"/>
      <c r="M14"/>
      <c r="N14"/>
      <c r="O14"/>
      <c r="P14"/>
      <c r="Q14"/>
      <c r="R14"/>
      <c r="S14"/>
      <c r="T14"/>
      <c r="U14"/>
      <c r="V14"/>
      <c r="W14"/>
      <c r="X14"/>
      <c r="Y14"/>
    </row>
    <row r="15" spans="1:25" ht="15.6" customHeight="1">
      <c r="A15" s="309"/>
      <c r="B15" s="316"/>
      <c r="C15" s="316"/>
      <c r="D15" s="316"/>
      <c r="E15" s="316"/>
      <c r="F15" s="316"/>
      <c r="G15" s="316"/>
      <c r="H15" s="316"/>
      <c r="I15" s="316"/>
      <c r="J15" s="310"/>
      <c r="K15"/>
      <c r="L15"/>
      <c r="M15"/>
      <c r="N15"/>
      <c r="O15"/>
      <c r="P15"/>
      <c r="Q15"/>
      <c r="R15"/>
      <c r="S15"/>
      <c r="T15"/>
      <c r="U15"/>
      <c r="V15"/>
      <c r="W15"/>
      <c r="X15"/>
      <c r="Y15"/>
    </row>
    <row r="16" spans="1:25" ht="15.6" customHeight="1">
      <c r="A16" s="309"/>
      <c r="B16" s="316"/>
      <c r="C16" s="316"/>
      <c r="D16" s="316"/>
      <c r="E16" s="316"/>
      <c r="F16" s="316"/>
      <c r="G16" s="316"/>
      <c r="H16" s="316"/>
      <c r="I16" s="316"/>
      <c r="J16" s="310"/>
      <c r="K16"/>
      <c r="L16"/>
      <c r="M16"/>
      <c r="N16"/>
      <c r="O16"/>
      <c r="P16"/>
      <c r="Q16"/>
      <c r="R16"/>
      <c r="S16"/>
      <c r="T16"/>
      <c r="U16"/>
      <c r="V16"/>
      <c r="W16"/>
      <c r="X16"/>
      <c r="Y16"/>
    </row>
    <row r="17" spans="1:25" ht="33" customHeight="1" thickBot="1">
      <c r="A17" s="311"/>
      <c r="B17" s="312"/>
      <c r="C17" s="312"/>
      <c r="D17" s="312"/>
      <c r="E17" s="312"/>
      <c r="F17" s="312"/>
      <c r="G17" s="312"/>
      <c r="H17" s="312"/>
      <c r="I17" s="312"/>
      <c r="J17" s="313"/>
      <c r="K17"/>
      <c r="L17"/>
      <c r="M17"/>
      <c r="N17"/>
      <c r="O17"/>
      <c r="P17"/>
      <c r="Q17"/>
      <c r="R17"/>
      <c r="S17"/>
      <c r="T17"/>
      <c r="U17"/>
      <c r="V17"/>
      <c r="W17"/>
      <c r="X17"/>
      <c r="Y17"/>
    </row>
    <row r="18" spans="1:25" ht="15.6" customHeight="1">
      <c r="A18" s="317"/>
      <c r="B18" s="317"/>
      <c r="C18" s="317"/>
      <c r="D18" s="317"/>
      <c r="E18" s="317"/>
      <c r="F18" s="317"/>
      <c r="G18" s="317"/>
      <c r="H18" s="317"/>
      <c r="I18" s="317"/>
      <c r="J18" s="317"/>
      <c r="K18"/>
      <c r="L18"/>
      <c r="M18"/>
      <c r="N18"/>
      <c r="O18"/>
      <c r="P18"/>
      <c r="Q18"/>
      <c r="R18"/>
      <c r="S18"/>
      <c r="T18"/>
      <c r="U18"/>
      <c r="V18"/>
      <c r="W18"/>
      <c r="X18"/>
      <c r="Y18"/>
    </row>
    <row r="19" spans="1:25" ht="15.6" customHeight="1" thickBot="1">
      <c r="A19" s="315" t="s">
        <v>53</v>
      </c>
      <c r="B19" s="315"/>
      <c r="C19" s="315"/>
      <c r="D19" s="315"/>
      <c r="E19" s="315"/>
      <c r="F19" s="315"/>
      <c r="G19" s="315"/>
      <c r="H19" s="315"/>
      <c r="I19" s="315"/>
      <c r="J19" s="315"/>
      <c r="K19"/>
      <c r="L19"/>
      <c r="M19"/>
      <c r="N19"/>
      <c r="O19"/>
      <c r="P19"/>
      <c r="Q19"/>
      <c r="R19"/>
      <c r="S19"/>
      <c r="T19"/>
      <c r="U19"/>
      <c r="V19"/>
      <c r="W19"/>
      <c r="X19"/>
      <c r="Y19"/>
    </row>
    <row r="20" spans="1:25" ht="15.6" customHeight="1">
      <c r="A20" s="306" t="s">
        <v>54</v>
      </c>
      <c r="B20" s="307"/>
      <c r="C20" s="307"/>
      <c r="D20" s="307"/>
      <c r="E20" s="307"/>
      <c r="F20" s="307"/>
      <c r="G20" s="307"/>
      <c r="H20" s="307"/>
      <c r="I20" s="307"/>
      <c r="J20" s="308"/>
      <c r="K20"/>
      <c r="L20"/>
      <c r="M20"/>
      <c r="N20"/>
      <c r="O20"/>
      <c r="P20"/>
      <c r="Q20"/>
      <c r="R20"/>
      <c r="S20"/>
      <c r="T20"/>
      <c r="U20"/>
      <c r="V20"/>
      <c r="W20"/>
      <c r="X20"/>
      <c r="Y20"/>
    </row>
    <row r="21" spans="1:25" ht="15.6" customHeight="1">
      <c r="A21" s="309"/>
      <c r="B21" s="316"/>
      <c r="C21" s="316"/>
      <c r="D21" s="316"/>
      <c r="E21" s="316"/>
      <c r="F21" s="316"/>
      <c r="G21" s="316"/>
      <c r="H21" s="316"/>
      <c r="I21" s="316"/>
      <c r="J21" s="310"/>
      <c r="K21"/>
      <c r="L21"/>
      <c r="M21"/>
      <c r="N21"/>
      <c r="O21"/>
      <c r="P21"/>
      <c r="Q21"/>
      <c r="R21"/>
      <c r="S21"/>
      <c r="T21"/>
      <c r="U21"/>
      <c r="V21"/>
      <c r="W21"/>
      <c r="X21"/>
      <c r="Y21"/>
    </row>
    <row r="22" spans="1:25" ht="15.6" customHeight="1" thickBot="1">
      <c r="A22" s="311"/>
      <c r="B22" s="312"/>
      <c r="C22" s="312"/>
      <c r="D22" s="312"/>
      <c r="E22" s="312"/>
      <c r="F22" s="312"/>
      <c r="G22" s="312"/>
      <c r="H22" s="312"/>
      <c r="I22" s="312"/>
      <c r="J22" s="313"/>
      <c r="K22"/>
      <c r="L22"/>
      <c r="M22"/>
      <c r="N22"/>
      <c r="O22"/>
      <c r="P22"/>
      <c r="Q22"/>
      <c r="R22"/>
      <c r="S22"/>
      <c r="T22"/>
      <c r="U22"/>
      <c r="V22"/>
      <c r="W22"/>
      <c r="X22"/>
      <c r="Y22"/>
    </row>
    <row r="23" spans="1:25" ht="15.6" customHeight="1">
      <c r="A23" s="317"/>
      <c r="B23" s="317"/>
      <c r="C23" s="317"/>
      <c r="D23" s="317"/>
      <c r="E23" s="317"/>
      <c r="F23" s="317"/>
      <c r="G23" s="317"/>
      <c r="H23" s="317"/>
      <c r="I23" s="317"/>
      <c r="J23" s="317"/>
      <c r="K23"/>
      <c r="L23"/>
      <c r="M23"/>
      <c r="N23"/>
      <c r="O23"/>
      <c r="P23"/>
      <c r="Q23"/>
      <c r="R23"/>
      <c r="S23"/>
      <c r="T23"/>
      <c r="U23"/>
      <c r="V23"/>
      <c r="W23"/>
      <c r="X23"/>
      <c r="Y23"/>
    </row>
    <row r="24" spans="1:25" ht="15.6" customHeight="1" thickBot="1">
      <c r="A24" s="332" t="s">
        <v>55</v>
      </c>
      <c r="B24" s="332"/>
      <c r="C24" s="332"/>
      <c r="D24" s="332"/>
      <c r="E24" s="332"/>
      <c r="F24" s="332"/>
      <c r="G24" s="332"/>
      <c r="H24" s="332"/>
      <c r="I24" s="332"/>
      <c r="J24" s="332"/>
      <c r="K24"/>
      <c r="L24"/>
      <c r="M24"/>
      <c r="N24"/>
      <c r="O24"/>
      <c r="P24"/>
      <c r="Q24"/>
      <c r="R24"/>
      <c r="S24"/>
      <c r="T24"/>
      <c r="U24"/>
      <c r="V24"/>
      <c r="W24"/>
      <c r="X24"/>
      <c r="Y24"/>
    </row>
    <row r="25" spans="1:25" ht="15.6" customHeight="1">
      <c r="A25" s="306" t="s">
        <v>56</v>
      </c>
      <c r="B25" s="307"/>
      <c r="C25" s="307"/>
      <c r="D25" s="307"/>
      <c r="E25" s="307"/>
      <c r="F25" s="307"/>
      <c r="G25" s="307"/>
      <c r="H25" s="307"/>
      <c r="I25" s="307"/>
      <c r="J25" s="308"/>
      <c r="K25"/>
      <c r="L25"/>
      <c r="M25"/>
      <c r="N25"/>
      <c r="O25"/>
      <c r="P25"/>
      <c r="Q25"/>
      <c r="R25"/>
      <c r="S25"/>
      <c r="T25"/>
      <c r="U25"/>
      <c r="V25"/>
      <c r="W25"/>
      <c r="X25"/>
      <c r="Y25"/>
    </row>
    <row r="26" spans="1:25" ht="15.6" customHeight="1">
      <c r="A26" s="309"/>
      <c r="B26" s="303"/>
      <c r="C26" s="303"/>
      <c r="D26" s="303"/>
      <c r="E26" s="303"/>
      <c r="F26" s="303"/>
      <c r="G26" s="303"/>
      <c r="H26" s="303"/>
      <c r="I26" s="303"/>
      <c r="J26" s="310"/>
      <c r="K26"/>
      <c r="L26"/>
      <c r="M26"/>
      <c r="N26"/>
      <c r="O26"/>
      <c r="P26"/>
      <c r="Q26"/>
      <c r="R26"/>
      <c r="S26"/>
      <c r="T26"/>
      <c r="U26"/>
      <c r="V26"/>
      <c r="W26"/>
      <c r="X26"/>
      <c r="Y26"/>
    </row>
    <row r="27" spans="1:25" ht="15.6" customHeight="1">
      <c r="A27" s="309"/>
      <c r="B27" s="303"/>
      <c r="C27" s="303"/>
      <c r="D27" s="303"/>
      <c r="E27" s="303"/>
      <c r="F27" s="303"/>
      <c r="G27" s="303"/>
      <c r="H27" s="303"/>
      <c r="I27" s="303"/>
      <c r="J27" s="310"/>
      <c r="K27"/>
      <c r="L27"/>
      <c r="M27"/>
      <c r="N27"/>
      <c r="O27"/>
      <c r="P27"/>
      <c r="Q27"/>
      <c r="R27"/>
      <c r="S27"/>
      <c r="T27"/>
      <c r="U27"/>
      <c r="V27"/>
      <c r="W27"/>
      <c r="X27"/>
      <c r="Y27"/>
    </row>
    <row r="28" spans="1:25" ht="15.6" customHeight="1">
      <c r="A28" s="309"/>
      <c r="B28" s="303"/>
      <c r="C28" s="303"/>
      <c r="D28" s="303"/>
      <c r="E28" s="303"/>
      <c r="F28" s="303"/>
      <c r="G28" s="303"/>
      <c r="H28" s="303"/>
      <c r="I28" s="303"/>
      <c r="J28" s="310"/>
      <c r="K28"/>
      <c r="L28"/>
      <c r="M28"/>
      <c r="N28"/>
      <c r="O28"/>
      <c r="P28"/>
      <c r="Q28"/>
      <c r="R28"/>
      <c r="S28"/>
      <c r="T28"/>
      <c r="U28"/>
      <c r="V28"/>
      <c r="W28"/>
      <c r="X28"/>
      <c r="Y28"/>
    </row>
    <row r="29" spans="1:25" ht="15.6" customHeight="1" thickBot="1">
      <c r="A29" s="311"/>
      <c r="B29" s="312"/>
      <c r="C29" s="312"/>
      <c r="D29" s="312"/>
      <c r="E29" s="312"/>
      <c r="F29" s="312"/>
      <c r="G29" s="312"/>
      <c r="H29" s="312"/>
      <c r="I29" s="312"/>
      <c r="J29" s="313"/>
      <c r="K29"/>
      <c r="L29"/>
      <c r="M29"/>
      <c r="N29"/>
      <c r="O29"/>
      <c r="P29"/>
      <c r="Q29"/>
      <c r="R29"/>
      <c r="S29"/>
      <c r="T29"/>
      <c r="U29"/>
      <c r="V29"/>
      <c r="W29"/>
      <c r="X29"/>
      <c r="Y29"/>
    </row>
    <row r="30" spans="1:25" ht="15.6" customHeight="1">
      <c r="A30" s="303"/>
      <c r="B30" s="303"/>
      <c r="C30" s="303"/>
      <c r="D30" s="303"/>
      <c r="E30" s="303"/>
      <c r="F30" s="303"/>
      <c r="G30" s="303"/>
      <c r="H30" s="303"/>
      <c r="I30" s="303"/>
      <c r="J30" s="303"/>
      <c r="K30"/>
      <c r="L30"/>
      <c r="M30"/>
      <c r="N30"/>
      <c r="O30"/>
      <c r="P30"/>
      <c r="Q30"/>
      <c r="R30"/>
      <c r="S30"/>
      <c r="T30"/>
      <c r="U30"/>
      <c r="V30"/>
      <c r="W30"/>
      <c r="X30"/>
      <c r="Y30"/>
    </row>
    <row r="31" spans="1:25" ht="15.6" customHeight="1">
      <c r="A31" s="304"/>
      <c r="B31" s="304"/>
      <c r="C31" s="304"/>
      <c r="D31" s="304"/>
      <c r="E31" s="304"/>
      <c r="F31" s="304"/>
      <c r="G31" s="304"/>
      <c r="H31" s="304"/>
      <c r="I31" s="304"/>
      <c r="J31" s="304"/>
      <c r="K31"/>
      <c r="L31"/>
      <c r="M31"/>
      <c r="N31"/>
      <c r="O31"/>
      <c r="P31"/>
      <c r="Q31"/>
      <c r="R31"/>
      <c r="S31"/>
      <c r="T31"/>
      <c r="U31"/>
      <c r="V31"/>
      <c r="W31"/>
      <c r="X31"/>
      <c r="Y31"/>
    </row>
    <row r="32" spans="1:25" ht="15.6" customHeight="1" thickBot="1">
      <c r="A32" s="305" t="s">
        <v>57</v>
      </c>
      <c r="B32" s="305"/>
      <c r="C32" s="305"/>
      <c r="D32" s="305"/>
      <c r="E32" s="305"/>
      <c r="F32" s="305"/>
      <c r="G32" s="305"/>
      <c r="H32" s="305"/>
      <c r="I32" s="305"/>
      <c r="J32" s="305"/>
      <c r="K32"/>
      <c r="L32"/>
      <c r="M32"/>
      <c r="N32"/>
      <c r="O32"/>
      <c r="P32"/>
      <c r="Q32"/>
      <c r="R32"/>
      <c r="S32"/>
      <c r="T32"/>
      <c r="U32"/>
      <c r="V32"/>
      <c r="W32"/>
      <c r="X32"/>
      <c r="Y32"/>
    </row>
    <row r="33" spans="1:25" ht="15.6" customHeight="1">
      <c r="A33" s="306" t="s">
        <v>58</v>
      </c>
      <c r="B33" s="307"/>
      <c r="C33" s="307"/>
      <c r="D33" s="307"/>
      <c r="E33" s="307"/>
      <c r="F33" s="307"/>
      <c r="G33" s="307"/>
      <c r="H33" s="307"/>
      <c r="I33" s="307"/>
      <c r="J33" s="308"/>
      <c r="K33"/>
      <c r="L33"/>
      <c r="M33"/>
      <c r="N33"/>
      <c r="O33"/>
      <c r="P33"/>
      <c r="Q33"/>
      <c r="R33"/>
      <c r="S33"/>
      <c r="T33"/>
      <c r="U33"/>
      <c r="V33"/>
      <c r="W33"/>
      <c r="X33"/>
      <c r="Y33"/>
    </row>
    <row r="34" spans="1:25" ht="15.6" customHeight="1">
      <c r="A34" s="309"/>
      <c r="B34" s="316"/>
      <c r="C34" s="316"/>
      <c r="D34" s="316"/>
      <c r="E34" s="316"/>
      <c r="F34" s="316"/>
      <c r="G34" s="316"/>
      <c r="H34" s="316"/>
      <c r="I34" s="316"/>
      <c r="J34" s="310"/>
      <c r="K34"/>
      <c r="L34"/>
      <c r="M34"/>
      <c r="N34"/>
      <c r="O34"/>
      <c r="P34"/>
      <c r="Q34"/>
      <c r="R34"/>
      <c r="S34"/>
      <c r="T34"/>
      <c r="U34"/>
      <c r="V34"/>
      <c r="W34"/>
      <c r="X34"/>
      <c r="Y34"/>
    </row>
    <row r="35" spans="1:25" ht="15.6" customHeight="1">
      <c r="A35" s="309"/>
      <c r="B35" s="316"/>
      <c r="C35" s="316"/>
      <c r="D35" s="316"/>
      <c r="E35" s="316"/>
      <c r="F35" s="316"/>
      <c r="G35" s="316"/>
      <c r="H35" s="316"/>
      <c r="I35" s="316"/>
      <c r="J35" s="310"/>
      <c r="K35"/>
      <c r="L35"/>
      <c r="M35"/>
      <c r="N35"/>
      <c r="O35"/>
      <c r="P35"/>
      <c r="Q35"/>
      <c r="R35"/>
      <c r="S35"/>
      <c r="T35"/>
      <c r="U35"/>
      <c r="V35"/>
      <c r="W35"/>
      <c r="X35"/>
      <c r="Y35"/>
    </row>
    <row r="36" spans="1:25" ht="12.95" customHeight="1" thickBot="1">
      <c r="A36" s="309"/>
      <c r="B36" s="316"/>
      <c r="C36" s="316"/>
      <c r="D36" s="316"/>
      <c r="E36" s="316"/>
      <c r="F36" s="316"/>
      <c r="G36" s="316"/>
      <c r="H36" s="316"/>
      <c r="I36" s="316"/>
      <c r="J36" s="310"/>
      <c r="K36"/>
      <c r="L36"/>
      <c r="M36"/>
      <c r="N36"/>
      <c r="O36"/>
      <c r="P36"/>
      <c r="Q36"/>
      <c r="R36"/>
      <c r="S36"/>
      <c r="T36"/>
      <c r="U36"/>
      <c r="V36"/>
      <c r="W36"/>
      <c r="X36"/>
      <c r="Y36"/>
    </row>
    <row r="37" spans="1:25" ht="14.1" hidden="1" customHeight="1" thickBot="1">
      <c r="A37" s="309"/>
      <c r="B37" s="316"/>
      <c r="C37" s="316"/>
      <c r="D37" s="316"/>
      <c r="E37" s="316"/>
      <c r="F37" s="316"/>
      <c r="G37" s="316"/>
      <c r="H37" s="316"/>
      <c r="I37" s="316"/>
      <c r="J37" s="310"/>
      <c r="K37"/>
      <c r="L37"/>
      <c r="M37"/>
      <c r="N37"/>
      <c r="O37"/>
      <c r="P37"/>
      <c r="Q37"/>
      <c r="R37"/>
      <c r="S37"/>
      <c r="T37"/>
      <c r="U37"/>
      <c r="V37"/>
      <c r="W37"/>
      <c r="X37"/>
      <c r="Y37"/>
    </row>
    <row r="38" spans="1:25" ht="15" hidden="1" customHeight="1" thickBot="1">
      <c r="A38" s="309"/>
      <c r="B38" s="316"/>
      <c r="C38" s="316"/>
      <c r="D38" s="316"/>
      <c r="E38" s="316"/>
      <c r="F38" s="316"/>
      <c r="G38" s="316"/>
      <c r="H38" s="316"/>
      <c r="I38" s="316"/>
      <c r="J38" s="310"/>
      <c r="K38"/>
      <c r="L38"/>
      <c r="M38"/>
      <c r="N38"/>
      <c r="O38"/>
      <c r="P38"/>
      <c r="Q38"/>
      <c r="R38"/>
      <c r="S38"/>
      <c r="T38"/>
      <c r="U38"/>
      <c r="V38"/>
      <c r="W38"/>
      <c r="X38"/>
      <c r="Y38"/>
    </row>
    <row r="39" spans="1:25" ht="0.95" hidden="1" customHeight="1" thickBot="1">
      <c r="A39" s="309"/>
      <c r="B39" s="316"/>
      <c r="C39" s="316"/>
      <c r="D39" s="316"/>
      <c r="E39" s="316"/>
      <c r="F39" s="316"/>
      <c r="G39" s="316"/>
      <c r="H39" s="316"/>
      <c r="I39" s="316"/>
      <c r="J39" s="310"/>
      <c r="K39"/>
      <c r="L39"/>
      <c r="M39"/>
      <c r="N39"/>
      <c r="O39"/>
      <c r="P39"/>
      <c r="Q39"/>
      <c r="R39"/>
      <c r="S39"/>
      <c r="T39"/>
      <c r="U39"/>
      <c r="V39"/>
      <c r="W39"/>
      <c r="X39"/>
      <c r="Y39"/>
    </row>
    <row r="40" spans="1:25" ht="15.6" customHeight="1" thickBot="1">
      <c r="A40" s="318"/>
      <c r="B40" s="319"/>
      <c r="C40" s="319"/>
      <c r="D40" s="319"/>
      <c r="E40" s="319"/>
      <c r="F40" s="319"/>
      <c r="G40" s="319"/>
      <c r="H40" s="319"/>
      <c r="I40" s="319"/>
      <c r="J40" s="320"/>
      <c r="K40"/>
      <c r="L40"/>
      <c r="M40"/>
      <c r="N40"/>
      <c r="O40"/>
      <c r="P40"/>
      <c r="Q40"/>
      <c r="R40"/>
      <c r="S40"/>
      <c r="T40"/>
      <c r="U40"/>
      <c r="V40"/>
      <c r="W40"/>
      <c r="X40"/>
      <c r="Y40"/>
    </row>
    <row r="41" spans="1:25" ht="21" customHeight="1">
      <c r="A41" s="321" t="s">
        <v>59</v>
      </c>
      <c r="B41" s="321"/>
      <c r="C41" s="321"/>
      <c r="D41" s="321"/>
      <c r="E41" s="321"/>
      <c r="F41" s="321"/>
      <c r="G41" s="321"/>
      <c r="H41" s="321"/>
      <c r="I41" s="321"/>
      <c r="J41" s="321"/>
      <c r="K41"/>
      <c r="L41"/>
      <c r="M41"/>
      <c r="N41"/>
      <c r="O41"/>
      <c r="P41"/>
      <c r="Q41"/>
      <c r="R41"/>
      <c r="S41"/>
      <c r="T41"/>
      <c r="U41"/>
      <c r="V41"/>
      <c r="W41"/>
      <c r="X41"/>
      <c r="Y41"/>
    </row>
    <row r="42" spans="1:25" ht="15.6" customHeight="1" thickBot="1">
      <c r="A42" s="322"/>
      <c r="B42" s="322"/>
      <c r="C42" s="322"/>
      <c r="D42" s="322"/>
      <c r="E42" s="322"/>
      <c r="F42" s="322"/>
      <c r="G42" s="322"/>
      <c r="H42" s="322"/>
      <c r="I42" s="322"/>
      <c r="J42" s="322"/>
      <c r="K42"/>
      <c r="L42"/>
      <c r="M42"/>
      <c r="N42"/>
      <c r="O42"/>
      <c r="P42"/>
      <c r="Q42"/>
      <c r="R42"/>
      <c r="S42"/>
      <c r="T42"/>
      <c r="U42"/>
      <c r="V42"/>
      <c r="W42"/>
      <c r="X42"/>
      <c r="Y42"/>
    </row>
    <row r="43" spans="1:25" ht="15.6" customHeight="1" thickBot="1">
      <c r="A43" s="323" t="s">
        <v>45</v>
      </c>
      <c r="B43" s="323"/>
      <c r="C43" s="324" t="s">
        <v>60</v>
      </c>
      <c r="D43" s="325"/>
      <c r="E43" s="325"/>
      <c r="F43" s="325"/>
      <c r="G43" s="325"/>
      <c r="H43" s="325"/>
      <c r="I43" s="325"/>
      <c r="J43" s="326"/>
      <c r="K43"/>
      <c r="L43"/>
      <c r="M43"/>
      <c r="N43"/>
      <c r="O43"/>
      <c r="P43"/>
      <c r="Q43"/>
      <c r="R43"/>
      <c r="S43"/>
      <c r="T43"/>
      <c r="U43"/>
      <c r="V43"/>
      <c r="W43"/>
      <c r="X43"/>
      <c r="Y43"/>
    </row>
    <row r="44" spans="1:25" ht="15.6" customHeight="1" thickBot="1">
      <c r="A44" s="314"/>
      <c r="B44" s="314"/>
      <c r="C44" s="314"/>
      <c r="D44" s="314"/>
      <c r="E44" s="314"/>
      <c r="F44" s="314"/>
      <c r="G44" s="314"/>
      <c r="H44" s="314"/>
      <c r="I44" s="314"/>
      <c r="J44" s="314"/>
      <c r="K44"/>
      <c r="L44"/>
      <c r="M44"/>
      <c r="N44"/>
      <c r="O44"/>
      <c r="P44"/>
      <c r="Q44"/>
      <c r="R44"/>
      <c r="S44"/>
      <c r="T44"/>
      <c r="U44"/>
      <c r="V44"/>
      <c r="W44"/>
      <c r="X44"/>
      <c r="Y44"/>
    </row>
    <row r="45" spans="1:25" ht="15.6" customHeight="1" thickBot="1">
      <c r="A45" s="327" t="s">
        <v>47</v>
      </c>
      <c r="B45" s="327"/>
      <c r="C45" s="328"/>
      <c r="D45" s="138" t="s">
        <v>61</v>
      </c>
      <c r="F45" s="329" t="s">
        <v>49</v>
      </c>
      <c r="G45" s="329"/>
      <c r="H45" s="330"/>
      <c r="I45" s="138" t="s">
        <v>62</v>
      </c>
      <c r="K45"/>
      <c r="L45"/>
      <c r="M45"/>
      <c r="N45"/>
      <c r="O45"/>
      <c r="P45"/>
      <c r="Q45"/>
      <c r="R45"/>
      <c r="S45"/>
      <c r="T45"/>
      <c r="U45"/>
      <c r="V45"/>
      <c r="W45"/>
      <c r="X45"/>
      <c r="Y45"/>
    </row>
    <row r="46" spans="1:25" ht="15.6" customHeight="1">
      <c r="A46" s="314"/>
      <c r="B46" s="314"/>
      <c r="C46" s="314"/>
      <c r="D46" s="314"/>
      <c r="E46" s="314"/>
      <c r="F46" s="314"/>
      <c r="G46" s="314"/>
      <c r="H46" s="314"/>
      <c r="I46" s="314"/>
      <c r="J46" s="314"/>
      <c r="K46"/>
      <c r="L46"/>
      <c r="M46"/>
      <c r="N46"/>
      <c r="O46"/>
      <c r="P46"/>
      <c r="Q46"/>
      <c r="R46"/>
      <c r="S46"/>
      <c r="T46"/>
      <c r="U46"/>
      <c r="V46"/>
      <c r="W46"/>
      <c r="X46"/>
      <c r="Y46"/>
    </row>
    <row r="47" spans="1:25" ht="15.6" customHeight="1" thickBot="1">
      <c r="A47" s="315" t="s">
        <v>51</v>
      </c>
      <c r="B47" s="315"/>
      <c r="C47" s="315"/>
      <c r="D47" s="315"/>
      <c r="E47" s="315"/>
      <c r="F47" s="315"/>
      <c r="G47" s="315"/>
      <c r="H47" s="315"/>
      <c r="I47" s="315"/>
      <c r="J47" s="315"/>
      <c r="K47"/>
      <c r="L47"/>
      <c r="M47"/>
      <c r="N47"/>
      <c r="O47"/>
      <c r="P47"/>
      <c r="Q47"/>
      <c r="R47"/>
      <c r="S47"/>
      <c r="T47"/>
      <c r="U47"/>
      <c r="V47"/>
      <c r="W47"/>
      <c r="X47"/>
      <c r="Y47"/>
    </row>
    <row r="48" spans="1:25" ht="15.6" customHeight="1">
      <c r="A48" s="306" t="s">
        <v>63</v>
      </c>
      <c r="B48" s="307"/>
      <c r="C48" s="307"/>
      <c r="D48" s="307"/>
      <c r="E48" s="307"/>
      <c r="F48" s="307"/>
      <c r="G48" s="307"/>
      <c r="H48" s="307"/>
      <c r="I48" s="307"/>
      <c r="J48" s="308"/>
      <c r="K48"/>
      <c r="L48"/>
      <c r="M48"/>
      <c r="N48"/>
      <c r="O48"/>
      <c r="P48"/>
      <c r="Q48"/>
      <c r="R48"/>
      <c r="S48"/>
      <c r="T48"/>
      <c r="U48"/>
      <c r="V48"/>
      <c r="W48"/>
      <c r="X48"/>
      <c r="Y48"/>
    </row>
    <row r="49" spans="1:25" ht="15.6" customHeight="1">
      <c r="A49" s="309"/>
      <c r="B49" s="316"/>
      <c r="C49" s="316"/>
      <c r="D49" s="316"/>
      <c r="E49" s="316"/>
      <c r="F49" s="316"/>
      <c r="G49" s="316"/>
      <c r="H49" s="316"/>
      <c r="I49" s="316"/>
      <c r="J49" s="310"/>
      <c r="K49"/>
      <c r="L49"/>
      <c r="M49"/>
      <c r="N49"/>
      <c r="O49"/>
      <c r="P49"/>
      <c r="Q49"/>
      <c r="R49"/>
      <c r="S49"/>
      <c r="T49"/>
      <c r="U49"/>
      <c r="V49"/>
      <c r="W49"/>
      <c r="X49"/>
      <c r="Y49"/>
    </row>
    <row r="50" spans="1:25" ht="15.6" customHeight="1">
      <c r="A50" s="309"/>
      <c r="B50" s="316"/>
      <c r="C50" s="316"/>
      <c r="D50" s="316"/>
      <c r="E50" s="316"/>
      <c r="F50" s="316"/>
      <c r="G50" s="316"/>
      <c r="H50" s="316"/>
      <c r="I50" s="316"/>
      <c r="J50" s="310"/>
      <c r="K50"/>
      <c r="L50"/>
      <c r="M50"/>
      <c r="N50"/>
      <c r="O50"/>
      <c r="P50"/>
      <c r="Q50"/>
      <c r="R50"/>
      <c r="S50"/>
      <c r="T50"/>
      <c r="U50"/>
      <c r="V50"/>
      <c r="W50"/>
      <c r="X50"/>
      <c r="Y50"/>
    </row>
    <row r="51" spans="1:25" ht="15.6" customHeight="1">
      <c r="A51" s="309"/>
      <c r="B51" s="316"/>
      <c r="C51" s="316"/>
      <c r="D51" s="316"/>
      <c r="E51" s="316"/>
      <c r="F51" s="316"/>
      <c r="G51" s="316"/>
      <c r="H51" s="316"/>
      <c r="I51" s="316"/>
      <c r="J51" s="310"/>
      <c r="K51"/>
      <c r="L51"/>
      <c r="M51"/>
      <c r="N51"/>
      <c r="O51"/>
      <c r="P51"/>
      <c r="Q51"/>
      <c r="R51"/>
      <c r="S51"/>
      <c r="T51"/>
      <c r="U51"/>
      <c r="V51"/>
      <c r="W51"/>
      <c r="X51"/>
      <c r="Y51"/>
    </row>
    <row r="52" spans="1:25" ht="15.6" customHeight="1">
      <c r="A52" s="309"/>
      <c r="B52" s="316"/>
      <c r="C52" s="316"/>
      <c r="D52" s="316"/>
      <c r="E52" s="316"/>
      <c r="F52" s="316"/>
      <c r="G52" s="316"/>
      <c r="H52" s="316"/>
      <c r="I52" s="316"/>
      <c r="J52" s="310"/>
      <c r="K52"/>
      <c r="L52"/>
      <c r="M52"/>
      <c r="N52"/>
      <c r="O52"/>
      <c r="P52"/>
      <c r="Q52"/>
      <c r="R52"/>
      <c r="S52"/>
      <c r="T52"/>
      <c r="U52"/>
      <c r="V52"/>
      <c r="W52"/>
      <c r="X52"/>
      <c r="Y52"/>
    </row>
    <row r="53" spans="1:25" ht="15.6" customHeight="1">
      <c r="A53" s="309"/>
      <c r="B53" s="316"/>
      <c r="C53" s="316"/>
      <c r="D53" s="316"/>
      <c r="E53" s="316"/>
      <c r="F53" s="316"/>
      <c r="G53" s="316"/>
      <c r="H53" s="316"/>
      <c r="I53" s="316"/>
      <c r="J53" s="310"/>
      <c r="K53"/>
      <c r="L53"/>
      <c r="M53"/>
      <c r="N53"/>
      <c r="O53"/>
      <c r="P53"/>
      <c r="Q53"/>
      <c r="R53"/>
      <c r="S53"/>
      <c r="T53"/>
      <c r="U53"/>
      <c r="V53"/>
      <c r="W53"/>
      <c r="X53"/>
      <c r="Y53"/>
    </row>
    <row r="54" spans="1:25" ht="15.6" customHeight="1">
      <c r="A54" s="309"/>
      <c r="B54" s="316"/>
      <c r="C54" s="316"/>
      <c r="D54" s="316"/>
      <c r="E54" s="316"/>
      <c r="F54" s="316"/>
      <c r="G54" s="316"/>
      <c r="H54" s="316"/>
      <c r="I54" s="316"/>
      <c r="J54" s="310"/>
      <c r="K54"/>
      <c r="L54"/>
      <c r="M54"/>
      <c r="N54"/>
      <c r="O54"/>
      <c r="P54"/>
      <c r="Q54"/>
      <c r="R54"/>
      <c r="S54"/>
      <c r="T54"/>
      <c r="U54"/>
      <c r="V54"/>
      <c r="W54"/>
      <c r="X54"/>
      <c r="Y54"/>
    </row>
    <row r="55" spans="1:25" ht="15.6" customHeight="1">
      <c r="A55" s="309"/>
      <c r="B55" s="316"/>
      <c r="C55" s="316"/>
      <c r="D55" s="316"/>
      <c r="E55" s="316"/>
      <c r="F55" s="316"/>
      <c r="G55" s="316"/>
      <c r="H55" s="316"/>
      <c r="I55" s="316"/>
      <c r="J55" s="310"/>
      <c r="K55"/>
      <c r="L55"/>
      <c r="M55"/>
      <c r="N55"/>
      <c r="O55"/>
      <c r="P55"/>
      <c r="Q55"/>
      <c r="R55"/>
      <c r="S55"/>
      <c r="T55"/>
      <c r="U55"/>
      <c r="V55"/>
      <c r="W55"/>
      <c r="X55"/>
      <c r="Y55"/>
    </row>
    <row r="56" spans="1:25" ht="15.6" customHeight="1">
      <c r="A56" s="309"/>
      <c r="B56" s="316"/>
      <c r="C56" s="316"/>
      <c r="D56" s="316"/>
      <c r="E56" s="316"/>
      <c r="F56" s="316"/>
      <c r="G56" s="316"/>
      <c r="H56" s="316"/>
      <c r="I56" s="316"/>
      <c r="J56" s="310"/>
      <c r="K56"/>
      <c r="L56"/>
      <c r="M56"/>
      <c r="N56"/>
      <c r="O56"/>
      <c r="P56"/>
      <c r="Q56"/>
      <c r="R56"/>
      <c r="S56"/>
      <c r="T56"/>
      <c r="U56"/>
      <c r="V56"/>
      <c r="W56"/>
      <c r="X56"/>
      <c r="Y56"/>
    </row>
    <row r="57" spans="1:25" ht="63" customHeight="1" thickBot="1">
      <c r="A57" s="311"/>
      <c r="B57" s="312"/>
      <c r="C57" s="312"/>
      <c r="D57" s="312"/>
      <c r="E57" s="312"/>
      <c r="F57" s="312"/>
      <c r="G57" s="312"/>
      <c r="H57" s="312"/>
      <c r="I57" s="312"/>
      <c r="J57" s="313"/>
      <c r="K57"/>
      <c r="L57"/>
      <c r="M57"/>
      <c r="N57"/>
      <c r="O57"/>
      <c r="P57"/>
      <c r="Q57"/>
      <c r="R57"/>
      <c r="S57"/>
      <c r="T57"/>
      <c r="U57"/>
      <c r="V57"/>
      <c r="W57"/>
      <c r="X57"/>
      <c r="Y57"/>
    </row>
    <row r="58" spans="1:25" ht="15.6" customHeight="1">
      <c r="A58" s="317"/>
      <c r="B58" s="317"/>
      <c r="C58" s="317"/>
      <c r="D58" s="317"/>
      <c r="E58" s="317"/>
      <c r="F58" s="317"/>
      <c r="G58" s="317"/>
      <c r="H58" s="317"/>
      <c r="I58" s="317"/>
      <c r="J58" s="317"/>
      <c r="K58"/>
      <c r="L58"/>
      <c r="M58"/>
      <c r="N58"/>
      <c r="O58"/>
      <c r="P58"/>
      <c r="Q58"/>
      <c r="R58"/>
      <c r="S58"/>
      <c r="T58"/>
      <c r="U58"/>
      <c r="V58"/>
      <c r="W58"/>
      <c r="X58"/>
      <c r="Y58"/>
    </row>
    <row r="59" spans="1:25" ht="15.6" customHeight="1" thickBot="1">
      <c r="A59" s="315" t="s">
        <v>53</v>
      </c>
      <c r="B59" s="315"/>
      <c r="C59" s="315"/>
      <c r="D59" s="315"/>
      <c r="E59" s="315"/>
      <c r="F59" s="315"/>
      <c r="G59" s="315"/>
      <c r="H59" s="315"/>
      <c r="I59" s="315"/>
      <c r="J59" s="315"/>
      <c r="K59"/>
      <c r="L59"/>
      <c r="M59"/>
      <c r="N59"/>
      <c r="O59"/>
      <c r="P59"/>
      <c r="Q59"/>
      <c r="R59"/>
      <c r="S59"/>
      <c r="T59"/>
      <c r="U59"/>
      <c r="V59"/>
      <c r="W59"/>
      <c r="X59"/>
      <c r="Y59"/>
    </row>
    <row r="60" spans="1:25" ht="15.6" customHeight="1">
      <c r="A60" s="306" t="s">
        <v>64</v>
      </c>
      <c r="B60" s="307"/>
      <c r="C60" s="307"/>
      <c r="D60" s="307"/>
      <c r="E60" s="307"/>
      <c r="F60" s="307"/>
      <c r="G60" s="307"/>
      <c r="H60" s="307"/>
      <c r="I60" s="307"/>
      <c r="J60" s="308"/>
      <c r="K60"/>
      <c r="L60"/>
      <c r="M60"/>
      <c r="N60"/>
      <c r="O60"/>
      <c r="P60"/>
      <c r="Q60"/>
      <c r="R60"/>
      <c r="S60"/>
      <c r="T60"/>
      <c r="U60"/>
      <c r="V60"/>
      <c r="W60"/>
      <c r="X60"/>
      <c r="Y60"/>
    </row>
    <row r="61" spans="1:25" ht="15.6" customHeight="1">
      <c r="A61" s="309"/>
      <c r="B61" s="316"/>
      <c r="C61" s="316"/>
      <c r="D61" s="316"/>
      <c r="E61" s="316"/>
      <c r="F61" s="316"/>
      <c r="G61" s="316"/>
      <c r="H61" s="316"/>
      <c r="I61" s="316"/>
      <c r="J61" s="310"/>
      <c r="K61"/>
      <c r="L61"/>
      <c r="M61"/>
      <c r="N61"/>
      <c r="O61"/>
      <c r="P61"/>
      <c r="Q61"/>
      <c r="R61"/>
      <c r="S61"/>
      <c r="T61"/>
      <c r="U61"/>
      <c r="V61"/>
      <c r="W61"/>
      <c r="X61"/>
      <c r="Y61"/>
    </row>
    <row r="62" spans="1:25" ht="15.6" customHeight="1">
      <c r="A62" s="309"/>
      <c r="B62" s="316"/>
      <c r="C62" s="316"/>
      <c r="D62" s="316"/>
      <c r="E62" s="316"/>
      <c r="F62" s="316"/>
      <c r="G62" s="316"/>
      <c r="H62" s="316"/>
      <c r="I62" s="316"/>
      <c r="J62" s="310"/>
      <c r="K62"/>
      <c r="L62"/>
      <c r="M62"/>
      <c r="N62"/>
      <c r="O62"/>
      <c r="P62"/>
      <c r="Q62"/>
      <c r="R62"/>
      <c r="S62"/>
      <c r="T62"/>
      <c r="U62"/>
      <c r="V62"/>
      <c r="W62"/>
      <c r="X62"/>
      <c r="Y62"/>
    </row>
    <row r="63" spans="1:25" ht="15.6" customHeight="1" thickBot="1">
      <c r="A63" s="311"/>
      <c r="B63" s="312"/>
      <c r="C63" s="312"/>
      <c r="D63" s="312"/>
      <c r="E63" s="312"/>
      <c r="F63" s="312"/>
      <c r="G63" s="312"/>
      <c r="H63" s="312"/>
      <c r="I63" s="312"/>
      <c r="J63" s="313"/>
      <c r="K63"/>
      <c r="L63"/>
      <c r="M63"/>
      <c r="N63"/>
      <c r="O63"/>
      <c r="P63"/>
      <c r="Q63"/>
      <c r="R63"/>
      <c r="S63"/>
      <c r="T63"/>
      <c r="U63"/>
      <c r="V63"/>
      <c r="W63"/>
      <c r="X63"/>
      <c r="Y63"/>
    </row>
    <row r="64" spans="1:25" ht="15.6" customHeight="1">
      <c r="A64" s="317"/>
      <c r="B64" s="317"/>
      <c r="C64" s="317"/>
      <c r="D64" s="317"/>
      <c r="E64" s="317"/>
      <c r="F64" s="317"/>
      <c r="G64" s="317"/>
      <c r="H64" s="317"/>
      <c r="I64" s="317"/>
      <c r="J64" s="317"/>
      <c r="K64"/>
      <c r="L64"/>
      <c r="M64"/>
      <c r="N64"/>
      <c r="O64"/>
      <c r="P64"/>
      <c r="Q64"/>
      <c r="R64"/>
      <c r="S64"/>
      <c r="T64"/>
      <c r="U64"/>
      <c r="V64"/>
      <c r="W64"/>
      <c r="X64"/>
      <c r="Y64"/>
    </row>
    <row r="65" spans="1:25" ht="15.6" customHeight="1" thickBot="1">
      <c r="A65" s="315" t="s">
        <v>55</v>
      </c>
      <c r="B65" s="315"/>
      <c r="C65" s="315"/>
      <c r="D65" s="315"/>
      <c r="E65" s="315"/>
      <c r="F65" s="315"/>
      <c r="G65" s="315"/>
      <c r="H65" s="315"/>
      <c r="I65" s="315"/>
      <c r="J65" s="315"/>
      <c r="K65"/>
      <c r="L65"/>
      <c r="M65"/>
      <c r="N65"/>
      <c r="O65"/>
      <c r="P65"/>
      <c r="Q65"/>
      <c r="R65"/>
      <c r="S65"/>
      <c r="T65"/>
      <c r="U65"/>
      <c r="V65"/>
      <c r="W65"/>
      <c r="X65"/>
      <c r="Y65"/>
    </row>
    <row r="66" spans="1:25" ht="15.6" customHeight="1">
      <c r="A66" s="306" t="s">
        <v>65</v>
      </c>
      <c r="B66" s="307"/>
      <c r="C66" s="307"/>
      <c r="D66" s="307"/>
      <c r="E66" s="307"/>
      <c r="F66" s="307"/>
      <c r="G66" s="307"/>
      <c r="H66" s="307"/>
      <c r="I66" s="307"/>
      <c r="J66" s="308"/>
      <c r="K66"/>
      <c r="L66"/>
      <c r="M66"/>
      <c r="N66"/>
      <c r="O66"/>
      <c r="P66"/>
      <c r="Q66"/>
      <c r="R66"/>
      <c r="S66"/>
      <c r="T66"/>
      <c r="U66"/>
      <c r="V66"/>
      <c r="W66"/>
      <c r="X66"/>
      <c r="Y66"/>
    </row>
    <row r="67" spans="1:25" ht="15.6" customHeight="1">
      <c r="A67" s="309"/>
      <c r="B67" s="303"/>
      <c r="C67" s="303"/>
      <c r="D67" s="303"/>
      <c r="E67" s="303"/>
      <c r="F67" s="303"/>
      <c r="G67" s="303"/>
      <c r="H67" s="303"/>
      <c r="I67" s="303"/>
      <c r="J67" s="310"/>
      <c r="K67"/>
      <c r="L67"/>
      <c r="M67"/>
      <c r="N67"/>
      <c r="O67"/>
      <c r="P67"/>
      <c r="Q67"/>
      <c r="R67"/>
      <c r="S67"/>
      <c r="T67"/>
      <c r="U67"/>
      <c r="V67"/>
      <c r="W67"/>
      <c r="X67"/>
      <c r="Y67"/>
    </row>
    <row r="68" spans="1:25" ht="15.6" customHeight="1">
      <c r="A68" s="309"/>
      <c r="B68" s="303"/>
      <c r="C68" s="303"/>
      <c r="D68" s="303"/>
      <c r="E68" s="303"/>
      <c r="F68" s="303"/>
      <c r="G68" s="303"/>
      <c r="H68" s="303"/>
      <c r="I68" s="303"/>
      <c r="J68" s="310"/>
      <c r="K68"/>
      <c r="L68"/>
      <c r="M68"/>
      <c r="N68"/>
      <c r="O68"/>
      <c r="P68"/>
      <c r="Q68"/>
      <c r="R68"/>
      <c r="S68"/>
      <c r="T68"/>
      <c r="U68"/>
      <c r="V68"/>
      <c r="W68"/>
      <c r="X68"/>
      <c r="Y68"/>
    </row>
    <row r="69" spans="1:25" ht="15.6" customHeight="1">
      <c r="A69" s="309"/>
      <c r="B69" s="303"/>
      <c r="C69" s="303"/>
      <c r="D69" s="303"/>
      <c r="E69" s="303"/>
      <c r="F69" s="303"/>
      <c r="G69" s="303"/>
      <c r="H69" s="303"/>
      <c r="I69" s="303"/>
      <c r="J69" s="310"/>
      <c r="K69"/>
      <c r="L69"/>
      <c r="M69"/>
      <c r="N69"/>
      <c r="O69"/>
      <c r="P69"/>
      <c r="Q69"/>
      <c r="R69"/>
      <c r="S69"/>
      <c r="T69"/>
      <c r="U69"/>
      <c r="V69"/>
      <c r="W69"/>
      <c r="X69"/>
      <c r="Y69"/>
    </row>
    <row r="70" spans="1:25" ht="15.6" customHeight="1" thickBot="1">
      <c r="A70" s="311"/>
      <c r="B70" s="312"/>
      <c r="C70" s="312"/>
      <c r="D70" s="312"/>
      <c r="E70" s="312"/>
      <c r="F70" s="312"/>
      <c r="G70" s="312"/>
      <c r="H70" s="312"/>
      <c r="I70" s="312"/>
      <c r="J70" s="313"/>
      <c r="K70"/>
      <c r="L70"/>
      <c r="M70"/>
      <c r="N70"/>
      <c r="O70"/>
      <c r="P70"/>
      <c r="Q70"/>
      <c r="R70"/>
      <c r="S70"/>
      <c r="T70"/>
      <c r="U70"/>
      <c r="V70"/>
      <c r="W70"/>
      <c r="X70"/>
      <c r="Y70"/>
    </row>
    <row r="71" spans="1:25" ht="15.6" customHeight="1">
      <c r="A71" s="303"/>
      <c r="B71" s="303"/>
      <c r="C71" s="303"/>
      <c r="D71" s="303"/>
      <c r="E71" s="303"/>
      <c r="F71" s="303"/>
      <c r="G71" s="303"/>
      <c r="H71" s="303"/>
      <c r="I71" s="303"/>
      <c r="J71" s="303"/>
      <c r="K71"/>
      <c r="L71"/>
      <c r="M71"/>
      <c r="N71"/>
      <c r="O71"/>
      <c r="P71"/>
      <c r="Q71"/>
      <c r="R71"/>
      <c r="S71"/>
      <c r="T71"/>
      <c r="U71"/>
      <c r="V71"/>
      <c r="W71"/>
      <c r="X71"/>
      <c r="Y71"/>
    </row>
    <row r="72" spans="1:25" ht="15.6" customHeight="1">
      <c r="A72" s="304"/>
      <c r="B72" s="304"/>
      <c r="C72" s="304"/>
      <c r="D72" s="304"/>
      <c r="E72" s="304"/>
      <c r="F72" s="304"/>
      <c r="G72" s="304"/>
      <c r="H72" s="304"/>
      <c r="I72" s="304"/>
      <c r="J72" s="304"/>
      <c r="K72"/>
      <c r="L72"/>
      <c r="M72"/>
      <c r="N72"/>
      <c r="O72"/>
      <c r="P72"/>
      <c r="Q72"/>
      <c r="R72"/>
      <c r="S72"/>
      <c r="T72"/>
      <c r="U72"/>
      <c r="V72"/>
      <c r="W72"/>
      <c r="X72"/>
      <c r="Y72"/>
    </row>
    <row r="73" spans="1:25" ht="15.6" customHeight="1" thickBot="1">
      <c r="A73" s="305" t="s">
        <v>57</v>
      </c>
      <c r="B73" s="305"/>
      <c r="C73" s="305"/>
      <c r="D73" s="305"/>
      <c r="E73" s="305"/>
      <c r="F73" s="305"/>
      <c r="G73" s="305"/>
      <c r="H73" s="305"/>
      <c r="I73" s="305"/>
      <c r="J73" s="305"/>
      <c r="K73"/>
      <c r="L73"/>
      <c r="M73"/>
      <c r="N73"/>
      <c r="O73"/>
      <c r="P73"/>
      <c r="Q73"/>
      <c r="R73"/>
      <c r="S73"/>
      <c r="T73"/>
      <c r="U73"/>
      <c r="V73"/>
      <c r="W73"/>
      <c r="X73"/>
      <c r="Y73"/>
    </row>
    <row r="74" spans="1:25" ht="15.6" customHeight="1">
      <c r="A74" s="306" t="s">
        <v>66</v>
      </c>
      <c r="B74" s="307"/>
      <c r="C74" s="307"/>
      <c r="D74" s="307"/>
      <c r="E74" s="307"/>
      <c r="F74" s="307"/>
      <c r="G74" s="307"/>
      <c r="H74" s="307"/>
      <c r="I74" s="307"/>
      <c r="J74" s="308"/>
      <c r="K74"/>
      <c r="L74"/>
      <c r="M74"/>
      <c r="N74"/>
      <c r="O74"/>
      <c r="P74"/>
      <c r="Q74"/>
      <c r="R74"/>
      <c r="S74"/>
      <c r="T74"/>
      <c r="U74"/>
      <c r="V74"/>
      <c r="W74"/>
      <c r="X74"/>
      <c r="Y74"/>
    </row>
    <row r="75" spans="1:25" ht="15.6" customHeight="1">
      <c r="A75" s="309"/>
      <c r="B75" s="316"/>
      <c r="C75" s="316"/>
      <c r="D75" s="316"/>
      <c r="E75" s="316"/>
      <c r="F75" s="316"/>
      <c r="G75" s="316"/>
      <c r="H75" s="316"/>
      <c r="I75" s="316"/>
      <c r="J75" s="310"/>
      <c r="K75"/>
      <c r="L75"/>
      <c r="M75"/>
      <c r="N75"/>
      <c r="O75"/>
      <c r="P75"/>
      <c r="Q75"/>
      <c r="R75"/>
      <c r="S75"/>
      <c r="T75"/>
      <c r="U75"/>
      <c r="V75"/>
      <c r="W75"/>
      <c r="X75"/>
      <c r="Y75"/>
    </row>
    <row r="76" spans="1:25" ht="32.1" customHeight="1" thickBot="1">
      <c r="A76" s="309"/>
      <c r="B76" s="316"/>
      <c r="C76" s="316"/>
      <c r="D76" s="316"/>
      <c r="E76" s="316"/>
      <c r="F76" s="316"/>
      <c r="G76" s="316"/>
      <c r="H76" s="316"/>
      <c r="I76" s="316"/>
      <c r="J76" s="310"/>
      <c r="K76"/>
      <c r="L76"/>
      <c r="M76"/>
      <c r="N76"/>
      <c r="O76"/>
      <c r="P76"/>
      <c r="Q76"/>
      <c r="R76"/>
      <c r="S76"/>
      <c r="T76"/>
      <c r="U76"/>
      <c r="V76"/>
      <c r="W76"/>
      <c r="X76"/>
      <c r="Y76"/>
    </row>
    <row r="77" spans="1:25" ht="15.6" hidden="1" customHeight="1" thickBot="1">
      <c r="A77" s="309"/>
      <c r="B77" s="316"/>
      <c r="C77" s="316"/>
      <c r="D77" s="316"/>
      <c r="E77" s="316"/>
      <c r="F77" s="316"/>
      <c r="G77" s="316"/>
      <c r="H77" s="316"/>
      <c r="I77" s="316"/>
      <c r="J77" s="310"/>
      <c r="K77"/>
      <c r="L77"/>
      <c r="M77"/>
      <c r="N77"/>
      <c r="O77"/>
      <c r="P77"/>
      <c r="Q77"/>
      <c r="R77"/>
      <c r="S77"/>
      <c r="T77"/>
      <c r="U77"/>
      <c r="V77"/>
      <c r="W77"/>
      <c r="X77"/>
      <c r="Y77"/>
    </row>
    <row r="78" spans="1:25" ht="5.0999999999999996" hidden="1" customHeight="1" thickBot="1">
      <c r="A78" s="309"/>
      <c r="B78" s="316"/>
      <c r="C78" s="316"/>
      <c r="D78" s="316"/>
      <c r="E78" s="316"/>
      <c r="F78" s="316"/>
      <c r="G78" s="316"/>
      <c r="H78" s="316"/>
      <c r="I78" s="316"/>
      <c r="J78" s="310"/>
      <c r="K78"/>
      <c r="L78"/>
      <c r="M78"/>
      <c r="N78"/>
      <c r="O78"/>
      <c r="P78"/>
      <c r="Q78"/>
      <c r="R78"/>
      <c r="S78"/>
      <c r="T78"/>
      <c r="U78"/>
      <c r="V78"/>
      <c r="W78"/>
      <c r="X78"/>
      <c r="Y78"/>
    </row>
    <row r="79" spans="1:25" ht="15" hidden="1" customHeight="1" thickBot="1">
      <c r="A79" s="309"/>
      <c r="B79" s="316"/>
      <c r="C79" s="316"/>
      <c r="D79" s="316"/>
      <c r="E79" s="316"/>
      <c r="F79" s="316"/>
      <c r="G79" s="316"/>
      <c r="H79" s="316"/>
      <c r="I79" s="316"/>
      <c r="J79" s="310"/>
      <c r="K79"/>
      <c r="L79"/>
      <c r="M79"/>
      <c r="N79"/>
      <c r="O79"/>
      <c r="P79"/>
      <c r="Q79"/>
      <c r="R79"/>
      <c r="S79"/>
      <c r="T79"/>
      <c r="U79"/>
      <c r="V79"/>
      <c r="W79"/>
      <c r="X79"/>
      <c r="Y79"/>
    </row>
    <row r="80" spans="1:25" ht="0.95" hidden="1" customHeight="1" thickBot="1">
      <c r="A80" s="309"/>
      <c r="B80" s="316"/>
      <c r="C80" s="316"/>
      <c r="D80" s="316"/>
      <c r="E80" s="316"/>
      <c r="F80" s="316"/>
      <c r="G80" s="316"/>
      <c r="H80" s="316"/>
      <c r="I80" s="316"/>
      <c r="J80" s="310"/>
      <c r="K80"/>
      <c r="L80"/>
      <c r="M80"/>
      <c r="N80"/>
      <c r="O80"/>
      <c r="P80"/>
      <c r="Q80"/>
      <c r="R80"/>
      <c r="S80"/>
      <c r="T80"/>
      <c r="U80"/>
      <c r="V80"/>
      <c r="W80"/>
      <c r="X80"/>
      <c r="Y80"/>
    </row>
    <row r="81" spans="1:25" ht="15.6" customHeight="1" thickBot="1">
      <c r="A81" s="318"/>
      <c r="B81" s="319"/>
      <c r="C81" s="319"/>
      <c r="D81" s="319"/>
      <c r="E81" s="319"/>
      <c r="F81" s="319"/>
      <c r="G81" s="319"/>
      <c r="H81" s="319"/>
      <c r="I81" s="319"/>
      <c r="J81" s="320"/>
      <c r="K81"/>
      <c r="L81"/>
      <c r="M81"/>
      <c r="N81"/>
      <c r="O81"/>
      <c r="P81"/>
      <c r="Q81"/>
      <c r="R81"/>
      <c r="S81"/>
      <c r="T81"/>
      <c r="U81"/>
      <c r="V81"/>
      <c r="W81"/>
      <c r="X81"/>
      <c r="Y81"/>
    </row>
    <row r="82" spans="1:25" ht="21" customHeight="1">
      <c r="A82" s="321" t="s">
        <v>67</v>
      </c>
      <c r="B82" s="321"/>
      <c r="C82" s="321"/>
      <c r="D82" s="321"/>
      <c r="E82" s="321"/>
      <c r="F82" s="321"/>
      <c r="G82" s="321"/>
      <c r="H82" s="321"/>
      <c r="I82" s="321"/>
      <c r="J82" s="321"/>
      <c r="K82"/>
      <c r="L82"/>
      <c r="M82"/>
      <c r="N82"/>
      <c r="O82"/>
      <c r="P82"/>
      <c r="Q82"/>
      <c r="R82"/>
      <c r="S82"/>
      <c r="T82"/>
      <c r="U82"/>
      <c r="V82"/>
      <c r="W82"/>
      <c r="X82"/>
      <c r="Y82"/>
    </row>
    <row r="83" spans="1:25" ht="15.6" customHeight="1" thickBot="1">
      <c r="A83" s="322"/>
      <c r="B83" s="322"/>
      <c r="C83" s="322"/>
      <c r="D83" s="322"/>
      <c r="E83" s="322"/>
      <c r="F83" s="322"/>
      <c r="G83" s="322"/>
      <c r="H83" s="322"/>
      <c r="I83" s="322"/>
      <c r="J83" s="322"/>
      <c r="K83"/>
      <c r="L83"/>
      <c r="M83"/>
      <c r="N83"/>
      <c r="O83"/>
      <c r="P83"/>
      <c r="Q83"/>
      <c r="R83"/>
      <c r="S83"/>
      <c r="T83"/>
      <c r="U83"/>
      <c r="V83"/>
      <c r="W83"/>
      <c r="X83"/>
      <c r="Y83"/>
    </row>
    <row r="84" spans="1:25" ht="15.6" customHeight="1" thickBot="1">
      <c r="A84" s="323" t="s">
        <v>45</v>
      </c>
      <c r="B84" s="323"/>
      <c r="C84" s="324" t="s">
        <v>68</v>
      </c>
      <c r="D84" s="325"/>
      <c r="E84" s="325"/>
      <c r="F84" s="325"/>
      <c r="G84" s="325"/>
      <c r="H84" s="325"/>
      <c r="I84" s="325"/>
      <c r="J84" s="326"/>
      <c r="K84"/>
      <c r="L84"/>
      <c r="M84"/>
      <c r="N84"/>
      <c r="O84"/>
      <c r="P84"/>
      <c r="Q84"/>
      <c r="R84"/>
      <c r="S84"/>
      <c r="T84"/>
      <c r="U84"/>
      <c r="V84"/>
      <c r="W84"/>
      <c r="X84"/>
      <c r="Y84"/>
    </row>
    <row r="85" spans="1:25" ht="15.6" customHeight="1" thickBot="1">
      <c r="A85" s="314"/>
      <c r="B85" s="314"/>
      <c r="C85" s="314"/>
      <c r="D85" s="314"/>
      <c r="E85" s="314"/>
      <c r="F85" s="314"/>
      <c r="G85" s="314"/>
      <c r="H85" s="314"/>
      <c r="I85" s="314"/>
      <c r="J85" s="314"/>
      <c r="K85"/>
      <c r="L85"/>
      <c r="M85"/>
      <c r="N85"/>
      <c r="O85"/>
      <c r="P85"/>
      <c r="Q85"/>
      <c r="R85"/>
      <c r="S85"/>
      <c r="T85"/>
      <c r="U85"/>
      <c r="V85"/>
      <c r="W85"/>
      <c r="X85"/>
      <c r="Y85"/>
    </row>
    <row r="86" spans="1:25" ht="15.6" customHeight="1" thickBot="1">
      <c r="A86" s="327" t="s">
        <v>47</v>
      </c>
      <c r="B86" s="327"/>
      <c r="C86" s="328"/>
      <c r="D86" s="138" t="s">
        <v>48</v>
      </c>
      <c r="F86" s="329" t="s">
        <v>49</v>
      </c>
      <c r="G86" s="329"/>
      <c r="H86" s="330"/>
      <c r="I86" s="138" t="s">
        <v>69</v>
      </c>
      <c r="K86"/>
      <c r="L86"/>
      <c r="M86"/>
      <c r="N86"/>
      <c r="O86"/>
      <c r="P86"/>
      <c r="Q86"/>
      <c r="R86"/>
      <c r="S86"/>
      <c r="T86"/>
      <c r="U86"/>
      <c r="V86"/>
      <c r="W86"/>
      <c r="X86"/>
      <c r="Y86"/>
    </row>
    <row r="87" spans="1:25" ht="15.6" customHeight="1">
      <c r="A87" s="314"/>
      <c r="B87" s="314"/>
      <c r="C87" s="314"/>
      <c r="D87" s="314"/>
      <c r="E87" s="314"/>
      <c r="F87" s="314"/>
      <c r="G87" s="314"/>
      <c r="H87" s="314"/>
      <c r="I87" s="314"/>
      <c r="J87" s="314"/>
      <c r="K87"/>
      <c r="L87"/>
      <c r="M87"/>
      <c r="N87"/>
      <c r="O87"/>
      <c r="P87"/>
      <c r="Q87"/>
      <c r="R87"/>
      <c r="S87"/>
      <c r="T87"/>
      <c r="U87"/>
      <c r="V87"/>
      <c r="W87"/>
      <c r="X87"/>
      <c r="Y87"/>
    </row>
    <row r="88" spans="1:25" ht="15.6" customHeight="1" thickBot="1">
      <c r="A88" s="315" t="s">
        <v>51</v>
      </c>
      <c r="B88" s="315"/>
      <c r="C88" s="315"/>
      <c r="D88" s="315"/>
      <c r="E88" s="315"/>
      <c r="F88" s="315"/>
      <c r="G88" s="315"/>
      <c r="H88" s="315"/>
      <c r="I88" s="315"/>
      <c r="J88" s="315"/>
      <c r="K88"/>
      <c r="L88"/>
      <c r="M88"/>
      <c r="N88"/>
      <c r="O88"/>
      <c r="P88"/>
      <c r="Q88"/>
      <c r="R88"/>
      <c r="S88"/>
      <c r="T88"/>
      <c r="U88"/>
      <c r="V88"/>
      <c r="W88"/>
      <c r="X88"/>
      <c r="Y88"/>
    </row>
    <row r="89" spans="1:25" ht="15.6" customHeight="1">
      <c r="A89" s="306" t="s">
        <v>70</v>
      </c>
      <c r="B89" s="307"/>
      <c r="C89" s="307"/>
      <c r="D89" s="307"/>
      <c r="E89" s="307"/>
      <c r="F89" s="307"/>
      <c r="G89" s="307"/>
      <c r="H89" s="307"/>
      <c r="I89" s="307"/>
      <c r="J89" s="308"/>
      <c r="K89"/>
      <c r="L89"/>
      <c r="M89"/>
      <c r="N89"/>
      <c r="O89"/>
      <c r="P89"/>
      <c r="Q89"/>
      <c r="R89"/>
      <c r="S89"/>
      <c r="T89"/>
      <c r="U89"/>
      <c r="V89"/>
      <c r="W89"/>
      <c r="X89"/>
      <c r="Y89"/>
    </row>
    <row r="90" spans="1:25" ht="15.6" customHeight="1">
      <c r="A90" s="309"/>
      <c r="B90" s="316"/>
      <c r="C90" s="316"/>
      <c r="D90" s="316"/>
      <c r="E90" s="316"/>
      <c r="F90" s="316"/>
      <c r="G90" s="316"/>
      <c r="H90" s="316"/>
      <c r="I90" s="316"/>
      <c r="J90" s="310"/>
      <c r="K90"/>
      <c r="L90"/>
      <c r="M90"/>
      <c r="N90"/>
      <c r="O90"/>
      <c r="P90"/>
      <c r="Q90"/>
      <c r="R90"/>
      <c r="S90"/>
      <c r="T90"/>
      <c r="U90"/>
      <c r="V90"/>
      <c r="W90"/>
      <c r="X90"/>
      <c r="Y90"/>
    </row>
    <row r="91" spans="1:25" ht="15.6" customHeight="1">
      <c r="A91" s="309"/>
      <c r="B91" s="316"/>
      <c r="C91" s="316"/>
      <c r="D91" s="316"/>
      <c r="E91" s="316"/>
      <c r="F91" s="316"/>
      <c r="G91" s="316"/>
      <c r="H91" s="316"/>
      <c r="I91" s="316"/>
      <c r="J91" s="310"/>
      <c r="K91"/>
      <c r="L91"/>
      <c r="M91"/>
      <c r="N91"/>
      <c r="O91"/>
      <c r="P91"/>
      <c r="Q91"/>
      <c r="R91"/>
      <c r="S91"/>
      <c r="T91"/>
      <c r="U91"/>
      <c r="V91"/>
      <c r="W91"/>
      <c r="X91"/>
      <c r="Y91"/>
    </row>
    <row r="92" spans="1:25" ht="15.6" customHeight="1">
      <c r="A92" s="309"/>
      <c r="B92" s="316"/>
      <c r="C92" s="316"/>
      <c r="D92" s="316"/>
      <c r="E92" s="316"/>
      <c r="F92" s="316"/>
      <c r="G92" s="316"/>
      <c r="H92" s="316"/>
      <c r="I92" s="316"/>
      <c r="J92" s="310"/>
      <c r="K92"/>
      <c r="L92"/>
      <c r="M92"/>
      <c r="N92"/>
      <c r="O92"/>
      <c r="P92"/>
      <c r="Q92"/>
      <c r="R92"/>
      <c r="S92"/>
      <c r="T92"/>
      <c r="U92"/>
      <c r="V92"/>
      <c r="W92"/>
      <c r="X92"/>
      <c r="Y92"/>
    </row>
    <row r="93" spans="1:25" ht="15.6" customHeight="1">
      <c r="A93" s="309"/>
      <c r="B93" s="316"/>
      <c r="C93" s="316"/>
      <c r="D93" s="316"/>
      <c r="E93" s="316"/>
      <c r="F93" s="316"/>
      <c r="G93" s="316"/>
      <c r="H93" s="316"/>
      <c r="I93" s="316"/>
      <c r="J93" s="310"/>
      <c r="K93"/>
      <c r="L93"/>
      <c r="M93"/>
      <c r="N93"/>
      <c r="O93"/>
      <c r="P93"/>
      <c r="Q93"/>
      <c r="R93"/>
      <c r="S93"/>
      <c r="T93"/>
      <c r="U93"/>
      <c r="V93"/>
      <c r="W93"/>
      <c r="X93"/>
      <c r="Y93"/>
    </row>
    <row r="94" spans="1:25" ht="15.6" customHeight="1">
      <c r="A94" s="309"/>
      <c r="B94" s="316"/>
      <c r="C94" s="316"/>
      <c r="D94" s="316"/>
      <c r="E94" s="316"/>
      <c r="F94" s="316"/>
      <c r="G94" s="316"/>
      <c r="H94" s="316"/>
      <c r="I94" s="316"/>
      <c r="J94" s="310"/>
      <c r="K94"/>
      <c r="L94"/>
      <c r="M94"/>
      <c r="N94"/>
      <c r="O94"/>
      <c r="P94"/>
      <c r="Q94"/>
      <c r="R94"/>
      <c r="S94"/>
      <c r="T94"/>
      <c r="U94"/>
      <c r="V94"/>
      <c r="W94"/>
      <c r="X94"/>
      <c r="Y94"/>
    </row>
    <row r="95" spans="1:25" ht="15.6" customHeight="1">
      <c r="A95" s="309"/>
      <c r="B95" s="316"/>
      <c r="C95" s="316"/>
      <c r="D95" s="316"/>
      <c r="E95" s="316"/>
      <c r="F95" s="316"/>
      <c r="G95" s="316"/>
      <c r="H95" s="316"/>
      <c r="I95" s="316"/>
      <c r="J95" s="310"/>
      <c r="K95"/>
      <c r="L95"/>
      <c r="M95"/>
      <c r="N95"/>
      <c r="O95"/>
      <c r="P95"/>
      <c r="Q95"/>
      <c r="R95"/>
      <c r="S95"/>
      <c r="T95"/>
      <c r="U95"/>
      <c r="V95"/>
      <c r="W95"/>
      <c r="X95"/>
      <c r="Y95"/>
    </row>
    <row r="96" spans="1:25" ht="15.6" customHeight="1">
      <c r="A96" s="309"/>
      <c r="B96" s="316"/>
      <c r="C96" s="316"/>
      <c r="D96" s="316"/>
      <c r="E96" s="316"/>
      <c r="F96" s="316"/>
      <c r="G96" s="316"/>
      <c r="H96" s="316"/>
      <c r="I96" s="316"/>
      <c r="J96" s="310"/>
      <c r="K96"/>
      <c r="L96"/>
      <c r="M96"/>
      <c r="N96"/>
      <c r="O96"/>
      <c r="P96"/>
      <c r="Q96"/>
      <c r="R96"/>
      <c r="S96"/>
      <c r="T96"/>
      <c r="U96"/>
      <c r="V96"/>
      <c r="W96"/>
      <c r="X96"/>
      <c r="Y96"/>
    </row>
    <row r="97" spans="1:25" ht="12" customHeight="1" thickBot="1">
      <c r="A97" s="309"/>
      <c r="B97" s="316"/>
      <c r="C97" s="316"/>
      <c r="D97" s="316"/>
      <c r="E97" s="316"/>
      <c r="F97" s="316"/>
      <c r="G97" s="316"/>
      <c r="H97" s="316"/>
      <c r="I97" s="316"/>
      <c r="J97" s="310"/>
      <c r="K97"/>
      <c r="L97"/>
      <c r="M97"/>
      <c r="N97"/>
      <c r="O97"/>
      <c r="P97"/>
      <c r="Q97"/>
      <c r="R97"/>
      <c r="S97"/>
      <c r="T97"/>
      <c r="U97"/>
      <c r="V97"/>
      <c r="W97"/>
      <c r="X97"/>
      <c r="Y97"/>
    </row>
    <row r="98" spans="1:25" ht="15" hidden="1" customHeight="1" thickBot="1">
      <c r="A98" s="311"/>
      <c r="B98" s="312"/>
      <c r="C98" s="312"/>
      <c r="D98" s="312"/>
      <c r="E98" s="312"/>
      <c r="F98" s="312"/>
      <c r="G98" s="312"/>
      <c r="H98" s="312"/>
      <c r="I98" s="312"/>
      <c r="J98" s="313"/>
      <c r="K98"/>
      <c r="L98"/>
      <c r="M98"/>
      <c r="N98"/>
      <c r="O98"/>
      <c r="P98"/>
      <c r="Q98"/>
      <c r="R98"/>
      <c r="S98"/>
      <c r="T98"/>
      <c r="U98"/>
      <c r="V98"/>
      <c r="W98"/>
      <c r="X98"/>
      <c r="Y98"/>
    </row>
    <row r="99" spans="1:25" ht="15.6" customHeight="1">
      <c r="A99" s="317"/>
      <c r="B99" s="317"/>
      <c r="C99" s="317"/>
      <c r="D99" s="317"/>
      <c r="E99" s="317"/>
      <c r="F99" s="317"/>
      <c r="G99" s="317"/>
      <c r="H99" s="317"/>
      <c r="I99" s="317"/>
      <c r="J99" s="317"/>
      <c r="K99"/>
      <c r="L99"/>
      <c r="M99"/>
      <c r="N99"/>
      <c r="O99"/>
      <c r="P99"/>
      <c r="Q99"/>
      <c r="R99"/>
      <c r="S99"/>
      <c r="T99"/>
      <c r="U99"/>
      <c r="V99"/>
      <c r="W99"/>
      <c r="X99"/>
      <c r="Y99"/>
    </row>
    <row r="100" spans="1:25" ht="15.6" customHeight="1" thickBot="1">
      <c r="A100" s="315" t="s">
        <v>53</v>
      </c>
      <c r="B100" s="315"/>
      <c r="C100" s="315"/>
      <c r="D100" s="315"/>
      <c r="E100" s="315"/>
      <c r="F100" s="315"/>
      <c r="G100" s="315"/>
      <c r="H100" s="315"/>
      <c r="I100" s="315"/>
      <c r="J100" s="315"/>
      <c r="K100"/>
      <c r="L100"/>
      <c r="M100"/>
      <c r="N100"/>
      <c r="O100"/>
      <c r="P100"/>
      <c r="Q100"/>
      <c r="R100"/>
      <c r="S100"/>
      <c r="T100"/>
      <c r="U100"/>
      <c r="V100"/>
      <c r="W100"/>
      <c r="X100"/>
      <c r="Y100"/>
    </row>
    <row r="101" spans="1:25" ht="15.6" customHeight="1">
      <c r="A101" s="306" t="s">
        <v>71</v>
      </c>
      <c r="B101" s="307"/>
      <c r="C101" s="307"/>
      <c r="D101" s="307"/>
      <c r="E101" s="307"/>
      <c r="F101" s="307"/>
      <c r="G101" s="307"/>
      <c r="H101" s="307"/>
      <c r="I101" s="307"/>
      <c r="J101" s="308"/>
      <c r="K101"/>
      <c r="L101"/>
      <c r="M101"/>
      <c r="N101"/>
      <c r="O101"/>
      <c r="P101"/>
      <c r="Q101"/>
      <c r="R101"/>
      <c r="S101"/>
      <c r="T101"/>
      <c r="U101"/>
      <c r="V101"/>
      <c r="W101"/>
      <c r="X101"/>
      <c r="Y101"/>
    </row>
    <row r="102" spans="1:25" ht="15.6" customHeight="1">
      <c r="A102" s="309"/>
      <c r="B102" s="316"/>
      <c r="C102" s="316"/>
      <c r="D102" s="316"/>
      <c r="E102" s="316"/>
      <c r="F102" s="316"/>
      <c r="G102" s="316"/>
      <c r="H102" s="316"/>
      <c r="I102" s="316"/>
      <c r="J102" s="310"/>
      <c r="K102"/>
      <c r="L102"/>
      <c r="M102"/>
      <c r="N102"/>
      <c r="O102"/>
      <c r="P102"/>
      <c r="Q102"/>
      <c r="R102"/>
      <c r="S102"/>
      <c r="T102"/>
      <c r="U102"/>
      <c r="V102"/>
      <c r="W102"/>
      <c r="X102"/>
      <c r="Y102"/>
    </row>
    <row r="103" spans="1:25" ht="15.6" customHeight="1">
      <c r="A103" s="309"/>
      <c r="B103" s="316"/>
      <c r="C103" s="316"/>
      <c r="D103" s="316"/>
      <c r="E103" s="316"/>
      <c r="F103" s="316"/>
      <c r="G103" s="316"/>
      <c r="H103" s="316"/>
      <c r="I103" s="316"/>
      <c r="J103" s="310"/>
      <c r="K103"/>
      <c r="L103"/>
      <c r="M103"/>
      <c r="N103"/>
      <c r="O103"/>
      <c r="P103"/>
      <c r="Q103"/>
      <c r="R103"/>
      <c r="S103"/>
      <c r="T103"/>
      <c r="U103"/>
      <c r="V103"/>
      <c r="W103"/>
      <c r="X103"/>
      <c r="Y103"/>
    </row>
    <row r="104" spans="1:25" ht="15.6" customHeight="1">
      <c r="A104" s="309"/>
      <c r="B104" s="316"/>
      <c r="C104" s="316"/>
      <c r="D104" s="316"/>
      <c r="E104" s="316"/>
      <c r="F104" s="316"/>
      <c r="G104" s="316"/>
      <c r="H104" s="316"/>
      <c r="I104" s="316"/>
      <c r="J104" s="310"/>
      <c r="K104"/>
      <c r="L104"/>
      <c r="M104"/>
      <c r="N104"/>
      <c r="O104"/>
      <c r="P104"/>
      <c r="Q104"/>
      <c r="R104"/>
      <c r="S104"/>
      <c r="T104"/>
      <c r="U104"/>
      <c r="V104"/>
      <c r="W104"/>
      <c r="X104"/>
      <c r="Y104"/>
    </row>
    <row r="105" spans="1:25" ht="54" customHeight="1" thickBot="1">
      <c r="A105" s="311"/>
      <c r="B105" s="312"/>
      <c r="C105" s="312"/>
      <c r="D105" s="312"/>
      <c r="E105" s="312"/>
      <c r="F105" s="312"/>
      <c r="G105" s="312"/>
      <c r="H105" s="312"/>
      <c r="I105" s="312"/>
      <c r="J105" s="313"/>
      <c r="K105"/>
      <c r="L105"/>
      <c r="M105"/>
      <c r="N105"/>
      <c r="O105"/>
      <c r="P105"/>
      <c r="Q105"/>
      <c r="R105"/>
      <c r="S105"/>
      <c r="T105"/>
      <c r="U105"/>
      <c r="V105"/>
      <c r="W105"/>
      <c r="X105"/>
      <c r="Y105"/>
    </row>
    <row r="106" spans="1:25" ht="15.6" customHeight="1">
      <c r="A106" s="317"/>
      <c r="B106" s="317"/>
      <c r="C106" s="317"/>
      <c r="D106" s="317"/>
      <c r="E106" s="317"/>
      <c r="F106" s="317"/>
      <c r="G106" s="317"/>
      <c r="H106" s="317"/>
      <c r="I106" s="317"/>
      <c r="J106" s="317"/>
      <c r="K106"/>
      <c r="L106"/>
      <c r="M106"/>
      <c r="N106"/>
      <c r="O106"/>
      <c r="P106"/>
      <c r="Q106"/>
      <c r="R106"/>
      <c r="S106"/>
      <c r="T106"/>
      <c r="U106"/>
      <c r="V106"/>
      <c r="W106"/>
      <c r="X106"/>
      <c r="Y106"/>
    </row>
    <row r="107" spans="1:25" ht="15.6" customHeight="1" thickBot="1">
      <c r="A107" s="315" t="s">
        <v>55</v>
      </c>
      <c r="B107" s="315"/>
      <c r="C107" s="315"/>
      <c r="D107" s="315"/>
      <c r="E107" s="315"/>
      <c r="F107" s="315"/>
      <c r="G107" s="315"/>
      <c r="H107" s="315"/>
      <c r="I107" s="315"/>
      <c r="J107" s="315"/>
      <c r="K107"/>
      <c r="L107"/>
      <c r="M107"/>
      <c r="N107"/>
      <c r="O107"/>
      <c r="P107"/>
      <c r="Q107"/>
      <c r="R107"/>
      <c r="S107"/>
      <c r="T107"/>
      <c r="U107"/>
      <c r="V107"/>
      <c r="W107"/>
      <c r="X107"/>
      <c r="Y107"/>
    </row>
    <row r="108" spans="1:25" ht="15.6" customHeight="1">
      <c r="A108" s="306" t="s">
        <v>72</v>
      </c>
      <c r="B108" s="307"/>
      <c r="C108" s="307"/>
      <c r="D108" s="307"/>
      <c r="E108" s="307"/>
      <c r="F108" s="307"/>
      <c r="G108" s="307"/>
      <c r="H108" s="307"/>
      <c r="I108" s="307"/>
      <c r="J108" s="308"/>
      <c r="K108"/>
      <c r="L108"/>
      <c r="M108"/>
      <c r="N108"/>
      <c r="O108"/>
      <c r="P108"/>
      <c r="Q108"/>
      <c r="R108"/>
      <c r="S108"/>
      <c r="T108"/>
      <c r="U108"/>
      <c r="V108"/>
      <c r="W108"/>
      <c r="X108"/>
      <c r="Y108"/>
    </row>
    <row r="109" spans="1:25" ht="15.6" customHeight="1">
      <c r="A109" s="309"/>
      <c r="B109" s="303"/>
      <c r="C109" s="303"/>
      <c r="D109" s="303"/>
      <c r="E109" s="303"/>
      <c r="F109" s="303"/>
      <c r="G109" s="303"/>
      <c r="H109" s="303"/>
      <c r="I109" s="303"/>
      <c r="J109" s="310"/>
      <c r="K109"/>
      <c r="L109"/>
      <c r="M109"/>
      <c r="N109"/>
      <c r="O109"/>
      <c r="P109"/>
      <c r="Q109"/>
      <c r="R109"/>
      <c r="S109"/>
      <c r="T109"/>
      <c r="U109"/>
      <c r="V109"/>
      <c r="W109"/>
      <c r="X109"/>
      <c r="Y109"/>
    </row>
    <row r="110" spans="1:25" ht="15.6" customHeight="1">
      <c r="A110" s="309"/>
      <c r="B110" s="303"/>
      <c r="C110" s="303"/>
      <c r="D110" s="303"/>
      <c r="E110" s="303"/>
      <c r="F110" s="303"/>
      <c r="G110" s="303"/>
      <c r="H110" s="303"/>
      <c r="I110" s="303"/>
      <c r="J110" s="310"/>
      <c r="K110"/>
      <c r="L110"/>
      <c r="M110"/>
      <c r="N110"/>
      <c r="O110"/>
      <c r="P110"/>
      <c r="Q110"/>
      <c r="R110"/>
      <c r="S110"/>
      <c r="T110"/>
      <c r="U110"/>
      <c r="V110"/>
      <c r="W110"/>
      <c r="X110"/>
      <c r="Y110"/>
    </row>
    <row r="111" spans="1:25" ht="15.6" customHeight="1">
      <c r="A111" s="309"/>
      <c r="B111" s="303"/>
      <c r="C111" s="303"/>
      <c r="D111" s="303"/>
      <c r="E111" s="303"/>
      <c r="F111" s="303"/>
      <c r="G111" s="303"/>
      <c r="H111" s="303"/>
      <c r="I111" s="303"/>
      <c r="J111" s="310"/>
      <c r="K111"/>
      <c r="L111"/>
      <c r="M111"/>
      <c r="N111"/>
      <c r="O111"/>
      <c r="P111"/>
      <c r="Q111"/>
      <c r="R111"/>
      <c r="S111"/>
      <c r="T111"/>
      <c r="U111"/>
      <c r="V111"/>
      <c r="W111"/>
      <c r="X111"/>
      <c r="Y111"/>
    </row>
    <row r="112" spans="1:25" ht="3.95" customHeight="1" thickBot="1">
      <c r="A112" s="311"/>
      <c r="B112" s="312"/>
      <c r="C112" s="312"/>
      <c r="D112" s="312"/>
      <c r="E112" s="312"/>
      <c r="F112" s="312"/>
      <c r="G112" s="312"/>
      <c r="H112" s="312"/>
      <c r="I112" s="312"/>
      <c r="J112" s="313"/>
      <c r="K112"/>
      <c r="L112"/>
      <c r="M112"/>
      <c r="N112"/>
      <c r="O112"/>
      <c r="P112"/>
      <c r="Q112"/>
      <c r="R112"/>
      <c r="S112"/>
      <c r="T112"/>
      <c r="U112"/>
      <c r="V112"/>
      <c r="W112"/>
      <c r="X112"/>
      <c r="Y112"/>
    </row>
    <row r="113" spans="1:25" ht="15.6" customHeight="1">
      <c r="A113" s="307"/>
      <c r="B113" s="307"/>
      <c r="C113" s="307"/>
      <c r="D113" s="307"/>
      <c r="E113" s="307"/>
      <c r="F113" s="307"/>
      <c r="G113" s="307"/>
      <c r="H113" s="307"/>
      <c r="I113" s="307"/>
      <c r="J113" s="307"/>
      <c r="K113"/>
      <c r="L113"/>
      <c r="M113"/>
      <c r="N113"/>
      <c r="O113"/>
      <c r="P113"/>
      <c r="Q113"/>
      <c r="R113"/>
      <c r="S113"/>
      <c r="T113"/>
      <c r="U113"/>
      <c r="V113"/>
      <c r="W113"/>
      <c r="X113"/>
      <c r="Y113"/>
    </row>
    <row r="114" spans="1:25" ht="15.6" customHeight="1">
      <c r="A114" s="304"/>
      <c r="B114" s="304"/>
      <c r="C114" s="304"/>
      <c r="D114" s="304"/>
      <c r="E114" s="304"/>
      <c r="F114" s="304"/>
      <c r="G114" s="304"/>
      <c r="H114" s="304"/>
      <c r="I114" s="304"/>
      <c r="J114" s="304"/>
      <c r="K114"/>
      <c r="L114"/>
      <c r="M114"/>
      <c r="N114"/>
      <c r="O114"/>
      <c r="P114"/>
      <c r="Q114"/>
      <c r="R114"/>
      <c r="S114"/>
      <c r="T114"/>
      <c r="U114"/>
      <c r="V114"/>
      <c r="W114"/>
      <c r="X114"/>
      <c r="Y114"/>
    </row>
    <row r="115" spans="1:25" ht="15.6" customHeight="1" thickBot="1">
      <c r="A115" s="305" t="s">
        <v>57</v>
      </c>
      <c r="B115" s="305"/>
      <c r="C115" s="305"/>
      <c r="D115" s="305"/>
      <c r="E115" s="305"/>
      <c r="F115" s="305"/>
      <c r="G115" s="305"/>
      <c r="H115" s="305"/>
      <c r="I115" s="305"/>
      <c r="J115" s="305"/>
      <c r="K115"/>
      <c r="L115"/>
      <c r="M115"/>
      <c r="N115"/>
      <c r="O115"/>
      <c r="P115"/>
      <c r="Q115"/>
      <c r="R115"/>
      <c r="S115"/>
      <c r="T115"/>
      <c r="U115"/>
      <c r="V115"/>
      <c r="W115"/>
      <c r="X115"/>
      <c r="Y115"/>
    </row>
    <row r="116" spans="1:25" ht="15.6" customHeight="1">
      <c r="A116" s="306" t="s">
        <v>73</v>
      </c>
      <c r="B116" s="307"/>
      <c r="C116" s="307"/>
      <c r="D116" s="307"/>
      <c r="E116" s="307"/>
      <c r="F116" s="307"/>
      <c r="G116" s="307"/>
      <c r="H116" s="307"/>
      <c r="I116" s="307"/>
      <c r="J116" s="308"/>
      <c r="K116"/>
      <c r="L116"/>
      <c r="M116"/>
      <c r="N116"/>
      <c r="O116"/>
      <c r="P116"/>
      <c r="Q116"/>
      <c r="R116"/>
      <c r="S116"/>
      <c r="T116"/>
      <c r="U116"/>
      <c r="V116"/>
      <c r="W116"/>
      <c r="X116"/>
      <c r="Y116"/>
    </row>
    <row r="117" spans="1:25" ht="15.6" customHeight="1">
      <c r="A117" s="309"/>
      <c r="B117" s="303"/>
      <c r="C117" s="303"/>
      <c r="D117" s="303"/>
      <c r="E117" s="303"/>
      <c r="F117" s="303"/>
      <c r="G117" s="303"/>
      <c r="H117" s="303"/>
      <c r="I117" s="303"/>
      <c r="J117" s="310"/>
      <c r="K117"/>
      <c r="L117"/>
      <c r="M117"/>
      <c r="N117"/>
      <c r="O117"/>
      <c r="P117"/>
      <c r="Q117"/>
      <c r="R117"/>
      <c r="S117"/>
      <c r="T117"/>
      <c r="U117"/>
      <c r="V117"/>
      <c r="W117"/>
      <c r="X117"/>
      <c r="Y117"/>
    </row>
    <row r="118" spans="1:25" ht="15.6" customHeight="1">
      <c r="A118" s="309"/>
      <c r="B118" s="303"/>
      <c r="C118" s="303"/>
      <c r="D118" s="303"/>
      <c r="E118" s="303"/>
      <c r="F118" s="303"/>
      <c r="G118" s="303"/>
      <c r="H118" s="303"/>
      <c r="I118" s="303"/>
      <c r="J118" s="310"/>
      <c r="K118"/>
      <c r="L118"/>
      <c r="M118"/>
      <c r="N118"/>
      <c r="O118"/>
      <c r="P118"/>
      <c r="Q118"/>
      <c r="R118"/>
      <c r="S118"/>
      <c r="T118"/>
      <c r="U118"/>
      <c r="V118"/>
      <c r="W118"/>
      <c r="X118"/>
      <c r="Y118"/>
    </row>
    <row r="119" spans="1:25" ht="6" customHeight="1">
      <c r="A119" s="309"/>
      <c r="B119" s="303"/>
      <c r="C119" s="303"/>
      <c r="D119" s="303"/>
      <c r="E119" s="303"/>
      <c r="F119" s="303"/>
      <c r="G119" s="303"/>
      <c r="H119" s="303"/>
      <c r="I119" s="303"/>
      <c r="J119" s="310"/>
      <c r="K119"/>
      <c r="L119"/>
      <c r="M119"/>
      <c r="N119"/>
      <c r="O119"/>
      <c r="P119"/>
      <c r="Q119"/>
      <c r="R119"/>
      <c r="S119"/>
      <c r="T119"/>
      <c r="U119"/>
      <c r="V119"/>
      <c r="W119"/>
      <c r="X119"/>
      <c r="Y119"/>
    </row>
    <row r="120" spans="1:25" ht="15" hidden="1" customHeight="1" thickBot="1">
      <c r="A120" s="311"/>
      <c r="B120" s="312"/>
      <c r="C120" s="312"/>
      <c r="D120" s="312"/>
      <c r="E120" s="312"/>
      <c r="F120" s="312"/>
      <c r="G120" s="312"/>
      <c r="H120" s="312"/>
      <c r="I120" s="312"/>
      <c r="J120" s="313"/>
      <c r="K120"/>
      <c r="L120"/>
      <c r="M120"/>
      <c r="N120"/>
      <c r="O120"/>
      <c r="P120"/>
      <c r="Q120"/>
      <c r="R120"/>
      <c r="S120"/>
      <c r="T120"/>
      <c r="U120"/>
      <c r="V120"/>
      <c r="W120"/>
      <c r="X120"/>
      <c r="Y120"/>
    </row>
    <row r="121" spans="1:25" ht="15.6" customHeight="1" thickBot="1">
      <c r="A121" s="333"/>
      <c r="B121" s="334"/>
      <c r="C121" s="334"/>
      <c r="D121" s="334"/>
      <c r="E121" s="334"/>
      <c r="F121" s="334"/>
      <c r="G121" s="334"/>
      <c r="H121" s="334"/>
      <c r="I121" s="334"/>
      <c r="J121" s="335"/>
      <c r="K121"/>
      <c r="L121"/>
      <c r="M121"/>
      <c r="N121"/>
      <c r="O121"/>
      <c r="P121"/>
      <c r="Q121"/>
      <c r="R121"/>
      <c r="S121"/>
      <c r="T121"/>
      <c r="U121"/>
      <c r="V121"/>
      <c r="W121"/>
      <c r="X121"/>
      <c r="Y121"/>
    </row>
    <row r="122" spans="1:25" ht="21.95" customHeight="1">
      <c r="A122" s="321" t="s">
        <v>74</v>
      </c>
      <c r="B122" s="321"/>
      <c r="C122" s="321"/>
      <c r="D122" s="321"/>
      <c r="E122" s="321"/>
      <c r="F122" s="321"/>
      <c r="G122" s="321"/>
      <c r="H122" s="321"/>
      <c r="I122" s="321"/>
      <c r="J122" s="321"/>
      <c r="K122"/>
      <c r="L122"/>
      <c r="M122"/>
      <c r="N122"/>
      <c r="O122"/>
      <c r="P122"/>
      <c r="Q122"/>
      <c r="R122"/>
      <c r="S122"/>
      <c r="T122"/>
      <c r="U122"/>
      <c r="V122"/>
      <c r="W122"/>
      <c r="X122"/>
      <c r="Y122"/>
    </row>
    <row r="123" spans="1:25" ht="15.6" customHeight="1" thickBot="1">
      <c r="A123" s="322"/>
      <c r="B123" s="322"/>
      <c r="C123" s="322"/>
      <c r="D123" s="322"/>
      <c r="E123" s="322"/>
      <c r="F123" s="322"/>
      <c r="G123" s="322"/>
      <c r="H123" s="322"/>
      <c r="I123" s="322"/>
      <c r="J123" s="322"/>
      <c r="K123"/>
      <c r="L123"/>
      <c r="M123"/>
      <c r="N123"/>
      <c r="O123"/>
      <c r="P123"/>
      <c r="Q123"/>
      <c r="R123"/>
      <c r="S123"/>
      <c r="T123"/>
      <c r="U123"/>
      <c r="V123"/>
      <c r="W123"/>
      <c r="X123"/>
      <c r="Y123"/>
    </row>
    <row r="124" spans="1:25" ht="15.6" customHeight="1" thickBot="1">
      <c r="A124" s="323" t="s">
        <v>45</v>
      </c>
      <c r="B124" s="323"/>
      <c r="C124" s="324" t="s">
        <v>75</v>
      </c>
      <c r="D124" s="325"/>
      <c r="E124" s="325"/>
      <c r="F124" s="325"/>
      <c r="G124" s="325"/>
      <c r="H124" s="325"/>
      <c r="I124" s="325"/>
      <c r="J124" s="326"/>
      <c r="K124"/>
      <c r="L124"/>
      <c r="M124"/>
      <c r="N124"/>
      <c r="O124"/>
      <c r="P124"/>
      <c r="Q124"/>
      <c r="R124"/>
      <c r="S124"/>
      <c r="T124"/>
      <c r="U124"/>
      <c r="V124"/>
      <c r="W124"/>
      <c r="X124"/>
      <c r="Y124"/>
    </row>
    <row r="125" spans="1:25" ht="15.6" customHeight="1" thickBot="1">
      <c r="A125" s="314"/>
      <c r="B125" s="314"/>
      <c r="C125" s="314"/>
      <c r="D125" s="314"/>
      <c r="E125" s="314"/>
      <c r="F125" s="314"/>
      <c r="G125" s="314"/>
      <c r="H125" s="314"/>
      <c r="I125" s="314"/>
      <c r="J125" s="314"/>
      <c r="K125"/>
      <c r="L125"/>
      <c r="M125"/>
      <c r="N125"/>
      <c r="O125"/>
      <c r="P125"/>
      <c r="Q125"/>
      <c r="R125"/>
      <c r="S125"/>
      <c r="T125"/>
      <c r="U125"/>
      <c r="V125"/>
      <c r="W125"/>
      <c r="X125"/>
      <c r="Y125"/>
    </row>
    <row r="126" spans="1:25" ht="15.6" customHeight="1" thickBot="1">
      <c r="A126" s="327" t="s">
        <v>47</v>
      </c>
      <c r="B126" s="327"/>
      <c r="C126" s="328"/>
      <c r="D126" s="138" t="s">
        <v>61</v>
      </c>
      <c r="F126" s="329" t="s">
        <v>49</v>
      </c>
      <c r="G126" s="329"/>
      <c r="H126" s="330"/>
      <c r="I126" s="138" t="s">
        <v>50</v>
      </c>
      <c r="K126"/>
      <c r="L126"/>
      <c r="M126"/>
      <c r="N126"/>
      <c r="O126"/>
      <c r="P126"/>
      <c r="Q126"/>
      <c r="R126"/>
      <c r="S126"/>
      <c r="T126"/>
      <c r="U126"/>
      <c r="V126"/>
      <c r="W126"/>
      <c r="X126"/>
      <c r="Y126"/>
    </row>
    <row r="127" spans="1:25" ht="15.6" customHeight="1">
      <c r="A127" s="314"/>
      <c r="B127" s="314"/>
      <c r="C127" s="314"/>
      <c r="D127" s="314"/>
      <c r="E127" s="314"/>
      <c r="F127" s="314"/>
      <c r="G127" s="314"/>
      <c r="H127" s="314"/>
      <c r="I127" s="314"/>
      <c r="J127" s="314"/>
      <c r="K127"/>
      <c r="L127"/>
      <c r="M127"/>
      <c r="N127"/>
      <c r="O127"/>
      <c r="P127"/>
      <c r="Q127"/>
      <c r="R127"/>
      <c r="S127"/>
      <c r="T127"/>
      <c r="U127"/>
      <c r="V127"/>
      <c r="W127"/>
      <c r="X127"/>
      <c r="Y127"/>
    </row>
    <row r="128" spans="1:25" ht="15.6" customHeight="1" thickBot="1">
      <c r="A128" s="315" t="s">
        <v>51</v>
      </c>
      <c r="B128" s="315"/>
      <c r="C128" s="315"/>
      <c r="D128" s="315"/>
      <c r="E128" s="315"/>
      <c r="F128" s="315"/>
      <c r="G128" s="315"/>
      <c r="H128" s="315"/>
      <c r="I128" s="315"/>
      <c r="J128" s="315"/>
      <c r="K128"/>
      <c r="L128"/>
      <c r="M128"/>
      <c r="N128"/>
      <c r="O128"/>
      <c r="P128"/>
      <c r="Q128"/>
      <c r="R128"/>
      <c r="S128"/>
      <c r="T128"/>
      <c r="U128"/>
      <c r="V128"/>
      <c r="W128"/>
      <c r="X128"/>
      <c r="Y128"/>
    </row>
    <row r="129" spans="1:25" ht="15.6" customHeight="1">
      <c r="A129" s="306" t="s">
        <v>76</v>
      </c>
      <c r="B129" s="307"/>
      <c r="C129" s="307"/>
      <c r="D129" s="307"/>
      <c r="E129" s="307"/>
      <c r="F129" s="307"/>
      <c r="G129" s="307"/>
      <c r="H129" s="307"/>
      <c r="I129" s="307"/>
      <c r="J129" s="308"/>
      <c r="K129"/>
      <c r="L129"/>
      <c r="M129"/>
      <c r="N129"/>
      <c r="O129"/>
      <c r="P129"/>
      <c r="Q129"/>
      <c r="R129"/>
      <c r="S129"/>
      <c r="T129"/>
      <c r="U129"/>
      <c r="V129"/>
      <c r="W129"/>
      <c r="X129"/>
      <c r="Y129"/>
    </row>
    <row r="130" spans="1:25" ht="15.6" customHeight="1">
      <c r="A130" s="309"/>
      <c r="B130" s="316"/>
      <c r="C130" s="316"/>
      <c r="D130" s="316"/>
      <c r="E130" s="316"/>
      <c r="F130" s="316"/>
      <c r="G130" s="316"/>
      <c r="H130" s="316"/>
      <c r="I130" s="316"/>
      <c r="J130" s="310"/>
      <c r="K130"/>
      <c r="L130"/>
      <c r="M130"/>
      <c r="N130"/>
      <c r="O130"/>
      <c r="P130"/>
      <c r="Q130"/>
      <c r="R130"/>
      <c r="S130"/>
      <c r="T130"/>
      <c r="U130"/>
      <c r="V130"/>
      <c r="W130"/>
      <c r="X130"/>
      <c r="Y130"/>
    </row>
    <row r="131" spans="1:25" ht="15.6" customHeight="1">
      <c r="A131" s="309"/>
      <c r="B131" s="316"/>
      <c r="C131" s="316"/>
      <c r="D131" s="316"/>
      <c r="E131" s="316"/>
      <c r="F131" s="316"/>
      <c r="G131" s="316"/>
      <c r="H131" s="316"/>
      <c r="I131" s="316"/>
      <c r="J131" s="310"/>
      <c r="K131"/>
      <c r="L131"/>
      <c r="M131"/>
      <c r="N131"/>
      <c r="O131"/>
      <c r="P131"/>
      <c r="Q131"/>
      <c r="R131"/>
      <c r="S131"/>
      <c r="T131"/>
      <c r="U131"/>
      <c r="V131"/>
      <c r="W131"/>
      <c r="X131"/>
      <c r="Y131"/>
    </row>
    <row r="132" spans="1:25" ht="15.6" customHeight="1">
      <c r="A132" s="309"/>
      <c r="B132" s="316"/>
      <c r="C132" s="316"/>
      <c r="D132" s="316"/>
      <c r="E132" s="316"/>
      <c r="F132" s="316"/>
      <c r="G132" s="316"/>
      <c r="H132" s="316"/>
      <c r="I132" s="316"/>
      <c r="J132" s="310"/>
      <c r="K132"/>
      <c r="L132"/>
      <c r="M132"/>
      <c r="N132"/>
      <c r="O132"/>
      <c r="P132"/>
      <c r="Q132"/>
      <c r="R132"/>
      <c r="S132"/>
      <c r="T132"/>
      <c r="U132"/>
      <c r="V132"/>
      <c r="W132"/>
      <c r="X132"/>
      <c r="Y132"/>
    </row>
    <row r="133" spans="1:25" ht="15.6" customHeight="1">
      <c r="A133" s="309"/>
      <c r="B133" s="316"/>
      <c r="C133" s="316"/>
      <c r="D133" s="316"/>
      <c r="E133" s="316"/>
      <c r="F133" s="316"/>
      <c r="G133" s="316"/>
      <c r="H133" s="316"/>
      <c r="I133" s="316"/>
      <c r="J133" s="310"/>
      <c r="K133"/>
      <c r="L133"/>
      <c r="M133"/>
      <c r="N133"/>
      <c r="O133"/>
      <c r="P133"/>
      <c r="Q133"/>
      <c r="R133"/>
      <c r="S133"/>
      <c r="T133"/>
      <c r="U133"/>
      <c r="V133"/>
      <c r="W133"/>
      <c r="X133"/>
      <c r="Y133"/>
    </row>
    <row r="134" spans="1:25" ht="15.6" customHeight="1">
      <c r="A134" s="309"/>
      <c r="B134" s="316"/>
      <c r="C134" s="316"/>
      <c r="D134" s="316"/>
      <c r="E134" s="316"/>
      <c r="F134" s="316"/>
      <c r="G134" s="316"/>
      <c r="H134" s="316"/>
      <c r="I134" s="316"/>
      <c r="J134" s="310"/>
      <c r="K134"/>
      <c r="L134"/>
      <c r="M134"/>
      <c r="N134"/>
      <c r="O134"/>
      <c r="P134"/>
      <c r="Q134"/>
      <c r="R134"/>
      <c r="S134"/>
      <c r="T134"/>
      <c r="U134"/>
      <c r="V134"/>
      <c r="W134"/>
      <c r="X134"/>
      <c r="Y134"/>
    </row>
    <row r="135" spans="1:25" ht="15.6" customHeight="1">
      <c r="A135" s="309"/>
      <c r="B135" s="316"/>
      <c r="C135" s="316"/>
      <c r="D135" s="316"/>
      <c r="E135" s="316"/>
      <c r="F135" s="316"/>
      <c r="G135" s="316"/>
      <c r="H135" s="316"/>
      <c r="I135" s="316"/>
      <c r="J135" s="310"/>
      <c r="K135"/>
      <c r="L135"/>
      <c r="M135"/>
      <c r="N135"/>
      <c r="O135"/>
      <c r="P135"/>
      <c r="Q135"/>
      <c r="R135"/>
      <c r="S135"/>
      <c r="T135"/>
      <c r="U135"/>
      <c r="V135"/>
      <c r="W135"/>
      <c r="X135"/>
      <c r="Y135"/>
    </row>
    <row r="136" spans="1:25" ht="15.6" customHeight="1">
      <c r="A136" s="309"/>
      <c r="B136" s="316"/>
      <c r="C136" s="316"/>
      <c r="D136" s="316"/>
      <c r="E136" s="316"/>
      <c r="F136" s="316"/>
      <c r="G136" s="316"/>
      <c r="H136" s="316"/>
      <c r="I136" s="316"/>
      <c r="J136" s="310"/>
      <c r="K136"/>
      <c r="L136"/>
      <c r="M136"/>
      <c r="N136"/>
      <c r="O136"/>
      <c r="P136"/>
      <c r="Q136"/>
      <c r="R136"/>
      <c r="S136"/>
      <c r="T136"/>
      <c r="U136"/>
      <c r="V136"/>
      <c r="W136"/>
      <c r="X136"/>
      <c r="Y136"/>
    </row>
    <row r="137" spans="1:25" ht="15.6" customHeight="1">
      <c r="A137" s="309"/>
      <c r="B137" s="316"/>
      <c r="C137" s="316"/>
      <c r="D137" s="316"/>
      <c r="E137" s="316"/>
      <c r="F137" s="316"/>
      <c r="G137" s="316"/>
      <c r="H137" s="316"/>
      <c r="I137" s="316"/>
      <c r="J137" s="310"/>
      <c r="K137"/>
      <c r="L137"/>
      <c r="M137"/>
      <c r="N137"/>
      <c r="O137"/>
      <c r="P137"/>
      <c r="Q137"/>
      <c r="R137"/>
      <c r="S137"/>
      <c r="T137"/>
      <c r="U137"/>
      <c r="V137"/>
      <c r="W137"/>
      <c r="X137"/>
      <c r="Y137"/>
    </row>
    <row r="138" spans="1:25" ht="9.9499999999999993" customHeight="1" thickBot="1">
      <c r="A138" s="311"/>
      <c r="B138" s="312"/>
      <c r="C138" s="312"/>
      <c r="D138" s="312"/>
      <c r="E138" s="312"/>
      <c r="F138" s="312"/>
      <c r="G138" s="312"/>
      <c r="H138" s="312"/>
      <c r="I138" s="312"/>
      <c r="J138" s="313"/>
      <c r="K138"/>
      <c r="L138"/>
      <c r="M138"/>
      <c r="N138"/>
      <c r="O138"/>
      <c r="P138"/>
      <c r="Q138"/>
      <c r="R138"/>
      <c r="S138"/>
      <c r="T138"/>
      <c r="U138"/>
      <c r="V138"/>
      <c r="W138"/>
      <c r="X138"/>
      <c r="Y138"/>
    </row>
    <row r="139" spans="1:25" ht="15.6" customHeight="1">
      <c r="A139" s="317"/>
      <c r="B139" s="317"/>
      <c r="C139" s="317"/>
      <c r="D139" s="317"/>
      <c r="E139" s="317"/>
      <c r="F139" s="317"/>
      <c r="G139" s="317"/>
      <c r="H139" s="317"/>
      <c r="I139" s="317"/>
      <c r="J139" s="317"/>
      <c r="K139"/>
      <c r="L139"/>
      <c r="M139"/>
      <c r="N139"/>
      <c r="O139"/>
      <c r="P139"/>
      <c r="Q139"/>
      <c r="R139"/>
      <c r="S139"/>
      <c r="T139"/>
      <c r="U139"/>
      <c r="V139"/>
      <c r="W139"/>
      <c r="X139"/>
      <c r="Y139"/>
    </row>
    <row r="140" spans="1:25" ht="15.6" customHeight="1" thickBot="1">
      <c r="A140" s="315" t="s">
        <v>53</v>
      </c>
      <c r="B140" s="315"/>
      <c r="C140" s="315"/>
      <c r="D140" s="315"/>
      <c r="E140" s="315"/>
      <c r="F140" s="315"/>
      <c r="G140" s="315"/>
      <c r="H140" s="315"/>
      <c r="I140" s="315"/>
      <c r="J140" s="315"/>
      <c r="K140"/>
      <c r="L140"/>
      <c r="M140"/>
      <c r="N140"/>
      <c r="O140"/>
      <c r="P140"/>
      <c r="Q140"/>
      <c r="R140"/>
      <c r="S140"/>
      <c r="T140"/>
      <c r="U140"/>
      <c r="V140"/>
      <c r="W140"/>
      <c r="X140"/>
      <c r="Y140"/>
    </row>
    <row r="141" spans="1:25" ht="15.6" customHeight="1">
      <c r="A141" s="306" t="s">
        <v>77</v>
      </c>
      <c r="B141" s="307"/>
      <c r="C141" s="307"/>
      <c r="D141" s="307"/>
      <c r="E141" s="307"/>
      <c r="F141" s="307"/>
      <c r="G141" s="307"/>
      <c r="H141" s="307"/>
      <c r="I141" s="307"/>
      <c r="J141" s="308"/>
      <c r="K141"/>
      <c r="L141"/>
      <c r="M141"/>
      <c r="N141"/>
      <c r="O141"/>
      <c r="P141"/>
      <c r="Q141"/>
      <c r="R141"/>
      <c r="S141"/>
      <c r="T141"/>
      <c r="U141"/>
      <c r="V141"/>
      <c r="W141"/>
      <c r="X141"/>
      <c r="Y141"/>
    </row>
    <row r="142" spans="1:25" ht="15.6" customHeight="1">
      <c r="A142" s="309"/>
      <c r="B142" s="316"/>
      <c r="C142" s="316"/>
      <c r="D142" s="316"/>
      <c r="E142" s="316"/>
      <c r="F142" s="316"/>
      <c r="G142" s="316"/>
      <c r="H142" s="316"/>
      <c r="I142" s="316"/>
      <c r="J142" s="310"/>
      <c r="K142"/>
      <c r="L142"/>
      <c r="M142"/>
      <c r="N142"/>
      <c r="O142"/>
      <c r="P142"/>
      <c r="Q142"/>
      <c r="R142"/>
      <c r="S142"/>
      <c r="T142"/>
      <c r="U142"/>
      <c r="V142"/>
      <c r="W142"/>
      <c r="X142"/>
      <c r="Y142"/>
    </row>
    <row r="143" spans="1:25" ht="15.6" customHeight="1">
      <c r="A143" s="309"/>
      <c r="B143" s="316"/>
      <c r="C143" s="316"/>
      <c r="D143" s="316"/>
      <c r="E143" s="316"/>
      <c r="F143" s="316"/>
      <c r="G143" s="316"/>
      <c r="H143" s="316"/>
      <c r="I143" s="316"/>
      <c r="J143" s="310"/>
      <c r="K143"/>
      <c r="L143"/>
      <c r="M143"/>
      <c r="N143"/>
      <c r="O143"/>
      <c r="P143"/>
      <c r="Q143"/>
      <c r="R143"/>
      <c r="S143"/>
      <c r="T143"/>
      <c r="U143"/>
      <c r="V143"/>
      <c r="W143"/>
      <c r="X143"/>
      <c r="Y143"/>
    </row>
    <row r="144" spans="1:25" ht="15.6" customHeight="1" thickBot="1">
      <c r="A144" s="311"/>
      <c r="B144" s="312"/>
      <c r="C144" s="312"/>
      <c r="D144" s="312"/>
      <c r="E144" s="312"/>
      <c r="F144" s="312"/>
      <c r="G144" s="312"/>
      <c r="H144" s="312"/>
      <c r="I144" s="312"/>
      <c r="J144" s="313"/>
      <c r="K144"/>
      <c r="L144"/>
      <c r="M144"/>
      <c r="N144"/>
      <c r="O144"/>
      <c r="P144"/>
      <c r="Q144"/>
      <c r="R144"/>
      <c r="S144"/>
      <c r="T144"/>
      <c r="U144"/>
      <c r="V144"/>
      <c r="W144"/>
      <c r="X144"/>
      <c r="Y144"/>
    </row>
    <row r="145" spans="1:25" ht="15.6" customHeight="1">
      <c r="A145" s="317"/>
      <c r="B145" s="317"/>
      <c r="C145" s="317"/>
      <c r="D145" s="317"/>
      <c r="E145" s="317"/>
      <c r="F145" s="317"/>
      <c r="G145" s="317"/>
      <c r="H145" s="317"/>
      <c r="I145" s="317"/>
      <c r="J145" s="317"/>
      <c r="K145"/>
      <c r="L145"/>
      <c r="M145"/>
      <c r="N145"/>
      <c r="O145"/>
      <c r="P145"/>
      <c r="Q145"/>
      <c r="R145"/>
      <c r="S145"/>
      <c r="T145"/>
      <c r="U145"/>
      <c r="V145"/>
      <c r="W145"/>
      <c r="X145"/>
      <c r="Y145"/>
    </row>
    <row r="146" spans="1:25" ht="15.6" customHeight="1" thickBot="1">
      <c r="A146" s="315" t="s">
        <v>55</v>
      </c>
      <c r="B146" s="315"/>
      <c r="C146" s="315"/>
      <c r="D146" s="315"/>
      <c r="E146" s="315"/>
      <c r="F146" s="315"/>
      <c r="G146" s="315"/>
      <c r="H146" s="315"/>
      <c r="I146" s="315"/>
      <c r="J146" s="315"/>
      <c r="K146"/>
      <c r="L146"/>
      <c r="M146"/>
      <c r="N146"/>
      <c r="O146"/>
      <c r="P146"/>
      <c r="Q146"/>
      <c r="R146"/>
      <c r="S146"/>
      <c r="T146"/>
      <c r="U146"/>
      <c r="V146"/>
      <c r="W146"/>
      <c r="X146"/>
      <c r="Y146"/>
    </row>
    <row r="147" spans="1:25" ht="15.6" customHeight="1">
      <c r="A147" s="306" t="s">
        <v>78</v>
      </c>
      <c r="B147" s="307"/>
      <c r="C147" s="307"/>
      <c r="D147" s="307"/>
      <c r="E147" s="307"/>
      <c r="F147" s="307"/>
      <c r="G147" s="307"/>
      <c r="H147" s="307"/>
      <c r="I147" s="307"/>
      <c r="J147" s="308"/>
      <c r="K147"/>
      <c r="L147"/>
      <c r="M147"/>
      <c r="N147"/>
      <c r="O147"/>
      <c r="P147"/>
      <c r="Q147"/>
      <c r="R147"/>
      <c r="S147"/>
      <c r="T147"/>
      <c r="U147"/>
      <c r="V147"/>
      <c r="W147"/>
      <c r="X147"/>
      <c r="Y147"/>
    </row>
    <row r="148" spans="1:25" ht="15.6" customHeight="1">
      <c r="A148" s="309"/>
      <c r="B148" s="303"/>
      <c r="C148" s="303"/>
      <c r="D148" s="303"/>
      <c r="E148" s="303"/>
      <c r="F148" s="303"/>
      <c r="G148" s="303"/>
      <c r="H148" s="303"/>
      <c r="I148" s="303"/>
      <c r="J148" s="310"/>
      <c r="K148"/>
      <c r="L148"/>
      <c r="M148"/>
      <c r="N148"/>
      <c r="O148"/>
      <c r="P148"/>
      <c r="Q148"/>
      <c r="R148"/>
      <c r="S148"/>
      <c r="T148"/>
      <c r="U148"/>
      <c r="V148"/>
      <c r="W148"/>
      <c r="X148"/>
      <c r="Y148"/>
    </row>
    <row r="149" spans="1:25" ht="26.1" customHeight="1">
      <c r="A149" s="309"/>
      <c r="B149" s="303"/>
      <c r="C149" s="303"/>
      <c r="D149" s="303"/>
      <c r="E149" s="303"/>
      <c r="F149" s="303"/>
      <c r="G149" s="303"/>
      <c r="H149" s="303"/>
      <c r="I149" s="303"/>
      <c r="J149" s="310"/>
      <c r="K149"/>
      <c r="L149"/>
      <c r="M149"/>
      <c r="N149"/>
      <c r="O149"/>
      <c r="P149"/>
      <c r="Q149"/>
      <c r="R149"/>
      <c r="S149"/>
      <c r="T149"/>
      <c r="U149"/>
      <c r="V149"/>
      <c r="W149"/>
      <c r="X149"/>
      <c r="Y149"/>
    </row>
    <row r="150" spans="1:25" ht="0.95" customHeight="1" thickBot="1">
      <c r="A150" s="311"/>
      <c r="B150" s="312"/>
      <c r="C150" s="312"/>
      <c r="D150" s="312"/>
      <c r="E150" s="312"/>
      <c r="F150" s="312"/>
      <c r="G150" s="312"/>
      <c r="H150" s="312"/>
      <c r="I150" s="312"/>
      <c r="J150" s="313"/>
      <c r="K150"/>
      <c r="L150"/>
      <c r="M150"/>
      <c r="N150"/>
      <c r="O150"/>
      <c r="P150"/>
      <c r="Q150"/>
      <c r="R150"/>
      <c r="S150"/>
      <c r="T150"/>
      <c r="U150"/>
      <c r="V150"/>
      <c r="W150"/>
      <c r="X150"/>
      <c r="Y150"/>
    </row>
    <row r="151" spans="1:25" ht="15.6" customHeight="1">
      <c r="A151" s="303"/>
      <c r="B151" s="303"/>
      <c r="C151" s="303"/>
      <c r="D151" s="303"/>
      <c r="E151" s="303"/>
      <c r="F151" s="303"/>
      <c r="G151" s="303"/>
      <c r="H151" s="303"/>
      <c r="I151" s="303"/>
      <c r="J151" s="303"/>
      <c r="K151"/>
      <c r="L151"/>
      <c r="M151"/>
      <c r="N151"/>
      <c r="O151"/>
      <c r="P151"/>
      <c r="Q151"/>
      <c r="R151"/>
      <c r="S151"/>
      <c r="T151"/>
      <c r="U151"/>
      <c r="V151"/>
      <c r="W151"/>
      <c r="X151"/>
      <c r="Y151"/>
    </row>
    <row r="152" spans="1:25" ht="15.6" customHeight="1">
      <c r="A152" s="304"/>
      <c r="B152" s="304"/>
      <c r="C152" s="304"/>
      <c r="D152" s="304"/>
      <c r="E152" s="304"/>
      <c r="F152" s="304"/>
      <c r="G152" s="304"/>
      <c r="H152" s="304"/>
      <c r="I152" s="304"/>
      <c r="J152" s="304"/>
      <c r="K152"/>
      <c r="L152"/>
      <c r="M152"/>
      <c r="N152"/>
      <c r="O152"/>
      <c r="P152"/>
      <c r="Q152"/>
      <c r="R152"/>
      <c r="S152"/>
      <c r="T152"/>
      <c r="U152"/>
      <c r="V152"/>
      <c r="W152"/>
      <c r="X152"/>
      <c r="Y152"/>
    </row>
    <row r="153" spans="1:25" ht="15.6" customHeight="1" thickBot="1">
      <c r="A153" s="305" t="s">
        <v>57</v>
      </c>
      <c r="B153" s="305"/>
      <c r="C153" s="305"/>
      <c r="D153" s="305"/>
      <c r="E153" s="305"/>
      <c r="F153" s="305"/>
      <c r="G153" s="305"/>
      <c r="H153" s="305"/>
      <c r="I153" s="305"/>
      <c r="J153" s="305"/>
      <c r="K153"/>
      <c r="L153"/>
      <c r="M153"/>
      <c r="N153"/>
      <c r="O153"/>
      <c r="P153"/>
      <c r="Q153"/>
      <c r="R153"/>
      <c r="S153"/>
      <c r="T153"/>
      <c r="U153"/>
      <c r="V153"/>
      <c r="W153"/>
      <c r="X153"/>
      <c r="Y153"/>
    </row>
    <row r="154" spans="1:25" ht="15.6" customHeight="1">
      <c r="A154" s="306" t="s">
        <v>79</v>
      </c>
      <c r="B154" s="307"/>
      <c r="C154" s="307"/>
      <c r="D154" s="307"/>
      <c r="E154" s="307"/>
      <c r="F154" s="307"/>
      <c r="G154" s="307"/>
      <c r="H154" s="307"/>
      <c r="I154" s="307"/>
      <c r="J154" s="308"/>
      <c r="K154"/>
      <c r="L154"/>
      <c r="M154"/>
      <c r="N154"/>
      <c r="O154"/>
      <c r="P154"/>
      <c r="Q154"/>
      <c r="R154"/>
      <c r="S154"/>
      <c r="T154"/>
      <c r="U154"/>
      <c r="V154"/>
      <c r="W154"/>
      <c r="X154"/>
      <c r="Y154"/>
    </row>
    <row r="155" spans="1:25" ht="15.6" customHeight="1">
      <c r="A155" s="309"/>
      <c r="B155" s="303"/>
      <c r="C155" s="303"/>
      <c r="D155" s="303"/>
      <c r="E155" s="303"/>
      <c r="F155" s="303"/>
      <c r="G155" s="303"/>
      <c r="H155" s="303"/>
      <c r="I155" s="303"/>
      <c r="J155" s="310"/>
      <c r="K155"/>
      <c r="L155"/>
      <c r="M155"/>
      <c r="N155"/>
      <c r="O155"/>
      <c r="P155"/>
      <c r="Q155"/>
      <c r="R155"/>
      <c r="S155"/>
      <c r="T155"/>
      <c r="U155"/>
      <c r="V155"/>
      <c r="W155"/>
      <c r="X155"/>
      <c r="Y155"/>
    </row>
    <row r="156" spans="1:25" ht="15.6" customHeight="1">
      <c r="A156" s="309"/>
      <c r="B156" s="303"/>
      <c r="C156" s="303"/>
      <c r="D156" s="303"/>
      <c r="E156" s="303"/>
      <c r="F156" s="303"/>
      <c r="G156" s="303"/>
      <c r="H156" s="303"/>
      <c r="I156" s="303"/>
      <c r="J156" s="310"/>
      <c r="K156"/>
      <c r="L156"/>
      <c r="M156"/>
      <c r="N156"/>
      <c r="O156"/>
      <c r="P156"/>
      <c r="Q156"/>
      <c r="R156"/>
      <c r="S156"/>
      <c r="T156"/>
      <c r="U156"/>
      <c r="V156"/>
      <c r="W156"/>
      <c r="X156"/>
      <c r="Y156"/>
    </row>
    <row r="157" spans="1:25" ht="15.6" customHeight="1" thickBot="1">
      <c r="A157" s="311"/>
      <c r="B157" s="312"/>
      <c r="C157" s="312"/>
      <c r="D157" s="312"/>
      <c r="E157" s="312"/>
      <c r="F157" s="312"/>
      <c r="G157" s="312"/>
      <c r="H157" s="312"/>
      <c r="I157" s="312"/>
      <c r="J157" s="313"/>
      <c r="K157"/>
      <c r="L157"/>
      <c r="M157"/>
      <c r="N157"/>
      <c r="O157"/>
      <c r="P157"/>
      <c r="Q157"/>
      <c r="R157"/>
      <c r="S157"/>
      <c r="T157"/>
      <c r="U157"/>
      <c r="V157"/>
      <c r="W157"/>
      <c r="X157"/>
      <c r="Y157"/>
    </row>
    <row r="158" spans="1:25" ht="15.6" customHeight="1" thickBot="1">
      <c r="A158" s="318"/>
      <c r="B158" s="319"/>
      <c r="C158" s="319"/>
      <c r="D158" s="319"/>
      <c r="E158" s="319"/>
      <c r="F158" s="319"/>
      <c r="G158" s="319"/>
      <c r="H158" s="319"/>
      <c r="I158" s="319"/>
      <c r="J158" s="320"/>
      <c r="K158"/>
      <c r="L158"/>
      <c r="M158"/>
      <c r="N158"/>
      <c r="O158"/>
      <c r="P158"/>
      <c r="Q158"/>
      <c r="R158"/>
      <c r="S158"/>
      <c r="T158"/>
      <c r="U158"/>
      <c r="V158"/>
      <c r="W158"/>
      <c r="X158"/>
      <c r="Y158"/>
    </row>
    <row r="159" spans="1:25" ht="21" customHeight="1">
      <c r="A159" s="321" t="s">
        <v>80</v>
      </c>
      <c r="B159" s="321"/>
      <c r="C159" s="321"/>
      <c r="D159" s="321"/>
      <c r="E159" s="321"/>
      <c r="F159" s="321"/>
      <c r="G159" s="321"/>
      <c r="H159" s="321"/>
      <c r="I159" s="321"/>
      <c r="J159" s="321"/>
      <c r="K159"/>
      <c r="L159"/>
      <c r="M159"/>
      <c r="N159"/>
      <c r="O159"/>
      <c r="P159"/>
      <c r="Q159"/>
      <c r="R159"/>
      <c r="S159"/>
      <c r="T159"/>
      <c r="U159"/>
      <c r="V159"/>
      <c r="W159"/>
      <c r="X159"/>
      <c r="Y159"/>
    </row>
    <row r="160" spans="1:25" ht="15.6" customHeight="1" thickBot="1">
      <c r="A160" s="322"/>
      <c r="B160" s="322"/>
      <c r="C160" s="322"/>
      <c r="D160" s="322"/>
      <c r="E160" s="322"/>
      <c r="F160" s="322"/>
      <c r="G160" s="322"/>
      <c r="H160" s="322"/>
      <c r="I160" s="322"/>
      <c r="J160" s="322"/>
      <c r="K160"/>
      <c r="L160"/>
      <c r="M160"/>
      <c r="N160"/>
      <c r="O160"/>
      <c r="P160"/>
      <c r="Q160"/>
      <c r="R160"/>
      <c r="S160"/>
      <c r="T160"/>
      <c r="U160"/>
      <c r="V160"/>
      <c r="W160"/>
      <c r="X160"/>
      <c r="Y160"/>
    </row>
    <row r="161" spans="1:25" ht="15.6" customHeight="1" thickBot="1">
      <c r="A161" s="323" t="s">
        <v>45</v>
      </c>
      <c r="B161" s="323"/>
      <c r="C161" s="324" t="s">
        <v>81</v>
      </c>
      <c r="D161" s="325"/>
      <c r="E161" s="325"/>
      <c r="F161" s="325"/>
      <c r="G161" s="325"/>
      <c r="H161" s="325"/>
      <c r="I161" s="325"/>
      <c r="J161" s="326"/>
      <c r="K161"/>
      <c r="L161"/>
      <c r="M161"/>
      <c r="N161"/>
      <c r="O161"/>
      <c r="P161"/>
      <c r="Q161"/>
      <c r="R161"/>
      <c r="S161"/>
      <c r="T161"/>
      <c r="U161"/>
      <c r="V161"/>
      <c r="W161"/>
      <c r="X161"/>
      <c r="Y161"/>
    </row>
    <row r="162" spans="1:25" ht="15.6" customHeight="1" thickBot="1">
      <c r="A162" s="314"/>
      <c r="B162" s="314"/>
      <c r="C162" s="314"/>
      <c r="D162" s="314"/>
      <c r="E162" s="314"/>
      <c r="F162" s="314"/>
      <c r="G162" s="314"/>
      <c r="H162" s="314"/>
      <c r="I162" s="314"/>
      <c r="J162" s="314"/>
      <c r="K162"/>
      <c r="L162"/>
      <c r="M162"/>
      <c r="N162"/>
      <c r="O162"/>
      <c r="P162"/>
      <c r="Q162"/>
      <c r="R162"/>
      <c r="S162"/>
      <c r="T162"/>
      <c r="U162"/>
      <c r="V162"/>
      <c r="W162"/>
      <c r="X162"/>
      <c r="Y162"/>
    </row>
    <row r="163" spans="1:25" ht="15.6" customHeight="1" thickBot="1">
      <c r="A163" s="327" t="s">
        <v>47</v>
      </c>
      <c r="B163" s="327"/>
      <c r="C163" s="328"/>
      <c r="D163" s="138" t="s">
        <v>48</v>
      </c>
      <c r="F163" s="329" t="s">
        <v>49</v>
      </c>
      <c r="G163" s="329"/>
      <c r="H163" s="330"/>
      <c r="I163" s="138" t="s">
        <v>50</v>
      </c>
      <c r="K163"/>
      <c r="L163"/>
      <c r="M163"/>
      <c r="N163"/>
      <c r="O163"/>
      <c r="P163"/>
      <c r="Q163"/>
      <c r="R163"/>
      <c r="S163"/>
      <c r="T163"/>
      <c r="U163"/>
      <c r="V163"/>
      <c r="W163"/>
      <c r="X163"/>
      <c r="Y163"/>
    </row>
    <row r="164" spans="1:25" ht="15.6" customHeight="1">
      <c r="A164" s="314"/>
      <c r="B164" s="314"/>
      <c r="C164" s="314"/>
      <c r="D164" s="314"/>
      <c r="E164" s="314"/>
      <c r="F164" s="314"/>
      <c r="G164" s="314"/>
      <c r="H164" s="314"/>
      <c r="I164" s="314"/>
      <c r="J164" s="314"/>
      <c r="K164"/>
      <c r="L164"/>
      <c r="M164"/>
      <c r="N164"/>
      <c r="O164"/>
      <c r="P164"/>
      <c r="Q164"/>
      <c r="R164"/>
      <c r="S164"/>
      <c r="T164"/>
      <c r="U164"/>
      <c r="V164"/>
      <c r="W164"/>
      <c r="X164"/>
      <c r="Y164"/>
    </row>
    <row r="165" spans="1:25" ht="15.6" customHeight="1" thickBot="1">
      <c r="A165" s="315" t="s">
        <v>51</v>
      </c>
      <c r="B165" s="315"/>
      <c r="C165" s="315"/>
      <c r="D165" s="315"/>
      <c r="E165" s="315"/>
      <c r="F165" s="315"/>
      <c r="G165" s="315"/>
      <c r="H165" s="315"/>
      <c r="I165" s="315"/>
      <c r="J165" s="315"/>
      <c r="K165"/>
      <c r="L165"/>
      <c r="M165"/>
      <c r="N165"/>
      <c r="O165"/>
      <c r="P165"/>
      <c r="Q165"/>
      <c r="R165"/>
      <c r="S165"/>
      <c r="T165"/>
      <c r="U165"/>
      <c r="V165"/>
      <c r="W165"/>
      <c r="X165"/>
      <c r="Y165"/>
    </row>
    <row r="166" spans="1:25" ht="15.6" customHeight="1">
      <c r="A166" s="337" t="s">
        <v>82</v>
      </c>
      <c r="B166" s="338"/>
      <c r="C166" s="338"/>
      <c r="D166" s="338"/>
      <c r="E166" s="338"/>
      <c r="F166" s="338"/>
      <c r="G166" s="338"/>
      <c r="H166" s="338"/>
      <c r="I166" s="338"/>
      <c r="J166" s="339"/>
      <c r="K166"/>
      <c r="L166"/>
      <c r="M166"/>
      <c r="N166"/>
      <c r="O166"/>
      <c r="P166"/>
      <c r="Q166"/>
      <c r="R166"/>
      <c r="S166"/>
      <c r="T166"/>
      <c r="U166"/>
      <c r="V166"/>
      <c r="W166"/>
      <c r="X166"/>
      <c r="Y166"/>
    </row>
    <row r="167" spans="1:25" ht="15.6" customHeight="1">
      <c r="A167" s="340"/>
      <c r="B167" s="341"/>
      <c r="C167" s="341"/>
      <c r="D167" s="341"/>
      <c r="E167" s="341"/>
      <c r="F167" s="341"/>
      <c r="G167" s="341"/>
      <c r="H167" s="341"/>
      <c r="I167" s="341"/>
      <c r="J167" s="342"/>
      <c r="K167"/>
      <c r="L167"/>
      <c r="M167"/>
      <c r="N167"/>
      <c r="O167"/>
      <c r="P167"/>
      <c r="Q167"/>
      <c r="R167"/>
      <c r="S167"/>
      <c r="T167"/>
      <c r="U167"/>
      <c r="V167"/>
      <c r="W167"/>
      <c r="X167"/>
      <c r="Y167"/>
    </row>
    <row r="168" spans="1:25" ht="15.6" customHeight="1">
      <c r="A168" s="340"/>
      <c r="B168" s="341"/>
      <c r="C168" s="341"/>
      <c r="D168" s="341"/>
      <c r="E168" s="341"/>
      <c r="F168" s="341"/>
      <c r="G168" s="341"/>
      <c r="H168" s="341"/>
      <c r="I168" s="341"/>
      <c r="J168" s="342"/>
      <c r="K168"/>
      <c r="L168"/>
      <c r="M168"/>
      <c r="N168"/>
      <c r="O168"/>
      <c r="P168"/>
      <c r="Q168"/>
      <c r="R168"/>
      <c r="S168"/>
      <c r="T168"/>
      <c r="U168"/>
      <c r="V168"/>
      <c r="W168"/>
      <c r="X168"/>
      <c r="Y168"/>
    </row>
    <row r="169" spans="1:25" ht="15.6" customHeight="1">
      <c r="A169" s="340"/>
      <c r="B169" s="341"/>
      <c r="C169" s="341"/>
      <c r="D169" s="341"/>
      <c r="E169" s="341"/>
      <c r="F169" s="341"/>
      <c r="G169" s="341"/>
      <c r="H169" s="341"/>
      <c r="I169" s="341"/>
      <c r="J169" s="342"/>
      <c r="K169"/>
      <c r="L169"/>
      <c r="M169"/>
      <c r="N169"/>
      <c r="O169"/>
      <c r="P169"/>
      <c r="Q169"/>
      <c r="R169"/>
      <c r="S169"/>
      <c r="T169"/>
      <c r="U169"/>
      <c r="V169"/>
      <c r="W169"/>
      <c r="X169"/>
      <c r="Y169"/>
    </row>
    <row r="170" spans="1:25" ht="15.6" customHeight="1">
      <c r="A170" s="340"/>
      <c r="B170" s="341"/>
      <c r="C170" s="341"/>
      <c r="D170" s="341"/>
      <c r="E170" s="341"/>
      <c r="F170" s="341"/>
      <c r="G170" s="341"/>
      <c r="H170" s="341"/>
      <c r="I170" s="341"/>
      <c r="J170" s="342"/>
      <c r="K170"/>
      <c r="L170"/>
      <c r="M170"/>
      <c r="N170"/>
      <c r="O170"/>
      <c r="P170"/>
      <c r="Q170"/>
      <c r="R170"/>
      <c r="S170"/>
      <c r="T170"/>
      <c r="U170"/>
      <c r="V170"/>
      <c r="W170"/>
      <c r="X170"/>
      <c r="Y170"/>
    </row>
    <row r="171" spans="1:25" ht="15.6" customHeight="1">
      <c r="A171" s="340"/>
      <c r="B171" s="341"/>
      <c r="C171" s="341"/>
      <c r="D171" s="341"/>
      <c r="E171" s="341"/>
      <c r="F171" s="341"/>
      <c r="G171" s="341"/>
      <c r="H171" s="341"/>
      <c r="I171" s="341"/>
      <c r="J171" s="342"/>
      <c r="K171"/>
      <c r="L171"/>
      <c r="M171"/>
      <c r="N171"/>
      <c r="O171"/>
      <c r="P171"/>
      <c r="Q171"/>
      <c r="R171"/>
      <c r="S171"/>
      <c r="T171"/>
      <c r="U171"/>
      <c r="V171"/>
      <c r="W171"/>
      <c r="X171"/>
      <c r="Y171"/>
    </row>
    <row r="172" spans="1:25" ht="15.6" customHeight="1">
      <c r="A172" s="340"/>
      <c r="B172" s="341"/>
      <c r="C172" s="341"/>
      <c r="D172" s="341"/>
      <c r="E172" s="341"/>
      <c r="F172" s="341"/>
      <c r="G172" s="341"/>
      <c r="H172" s="341"/>
      <c r="I172" s="341"/>
      <c r="J172" s="342"/>
      <c r="K172"/>
      <c r="L172"/>
      <c r="M172"/>
      <c r="N172"/>
      <c r="O172"/>
      <c r="P172"/>
      <c r="Q172"/>
      <c r="R172"/>
      <c r="S172"/>
      <c r="T172"/>
      <c r="U172"/>
      <c r="V172"/>
      <c r="W172"/>
      <c r="X172"/>
      <c r="Y172"/>
    </row>
    <row r="173" spans="1:25" ht="15.6" customHeight="1">
      <c r="A173" s="340"/>
      <c r="B173" s="341"/>
      <c r="C173" s="341"/>
      <c r="D173" s="341"/>
      <c r="E173" s="341"/>
      <c r="F173" s="341"/>
      <c r="G173" s="341"/>
      <c r="H173" s="341"/>
      <c r="I173" s="341"/>
      <c r="J173" s="342"/>
      <c r="K173"/>
      <c r="L173"/>
      <c r="M173"/>
      <c r="N173"/>
      <c r="O173"/>
      <c r="P173"/>
      <c r="Q173"/>
      <c r="R173"/>
      <c r="S173"/>
      <c r="T173"/>
      <c r="U173"/>
      <c r="V173"/>
      <c r="W173"/>
      <c r="X173"/>
      <c r="Y173"/>
    </row>
    <row r="174" spans="1:25" ht="15.6" customHeight="1">
      <c r="A174" s="340"/>
      <c r="B174" s="341"/>
      <c r="C174" s="341"/>
      <c r="D174" s="341"/>
      <c r="E174" s="341"/>
      <c r="F174" s="341"/>
      <c r="G174" s="341"/>
      <c r="H174" s="341"/>
      <c r="I174" s="341"/>
      <c r="J174" s="342"/>
      <c r="K174"/>
      <c r="L174"/>
      <c r="M174"/>
      <c r="N174"/>
      <c r="O174"/>
      <c r="P174"/>
      <c r="Q174"/>
      <c r="R174"/>
      <c r="S174"/>
      <c r="T174"/>
      <c r="U174"/>
      <c r="V174"/>
      <c r="W174"/>
      <c r="X174"/>
      <c r="Y174"/>
    </row>
    <row r="175" spans="1:25" ht="15.6" customHeight="1" thickBot="1">
      <c r="A175" s="343"/>
      <c r="B175" s="344"/>
      <c r="C175" s="344"/>
      <c r="D175" s="344"/>
      <c r="E175" s="344"/>
      <c r="F175" s="344"/>
      <c r="G175" s="344"/>
      <c r="H175" s="344"/>
      <c r="I175" s="344"/>
      <c r="J175" s="345"/>
      <c r="K175"/>
      <c r="L175"/>
      <c r="M175"/>
      <c r="N175"/>
      <c r="O175"/>
      <c r="P175"/>
      <c r="Q175"/>
      <c r="R175"/>
      <c r="S175"/>
      <c r="T175"/>
      <c r="U175"/>
      <c r="V175"/>
      <c r="W175"/>
      <c r="X175"/>
      <c r="Y175"/>
    </row>
    <row r="176" spans="1:25" ht="15.6" customHeight="1">
      <c r="A176" s="317"/>
      <c r="B176" s="317"/>
      <c r="C176" s="317"/>
      <c r="D176" s="317"/>
      <c r="E176" s="317"/>
      <c r="F176" s="317"/>
      <c r="G176" s="317"/>
      <c r="H176" s="317"/>
      <c r="I176" s="317"/>
      <c r="J176" s="317"/>
      <c r="K176"/>
      <c r="L176"/>
      <c r="M176"/>
      <c r="N176"/>
      <c r="O176"/>
      <c r="P176"/>
      <c r="Q176"/>
      <c r="R176"/>
      <c r="S176"/>
      <c r="T176"/>
      <c r="U176"/>
      <c r="V176"/>
      <c r="W176"/>
      <c r="X176"/>
      <c r="Y176"/>
    </row>
    <row r="177" spans="1:25" ht="15.6" customHeight="1" thickBot="1">
      <c r="A177" s="315" t="s">
        <v>53</v>
      </c>
      <c r="B177" s="315"/>
      <c r="C177" s="315"/>
      <c r="D177" s="315"/>
      <c r="E177" s="315"/>
      <c r="F177" s="315"/>
      <c r="G177" s="315"/>
      <c r="H177" s="315"/>
      <c r="I177" s="315"/>
      <c r="J177" s="315"/>
      <c r="K177"/>
      <c r="L177"/>
      <c r="M177"/>
      <c r="N177"/>
      <c r="O177"/>
      <c r="P177"/>
      <c r="Q177"/>
      <c r="R177"/>
      <c r="S177"/>
      <c r="T177"/>
      <c r="U177"/>
      <c r="V177"/>
      <c r="W177"/>
      <c r="X177"/>
      <c r="Y177"/>
    </row>
    <row r="178" spans="1:25" ht="15.6" customHeight="1">
      <c r="A178" s="306" t="s">
        <v>83</v>
      </c>
      <c r="B178" s="307"/>
      <c r="C178" s="307"/>
      <c r="D178" s="307"/>
      <c r="E178" s="307"/>
      <c r="F178" s="307"/>
      <c r="G178" s="307"/>
      <c r="H178" s="307"/>
      <c r="I178" s="307"/>
      <c r="J178" s="308"/>
      <c r="K178"/>
      <c r="L178"/>
      <c r="M178"/>
      <c r="N178"/>
      <c r="O178"/>
      <c r="P178"/>
      <c r="Q178"/>
      <c r="R178"/>
      <c r="S178"/>
      <c r="T178"/>
      <c r="U178"/>
      <c r="V178"/>
      <c r="W178"/>
      <c r="X178"/>
      <c r="Y178"/>
    </row>
    <row r="179" spans="1:25" ht="15.6" customHeight="1">
      <c r="A179" s="309"/>
      <c r="B179" s="316"/>
      <c r="C179" s="316"/>
      <c r="D179" s="316"/>
      <c r="E179" s="316"/>
      <c r="F179" s="316"/>
      <c r="G179" s="316"/>
      <c r="H179" s="316"/>
      <c r="I179" s="316"/>
      <c r="J179" s="310"/>
      <c r="K179"/>
      <c r="L179"/>
      <c r="M179"/>
      <c r="N179"/>
      <c r="O179"/>
      <c r="P179"/>
      <c r="Q179"/>
      <c r="R179"/>
      <c r="S179"/>
      <c r="T179"/>
      <c r="U179"/>
      <c r="V179"/>
      <c r="W179"/>
      <c r="X179"/>
      <c r="Y179"/>
    </row>
    <row r="180" spans="1:25" ht="15.6" customHeight="1">
      <c r="A180" s="309"/>
      <c r="B180" s="316"/>
      <c r="C180" s="316"/>
      <c r="D180" s="316"/>
      <c r="E180" s="316"/>
      <c r="F180" s="316"/>
      <c r="G180" s="316"/>
      <c r="H180" s="316"/>
      <c r="I180" s="316"/>
      <c r="J180" s="310"/>
      <c r="K180"/>
      <c r="L180"/>
      <c r="M180"/>
      <c r="N180"/>
      <c r="O180"/>
      <c r="P180"/>
      <c r="Q180"/>
      <c r="R180"/>
      <c r="S180"/>
      <c r="T180"/>
      <c r="U180"/>
      <c r="V180"/>
      <c r="W180"/>
      <c r="X180"/>
      <c r="Y180"/>
    </row>
    <row r="181" spans="1:25" ht="15.6" customHeight="1">
      <c r="A181" s="309"/>
      <c r="B181" s="316"/>
      <c r="C181" s="316"/>
      <c r="D181" s="316"/>
      <c r="E181" s="316"/>
      <c r="F181" s="316"/>
      <c r="G181" s="316"/>
      <c r="H181" s="316"/>
      <c r="I181" s="316"/>
      <c r="J181" s="310"/>
      <c r="K181"/>
      <c r="L181"/>
      <c r="M181"/>
      <c r="N181"/>
      <c r="O181"/>
      <c r="P181"/>
      <c r="Q181"/>
      <c r="R181"/>
      <c r="S181"/>
      <c r="T181"/>
      <c r="U181"/>
      <c r="V181"/>
      <c r="W181"/>
      <c r="X181"/>
      <c r="Y181"/>
    </row>
    <row r="182" spans="1:25" ht="15.6" customHeight="1" thickBot="1">
      <c r="A182" s="311"/>
      <c r="B182" s="312"/>
      <c r="C182" s="312"/>
      <c r="D182" s="312"/>
      <c r="E182" s="312"/>
      <c r="F182" s="312"/>
      <c r="G182" s="312"/>
      <c r="H182" s="312"/>
      <c r="I182" s="312"/>
      <c r="J182" s="313"/>
      <c r="K182"/>
      <c r="L182"/>
      <c r="M182"/>
      <c r="N182"/>
      <c r="O182"/>
      <c r="P182"/>
      <c r="Q182"/>
      <c r="R182"/>
      <c r="S182"/>
      <c r="T182"/>
      <c r="U182"/>
      <c r="V182"/>
      <c r="W182"/>
      <c r="X182"/>
      <c r="Y182"/>
    </row>
    <row r="183" spans="1:25" ht="15.6" customHeight="1">
      <c r="A183" s="317"/>
      <c r="B183" s="317"/>
      <c r="C183" s="317"/>
      <c r="D183" s="317"/>
      <c r="E183" s="317"/>
      <c r="F183" s="317"/>
      <c r="G183" s="317"/>
      <c r="H183" s="317"/>
      <c r="I183" s="317"/>
      <c r="J183" s="317"/>
      <c r="K183"/>
      <c r="L183"/>
      <c r="M183"/>
      <c r="N183"/>
      <c r="O183"/>
      <c r="P183"/>
      <c r="Q183"/>
      <c r="R183"/>
      <c r="S183"/>
      <c r="T183"/>
      <c r="U183"/>
      <c r="V183"/>
      <c r="W183"/>
      <c r="X183"/>
      <c r="Y183"/>
    </row>
    <row r="184" spans="1:25" ht="15.6" customHeight="1" thickBot="1">
      <c r="A184" s="315" t="s">
        <v>55</v>
      </c>
      <c r="B184" s="315"/>
      <c r="C184" s="315"/>
      <c r="D184" s="315"/>
      <c r="E184" s="315"/>
      <c r="F184" s="315"/>
      <c r="G184" s="315"/>
      <c r="H184" s="315"/>
      <c r="I184" s="315"/>
      <c r="J184" s="315"/>
      <c r="K184"/>
      <c r="L184"/>
      <c r="M184"/>
      <c r="N184"/>
      <c r="O184"/>
      <c r="P184"/>
      <c r="Q184"/>
      <c r="R184"/>
      <c r="S184"/>
      <c r="T184"/>
      <c r="U184"/>
      <c r="V184"/>
      <c r="W184"/>
      <c r="X184"/>
      <c r="Y184"/>
    </row>
    <row r="185" spans="1:25" ht="15.6" customHeight="1">
      <c r="A185" s="306" t="s">
        <v>84</v>
      </c>
      <c r="B185" s="307"/>
      <c r="C185" s="307"/>
      <c r="D185" s="307"/>
      <c r="E185" s="307"/>
      <c r="F185" s="307"/>
      <c r="G185" s="307"/>
      <c r="H185" s="307"/>
      <c r="I185" s="307"/>
      <c r="J185" s="308"/>
      <c r="K185"/>
      <c r="L185"/>
      <c r="M185"/>
      <c r="N185"/>
      <c r="O185"/>
      <c r="P185"/>
      <c r="Q185"/>
      <c r="R185"/>
      <c r="S185"/>
      <c r="T185"/>
      <c r="U185"/>
      <c r="V185"/>
      <c r="W185"/>
      <c r="X185"/>
      <c r="Y185"/>
    </row>
    <row r="186" spans="1:25" ht="15" customHeight="1" thickBot="1">
      <c r="A186" s="311"/>
      <c r="B186" s="312"/>
      <c r="C186" s="312"/>
      <c r="D186" s="312"/>
      <c r="E186" s="312"/>
      <c r="F186" s="312"/>
      <c r="G186" s="312"/>
      <c r="H186" s="312"/>
      <c r="I186" s="312"/>
      <c r="J186" s="313"/>
      <c r="K186"/>
      <c r="L186"/>
      <c r="M186"/>
      <c r="N186"/>
      <c r="O186"/>
      <c r="P186"/>
      <c r="Q186"/>
      <c r="R186"/>
      <c r="S186"/>
      <c r="T186"/>
      <c r="U186"/>
      <c r="V186"/>
      <c r="W186"/>
      <c r="X186"/>
      <c r="Y186"/>
    </row>
    <row r="187" spans="1:25" ht="15.6" customHeight="1">
      <c r="A187" s="336"/>
      <c r="B187" s="336"/>
      <c r="C187" s="336"/>
      <c r="D187" s="336"/>
      <c r="E187" s="336"/>
      <c r="F187" s="336"/>
      <c r="G187" s="336"/>
      <c r="H187" s="336"/>
      <c r="I187" s="336"/>
      <c r="J187" s="336"/>
      <c r="K187"/>
      <c r="L187"/>
      <c r="M187"/>
      <c r="N187"/>
      <c r="O187"/>
      <c r="P187"/>
      <c r="Q187"/>
      <c r="R187"/>
      <c r="S187"/>
      <c r="T187"/>
      <c r="U187"/>
      <c r="V187"/>
      <c r="W187"/>
      <c r="X187"/>
      <c r="Y187"/>
    </row>
    <row r="188" spans="1:25" ht="15.95" customHeight="1">
      <c r="A188" s="304"/>
      <c r="B188" s="304"/>
      <c r="C188" s="304"/>
      <c r="D188" s="304"/>
      <c r="E188" s="304"/>
      <c r="F188" s="304"/>
      <c r="G188" s="304"/>
      <c r="H188" s="304"/>
      <c r="I188" s="304"/>
      <c r="J188" s="304"/>
      <c r="K188"/>
      <c r="L188"/>
      <c r="M188"/>
      <c r="N188"/>
      <c r="O188"/>
      <c r="P188"/>
      <c r="Q188"/>
      <c r="R188"/>
      <c r="S188"/>
      <c r="T188"/>
      <c r="U188"/>
      <c r="V188"/>
      <c r="W188"/>
      <c r="X188"/>
      <c r="Y188"/>
    </row>
    <row r="189" spans="1:25" ht="15" customHeight="1" thickBot="1">
      <c r="A189" s="305" t="s">
        <v>57</v>
      </c>
      <c r="B189" s="305"/>
      <c r="C189" s="305"/>
      <c r="D189" s="305"/>
      <c r="E189" s="305"/>
      <c r="F189" s="305"/>
      <c r="G189" s="305"/>
      <c r="H189" s="305"/>
      <c r="I189" s="305"/>
      <c r="J189" s="305"/>
      <c r="K189"/>
      <c r="L189"/>
      <c r="M189"/>
      <c r="N189"/>
      <c r="O189"/>
      <c r="P189"/>
      <c r="Q189"/>
      <c r="R189"/>
      <c r="S189"/>
      <c r="T189"/>
      <c r="U189"/>
      <c r="V189"/>
      <c r="W189"/>
      <c r="X189"/>
      <c r="Y189"/>
    </row>
    <row r="190" spans="1:25" ht="15.6" customHeight="1">
      <c r="A190" s="306" t="s">
        <v>85</v>
      </c>
      <c r="B190" s="307"/>
      <c r="C190" s="307"/>
      <c r="D190" s="307"/>
      <c r="E190" s="307"/>
      <c r="F190" s="307"/>
      <c r="G190" s="307"/>
      <c r="H190" s="307"/>
      <c r="I190" s="307"/>
      <c r="J190" s="308"/>
      <c r="K190"/>
      <c r="L190"/>
      <c r="M190"/>
      <c r="N190"/>
      <c r="O190"/>
      <c r="P190"/>
      <c r="Q190"/>
      <c r="R190"/>
      <c r="S190"/>
      <c r="T190"/>
      <c r="U190"/>
      <c r="V190"/>
      <c r="W190"/>
      <c r="X190"/>
      <c r="Y190"/>
    </row>
    <row r="191" spans="1:25" ht="15.6" customHeight="1">
      <c r="A191" s="309"/>
      <c r="B191" s="316"/>
      <c r="C191" s="316"/>
      <c r="D191" s="316"/>
      <c r="E191" s="316"/>
      <c r="F191" s="316"/>
      <c r="G191" s="316"/>
      <c r="H191" s="316"/>
      <c r="I191" s="316"/>
      <c r="J191" s="310"/>
      <c r="K191"/>
      <c r="L191"/>
      <c r="M191"/>
      <c r="N191"/>
      <c r="O191"/>
      <c r="P191"/>
      <c r="Q191"/>
      <c r="R191"/>
      <c r="S191"/>
      <c r="T191"/>
      <c r="U191"/>
      <c r="V191"/>
      <c r="W191"/>
      <c r="X191"/>
      <c r="Y191"/>
    </row>
    <row r="192" spans="1:25" ht="5.0999999999999996" customHeight="1" thickBot="1">
      <c r="A192" s="309"/>
      <c r="B192" s="316"/>
      <c r="C192" s="316"/>
      <c r="D192" s="316"/>
      <c r="E192" s="316"/>
      <c r="F192" s="316"/>
      <c r="G192" s="316"/>
      <c r="H192" s="316"/>
      <c r="I192" s="316"/>
      <c r="J192" s="310"/>
      <c r="K192"/>
      <c r="L192"/>
      <c r="M192"/>
      <c r="N192"/>
      <c r="O192"/>
      <c r="P192"/>
      <c r="Q192"/>
      <c r="R192"/>
      <c r="S192"/>
      <c r="T192"/>
      <c r="U192"/>
      <c r="V192"/>
      <c r="W192"/>
      <c r="X192"/>
      <c r="Y192"/>
    </row>
    <row r="193" spans="1:25" ht="3" hidden="1" customHeight="1" thickBot="1">
      <c r="A193" s="309"/>
      <c r="B193" s="316"/>
      <c r="C193" s="316"/>
      <c r="D193" s="316"/>
      <c r="E193" s="316"/>
      <c r="F193" s="316"/>
      <c r="G193" s="316"/>
      <c r="H193" s="316"/>
      <c r="I193" s="316"/>
      <c r="J193" s="310"/>
      <c r="K193"/>
      <c r="L193"/>
      <c r="M193"/>
      <c r="N193"/>
      <c r="O193"/>
      <c r="P193"/>
      <c r="Q193"/>
      <c r="R193"/>
      <c r="S193"/>
      <c r="T193"/>
      <c r="U193"/>
      <c r="V193"/>
      <c r="W193"/>
      <c r="X193"/>
      <c r="Y193"/>
    </row>
    <row r="194" spans="1:25" ht="15" hidden="1" customHeight="1" thickBot="1">
      <c r="A194" s="311"/>
      <c r="B194" s="312"/>
      <c r="C194" s="312"/>
      <c r="D194" s="312"/>
      <c r="E194" s="312"/>
      <c r="F194" s="312"/>
      <c r="G194" s="312"/>
      <c r="H194" s="312"/>
      <c r="I194" s="312"/>
      <c r="J194" s="313"/>
      <c r="K194"/>
      <c r="L194"/>
      <c r="M194"/>
      <c r="N194"/>
      <c r="O194"/>
      <c r="P194"/>
      <c r="Q194"/>
      <c r="R194"/>
      <c r="S194"/>
      <c r="T194"/>
      <c r="U194"/>
      <c r="V194"/>
      <c r="W194"/>
      <c r="X194"/>
      <c r="Y194"/>
    </row>
    <row r="195" spans="1:25" ht="15.6" customHeight="1" thickBot="1">
      <c r="A195" s="318"/>
      <c r="B195" s="319"/>
      <c r="C195" s="319"/>
      <c r="D195" s="319"/>
      <c r="E195" s="319"/>
      <c r="F195" s="319"/>
      <c r="G195" s="319"/>
      <c r="H195" s="319"/>
      <c r="I195" s="319"/>
      <c r="J195" s="320"/>
      <c r="K195"/>
      <c r="L195"/>
      <c r="M195"/>
      <c r="N195"/>
      <c r="O195"/>
      <c r="P195"/>
      <c r="Q195"/>
      <c r="R195"/>
      <c r="S195"/>
      <c r="T195"/>
      <c r="U195"/>
      <c r="V195"/>
      <c r="W195"/>
      <c r="X195"/>
      <c r="Y195"/>
    </row>
    <row r="196" spans="1:25" ht="21.95" customHeight="1">
      <c r="A196" s="321" t="s">
        <v>86</v>
      </c>
      <c r="B196" s="321"/>
      <c r="C196" s="321"/>
      <c r="D196" s="321"/>
      <c r="E196" s="321"/>
      <c r="F196" s="321"/>
      <c r="G196" s="321"/>
      <c r="H196" s="321"/>
      <c r="I196" s="321"/>
      <c r="J196" s="321"/>
      <c r="K196"/>
      <c r="L196"/>
      <c r="M196"/>
      <c r="N196"/>
      <c r="O196"/>
      <c r="P196"/>
      <c r="Q196"/>
      <c r="R196"/>
      <c r="S196"/>
      <c r="T196"/>
      <c r="U196"/>
      <c r="V196"/>
      <c r="W196"/>
      <c r="X196"/>
      <c r="Y196"/>
    </row>
    <row r="197" spans="1:25" ht="15.6" customHeight="1" thickBot="1">
      <c r="A197" s="322"/>
      <c r="B197" s="322"/>
      <c r="C197" s="322"/>
      <c r="D197" s="322"/>
      <c r="E197" s="322"/>
      <c r="F197" s="322"/>
      <c r="G197" s="322"/>
      <c r="H197" s="322"/>
      <c r="I197" s="322"/>
      <c r="J197" s="322"/>
      <c r="K197"/>
      <c r="L197"/>
      <c r="M197"/>
      <c r="N197"/>
      <c r="O197"/>
      <c r="P197"/>
      <c r="Q197"/>
      <c r="R197"/>
      <c r="S197"/>
      <c r="T197"/>
      <c r="U197"/>
      <c r="V197"/>
      <c r="W197"/>
      <c r="X197"/>
      <c r="Y197"/>
    </row>
    <row r="198" spans="1:25" ht="15.6" customHeight="1" thickBot="1">
      <c r="A198" s="323" t="s">
        <v>45</v>
      </c>
      <c r="B198" s="323"/>
      <c r="C198" s="324" t="s">
        <v>87</v>
      </c>
      <c r="D198" s="325"/>
      <c r="E198" s="325"/>
      <c r="F198" s="325"/>
      <c r="G198" s="325"/>
      <c r="H198" s="325"/>
      <c r="I198" s="325"/>
      <c r="J198" s="326"/>
      <c r="K198"/>
      <c r="L198"/>
      <c r="M198"/>
      <c r="N198"/>
      <c r="O198"/>
      <c r="P198"/>
      <c r="Q198"/>
      <c r="R198"/>
      <c r="S198"/>
      <c r="T198"/>
      <c r="U198"/>
      <c r="V198"/>
      <c r="W198"/>
      <c r="X198"/>
      <c r="Y198"/>
    </row>
    <row r="199" spans="1:25" ht="15.6" customHeight="1" thickBot="1">
      <c r="A199" s="314"/>
      <c r="B199" s="314"/>
      <c r="C199" s="314"/>
      <c r="D199" s="314"/>
      <c r="E199" s="314"/>
      <c r="F199" s="314"/>
      <c r="G199" s="314"/>
      <c r="H199" s="314"/>
      <c r="I199" s="314"/>
      <c r="J199" s="314"/>
      <c r="K199"/>
      <c r="L199"/>
      <c r="M199"/>
      <c r="N199"/>
      <c r="O199"/>
      <c r="P199"/>
      <c r="Q199"/>
      <c r="R199"/>
      <c r="S199"/>
      <c r="T199"/>
      <c r="U199"/>
      <c r="V199"/>
      <c r="W199"/>
      <c r="X199"/>
      <c r="Y199"/>
    </row>
    <row r="200" spans="1:25" ht="15.6" customHeight="1" thickBot="1">
      <c r="A200" s="327" t="s">
        <v>47</v>
      </c>
      <c r="B200" s="327"/>
      <c r="C200" s="328"/>
      <c r="D200" s="138" t="s">
        <v>50</v>
      </c>
      <c r="F200" s="329" t="s">
        <v>49</v>
      </c>
      <c r="G200" s="329"/>
      <c r="H200" s="330"/>
      <c r="I200" s="138" t="s">
        <v>88</v>
      </c>
      <c r="K200"/>
      <c r="L200"/>
      <c r="M200"/>
      <c r="N200"/>
      <c r="O200"/>
      <c r="P200"/>
      <c r="Q200"/>
      <c r="R200"/>
      <c r="S200"/>
      <c r="T200"/>
      <c r="U200"/>
      <c r="V200"/>
      <c r="W200"/>
      <c r="X200"/>
      <c r="Y200"/>
    </row>
    <row r="201" spans="1:25" ht="15.6" customHeight="1">
      <c r="A201" s="314"/>
      <c r="B201" s="314"/>
      <c r="C201" s="314"/>
      <c r="D201" s="314"/>
      <c r="E201" s="314"/>
      <c r="F201" s="314"/>
      <c r="G201" s="314"/>
      <c r="H201" s="314"/>
      <c r="I201" s="314"/>
      <c r="J201" s="314"/>
      <c r="K201"/>
      <c r="L201"/>
      <c r="M201"/>
      <c r="N201"/>
      <c r="O201"/>
      <c r="P201"/>
      <c r="Q201"/>
      <c r="R201"/>
      <c r="S201"/>
      <c r="T201"/>
      <c r="U201"/>
      <c r="V201"/>
      <c r="W201"/>
      <c r="X201"/>
      <c r="Y201"/>
    </row>
    <row r="202" spans="1:25" ht="15.6" customHeight="1" thickBot="1">
      <c r="A202" s="315" t="s">
        <v>51</v>
      </c>
      <c r="B202" s="315"/>
      <c r="C202" s="315"/>
      <c r="D202" s="315"/>
      <c r="E202" s="315"/>
      <c r="F202" s="315"/>
      <c r="G202" s="315"/>
      <c r="H202" s="315"/>
      <c r="I202" s="315"/>
      <c r="J202" s="315"/>
      <c r="K202"/>
      <c r="L202"/>
      <c r="M202"/>
      <c r="N202"/>
      <c r="O202"/>
      <c r="P202"/>
      <c r="Q202"/>
      <c r="R202"/>
      <c r="S202"/>
      <c r="T202"/>
      <c r="U202"/>
      <c r="V202"/>
      <c r="W202"/>
      <c r="X202"/>
      <c r="Y202"/>
    </row>
    <row r="203" spans="1:25" ht="15.6" customHeight="1">
      <c r="A203" s="306" t="s">
        <v>89</v>
      </c>
      <c r="B203" s="307"/>
      <c r="C203" s="307"/>
      <c r="D203" s="307"/>
      <c r="E203" s="307"/>
      <c r="F203" s="307"/>
      <c r="G203" s="307"/>
      <c r="H203" s="307"/>
      <c r="I203" s="307"/>
      <c r="J203" s="308"/>
      <c r="K203"/>
      <c r="L203"/>
      <c r="M203"/>
      <c r="N203"/>
      <c r="O203"/>
      <c r="P203"/>
      <c r="Q203"/>
      <c r="R203"/>
      <c r="S203"/>
      <c r="T203"/>
      <c r="U203"/>
      <c r="V203"/>
      <c r="W203"/>
      <c r="X203"/>
      <c r="Y203"/>
    </row>
    <row r="204" spans="1:25" ht="15.6" customHeight="1">
      <c r="A204" s="309"/>
      <c r="B204" s="316"/>
      <c r="C204" s="316"/>
      <c r="D204" s="316"/>
      <c r="E204" s="316"/>
      <c r="F204" s="316"/>
      <c r="G204" s="316"/>
      <c r="H204" s="316"/>
      <c r="I204" s="316"/>
      <c r="J204" s="310"/>
      <c r="K204"/>
      <c r="L204"/>
      <c r="M204"/>
      <c r="N204"/>
      <c r="O204"/>
      <c r="P204"/>
      <c r="Q204"/>
      <c r="R204"/>
      <c r="S204"/>
      <c r="T204"/>
      <c r="U204"/>
      <c r="V204"/>
      <c r="W204"/>
      <c r="X204"/>
      <c r="Y204"/>
    </row>
    <row r="205" spans="1:25" ht="15.6" customHeight="1">
      <c r="A205" s="309"/>
      <c r="B205" s="316"/>
      <c r="C205" s="316"/>
      <c r="D205" s="316"/>
      <c r="E205" s="316"/>
      <c r="F205" s="316"/>
      <c r="G205" s="316"/>
      <c r="H205" s="316"/>
      <c r="I205" s="316"/>
      <c r="J205" s="310"/>
      <c r="K205"/>
      <c r="L205"/>
      <c r="M205"/>
      <c r="N205"/>
      <c r="O205"/>
      <c r="P205"/>
      <c r="Q205"/>
      <c r="R205"/>
      <c r="S205"/>
      <c r="T205"/>
      <c r="U205"/>
      <c r="V205"/>
      <c r="W205"/>
      <c r="X205"/>
      <c r="Y205"/>
    </row>
    <row r="206" spans="1:25" ht="15.6" customHeight="1">
      <c r="A206" s="309"/>
      <c r="B206" s="316"/>
      <c r="C206" s="316"/>
      <c r="D206" s="316"/>
      <c r="E206" s="316"/>
      <c r="F206" s="316"/>
      <c r="G206" s="316"/>
      <c r="H206" s="316"/>
      <c r="I206" s="316"/>
      <c r="J206" s="310"/>
      <c r="K206"/>
      <c r="L206"/>
      <c r="M206"/>
      <c r="N206"/>
      <c r="O206"/>
      <c r="P206"/>
      <c r="Q206"/>
      <c r="R206"/>
      <c r="S206"/>
      <c r="T206"/>
      <c r="U206"/>
      <c r="V206"/>
      <c r="W206"/>
      <c r="X206"/>
      <c r="Y206"/>
    </row>
    <row r="207" spans="1:25" ht="15.6" customHeight="1">
      <c r="A207" s="309"/>
      <c r="B207" s="316"/>
      <c r="C207" s="316"/>
      <c r="D207" s="316"/>
      <c r="E207" s="316"/>
      <c r="F207" s="316"/>
      <c r="G207" s="316"/>
      <c r="H207" s="316"/>
      <c r="I207" s="316"/>
      <c r="J207" s="310"/>
      <c r="K207"/>
      <c r="L207"/>
      <c r="M207"/>
      <c r="N207"/>
      <c r="O207"/>
      <c r="P207"/>
      <c r="Q207"/>
      <c r="R207"/>
      <c r="S207"/>
      <c r="T207"/>
      <c r="U207"/>
      <c r="V207"/>
      <c r="W207"/>
      <c r="X207"/>
      <c r="Y207"/>
    </row>
    <row r="208" spans="1:25" ht="15.6" customHeight="1">
      <c r="A208" s="309"/>
      <c r="B208" s="316"/>
      <c r="C208" s="316"/>
      <c r="D208" s="316"/>
      <c r="E208" s="316"/>
      <c r="F208" s="316"/>
      <c r="G208" s="316"/>
      <c r="H208" s="316"/>
      <c r="I208" s="316"/>
      <c r="J208" s="310"/>
      <c r="K208"/>
      <c r="L208"/>
      <c r="M208"/>
      <c r="N208"/>
      <c r="O208"/>
      <c r="P208"/>
      <c r="Q208"/>
      <c r="R208"/>
      <c r="S208"/>
      <c r="T208"/>
      <c r="U208"/>
      <c r="V208"/>
      <c r="W208"/>
      <c r="X208"/>
      <c r="Y208"/>
    </row>
    <row r="209" spans="1:25" ht="15.6" customHeight="1">
      <c r="A209" s="309"/>
      <c r="B209" s="316"/>
      <c r="C209" s="316"/>
      <c r="D209" s="316"/>
      <c r="E209" s="316"/>
      <c r="F209" s="316"/>
      <c r="G209" s="316"/>
      <c r="H209" s="316"/>
      <c r="I209" s="316"/>
      <c r="J209" s="310"/>
      <c r="K209"/>
      <c r="L209"/>
      <c r="M209"/>
      <c r="N209"/>
      <c r="O209"/>
      <c r="P209"/>
      <c r="Q209"/>
      <c r="R209"/>
      <c r="S209"/>
      <c r="T209"/>
      <c r="U209"/>
      <c r="V209"/>
      <c r="W209"/>
      <c r="X209"/>
      <c r="Y209"/>
    </row>
    <row r="210" spans="1:25" ht="15.6" customHeight="1" thickBot="1">
      <c r="A210" s="311"/>
      <c r="B210" s="312"/>
      <c r="C210" s="312"/>
      <c r="D210" s="312"/>
      <c r="E210" s="312"/>
      <c r="F210" s="312"/>
      <c r="G210" s="312"/>
      <c r="H210" s="312"/>
      <c r="I210" s="312"/>
      <c r="J210" s="313"/>
      <c r="K210"/>
      <c r="L210"/>
      <c r="M210"/>
      <c r="N210"/>
      <c r="O210"/>
      <c r="P210"/>
      <c r="Q210"/>
      <c r="R210"/>
      <c r="S210"/>
      <c r="T210"/>
      <c r="U210"/>
      <c r="V210"/>
      <c r="W210"/>
      <c r="X210"/>
      <c r="Y210"/>
    </row>
    <row r="211" spans="1:25" ht="15.6" customHeight="1">
      <c r="A211" s="317"/>
      <c r="B211" s="317"/>
      <c r="C211" s="317"/>
      <c r="D211" s="317"/>
      <c r="E211" s="317"/>
      <c r="F211" s="317"/>
      <c r="G211" s="317"/>
      <c r="H211" s="317"/>
      <c r="I211" s="317"/>
      <c r="J211" s="317"/>
      <c r="K211"/>
      <c r="L211"/>
      <c r="M211"/>
      <c r="N211"/>
      <c r="O211"/>
      <c r="P211"/>
      <c r="Q211"/>
      <c r="R211"/>
      <c r="S211"/>
      <c r="T211"/>
      <c r="U211"/>
      <c r="V211"/>
      <c r="W211"/>
      <c r="X211"/>
      <c r="Y211"/>
    </row>
    <row r="212" spans="1:25" ht="15.6" customHeight="1" thickBot="1">
      <c r="A212" s="315" t="s">
        <v>53</v>
      </c>
      <c r="B212" s="315"/>
      <c r="C212" s="315"/>
      <c r="D212" s="315"/>
      <c r="E212" s="315"/>
      <c r="F212" s="315"/>
      <c r="G212" s="315"/>
      <c r="H212" s="315"/>
      <c r="I212" s="315"/>
      <c r="J212" s="315"/>
      <c r="K212"/>
      <c r="L212"/>
      <c r="M212"/>
      <c r="N212"/>
      <c r="O212"/>
      <c r="P212"/>
      <c r="Q212"/>
      <c r="R212"/>
      <c r="S212"/>
      <c r="T212"/>
      <c r="U212"/>
      <c r="V212"/>
      <c r="W212"/>
      <c r="X212"/>
      <c r="Y212"/>
    </row>
    <row r="213" spans="1:25" ht="15.6" customHeight="1">
      <c r="A213" s="306" t="s">
        <v>90</v>
      </c>
      <c r="B213" s="307"/>
      <c r="C213" s="307"/>
      <c r="D213" s="307"/>
      <c r="E213" s="307"/>
      <c r="F213" s="307"/>
      <c r="G213" s="307"/>
      <c r="H213" s="307"/>
      <c r="I213" s="307"/>
      <c r="J213" s="308"/>
      <c r="K213"/>
      <c r="L213"/>
      <c r="M213"/>
      <c r="N213"/>
      <c r="O213"/>
      <c r="P213"/>
      <c r="Q213"/>
      <c r="R213"/>
      <c r="S213"/>
      <c r="T213"/>
      <c r="U213"/>
      <c r="V213"/>
      <c r="W213"/>
      <c r="X213"/>
      <c r="Y213"/>
    </row>
    <row r="214" spans="1:25" ht="15.6" customHeight="1">
      <c r="A214" s="309"/>
      <c r="B214" s="316"/>
      <c r="C214" s="316"/>
      <c r="D214" s="316"/>
      <c r="E214" s="316"/>
      <c r="F214" s="316"/>
      <c r="G214" s="316"/>
      <c r="H214" s="316"/>
      <c r="I214" s="316"/>
      <c r="J214" s="310"/>
      <c r="K214"/>
      <c r="L214"/>
      <c r="M214"/>
      <c r="N214"/>
      <c r="O214"/>
      <c r="P214"/>
      <c r="Q214"/>
      <c r="R214"/>
      <c r="S214"/>
      <c r="T214"/>
      <c r="U214"/>
      <c r="V214"/>
      <c r="W214"/>
      <c r="X214"/>
      <c r="Y214"/>
    </row>
    <row r="215" spans="1:25" ht="15.6" customHeight="1">
      <c r="A215" s="309"/>
      <c r="B215" s="316"/>
      <c r="C215" s="316"/>
      <c r="D215" s="316"/>
      <c r="E215" s="316"/>
      <c r="F215" s="316"/>
      <c r="G215" s="316"/>
      <c r="H215" s="316"/>
      <c r="I215" s="316"/>
      <c r="J215" s="310"/>
      <c r="K215"/>
      <c r="L215"/>
      <c r="M215"/>
      <c r="N215"/>
      <c r="O215"/>
      <c r="P215"/>
      <c r="Q215"/>
      <c r="R215"/>
      <c r="S215"/>
      <c r="T215"/>
      <c r="U215"/>
      <c r="V215"/>
      <c r="W215"/>
      <c r="X215"/>
      <c r="Y215"/>
    </row>
    <row r="216" spans="1:25" ht="15.6" customHeight="1">
      <c r="A216" s="309"/>
      <c r="B216" s="316"/>
      <c r="C216" s="316"/>
      <c r="D216" s="316"/>
      <c r="E216" s="316"/>
      <c r="F216" s="316"/>
      <c r="G216" s="316"/>
      <c r="H216" s="316"/>
      <c r="I216" s="316"/>
      <c r="J216" s="310"/>
      <c r="K216"/>
      <c r="L216"/>
      <c r="M216"/>
      <c r="N216"/>
      <c r="O216"/>
      <c r="P216"/>
      <c r="Q216"/>
      <c r="R216"/>
      <c r="S216"/>
      <c r="T216"/>
      <c r="U216"/>
      <c r="V216"/>
      <c r="W216"/>
      <c r="X216"/>
      <c r="Y216"/>
    </row>
    <row r="217" spans="1:25" ht="15.6" customHeight="1" thickBot="1">
      <c r="A217" s="311"/>
      <c r="B217" s="312"/>
      <c r="C217" s="312"/>
      <c r="D217" s="312"/>
      <c r="E217" s="312"/>
      <c r="F217" s="312"/>
      <c r="G217" s="312"/>
      <c r="H217" s="312"/>
      <c r="I217" s="312"/>
      <c r="J217" s="313"/>
      <c r="K217"/>
      <c r="L217"/>
      <c r="M217"/>
      <c r="N217"/>
      <c r="O217"/>
      <c r="P217"/>
      <c r="Q217"/>
      <c r="R217"/>
      <c r="S217"/>
      <c r="T217"/>
      <c r="U217"/>
      <c r="V217"/>
      <c r="W217"/>
      <c r="X217"/>
      <c r="Y217"/>
    </row>
    <row r="218" spans="1:25" ht="15.6" customHeight="1">
      <c r="A218" s="317"/>
      <c r="B218" s="317"/>
      <c r="C218" s="317"/>
      <c r="D218" s="317"/>
      <c r="E218" s="317"/>
      <c r="F218" s="317"/>
      <c r="G218" s="317"/>
      <c r="H218" s="317"/>
      <c r="I218" s="317"/>
      <c r="J218" s="317"/>
      <c r="K218"/>
      <c r="L218"/>
      <c r="M218"/>
      <c r="N218"/>
      <c r="O218"/>
      <c r="P218"/>
      <c r="Q218"/>
      <c r="R218"/>
      <c r="S218"/>
      <c r="T218"/>
      <c r="U218"/>
      <c r="V218"/>
      <c r="W218"/>
      <c r="X218"/>
      <c r="Y218"/>
    </row>
    <row r="219" spans="1:25" ht="15.6" customHeight="1" thickBot="1">
      <c r="A219" s="315" t="s">
        <v>55</v>
      </c>
      <c r="B219" s="315"/>
      <c r="C219" s="315"/>
      <c r="D219" s="315"/>
      <c r="E219" s="315"/>
      <c r="F219" s="315"/>
      <c r="G219" s="315"/>
      <c r="H219" s="315"/>
      <c r="I219" s="315"/>
      <c r="J219" s="315"/>
      <c r="K219"/>
      <c r="L219"/>
      <c r="M219"/>
      <c r="N219"/>
      <c r="O219"/>
      <c r="P219"/>
      <c r="Q219"/>
      <c r="R219"/>
      <c r="S219"/>
      <c r="T219"/>
      <c r="U219"/>
      <c r="V219"/>
      <c r="W219"/>
      <c r="X219"/>
      <c r="Y219"/>
    </row>
    <row r="220" spans="1:25" ht="15.6" customHeight="1">
      <c r="A220" s="306" t="s">
        <v>91</v>
      </c>
      <c r="B220" s="307"/>
      <c r="C220" s="307"/>
      <c r="D220" s="307"/>
      <c r="E220" s="307"/>
      <c r="F220" s="307"/>
      <c r="G220" s="307"/>
      <c r="H220" s="307"/>
      <c r="I220" s="307"/>
      <c r="J220" s="308"/>
      <c r="K220"/>
      <c r="L220"/>
      <c r="M220"/>
      <c r="N220"/>
      <c r="O220"/>
      <c r="P220"/>
      <c r="Q220"/>
      <c r="R220"/>
      <c r="S220"/>
      <c r="T220"/>
      <c r="U220"/>
      <c r="V220"/>
      <c r="W220"/>
      <c r="X220"/>
      <c r="Y220"/>
    </row>
    <row r="221" spans="1:25" ht="15.6" customHeight="1">
      <c r="A221" s="309"/>
      <c r="B221" s="303"/>
      <c r="C221" s="303"/>
      <c r="D221" s="303"/>
      <c r="E221" s="303"/>
      <c r="F221" s="303"/>
      <c r="G221" s="303"/>
      <c r="H221" s="303"/>
      <c r="I221" s="303"/>
      <c r="J221" s="310"/>
      <c r="K221"/>
      <c r="L221"/>
      <c r="M221"/>
      <c r="N221"/>
      <c r="O221"/>
      <c r="P221"/>
      <c r="Q221"/>
      <c r="R221"/>
      <c r="S221"/>
      <c r="T221"/>
      <c r="U221"/>
      <c r="V221"/>
      <c r="W221"/>
      <c r="X221"/>
      <c r="Y221"/>
    </row>
    <row r="222" spans="1:25" ht="15.6" customHeight="1">
      <c r="A222" s="309"/>
      <c r="B222" s="303"/>
      <c r="C222" s="303"/>
      <c r="D222" s="303"/>
      <c r="E222" s="303"/>
      <c r="F222" s="303"/>
      <c r="G222" s="303"/>
      <c r="H222" s="303"/>
      <c r="I222" s="303"/>
      <c r="J222" s="310"/>
      <c r="K222"/>
      <c r="L222"/>
      <c r="M222"/>
      <c r="N222"/>
      <c r="O222"/>
      <c r="P222"/>
      <c r="Q222"/>
      <c r="R222"/>
      <c r="S222"/>
      <c r="T222"/>
      <c r="U222"/>
      <c r="V222"/>
      <c r="W222"/>
      <c r="X222"/>
      <c r="Y222"/>
    </row>
    <row r="223" spans="1:25" ht="15.6" customHeight="1">
      <c r="A223" s="309"/>
      <c r="B223" s="303"/>
      <c r="C223" s="303"/>
      <c r="D223" s="303"/>
      <c r="E223" s="303"/>
      <c r="F223" s="303"/>
      <c r="G223" s="303"/>
      <c r="H223" s="303"/>
      <c r="I223" s="303"/>
      <c r="J223" s="310"/>
      <c r="K223"/>
      <c r="L223"/>
      <c r="M223"/>
      <c r="N223"/>
      <c r="O223"/>
      <c r="P223"/>
      <c r="Q223"/>
      <c r="R223"/>
      <c r="S223"/>
      <c r="T223"/>
      <c r="U223"/>
      <c r="V223"/>
      <c r="W223"/>
      <c r="X223"/>
      <c r="Y223"/>
    </row>
    <row r="224" spans="1:25" ht="15.6" customHeight="1" thickBot="1">
      <c r="A224" s="311"/>
      <c r="B224" s="312"/>
      <c r="C224" s="312"/>
      <c r="D224" s="312"/>
      <c r="E224" s="312"/>
      <c r="F224" s="312"/>
      <c r="G224" s="312"/>
      <c r="H224" s="312"/>
      <c r="I224" s="312"/>
      <c r="J224" s="313"/>
      <c r="K224"/>
      <c r="L224"/>
      <c r="M224"/>
      <c r="N224"/>
      <c r="O224"/>
      <c r="P224"/>
      <c r="Q224"/>
      <c r="R224"/>
      <c r="S224"/>
      <c r="T224"/>
      <c r="U224"/>
      <c r="V224"/>
      <c r="W224"/>
      <c r="X224"/>
      <c r="Y224"/>
    </row>
    <row r="225" spans="1:25" ht="15.6" customHeight="1">
      <c r="A225" s="303"/>
      <c r="B225" s="303"/>
      <c r="C225" s="303"/>
      <c r="D225" s="303"/>
      <c r="E225" s="303"/>
      <c r="F225" s="303"/>
      <c r="G225" s="303"/>
      <c r="H225" s="303"/>
      <c r="I225" s="303"/>
      <c r="J225" s="303"/>
      <c r="K225"/>
      <c r="L225"/>
      <c r="M225"/>
      <c r="N225"/>
      <c r="O225"/>
      <c r="P225"/>
      <c r="Q225"/>
      <c r="R225"/>
      <c r="S225"/>
      <c r="T225"/>
      <c r="U225"/>
      <c r="V225"/>
      <c r="W225"/>
      <c r="X225"/>
      <c r="Y225"/>
    </row>
    <row r="226" spans="1:25" ht="15.6" customHeight="1">
      <c r="A226" s="304"/>
      <c r="B226" s="304"/>
      <c r="C226" s="304"/>
      <c r="D226" s="304"/>
      <c r="E226" s="304"/>
      <c r="F226" s="304"/>
      <c r="G226" s="304"/>
      <c r="H226" s="304"/>
      <c r="I226" s="304"/>
      <c r="J226" s="304"/>
      <c r="K226"/>
      <c r="L226"/>
      <c r="M226"/>
      <c r="N226"/>
      <c r="O226"/>
      <c r="P226"/>
      <c r="Q226"/>
      <c r="R226"/>
      <c r="S226"/>
      <c r="T226"/>
      <c r="U226"/>
      <c r="V226"/>
      <c r="W226"/>
      <c r="X226"/>
      <c r="Y226"/>
    </row>
    <row r="227" spans="1:25" ht="15.6" customHeight="1" thickBot="1">
      <c r="A227" s="305" t="s">
        <v>57</v>
      </c>
      <c r="B227" s="305"/>
      <c r="C227" s="305"/>
      <c r="D227" s="305"/>
      <c r="E227" s="305"/>
      <c r="F227" s="305"/>
      <c r="G227" s="305"/>
      <c r="H227" s="305"/>
      <c r="I227" s="305"/>
      <c r="J227" s="305"/>
      <c r="K227"/>
      <c r="L227"/>
      <c r="M227"/>
      <c r="N227"/>
      <c r="O227"/>
      <c r="P227"/>
      <c r="Q227"/>
      <c r="R227"/>
      <c r="S227"/>
      <c r="T227"/>
      <c r="U227"/>
      <c r="V227"/>
      <c r="W227"/>
      <c r="X227"/>
      <c r="Y227"/>
    </row>
    <row r="228" spans="1:25" ht="15.6" customHeight="1">
      <c r="A228" s="306" t="s">
        <v>92</v>
      </c>
      <c r="B228" s="307"/>
      <c r="C228" s="307"/>
      <c r="D228" s="307"/>
      <c r="E228" s="307"/>
      <c r="F228" s="307"/>
      <c r="G228" s="307"/>
      <c r="H228" s="307"/>
      <c r="I228" s="307"/>
      <c r="J228" s="308"/>
      <c r="K228"/>
      <c r="L228"/>
      <c r="M228"/>
      <c r="N228"/>
      <c r="O228"/>
      <c r="P228"/>
      <c r="Q228"/>
      <c r="R228"/>
      <c r="S228"/>
      <c r="T228"/>
      <c r="U228"/>
      <c r="V228"/>
      <c r="W228"/>
      <c r="X228"/>
      <c r="Y228"/>
    </row>
    <row r="229" spans="1:25" ht="18.95" customHeight="1" thickBot="1">
      <c r="A229" s="309"/>
      <c r="B229" s="303"/>
      <c r="C229" s="303"/>
      <c r="D229" s="303"/>
      <c r="E229" s="303"/>
      <c r="F229" s="303"/>
      <c r="G229" s="303"/>
      <c r="H229" s="303"/>
      <c r="I229" s="303"/>
      <c r="J229" s="310"/>
      <c r="K229"/>
      <c r="L229"/>
      <c r="M229"/>
      <c r="N229"/>
      <c r="O229"/>
      <c r="P229"/>
      <c r="Q229"/>
      <c r="R229"/>
      <c r="S229"/>
      <c r="T229"/>
      <c r="U229"/>
      <c r="V229"/>
      <c r="W229"/>
      <c r="X229"/>
      <c r="Y229"/>
    </row>
    <row r="230" spans="1:25" ht="6" hidden="1" customHeight="1" thickBot="1">
      <c r="A230" s="311"/>
      <c r="B230" s="312"/>
      <c r="C230" s="312"/>
      <c r="D230" s="312"/>
      <c r="E230" s="312"/>
      <c r="F230" s="312"/>
      <c r="G230" s="312"/>
      <c r="H230" s="312"/>
      <c r="I230" s="312"/>
      <c r="J230" s="313"/>
      <c r="K230"/>
      <c r="L230"/>
      <c r="M230"/>
      <c r="N230"/>
      <c r="O230"/>
      <c r="P230"/>
      <c r="Q230"/>
      <c r="R230"/>
      <c r="S230"/>
      <c r="T230"/>
      <c r="U230"/>
      <c r="V230"/>
      <c r="W230"/>
      <c r="X230"/>
      <c r="Y230"/>
    </row>
    <row r="231" spans="1:25" ht="15.6" customHeight="1" thickBot="1">
      <c r="A231" s="318"/>
      <c r="B231" s="319"/>
      <c r="C231" s="319"/>
      <c r="D231" s="319"/>
      <c r="E231" s="319"/>
      <c r="F231" s="319"/>
      <c r="G231" s="319"/>
      <c r="H231" s="319"/>
      <c r="I231" s="319"/>
      <c r="J231" s="320"/>
      <c r="K231"/>
      <c r="L231"/>
      <c r="M231"/>
      <c r="N231"/>
      <c r="O231"/>
      <c r="P231"/>
      <c r="Q231"/>
      <c r="R231"/>
      <c r="S231"/>
      <c r="T231"/>
      <c r="U231"/>
      <c r="V231"/>
      <c r="W231"/>
      <c r="X231"/>
      <c r="Y231"/>
    </row>
    <row r="232" spans="1:25" ht="21" customHeight="1">
      <c r="A232" s="321" t="s">
        <v>93</v>
      </c>
      <c r="B232" s="321"/>
      <c r="C232" s="321"/>
      <c r="D232" s="321"/>
      <c r="E232" s="321"/>
      <c r="F232" s="321"/>
      <c r="G232" s="321"/>
      <c r="H232" s="321"/>
      <c r="I232" s="321"/>
      <c r="J232" s="321"/>
      <c r="K232"/>
      <c r="L232"/>
      <c r="M232"/>
      <c r="N232"/>
      <c r="O232"/>
      <c r="P232"/>
      <c r="Q232"/>
      <c r="R232"/>
      <c r="S232"/>
      <c r="T232"/>
      <c r="U232"/>
      <c r="V232"/>
      <c r="W232"/>
      <c r="X232"/>
      <c r="Y232"/>
    </row>
    <row r="233" spans="1:25" ht="15.6" customHeight="1" thickBot="1">
      <c r="A233" s="322"/>
      <c r="B233" s="322"/>
      <c r="C233" s="322"/>
      <c r="D233" s="322"/>
      <c r="E233" s="322"/>
      <c r="F233" s="322"/>
      <c r="G233" s="322"/>
      <c r="H233" s="322"/>
      <c r="I233" s="322"/>
      <c r="J233" s="322"/>
      <c r="K233"/>
      <c r="L233"/>
      <c r="M233"/>
      <c r="N233"/>
      <c r="O233"/>
      <c r="P233"/>
      <c r="Q233"/>
      <c r="R233"/>
      <c r="S233"/>
      <c r="T233"/>
      <c r="U233"/>
      <c r="V233"/>
      <c r="W233"/>
      <c r="X233"/>
      <c r="Y233"/>
    </row>
    <row r="234" spans="1:25" ht="15.6" customHeight="1" thickBot="1">
      <c r="A234" s="323" t="s">
        <v>45</v>
      </c>
      <c r="B234" s="323"/>
      <c r="C234" s="324" t="s">
        <v>94</v>
      </c>
      <c r="D234" s="325"/>
      <c r="E234" s="325"/>
      <c r="F234" s="325"/>
      <c r="G234" s="325"/>
      <c r="H234" s="325"/>
      <c r="I234" s="325"/>
      <c r="J234" s="326"/>
      <c r="K234"/>
      <c r="L234"/>
      <c r="M234"/>
      <c r="N234"/>
      <c r="O234"/>
      <c r="P234"/>
      <c r="Q234"/>
      <c r="R234"/>
      <c r="S234"/>
      <c r="T234"/>
      <c r="U234"/>
      <c r="V234"/>
      <c r="W234"/>
      <c r="X234"/>
      <c r="Y234"/>
    </row>
    <row r="235" spans="1:25" ht="15.6" customHeight="1" thickBot="1">
      <c r="A235" s="314"/>
      <c r="B235" s="314"/>
      <c r="C235" s="314"/>
      <c r="D235" s="314"/>
      <c r="E235" s="314"/>
      <c r="F235" s="314"/>
      <c r="G235" s="314"/>
      <c r="H235" s="314"/>
      <c r="I235" s="314"/>
      <c r="J235" s="314"/>
      <c r="K235"/>
      <c r="L235"/>
      <c r="M235"/>
      <c r="N235"/>
      <c r="O235"/>
      <c r="P235"/>
      <c r="Q235"/>
      <c r="R235"/>
      <c r="S235"/>
      <c r="T235"/>
      <c r="U235"/>
      <c r="V235"/>
      <c r="W235"/>
      <c r="X235"/>
      <c r="Y235"/>
    </row>
    <row r="236" spans="1:25" ht="15.6" customHeight="1" thickBot="1">
      <c r="A236" s="327" t="s">
        <v>47</v>
      </c>
      <c r="B236" s="327"/>
      <c r="C236" s="328"/>
      <c r="D236" s="138" t="s">
        <v>61</v>
      </c>
      <c r="F236" s="329" t="s">
        <v>49</v>
      </c>
      <c r="G236" s="329"/>
      <c r="H236" s="330"/>
      <c r="I236" s="138" t="s">
        <v>61</v>
      </c>
      <c r="K236"/>
      <c r="L236"/>
      <c r="M236"/>
      <c r="N236"/>
      <c r="O236"/>
      <c r="P236"/>
      <c r="Q236"/>
      <c r="R236"/>
      <c r="S236"/>
      <c r="T236"/>
      <c r="U236"/>
      <c r="V236"/>
      <c r="W236"/>
      <c r="X236"/>
      <c r="Y236"/>
    </row>
    <row r="237" spans="1:25" ht="15.6" customHeight="1">
      <c r="A237" s="314"/>
      <c r="B237" s="314"/>
      <c r="C237" s="314"/>
      <c r="D237" s="314"/>
      <c r="E237" s="314"/>
      <c r="F237" s="314"/>
      <c r="G237" s="314"/>
      <c r="H237" s="314"/>
      <c r="I237" s="314"/>
      <c r="J237" s="314"/>
      <c r="K237"/>
      <c r="L237"/>
      <c r="M237"/>
      <c r="N237"/>
      <c r="O237"/>
      <c r="P237"/>
      <c r="Q237"/>
      <c r="R237"/>
      <c r="S237"/>
      <c r="T237"/>
      <c r="U237"/>
      <c r="V237"/>
      <c r="W237"/>
      <c r="X237"/>
      <c r="Y237"/>
    </row>
    <row r="238" spans="1:25" ht="15.6" customHeight="1" thickBot="1">
      <c r="A238" s="315" t="s">
        <v>51</v>
      </c>
      <c r="B238" s="315"/>
      <c r="C238" s="315"/>
      <c r="D238" s="315"/>
      <c r="E238" s="315"/>
      <c r="F238" s="315"/>
      <c r="G238" s="315"/>
      <c r="H238" s="315"/>
      <c r="I238" s="315"/>
      <c r="J238" s="315"/>
      <c r="K238"/>
      <c r="L238"/>
      <c r="M238"/>
      <c r="N238"/>
      <c r="O238"/>
      <c r="P238"/>
      <c r="Q238"/>
      <c r="R238"/>
      <c r="S238"/>
      <c r="T238"/>
      <c r="U238"/>
      <c r="V238"/>
      <c r="W238"/>
      <c r="X238"/>
      <c r="Y238"/>
    </row>
    <row r="239" spans="1:25" ht="15.6" customHeight="1">
      <c r="A239" s="306" t="s">
        <v>95</v>
      </c>
      <c r="B239" s="307"/>
      <c r="C239" s="307"/>
      <c r="D239" s="307"/>
      <c r="E239" s="307"/>
      <c r="F239" s="307"/>
      <c r="G239" s="307"/>
      <c r="H239" s="307"/>
      <c r="I239" s="307"/>
      <c r="J239" s="308"/>
      <c r="K239"/>
      <c r="L239"/>
      <c r="M239"/>
      <c r="N239"/>
      <c r="O239"/>
      <c r="P239"/>
      <c r="Q239"/>
      <c r="R239"/>
      <c r="S239"/>
      <c r="T239"/>
      <c r="U239"/>
      <c r="V239"/>
      <c r="W239"/>
      <c r="X239"/>
      <c r="Y239"/>
    </row>
    <row r="240" spans="1:25" ht="15.6" customHeight="1">
      <c r="A240" s="309"/>
      <c r="B240" s="316"/>
      <c r="C240" s="316"/>
      <c r="D240" s="316"/>
      <c r="E240" s="316"/>
      <c r="F240" s="316"/>
      <c r="G240" s="316"/>
      <c r="H240" s="316"/>
      <c r="I240" s="316"/>
      <c r="J240" s="310"/>
      <c r="K240"/>
      <c r="L240"/>
      <c r="M240"/>
      <c r="N240"/>
      <c r="O240"/>
      <c r="P240"/>
      <c r="Q240"/>
      <c r="R240"/>
      <c r="S240"/>
      <c r="T240"/>
      <c r="U240"/>
      <c r="V240"/>
      <c r="W240"/>
      <c r="X240"/>
      <c r="Y240"/>
    </row>
    <row r="241" spans="1:25" ht="15.6" customHeight="1">
      <c r="A241" s="309"/>
      <c r="B241" s="316"/>
      <c r="C241" s="316"/>
      <c r="D241" s="316"/>
      <c r="E241" s="316"/>
      <c r="F241" s="316"/>
      <c r="G241" s="316"/>
      <c r="H241" s="316"/>
      <c r="I241" s="316"/>
      <c r="J241" s="310"/>
      <c r="K241"/>
      <c r="L241"/>
      <c r="M241"/>
      <c r="N241"/>
      <c r="O241"/>
      <c r="P241"/>
      <c r="Q241"/>
      <c r="R241"/>
      <c r="S241"/>
      <c r="T241"/>
      <c r="U241"/>
      <c r="V241"/>
      <c r="W241"/>
      <c r="X241"/>
      <c r="Y241"/>
    </row>
    <row r="242" spans="1:25" ht="15.6" customHeight="1">
      <c r="A242" s="309"/>
      <c r="B242" s="316"/>
      <c r="C242" s="316"/>
      <c r="D242" s="316"/>
      <c r="E242" s="316"/>
      <c r="F242" s="316"/>
      <c r="G242" s="316"/>
      <c r="H242" s="316"/>
      <c r="I242" s="316"/>
      <c r="J242" s="310"/>
      <c r="K242"/>
      <c r="L242"/>
      <c r="M242"/>
      <c r="N242"/>
      <c r="O242"/>
      <c r="P242"/>
      <c r="Q242"/>
      <c r="R242"/>
      <c r="S242"/>
      <c r="T242"/>
      <c r="U242"/>
      <c r="V242"/>
      <c r="W242"/>
      <c r="X242"/>
      <c r="Y242"/>
    </row>
    <row r="243" spans="1:25" ht="15.6" customHeight="1">
      <c r="A243" s="309"/>
      <c r="B243" s="316"/>
      <c r="C243" s="316"/>
      <c r="D243" s="316"/>
      <c r="E243" s="316"/>
      <c r="F243" s="316"/>
      <c r="G243" s="316"/>
      <c r="H243" s="316"/>
      <c r="I243" s="316"/>
      <c r="J243" s="310"/>
      <c r="K243"/>
      <c r="L243"/>
      <c r="M243"/>
      <c r="N243"/>
      <c r="O243"/>
      <c r="P243"/>
      <c r="Q243"/>
      <c r="R243"/>
      <c r="S243"/>
      <c r="T243"/>
      <c r="U243"/>
      <c r="V243"/>
      <c r="W243"/>
      <c r="X243"/>
      <c r="Y243"/>
    </row>
    <row r="244" spans="1:25" ht="15.6" customHeight="1">
      <c r="A244" s="309"/>
      <c r="B244" s="316"/>
      <c r="C244" s="316"/>
      <c r="D244" s="316"/>
      <c r="E244" s="316"/>
      <c r="F244" s="316"/>
      <c r="G244" s="316"/>
      <c r="H244" s="316"/>
      <c r="I244" s="316"/>
      <c r="J244" s="310"/>
      <c r="K244"/>
      <c r="L244"/>
      <c r="M244"/>
      <c r="N244"/>
      <c r="O244"/>
      <c r="P244"/>
      <c r="Q244"/>
      <c r="R244"/>
      <c r="S244"/>
      <c r="T244"/>
      <c r="U244"/>
      <c r="V244"/>
      <c r="W244"/>
      <c r="X244"/>
      <c r="Y244"/>
    </row>
    <row r="245" spans="1:25" ht="15.6" customHeight="1">
      <c r="A245" s="309"/>
      <c r="B245" s="316"/>
      <c r="C245" s="316"/>
      <c r="D245" s="316"/>
      <c r="E245" s="316"/>
      <c r="F245" s="316"/>
      <c r="G245" s="316"/>
      <c r="H245" s="316"/>
      <c r="I245" s="316"/>
      <c r="J245" s="310"/>
      <c r="K245"/>
      <c r="L245"/>
      <c r="M245"/>
      <c r="N245"/>
      <c r="O245"/>
      <c r="P245"/>
      <c r="Q245"/>
      <c r="R245"/>
      <c r="S245"/>
      <c r="T245"/>
      <c r="U245"/>
      <c r="V245"/>
      <c r="W245"/>
      <c r="X245"/>
      <c r="Y245"/>
    </row>
    <row r="246" spans="1:25" ht="35.1" customHeight="1" thickBot="1">
      <c r="A246" s="311"/>
      <c r="B246" s="312"/>
      <c r="C246" s="312"/>
      <c r="D246" s="312"/>
      <c r="E246" s="312"/>
      <c r="F246" s="312"/>
      <c r="G246" s="312"/>
      <c r="H246" s="312"/>
      <c r="I246" s="312"/>
      <c r="J246" s="313"/>
      <c r="K246"/>
      <c r="L246"/>
      <c r="M246"/>
      <c r="N246"/>
      <c r="O246"/>
      <c r="P246"/>
      <c r="Q246"/>
      <c r="R246"/>
      <c r="S246"/>
      <c r="T246"/>
      <c r="U246"/>
      <c r="V246"/>
      <c r="W246"/>
      <c r="X246"/>
      <c r="Y246"/>
    </row>
    <row r="247" spans="1:25" ht="15.6" customHeight="1">
      <c r="A247" s="317"/>
      <c r="B247" s="317"/>
      <c r="C247" s="317"/>
      <c r="D247" s="317"/>
      <c r="E247" s="317"/>
      <c r="F247" s="317"/>
      <c r="G247" s="317"/>
      <c r="H247" s="317"/>
      <c r="I247" s="317"/>
      <c r="J247" s="317"/>
      <c r="K247"/>
      <c r="L247"/>
      <c r="M247"/>
      <c r="N247"/>
      <c r="O247"/>
      <c r="P247"/>
      <c r="Q247"/>
      <c r="R247"/>
      <c r="S247"/>
      <c r="T247"/>
      <c r="U247"/>
      <c r="V247"/>
      <c r="W247"/>
      <c r="X247"/>
      <c r="Y247"/>
    </row>
    <row r="248" spans="1:25" ht="15.6" customHeight="1" thickBot="1">
      <c r="A248" s="315" t="s">
        <v>53</v>
      </c>
      <c r="B248" s="315"/>
      <c r="C248" s="315"/>
      <c r="D248" s="315"/>
      <c r="E248" s="315"/>
      <c r="F248" s="315"/>
      <c r="G248" s="315"/>
      <c r="H248" s="315"/>
      <c r="I248" s="315"/>
      <c r="J248" s="315"/>
      <c r="K248"/>
      <c r="L248"/>
      <c r="M248"/>
      <c r="N248"/>
      <c r="O248"/>
      <c r="P248"/>
      <c r="Q248"/>
      <c r="R248"/>
      <c r="S248"/>
      <c r="T248"/>
      <c r="U248"/>
      <c r="V248"/>
      <c r="W248"/>
      <c r="X248"/>
      <c r="Y248"/>
    </row>
    <row r="249" spans="1:25" ht="15.6" customHeight="1">
      <c r="A249" s="306" t="s">
        <v>96</v>
      </c>
      <c r="B249" s="307"/>
      <c r="C249" s="307"/>
      <c r="D249" s="307"/>
      <c r="E249" s="307"/>
      <c r="F249" s="307"/>
      <c r="G249" s="307"/>
      <c r="H249" s="307"/>
      <c r="I249" s="307"/>
      <c r="J249" s="308"/>
      <c r="K249"/>
      <c r="L249"/>
      <c r="M249"/>
      <c r="N249"/>
      <c r="O249"/>
      <c r="P249"/>
      <c r="Q249"/>
      <c r="R249"/>
      <c r="S249"/>
      <c r="T249"/>
      <c r="U249"/>
      <c r="V249"/>
      <c r="W249"/>
      <c r="X249"/>
      <c r="Y249"/>
    </row>
    <row r="250" spans="1:25" ht="15.6" customHeight="1">
      <c r="A250" s="309"/>
      <c r="B250" s="316"/>
      <c r="C250" s="316"/>
      <c r="D250" s="316"/>
      <c r="E250" s="316"/>
      <c r="F250" s="316"/>
      <c r="G250" s="316"/>
      <c r="H250" s="316"/>
      <c r="I250" s="316"/>
      <c r="J250" s="310"/>
      <c r="K250"/>
      <c r="L250"/>
      <c r="M250"/>
      <c r="N250"/>
      <c r="O250"/>
      <c r="P250"/>
      <c r="Q250"/>
      <c r="R250"/>
      <c r="S250"/>
      <c r="T250"/>
      <c r="U250"/>
      <c r="V250"/>
      <c r="W250"/>
      <c r="X250"/>
      <c r="Y250"/>
    </row>
    <row r="251" spans="1:25" ht="15.6" customHeight="1">
      <c r="A251" s="309"/>
      <c r="B251" s="316"/>
      <c r="C251" s="316"/>
      <c r="D251" s="316"/>
      <c r="E251" s="316"/>
      <c r="F251" s="316"/>
      <c r="G251" s="316"/>
      <c r="H251" s="316"/>
      <c r="I251" s="316"/>
      <c r="J251" s="310"/>
      <c r="K251"/>
      <c r="L251"/>
      <c r="M251"/>
      <c r="N251"/>
      <c r="O251"/>
      <c r="P251"/>
      <c r="Q251"/>
      <c r="R251"/>
      <c r="S251"/>
      <c r="T251"/>
      <c r="U251"/>
      <c r="V251"/>
      <c r="W251"/>
      <c r="X251"/>
      <c r="Y251"/>
    </row>
    <row r="252" spans="1:25" ht="15.6" customHeight="1">
      <c r="A252" s="309"/>
      <c r="B252" s="316"/>
      <c r="C252" s="316"/>
      <c r="D252" s="316"/>
      <c r="E252" s="316"/>
      <c r="F252" s="316"/>
      <c r="G252" s="316"/>
      <c r="H252" s="316"/>
      <c r="I252" s="316"/>
      <c r="J252" s="310"/>
      <c r="K252"/>
      <c r="L252"/>
      <c r="M252"/>
      <c r="N252"/>
      <c r="O252"/>
      <c r="P252"/>
      <c r="Q252"/>
      <c r="R252"/>
      <c r="S252"/>
      <c r="T252"/>
      <c r="U252"/>
      <c r="V252"/>
      <c r="W252"/>
      <c r="X252"/>
      <c r="Y252"/>
    </row>
    <row r="253" spans="1:25" ht="15.6" customHeight="1" thickBot="1">
      <c r="A253" s="311"/>
      <c r="B253" s="312"/>
      <c r="C253" s="312"/>
      <c r="D253" s="312"/>
      <c r="E253" s="312"/>
      <c r="F253" s="312"/>
      <c r="G253" s="312"/>
      <c r="H253" s="312"/>
      <c r="I253" s="312"/>
      <c r="J253" s="313"/>
      <c r="K253"/>
      <c r="L253"/>
      <c r="M253"/>
      <c r="N253"/>
      <c r="O253"/>
      <c r="P253"/>
      <c r="Q253"/>
      <c r="R253"/>
      <c r="S253"/>
      <c r="T253"/>
      <c r="U253"/>
      <c r="V253"/>
      <c r="W253"/>
      <c r="X253"/>
      <c r="Y253"/>
    </row>
    <row r="254" spans="1:25" ht="15.6" customHeight="1">
      <c r="A254" s="317"/>
      <c r="B254" s="317"/>
      <c r="C254" s="317"/>
      <c r="D254" s="317"/>
      <c r="E254" s="317"/>
      <c r="F254" s="317"/>
      <c r="G254" s="317"/>
      <c r="H254" s="317"/>
      <c r="I254" s="317"/>
      <c r="J254" s="317"/>
      <c r="K254"/>
      <c r="L254"/>
      <c r="M254"/>
      <c r="N254"/>
      <c r="O254"/>
      <c r="P254"/>
      <c r="Q254"/>
      <c r="R254"/>
      <c r="S254"/>
      <c r="T254"/>
      <c r="U254"/>
      <c r="V254"/>
      <c r="W254"/>
      <c r="X254"/>
      <c r="Y254"/>
    </row>
    <row r="255" spans="1:25" ht="15.6" customHeight="1" thickBot="1">
      <c r="A255" s="315" t="s">
        <v>55</v>
      </c>
      <c r="B255" s="315"/>
      <c r="C255" s="315"/>
      <c r="D255" s="315"/>
      <c r="E255" s="315"/>
      <c r="F255" s="315"/>
      <c r="G255" s="315"/>
      <c r="H255" s="315"/>
      <c r="I255" s="315"/>
      <c r="J255" s="315"/>
      <c r="K255"/>
      <c r="L255"/>
      <c r="M255"/>
      <c r="N255"/>
      <c r="O255"/>
      <c r="P255"/>
      <c r="Q255"/>
      <c r="R255"/>
      <c r="S255"/>
      <c r="T255"/>
      <c r="U255"/>
      <c r="V255"/>
      <c r="W255"/>
      <c r="X255"/>
      <c r="Y255"/>
    </row>
    <row r="256" spans="1:25" ht="15.6" customHeight="1">
      <c r="A256" s="306" t="s">
        <v>97</v>
      </c>
      <c r="B256" s="307"/>
      <c r="C256" s="307"/>
      <c r="D256" s="307"/>
      <c r="E256" s="307"/>
      <c r="F256" s="307"/>
      <c r="G256" s="307"/>
      <c r="H256" s="307"/>
      <c r="I256" s="307"/>
      <c r="J256" s="308"/>
      <c r="K256"/>
      <c r="L256"/>
      <c r="M256"/>
      <c r="N256"/>
      <c r="O256"/>
      <c r="P256"/>
      <c r="Q256"/>
      <c r="R256"/>
      <c r="S256"/>
      <c r="T256"/>
      <c r="U256"/>
      <c r="V256"/>
      <c r="W256"/>
      <c r="X256"/>
      <c r="Y256"/>
    </row>
    <row r="257" spans="1:25" ht="15.6" customHeight="1">
      <c r="A257" s="309"/>
      <c r="B257" s="303"/>
      <c r="C257" s="303"/>
      <c r="D257" s="303"/>
      <c r="E257" s="303"/>
      <c r="F257" s="303"/>
      <c r="G257" s="303"/>
      <c r="H257" s="303"/>
      <c r="I257" s="303"/>
      <c r="J257" s="310"/>
      <c r="K257"/>
      <c r="L257"/>
      <c r="M257"/>
      <c r="N257"/>
      <c r="O257"/>
      <c r="P257"/>
      <c r="Q257"/>
      <c r="R257"/>
      <c r="S257"/>
      <c r="T257"/>
      <c r="U257"/>
      <c r="V257"/>
      <c r="W257"/>
      <c r="X257"/>
      <c r="Y257"/>
    </row>
    <row r="258" spans="1:25" ht="15.6" customHeight="1">
      <c r="A258" s="309"/>
      <c r="B258" s="303"/>
      <c r="C258" s="303"/>
      <c r="D258" s="303"/>
      <c r="E258" s="303"/>
      <c r="F258" s="303"/>
      <c r="G258" s="303"/>
      <c r="H258" s="303"/>
      <c r="I258" s="303"/>
      <c r="J258" s="310"/>
      <c r="K258"/>
      <c r="L258"/>
      <c r="M258"/>
      <c r="N258"/>
      <c r="O258"/>
      <c r="P258"/>
      <c r="Q258"/>
      <c r="R258"/>
      <c r="S258"/>
      <c r="T258"/>
      <c r="U258"/>
      <c r="V258"/>
      <c r="W258"/>
      <c r="X258"/>
      <c r="Y258"/>
    </row>
    <row r="259" spans="1:25" ht="15.6" customHeight="1">
      <c r="A259" s="309"/>
      <c r="B259" s="303"/>
      <c r="C259" s="303"/>
      <c r="D259" s="303"/>
      <c r="E259" s="303"/>
      <c r="F259" s="303"/>
      <c r="G259" s="303"/>
      <c r="H259" s="303"/>
      <c r="I259" s="303"/>
      <c r="J259" s="310"/>
      <c r="K259"/>
      <c r="L259"/>
      <c r="M259"/>
      <c r="N259"/>
      <c r="O259"/>
      <c r="P259"/>
      <c r="Q259"/>
      <c r="R259"/>
      <c r="S259"/>
      <c r="T259"/>
      <c r="U259"/>
      <c r="V259"/>
      <c r="W259"/>
      <c r="X259"/>
      <c r="Y259"/>
    </row>
    <row r="260" spans="1:25" ht="15.6" customHeight="1" thickBot="1">
      <c r="A260" s="311"/>
      <c r="B260" s="312"/>
      <c r="C260" s="312"/>
      <c r="D260" s="312"/>
      <c r="E260" s="312"/>
      <c r="F260" s="312"/>
      <c r="G260" s="312"/>
      <c r="H260" s="312"/>
      <c r="I260" s="312"/>
      <c r="J260" s="313"/>
      <c r="K260"/>
      <c r="L260"/>
      <c r="M260"/>
      <c r="N260"/>
      <c r="O260"/>
      <c r="P260"/>
      <c r="Q260"/>
      <c r="R260"/>
      <c r="S260"/>
      <c r="T260"/>
      <c r="U260"/>
      <c r="V260"/>
      <c r="W260"/>
      <c r="X260"/>
      <c r="Y260"/>
    </row>
    <row r="261" spans="1:25" ht="15.6" customHeight="1">
      <c r="A261" s="303"/>
      <c r="B261" s="303"/>
      <c r="C261" s="303"/>
      <c r="D261" s="303"/>
      <c r="E261" s="303"/>
      <c r="F261" s="303"/>
      <c r="G261" s="303"/>
      <c r="H261" s="303"/>
      <c r="I261" s="303"/>
      <c r="J261" s="303"/>
      <c r="K261"/>
      <c r="L261"/>
      <c r="M261"/>
      <c r="N261"/>
      <c r="O261"/>
      <c r="P261"/>
      <c r="Q261"/>
      <c r="R261"/>
      <c r="S261"/>
      <c r="T261"/>
      <c r="U261"/>
      <c r="V261"/>
      <c r="W261"/>
      <c r="X261"/>
      <c r="Y261"/>
    </row>
    <row r="262" spans="1:25" ht="15.6" customHeight="1">
      <c r="A262" s="304"/>
      <c r="B262" s="304"/>
      <c r="C262" s="304"/>
      <c r="D262" s="304"/>
      <c r="E262" s="304"/>
      <c r="F262" s="304"/>
      <c r="G262" s="304"/>
      <c r="H262" s="304"/>
      <c r="I262" s="304"/>
      <c r="J262" s="304"/>
      <c r="K262"/>
      <c r="L262"/>
      <c r="M262"/>
      <c r="N262"/>
      <c r="O262"/>
      <c r="P262"/>
      <c r="Q262"/>
      <c r="R262"/>
      <c r="S262"/>
      <c r="T262"/>
      <c r="U262"/>
      <c r="V262"/>
      <c r="W262"/>
      <c r="X262"/>
      <c r="Y262"/>
    </row>
    <row r="263" spans="1:25" ht="15.6" customHeight="1" thickBot="1">
      <c r="A263" s="305" t="s">
        <v>57</v>
      </c>
      <c r="B263" s="305"/>
      <c r="C263" s="305"/>
      <c r="D263" s="305"/>
      <c r="E263" s="305"/>
      <c r="F263" s="305"/>
      <c r="G263" s="305"/>
      <c r="H263" s="305"/>
      <c r="I263" s="305"/>
      <c r="J263" s="305"/>
      <c r="K263"/>
      <c r="L263"/>
      <c r="M263"/>
      <c r="N263"/>
      <c r="O263"/>
      <c r="P263"/>
      <c r="Q263"/>
      <c r="R263"/>
      <c r="S263"/>
      <c r="T263"/>
      <c r="U263"/>
      <c r="V263"/>
      <c r="W263"/>
      <c r="X263"/>
      <c r="Y263"/>
    </row>
    <row r="264" spans="1:25" ht="15.6" customHeight="1">
      <c r="A264" s="306" t="s">
        <v>98</v>
      </c>
      <c r="B264" s="307"/>
      <c r="C264" s="307"/>
      <c r="D264" s="307"/>
      <c r="E264" s="307"/>
      <c r="F264" s="307"/>
      <c r="G264" s="307"/>
      <c r="H264" s="307"/>
      <c r="I264" s="307"/>
      <c r="J264" s="308"/>
      <c r="K264"/>
      <c r="L264"/>
      <c r="M264"/>
      <c r="N264"/>
      <c r="O264"/>
      <c r="P264"/>
      <c r="Q264"/>
      <c r="R264"/>
      <c r="S264"/>
      <c r="T264"/>
      <c r="U264"/>
      <c r="V264"/>
      <c r="W264"/>
      <c r="X264"/>
      <c r="Y264"/>
    </row>
    <row r="265" spans="1:25" ht="15.6" customHeight="1">
      <c r="A265" s="309"/>
      <c r="B265" s="316"/>
      <c r="C265" s="316"/>
      <c r="D265" s="316"/>
      <c r="E265" s="316"/>
      <c r="F265" s="316"/>
      <c r="G265" s="316"/>
      <c r="H265" s="316"/>
      <c r="I265" s="316"/>
      <c r="J265" s="310"/>
      <c r="K265"/>
      <c r="L265"/>
      <c r="M265"/>
      <c r="N265"/>
      <c r="O265"/>
      <c r="P265"/>
      <c r="Q265"/>
      <c r="R265"/>
      <c r="S265"/>
      <c r="T265"/>
      <c r="U265"/>
      <c r="V265"/>
      <c r="W265"/>
      <c r="X265"/>
      <c r="Y265"/>
    </row>
    <row r="266" spans="1:25" ht="15.6" customHeight="1">
      <c r="A266" s="309"/>
      <c r="B266" s="316"/>
      <c r="C266" s="316"/>
      <c r="D266" s="316"/>
      <c r="E266" s="316"/>
      <c r="F266" s="316"/>
      <c r="G266" s="316"/>
      <c r="H266" s="316"/>
      <c r="I266" s="316"/>
      <c r="J266" s="310"/>
      <c r="K266"/>
      <c r="L266"/>
      <c r="M266"/>
      <c r="N266"/>
      <c r="O266"/>
      <c r="P266"/>
      <c r="Q266"/>
      <c r="R266"/>
      <c r="S266"/>
      <c r="T266"/>
      <c r="U266"/>
      <c r="V266"/>
      <c r="W266"/>
      <c r="X266"/>
      <c r="Y266"/>
    </row>
    <row r="267" spans="1:25" ht="15.6" customHeight="1">
      <c r="A267" s="309"/>
      <c r="B267" s="316"/>
      <c r="C267" s="316"/>
      <c r="D267" s="316"/>
      <c r="E267" s="316"/>
      <c r="F267" s="316"/>
      <c r="G267" s="316"/>
      <c r="H267" s="316"/>
      <c r="I267" s="316"/>
      <c r="J267" s="310"/>
      <c r="K267"/>
      <c r="L267"/>
      <c r="M267"/>
      <c r="N267"/>
      <c r="O267"/>
      <c r="P267"/>
      <c r="Q267"/>
      <c r="R267"/>
      <c r="S267"/>
      <c r="T267"/>
      <c r="U267"/>
      <c r="V267"/>
      <c r="W267"/>
      <c r="X267"/>
      <c r="Y267"/>
    </row>
    <row r="268" spans="1:25" ht="0.95" customHeight="1" thickBot="1">
      <c r="A268" s="311"/>
      <c r="B268" s="312"/>
      <c r="C268" s="312"/>
      <c r="D268" s="312"/>
      <c r="E268" s="312"/>
      <c r="F268" s="312"/>
      <c r="G268" s="312"/>
      <c r="H268" s="312"/>
      <c r="I268" s="312"/>
      <c r="J268" s="313"/>
      <c r="K268"/>
      <c r="L268"/>
      <c r="M268"/>
      <c r="N268"/>
      <c r="O268"/>
      <c r="P268"/>
      <c r="Q268"/>
      <c r="R268"/>
      <c r="S268"/>
      <c r="T268"/>
      <c r="U268"/>
      <c r="V268"/>
      <c r="W268"/>
      <c r="X268"/>
      <c r="Y268"/>
    </row>
    <row r="269" spans="1:25" ht="15.6" customHeight="1" thickBot="1">
      <c r="A269" s="318"/>
      <c r="B269" s="319"/>
      <c r="C269" s="319"/>
      <c r="D269" s="319"/>
      <c r="E269" s="319"/>
      <c r="F269" s="319"/>
      <c r="G269" s="319"/>
      <c r="H269" s="319"/>
      <c r="I269" s="319"/>
      <c r="J269" s="320"/>
      <c r="K269"/>
      <c r="L269"/>
      <c r="M269"/>
      <c r="N269"/>
      <c r="O269"/>
      <c r="P269"/>
      <c r="Q269"/>
      <c r="R269"/>
      <c r="S269"/>
      <c r="T269"/>
      <c r="U269"/>
      <c r="V269"/>
      <c r="W269"/>
      <c r="X269"/>
      <c r="Y269"/>
    </row>
    <row r="270" spans="1:25" ht="20.100000000000001" customHeight="1">
      <c r="A270" s="321" t="s">
        <v>99</v>
      </c>
      <c r="B270" s="321"/>
      <c r="C270" s="321"/>
      <c r="D270" s="321"/>
      <c r="E270" s="321"/>
      <c r="F270" s="321"/>
      <c r="G270" s="321"/>
      <c r="H270" s="321"/>
      <c r="I270" s="321"/>
      <c r="J270" s="321"/>
      <c r="K270"/>
      <c r="L270"/>
      <c r="M270"/>
      <c r="N270"/>
      <c r="O270"/>
      <c r="P270"/>
      <c r="Q270"/>
      <c r="R270"/>
      <c r="S270"/>
      <c r="T270"/>
      <c r="U270"/>
      <c r="V270"/>
      <c r="W270"/>
      <c r="X270"/>
      <c r="Y270"/>
    </row>
    <row r="271" spans="1:25" ht="15.6" customHeight="1" thickBot="1">
      <c r="A271" s="322"/>
      <c r="B271" s="322"/>
      <c r="C271" s="322"/>
      <c r="D271" s="322"/>
      <c r="E271" s="322"/>
      <c r="F271" s="322"/>
      <c r="G271" s="322"/>
      <c r="H271" s="322"/>
      <c r="I271" s="322"/>
      <c r="J271" s="322"/>
      <c r="K271"/>
      <c r="L271"/>
      <c r="M271"/>
      <c r="N271"/>
      <c r="O271"/>
      <c r="P271"/>
      <c r="Q271"/>
      <c r="R271"/>
      <c r="S271"/>
      <c r="T271"/>
      <c r="U271"/>
      <c r="V271"/>
      <c r="W271"/>
      <c r="X271"/>
      <c r="Y271"/>
    </row>
    <row r="272" spans="1:25" ht="15.6" customHeight="1" thickBot="1">
      <c r="A272" s="323" t="s">
        <v>45</v>
      </c>
      <c r="B272" s="323"/>
      <c r="C272" s="324" t="s">
        <v>100</v>
      </c>
      <c r="D272" s="325"/>
      <c r="E272" s="325"/>
      <c r="F272" s="325"/>
      <c r="G272" s="325"/>
      <c r="H272" s="325"/>
      <c r="I272" s="325"/>
      <c r="J272" s="326"/>
      <c r="K272"/>
      <c r="L272"/>
      <c r="M272"/>
      <c r="N272"/>
      <c r="O272"/>
      <c r="P272"/>
      <c r="Q272"/>
      <c r="R272"/>
      <c r="S272"/>
      <c r="T272"/>
      <c r="U272"/>
      <c r="V272"/>
      <c r="W272"/>
      <c r="X272"/>
      <c r="Y272"/>
    </row>
    <row r="273" spans="1:25" ht="15.6" customHeight="1" thickBot="1">
      <c r="A273" s="314"/>
      <c r="B273" s="314"/>
      <c r="C273" s="314"/>
      <c r="D273" s="314"/>
      <c r="E273" s="314"/>
      <c r="F273" s="314"/>
      <c r="G273" s="314"/>
      <c r="H273" s="314"/>
      <c r="I273" s="314"/>
      <c r="J273" s="314"/>
      <c r="K273"/>
      <c r="L273"/>
      <c r="M273"/>
      <c r="N273"/>
      <c r="O273"/>
      <c r="P273"/>
      <c r="Q273"/>
      <c r="R273"/>
      <c r="S273"/>
      <c r="T273"/>
      <c r="U273"/>
      <c r="V273"/>
      <c r="W273"/>
      <c r="X273"/>
      <c r="Y273"/>
    </row>
    <row r="274" spans="1:25" ht="15.6" customHeight="1" thickBot="1">
      <c r="A274" s="327" t="s">
        <v>47</v>
      </c>
      <c r="B274" s="327"/>
      <c r="C274" s="328"/>
      <c r="D274" s="138" t="s">
        <v>48</v>
      </c>
      <c r="F274" s="329" t="s">
        <v>49</v>
      </c>
      <c r="G274" s="329"/>
      <c r="H274" s="330"/>
      <c r="I274" s="138" t="s">
        <v>69</v>
      </c>
      <c r="K274"/>
      <c r="L274"/>
      <c r="M274"/>
      <c r="N274"/>
      <c r="O274"/>
      <c r="P274"/>
      <c r="Q274"/>
      <c r="R274"/>
      <c r="S274"/>
      <c r="T274"/>
      <c r="U274"/>
      <c r="V274"/>
      <c r="W274"/>
      <c r="X274"/>
      <c r="Y274"/>
    </row>
    <row r="275" spans="1:25" ht="15.6" customHeight="1">
      <c r="A275" s="314"/>
      <c r="B275" s="314"/>
      <c r="C275" s="314"/>
      <c r="D275" s="314"/>
      <c r="E275" s="314"/>
      <c r="F275" s="314"/>
      <c r="G275" s="314"/>
      <c r="H275" s="314"/>
      <c r="I275" s="314"/>
      <c r="J275" s="314"/>
      <c r="K275"/>
      <c r="L275"/>
      <c r="M275"/>
      <c r="N275"/>
      <c r="O275"/>
      <c r="P275"/>
      <c r="Q275"/>
      <c r="R275"/>
      <c r="S275"/>
      <c r="T275"/>
      <c r="U275"/>
      <c r="V275"/>
      <c r="W275"/>
      <c r="X275"/>
      <c r="Y275"/>
    </row>
    <row r="276" spans="1:25" ht="15.6" customHeight="1" thickBot="1">
      <c r="A276" s="315" t="s">
        <v>51</v>
      </c>
      <c r="B276" s="315"/>
      <c r="C276" s="315"/>
      <c r="D276" s="315"/>
      <c r="E276" s="315"/>
      <c r="F276" s="315"/>
      <c r="G276" s="315"/>
      <c r="H276" s="315"/>
      <c r="I276" s="315"/>
      <c r="J276" s="315"/>
      <c r="K276"/>
      <c r="L276"/>
      <c r="M276"/>
      <c r="N276"/>
      <c r="O276"/>
      <c r="P276"/>
      <c r="Q276"/>
      <c r="R276"/>
      <c r="S276"/>
      <c r="T276"/>
      <c r="U276"/>
      <c r="V276"/>
      <c r="W276"/>
      <c r="X276"/>
      <c r="Y276"/>
    </row>
    <row r="277" spans="1:25" ht="15.6" customHeight="1">
      <c r="A277" s="306" t="s">
        <v>101</v>
      </c>
      <c r="B277" s="307"/>
      <c r="C277" s="307"/>
      <c r="D277" s="307"/>
      <c r="E277" s="307"/>
      <c r="F277" s="307"/>
      <c r="G277" s="307"/>
      <c r="H277" s="307"/>
      <c r="I277" s="307"/>
      <c r="J277" s="308"/>
      <c r="K277"/>
      <c r="L277"/>
      <c r="M277"/>
      <c r="N277"/>
      <c r="O277"/>
      <c r="P277"/>
      <c r="Q277"/>
      <c r="R277"/>
      <c r="S277"/>
      <c r="T277"/>
      <c r="U277"/>
      <c r="V277"/>
      <c r="W277"/>
      <c r="X277"/>
      <c r="Y277"/>
    </row>
    <row r="278" spans="1:25" ht="15.6" customHeight="1">
      <c r="A278" s="309"/>
      <c r="B278" s="316"/>
      <c r="C278" s="316"/>
      <c r="D278" s="316"/>
      <c r="E278" s="316"/>
      <c r="F278" s="316"/>
      <c r="G278" s="316"/>
      <c r="H278" s="316"/>
      <c r="I278" s="316"/>
      <c r="J278" s="310"/>
      <c r="K278"/>
      <c r="L278"/>
      <c r="M278"/>
      <c r="N278"/>
      <c r="O278"/>
      <c r="P278"/>
      <c r="Q278"/>
      <c r="R278"/>
      <c r="S278"/>
      <c r="T278"/>
      <c r="U278"/>
      <c r="V278"/>
      <c r="W278"/>
      <c r="X278"/>
      <c r="Y278"/>
    </row>
    <row r="279" spans="1:25" ht="15.6" customHeight="1">
      <c r="A279" s="309"/>
      <c r="B279" s="316"/>
      <c r="C279" s="316"/>
      <c r="D279" s="316"/>
      <c r="E279" s="316"/>
      <c r="F279" s="316"/>
      <c r="G279" s="316"/>
      <c r="H279" s="316"/>
      <c r="I279" s="316"/>
      <c r="J279" s="310"/>
      <c r="K279"/>
      <c r="L279"/>
      <c r="M279"/>
      <c r="N279"/>
      <c r="O279"/>
      <c r="P279"/>
      <c r="Q279"/>
      <c r="R279"/>
      <c r="S279"/>
      <c r="T279"/>
      <c r="U279"/>
      <c r="V279"/>
      <c r="W279"/>
      <c r="X279"/>
      <c r="Y279"/>
    </row>
    <row r="280" spans="1:25" ht="15.6" customHeight="1">
      <c r="A280" s="309"/>
      <c r="B280" s="316"/>
      <c r="C280" s="316"/>
      <c r="D280" s="316"/>
      <c r="E280" s="316"/>
      <c r="F280" s="316"/>
      <c r="G280" s="316"/>
      <c r="H280" s="316"/>
      <c r="I280" s="316"/>
      <c r="J280" s="310"/>
      <c r="K280"/>
      <c r="L280"/>
      <c r="M280"/>
      <c r="N280"/>
      <c r="O280"/>
      <c r="P280"/>
      <c r="Q280"/>
      <c r="R280"/>
      <c r="S280"/>
      <c r="T280"/>
      <c r="U280"/>
      <c r="V280"/>
      <c r="W280"/>
      <c r="X280"/>
      <c r="Y280"/>
    </row>
    <row r="281" spans="1:25" ht="15.6" customHeight="1">
      <c r="A281" s="309"/>
      <c r="B281" s="316"/>
      <c r="C281" s="316"/>
      <c r="D281" s="316"/>
      <c r="E281" s="316"/>
      <c r="F281" s="316"/>
      <c r="G281" s="316"/>
      <c r="H281" s="316"/>
      <c r="I281" s="316"/>
      <c r="J281" s="310"/>
      <c r="K281"/>
      <c r="L281"/>
      <c r="M281"/>
      <c r="N281"/>
      <c r="O281"/>
      <c r="P281"/>
      <c r="Q281"/>
      <c r="R281"/>
      <c r="S281"/>
      <c r="T281"/>
      <c r="U281"/>
      <c r="V281"/>
      <c r="W281"/>
      <c r="X281"/>
      <c r="Y281"/>
    </row>
    <row r="282" spans="1:25" ht="15.6" customHeight="1">
      <c r="A282" s="309"/>
      <c r="B282" s="316"/>
      <c r="C282" s="316"/>
      <c r="D282" s="316"/>
      <c r="E282" s="316"/>
      <c r="F282" s="316"/>
      <c r="G282" s="316"/>
      <c r="H282" s="316"/>
      <c r="I282" s="316"/>
      <c r="J282" s="310"/>
      <c r="K282"/>
      <c r="L282"/>
      <c r="M282"/>
      <c r="N282"/>
      <c r="O282"/>
      <c r="P282"/>
      <c r="Q282"/>
      <c r="R282"/>
      <c r="S282"/>
      <c r="T282"/>
      <c r="U282"/>
      <c r="V282"/>
      <c r="W282"/>
      <c r="X282"/>
      <c r="Y282"/>
    </row>
    <row r="283" spans="1:25" ht="15.6" customHeight="1">
      <c r="A283" s="309"/>
      <c r="B283" s="316"/>
      <c r="C283" s="316"/>
      <c r="D283" s="316"/>
      <c r="E283" s="316"/>
      <c r="F283" s="316"/>
      <c r="G283" s="316"/>
      <c r="H283" s="316"/>
      <c r="I283" s="316"/>
      <c r="J283" s="310"/>
      <c r="K283"/>
      <c r="L283"/>
      <c r="M283"/>
      <c r="N283"/>
      <c r="O283"/>
      <c r="P283"/>
      <c r="Q283"/>
      <c r="R283"/>
      <c r="S283"/>
      <c r="T283"/>
      <c r="U283"/>
      <c r="V283"/>
      <c r="W283"/>
      <c r="X283"/>
      <c r="Y283"/>
    </row>
    <row r="284" spans="1:25" ht="15.6" customHeight="1">
      <c r="A284" s="309"/>
      <c r="B284" s="316"/>
      <c r="C284" s="316"/>
      <c r="D284" s="316"/>
      <c r="E284" s="316"/>
      <c r="F284" s="316"/>
      <c r="G284" s="316"/>
      <c r="H284" s="316"/>
      <c r="I284" s="316"/>
      <c r="J284" s="310"/>
      <c r="K284"/>
      <c r="L284"/>
      <c r="M284"/>
      <c r="N284"/>
      <c r="O284"/>
      <c r="P284"/>
      <c r="Q284"/>
      <c r="R284"/>
      <c r="S284"/>
      <c r="T284"/>
      <c r="U284"/>
      <c r="V284"/>
      <c r="W284"/>
      <c r="X284"/>
      <c r="Y284"/>
    </row>
    <row r="285" spans="1:25" ht="53.1" customHeight="1" thickBot="1">
      <c r="A285" s="311"/>
      <c r="B285" s="312"/>
      <c r="C285" s="312"/>
      <c r="D285" s="312"/>
      <c r="E285" s="312"/>
      <c r="F285" s="312"/>
      <c r="G285" s="312"/>
      <c r="H285" s="312"/>
      <c r="I285" s="312"/>
      <c r="J285" s="313"/>
      <c r="K285"/>
      <c r="L285"/>
      <c r="M285"/>
      <c r="N285"/>
      <c r="O285"/>
      <c r="P285"/>
      <c r="Q285"/>
      <c r="R285"/>
      <c r="S285"/>
      <c r="T285"/>
      <c r="U285"/>
      <c r="V285"/>
      <c r="W285"/>
      <c r="X285"/>
      <c r="Y285"/>
    </row>
    <row r="286" spans="1:25" ht="15.6" customHeight="1">
      <c r="A286" s="317"/>
      <c r="B286" s="317"/>
      <c r="C286" s="317"/>
      <c r="D286" s="317"/>
      <c r="E286" s="317"/>
      <c r="F286" s="317"/>
      <c r="G286" s="317"/>
      <c r="H286" s="317"/>
      <c r="I286" s="317"/>
      <c r="J286" s="317"/>
      <c r="K286"/>
      <c r="L286"/>
      <c r="M286"/>
      <c r="N286"/>
      <c r="O286"/>
      <c r="P286"/>
      <c r="Q286"/>
      <c r="R286"/>
      <c r="S286"/>
      <c r="T286"/>
      <c r="U286"/>
      <c r="V286"/>
      <c r="W286"/>
      <c r="X286"/>
      <c r="Y286"/>
    </row>
    <row r="287" spans="1:25" ht="21.95" customHeight="1" thickBot="1">
      <c r="A287" s="315" t="s">
        <v>53</v>
      </c>
      <c r="B287" s="315"/>
      <c r="C287" s="315"/>
      <c r="D287" s="315"/>
      <c r="E287" s="315"/>
      <c r="F287" s="315"/>
      <c r="G287" s="315"/>
      <c r="H287" s="315"/>
      <c r="I287" s="315"/>
      <c r="J287" s="315"/>
      <c r="K287"/>
      <c r="L287"/>
      <c r="M287"/>
      <c r="N287"/>
      <c r="O287"/>
      <c r="P287"/>
      <c r="Q287"/>
      <c r="R287"/>
      <c r="S287"/>
      <c r="T287"/>
      <c r="U287"/>
      <c r="V287"/>
      <c r="W287"/>
      <c r="X287"/>
      <c r="Y287"/>
    </row>
    <row r="288" spans="1:25" ht="15.6" customHeight="1">
      <c r="A288" s="306" t="s">
        <v>102</v>
      </c>
      <c r="B288" s="307"/>
      <c r="C288" s="307"/>
      <c r="D288" s="307"/>
      <c r="E288" s="307"/>
      <c r="F288" s="307"/>
      <c r="G288" s="307"/>
      <c r="H288" s="307"/>
      <c r="I288" s="307"/>
      <c r="J288" s="308"/>
      <c r="K288"/>
      <c r="L288"/>
      <c r="M288"/>
      <c r="N288"/>
      <c r="O288"/>
      <c r="P288"/>
      <c r="Q288"/>
      <c r="R288"/>
      <c r="S288"/>
      <c r="T288"/>
      <c r="U288"/>
      <c r="V288"/>
      <c r="W288"/>
      <c r="X288"/>
      <c r="Y288"/>
    </row>
    <row r="289" spans="1:25" ht="15.6" customHeight="1">
      <c r="A289" s="309"/>
      <c r="B289" s="316"/>
      <c r="C289" s="316"/>
      <c r="D289" s="316"/>
      <c r="E289" s="316"/>
      <c r="F289" s="316"/>
      <c r="G289" s="316"/>
      <c r="H289" s="316"/>
      <c r="I289" s="316"/>
      <c r="J289" s="310"/>
      <c r="K289"/>
      <c r="L289"/>
      <c r="M289"/>
      <c r="N289"/>
      <c r="O289"/>
      <c r="P289"/>
      <c r="Q289"/>
      <c r="R289"/>
      <c r="S289"/>
      <c r="T289"/>
      <c r="U289"/>
      <c r="V289"/>
      <c r="W289"/>
      <c r="X289"/>
      <c r="Y289"/>
    </row>
    <row r="290" spans="1:25" ht="15.6" customHeight="1">
      <c r="A290" s="309"/>
      <c r="B290" s="316"/>
      <c r="C290" s="316"/>
      <c r="D290" s="316"/>
      <c r="E290" s="316"/>
      <c r="F290" s="316"/>
      <c r="G290" s="316"/>
      <c r="H290" s="316"/>
      <c r="I290" s="316"/>
      <c r="J290" s="310"/>
      <c r="K290"/>
      <c r="L290"/>
      <c r="M290"/>
      <c r="N290"/>
      <c r="O290"/>
      <c r="P290"/>
      <c r="Q290"/>
      <c r="R290"/>
      <c r="S290"/>
      <c r="T290"/>
      <c r="U290"/>
      <c r="V290"/>
      <c r="W290"/>
      <c r="X290"/>
      <c r="Y290"/>
    </row>
    <row r="291" spans="1:25" ht="15.6" customHeight="1">
      <c r="A291" s="309"/>
      <c r="B291" s="316"/>
      <c r="C291" s="316"/>
      <c r="D291" s="316"/>
      <c r="E291" s="316"/>
      <c r="F291" s="316"/>
      <c r="G291" s="316"/>
      <c r="H291" s="316"/>
      <c r="I291" s="316"/>
      <c r="J291" s="310"/>
      <c r="K291"/>
      <c r="L291"/>
      <c r="M291"/>
      <c r="N291"/>
      <c r="O291"/>
      <c r="P291"/>
      <c r="Q291"/>
      <c r="R291"/>
      <c r="S291"/>
      <c r="T291"/>
      <c r="U291"/>
      <c r="V291"/>
      <c r="W291"/>
      <c r="X291"/>
      <c r="Y291"/>
    </row>
    <row r="292" spans="1:25" ht="24" customHeight="1" thickBot="1">
      <c r="A292" s="311"/>
      <c r="B292" s="312"/>
      <c r="C292" s="312"/>
      <c r="D292" s="312"/>
      <c r="E292" s="312"/>
      <c r="F292" s="312"/>
      <c r="G292" s="312"/>
      <c r="H292" s="312"/>
      <c r="I292" s="312"/>
      <c r="J292" s="313"/>
      <c r="K292"/>
      <c r="L292"/>
      <c r="M292"/>
      <c r="N292"/>
      <c r="O292"/>
      <c r="P292"/>
      <c r="Q292"/>
      <c r="R292"/>
      <c r="S292"/>
      <c r="T292"/>
      <c r="U292"/>
      <c r="V292"/>
      <c r="W292"/>
      <c r="X292"/>
      <c r="Y292"/>
    </row>
    <row r="293" spans="1:25" ht="15.6" customHeight="1">
      <c r="A293" s="317"/>
      <c r="B293" s="317"/>
      <c r="C293" s="317"/>
      <c r="D293" s="317"/>
      <c r="E293" s="317"/>
      <c r="F293" s="317"/>
      <c r="G293" s="317"/>
      <c r="H293" s="317"/>
      <c r="I293" s="317"/>
      <c r="J293" s="317"/>
      <c r="K293"/>
      <c r="L293"/>
      <c r="M293"/>
      <c r="N293"/>
      <c r="O293"/>
      <c r="P293"/>
      <c r="Q293"/>
      <c r="R293"/>
      <c r="S293"/>
      <c r="T293"/>
      <c r="U293"/>
      <c r="V293"/>
      <c r="W293"/>
      <c r="X293"/>
      <c r="Y293"/>
    </row>
    <row r="294" spans="1:25" ht="15.6" customHeight="1" thickBot="1">
      <c r="A294" s="315" t="s">
        <v>55</v>
      </c>
      <c r="B294" s="315"/>
      <c r="C294" s="315"/>
      <c r="D294" s="315"/>
      <c r="E294" s="315"/>
      <c r="F294" s="315"/>
      <c r="G294" s="315"/>
      <c r="H294" s="315"/>
      <c r="I294" s="315"/>
      <c r="J294" s="315"/>
      <c r="K294"/>
      <c r="L294"/>
      <c r="M294"/>
      <c r="N294"/>
      <c r="O294"/>
      <c r="P294"/>
      <c r="Q294"/>
      <c r="R294"/>
      <c r="S294"/>
      <c r="T294"/>
      <c r="U294"/>
      <c r="V294"/>
      <c r="W294"/>
      <c r="X294"/>
      <c r="Y294"/>
    </row>
    <row r="295" spans="1:25" ht="15.6" customHeight="1">
      <c r="A295" s="306" t="s">
        <v>84</v>
      </c>
      <c r="B295" s="307"/>
      <c r="C295" s="307"/>
      <c r="D295" s="307"/>
      <c r="E295" s="307"/>
      <c r="F295" s="307"/>
      <c r="G295" s="307"/>
      <c r="H295" s="307"/>
      <c r="I295" s="307"/>
      <c r="J295" s="308"/>
      <c r="K295"/>
      <c r="L295"/>
      <c r="M295"/>
      <c r="N295"/>
      <c r="O295"/>
      <c r="P295"/>
      <c r="Q295"/>
      <c r="R295"/>
      <c r="S295"/>
      <c r="T295"/>
      <c r="U295"/>
      <c r="V295"/>
      <c r="W295"/>
      <c r="X295"/>
      <c r="Y295"/>
    </row>
    <row r="296" spans="1:25" ht="15.6" customHeight="1" thickBot="1">
      <c r="A296" s="309"/>
      <c r="B296" s="316"/>
      <c r="C296" s="316"/>
      <c r="D296" s="316"/>
      <c r="E296" s="316"/>
      <c r="F296" s="316"/>
      <c r="G296" s="316"/>
      <c r="H296" s="316"/>
      <c r="I296" s="316"/>
      <c r="J296" s="310"/>
      <c r="K296"/>
      <c r="L296"/>
      <c r="M296"/>
      <c r="N296"/>
      <c r="O296"/>
      <c r="P296"/>
      <c r="Q296"/>
      <c r="R296"/>
      <c r="S296"/>
      <c r="T296"/>
      <c r="U296"/>
      <c r="V296"/>
      <c r="W296"/>
      <c r="X296"/>
      <c r="Y296"/>
    </row>
    <row r="297" spans="1:25" ht="15.6" customHeight="1">
      <c r="A297" s="317"/>
      <c r="B297" s="317"/>
      <c r="C297" s="317"/>
      <c r="D297" s="317"/>
      <c r="E297" s="317"/>
      <c r="F297" s="317"/>
      <c r="G297" s="317"/>
      <c r="H297" s="317"/>
      <c r="I297" s="317"/>
      <c r="J297" s="317"/>
      <c r="K297"/>
      <c r="L297"/>
      <c r="M297"/>
      <c r="N297"/>
      <c r="O297"/>
      <c r="P297"/>
      <c r="Q297"/>
      <c r="R297"/>
      <c r="S297"/>
      <c r="T297"/>
      <c r="U297"/>
      <c r="V297"/>
      <c r="W297"/>
      <c r="X297"/>
      <c r="Y297"/>
    </row>
    <row r="298" spans="1:25" ht="15.6" customHeight="1" thickBot="1">
      <c r="A298" s="305" t="s">
        <v>57</v>
      </c>
      <c r="B298" s="305"/>
      <c r="C298" s="305"/>
      <c r="D298" s="305"/>
      <c r="E298" s="305"/>
      <c r="F298" s="305"/>
      <c r="G298" s="305"/>
      <c r="H298" s="305"/>
      <c r="I298" s="305"/>
      <c r="J298" s="305"/>
      <c r="K298"/>
      <c r="L298"/>
      <c r="M298"/>
      <c r="N298"/>
      <c r="O298"/>
      <c r="P298"/>
      <c r="Q298"/>
      <c r="R298"/>
      <c r="S298"/>
      <c r="T298"/>
      <c r="U298"/>
      <c r="V298"/>
      <c r="W298"/>
      <c r="X298"/>
      <c r="Y298"/>
    </row>
    <row r="299" spans="1:25" ht="15.6" customHeight="1">
      <c r="A299" s="306" t="s">
        <v>103</v>
      </c>
      <c r="B299" s="307"/>
      <c r="C299" s="307"/>
      <c r="D299" s="307"/>
      <c r="E299" s="307"/>
      <c r="F299" s="307"/>
      <c r="G299" s="307"/>
      <c r="H299" s="307"/>
      <c r="I299" s="307"/>
      <c r="J299" s="308"/>
      <c r="K299"/>
      <c r="L299"/>
      <c r="M299"/>
      <c r="N299"/>
      <c r="O299"/>
      <c r="P299"/>
      <c r="Q299"/>
      <c r="R299"/>
      <c r="S299"/>
      <c r="T299"/>
      <c r="U299"/>
      <c r="V299"/>
      <c r="W299"/>
      <c r="X299"/>
      <c r="Y299"/>
    </row>
    <row r="300" spans="1:25" ht="15.6" customHeight="1">
      <c r="A300" s="309"/>
      <c r="B300" s="316"/>
      <c r="C300" s="316"/>
      <c r="D300" s="316"/>
      <c r="E300" s="316"/>
      <c r="F300" s="316"/>
      <c r="G300" s="316"/>
      <c r="H300" s="316"/>
      <c r="I300" s="316"/>
      <c r="J300" s="310"/>
      <c r="K300"/>
      <c r="L300"/>
      <c r="M300"/>
      <c r="N300"/>
      <c r="O300"/>
      <c r="P300"/>
      <c r="Q300"/>
      <c r="R300"/>
      <c r="S300"/>
      <c r="T300"/>
      <c r="U300"/>
      <c r="V300"/>
      <c r="W300"/>
      <c r="X300"/>
      <c r="Y300"/>
    </row>
    <row r="301" spans="1:25" ht="15.6" customHeight="1" thickBot="1">
      <c r="A301" s="309"/>
      <c r="B301" s="316"/>
      <c r="C301" s="316"/>
      <c r="D301" s="316"/>
      <c r="E301" s="316"/>
      <c r="F301" s="316"/>
      <c r="G301" s="316"/>
      <c r="H301" s="316"/>
      <c r="I301" s="316"/>
      <c r="J301" s="310"/>
      <c r="K301"/>
      <c r="L301"/>
      <c r="M301"/>
      <c r="N301"/>
      <c r="O301"/>
      <c r="P301"/>
      <c r="Q301"/>
      <c r="R301"/>
      <c r="S301"/>
      <c r="T301"/>
      <c r="U301"/>
      <c r="V301"/>
      <c r="W301"/>
      <c r="X301"/>
      <c r="Y301"/>
    </row>
    <row r="302" spans="1:25" ht="15.6" customHeight="1" thickBot="1">
      <c r="A302" s="318"/>
      <c r="B302" s="319"/>
      <c r="C302" s="319"/>
      <c r="D302" s="319"/>
      <c r="E302" s="319"/>
      <c r="F302" s="319"/>
      <c r="G302" s="319"/>
      <c r="H302" s="319"/>
      <c r="I302" s="319"/>
      <c r="J302" s="320"/>
      <c r="K302"/>
      <c r="L302"/>
      <c r="M302"/>
      <c r="N302"/>
      <c r="O302"/>
      <c r="P302"/>
      <c r="Q302"/>
      <c r="R302"/>
      <c r="S302"/>
      <c r="T302"/>
      <c r="U302"/>
      <c r="V302"/>
      <c r="W302"/>
      <c r="X302"/>
      <c r="Y302"/>
    </row>
    <row r="303" spans="1:25" ht="21" customHeight="1">
      <c r="A303" s="321" t="s">
        <v>104</v>
      </c>
      <c r="B303" s="321"/>
      <c r="C303" s="321"/>
      <c r="D303" s="321"/>
      <c r="E303" s="321"/>
      <c r="F303" s="321"/>
      <c r="G303" s="321"/>
      <c r="H303" s="321"/>
      <c r="I303" s="321"/>
      <c r="J303" s="321"/>
      <c r="K303"/>
      <c r="L303"/>
      <c r="M303"/>
      <c r="N303"/>
      <c r="O303"/>
      <c r="P303"/>
      <c r="Q303"/>
      <c r="R303"/>
      <c r="S303"/>
      <c r="T303"/>
      <c r="U303"/>
      <c r="V303"/>
      <c r="W303"/>
      <c r="X303"/>
      <c r="Y303"/>
    </row>
    <row r="304" spans="1:25" ht="15.6" customHeight="1" thickBot="1">
      <c r="A304" s="322"/>
      <c r="B304" s="322"/>
      <c r="C304" s="322"/>
      <c r="D304" s="322"/>
      <c r="E304" s="322"/>
      <c r="F304" s="322"/>
      <c r="G304" s="322"/>
      <c r="H304" s="322"/>
      <c r="I304" s="322"/>
      <c r="J304" s="322"/>
      <c r="K304"/>
      <c r="L304"/>
      <c r="M304"/>
      <c r="N304"/>
      <c r="O304"/>
      <c r="P304"/>
      <c r="Q304"/>
      <c r="R304"/>
      <c r="S304"/>
      <c r="T304"/>
      <c r="U304"/>
      <c r="V304"/>
      <c r="W304"/>
      <c r="X304"/>
      <c r="Y304"/>
    </row>
    <row r="305" spans="1:25" ht="15.6" customHeight="1" thickBot="1">
      <c r="A305" s="323" t="s">
        <v>45</v>
      </c>
      <c r="B305" s="323"/>
      <c r="C305" s="324" t="s">
        <v>105</v>
      </c>
      <c r="D305" s="325"/>
      <c r="E305" s="325"/>
      <c r="F305" s="325"/>
      <c r="G305" s="325"/>
      <c r="H305" s="325"/>
      <c r="I305" s="325"/>
      <c r="J305" s="326"/>
      <c r="K305"/>
      <c r="L305"/>
      <c r="M305"/>
      <c r="N305"/>
      <c r="O305"/>
      <c r="P305"/>
      <c r="Q305"/>
      <c r="R305"/>
      <c r="S305"/>
      <c r="T305"/>
      <c r="U305"/>
      <c r="V305"/>
      <c r="W305"/>
      <c r="X305"/>
      <c r="Y305"/>
    </row>
    <row r="306" spans="1:25" ht="15.6" customHeight="1" thickBot="1">
      <c r="A306" s="314"/>
      <c r="B306" s="314"/>
      <c r="C306" s="314"/>
      <c r="D306" s="314"/>
      <c r="E306" s="314"/>
      <c r="F306" s="314"/>
      <c r="G306" s="314"/>
      <c r="H306" s="314"/>
      <c r="I306" s="314"/>
      <c r="J306" s="314"/>
      <c r="K306"/>
      <c r="L306"/>
      <c r="M306"/>
      <c r="N306"/>
      <c r="O306"/>
      <c r="P306"/>
      <c r="Q306"/>
      <c r="R306"/>
      <c r="S306"/>
      <c r="T306"/>
      <c r="U306"/>
      <c r="V306"/>
      <c r="W306"/>
      <c r="X306"/>
      <c r="Y306"/>
    </row>
    <row r="307" spans="1:25" ht="15.6" customHeight="1" thickBot="1">
      <c r="A307" s="327" t="s">
        <v>47</v>
      </c>
      <c r="B307" s="327"/>
      <c r="C307" s="328"/>
      <c r="D307" s="138" t="s">
        <v>61</v>
      </c>
      <c r="F307" s="329" t="s">
        <v>49</v>
      </c>
      <c r="G307" s="329"/>
      <c r="H307" s="330"/>
      <c r="I307" s="138" t="s">
        <v>69</v>
      </c>
      <c r="K307"/>
      <c r="L307"/>
      <c r="M307"/>
      <c r="N307"/>
      <c r="O307"/>
      <c r="P307"/>
      <c r="Q307"/>
      <c r="R307"/>
      <c r="S307"/>
      <c r="T307"/>
      <c r="U307"/>
      <c r="V307"/>
      <c r="W307"/>
      <c r="X307"/>
      <c r="Y307"/>
    </row>
    <row r="308" spans="1:25" ht="15.6" customHeight="1">
      <c r="A308" s="314"/>
      <c r="B308" s="314"/>
      <c r="C308" s="314"/>
      <c r="D308" s="314"/>
      <c r="E308" s="314"/>
      <c r="F308" s="314"/>
      <c r="G308" s="314"/>
      <c r="H308" s="314"/>
      <c r="I308" s="314"/>
      <c r="J308" s="314"/>
      <c r="K308"/>
      <c r="L308"/>
      <c r="M308"/>
      <c r="N308"/>
      <c r="O308"/>
      <c r="P308"/>
      <c r="Q308"/>
      <c r="R308"/>
      <c r="S308"/>
      <c r="T308"/>
      <c r="U308"/>
      <c r="V308"/>
      <c r="W308"/>
      <c r="X308"/>
      <c r="Y308"/>
    </row>
    <row r="309" spans="1:25" ht="15.6" customHeight="1" thickBot="1">
      <c r="A309" s="315" t="s">
        <v>51</v>
      </c>
      <c r="B309" s="315"/>
      <c r="C309" s="315"/>
      <c r="D309" s="315"/>
      <c r="E309" s="315"/>
      <c r="F309" s="315"/>
      <c r="G309" s="315"/>
      <c r="H309" s="315"/>
      <c r="I309" s="315"/>
      <c r="J309" s="315"/>
      <c r="K309"/>
      <c r="L309"/>
      <c r="M309"/>
      <c r="N309"/>
      <c r="O309"/>
      <c r="P309"/>
      <c r="Q309"/>
      <c r="R309"/>
      <c r="S309"/>
      <c r="T309"/>
      <c r="U309"/>
      <c r="V309"/>
      <c r="W309"/>
      <c r="X309"/>
      <c r="Y309"/>
    </row>
    <row r="310" spans="1:25" ht="15.6" customHeight="1">
      <c r="A310" s="306" t="s">
        <v>106</v>
      </c>
      <c r="B310" s="307"/>
      <c r="C310" s="307"/>
      <c r="D310" s="307"/>
      <c r="E310" s="307"/>
      <c r="F310" s="307"/>
      <c r="G310" s="307"/>
      <c r="H310" s="307"/>
      <c r="I310" s="307"/>
      <c r="J310" s="308"/>
      <c r="K310"/>
      <c r="L310"/>
      <c r="M310"/>
      <c r="N310"/>
      <c r="O310"/>
      <c r="P310"/>
      <c r="Q310"/>
      <c r="R310"/>
      <c r="S310"/>
      <c r="T310"/>
      <c r="U310"/>
      <c r="V310"/>
      <c r="W310"/>
      <c r="X310"/>
      <c r="Y310"/>
    </row>
    <row r="311" spans="1:25" ht="15.6" customHeight="1">
      <c r="A311" s="309"/>
      <c r="B311" s="316"/>
      <c r="C311" s="316"/>
      <c r="D311" s="316"/>
      <c r="E311" s="316"/>
      <c r="F311" s="316"/>
      <c r="G311" s="316"/>
      <c r="H311" s="316"/>
      <c r="I311" s="316"/>
      <c r="J311" s="310"/>
      <c r="K311"/>
      <c r="L311"/>
      <c r="M311"/>
      <c r="N311"/>
      <c r="O311"/>
      <c r="P311"/>
      <c r="Q311"/>
      <c r="R311"/>
      <c r="S311"/>
      <c r="T311"/>
      <c r="U311"/>
      <c r="V311"/>
      <c r="W311"/>
      <c r="X311"/>
      <c r="Y311"/>
    </row>
    <row r="312" spans="1:25" ht="15.6" customHeight="1">
      <c r="A312" s="309"/>
      <c r="B312" s="316"/>
      <c r="C312" s="316"/>
      <c r="D312" s="316"/>
      <c r="E312" s="316"/>
      <c r="F312" s="316"/>
      <c r="G312" s="316"/>
      <c r="H312" s="316"/>
      <c r="I312" s="316"/>
      <c r="J312" s="310"/>
      <c r="K312"/>
      <c r="L312"/>
      <c r="M312"/>
      <c r="N312"/>
      <c r="O312"/>
      <c r="P312"/>
      <c r="Q312"/>
      <c r="R312"/>
      <c r="S312"/>
      <c r="T312"/>
      <c r="U312"/>
      <c r="V312"/>
      <c r="W312"/>
      <c r="X312"/>
      <c r="Y312"/>
    </row>
    <row r="313" spans="1:25" ht="15.6" customHeight="1">
      <c r="A313" s="309"/>
      <c r="B313" s="316"/>
      <c r="C313" s="316"/>
      <c r="D313" s="316"/>
      <c r="E313" s="316"/>
      <c r="F313" s="316"/>
      <c r="G313" s="316"/>
      <c r="H313" s="316"/>
      <c r="I313" s="316"/>
      <c r="J313" s="310"/>
      <c r="K313"/>
      <c r="L313"/>
      <c r="M313"/>
      <c r="N313"/>
      <c r="O313"/>
      <c r="P313"/>
      <c r="Q313"/>
      <c r="R313"/>
      <c r="S313"/>
      <c r="T313"/>
      <c r="U313"/>
      <c r="V313"/>
      <c r="W313"/>
      <c r="X313"/>
      <c r="Y313"/>
    </row>
    <row r="314" spans="1:25" ht="15.6" customHeight="1" thickBot="1">
      <c r="A314" s="311"/>
      <c r="B314" s="312"/>
      <c r="C314" s="312"/>
      <c r="D314" s="312"/>
      <c r="E314" s="312"/>
      <c r="F314" s="312"/>
      <c r="G314" s="312"/>
      <c r="H314" s="312"/>
      <c r="I314" s="312"/>
      <c r="J314" s="313"/>
      <c r="K314"/>
      <c r="L314"/>
      <c r="M314"/>
      <c r="N314"/>
      <c r="O314"/>
      <c r="P314"/>
      <c r="Q314"/>
      <c r="R314"/>
      <c r="S314"/>
      <c r="T314"/>
      <c r="U314"/>
      <c r="V314"/>
      <c r="W314"/>
      <c r="X314"/>
      <c r="Y314"/>
    </row>
    <row r="315" spans="1:25" ht="15.6" customHeight="1">
      <c r="A315" s="317"/>
      <c r="B315" s="317"/>
      <c r="C315" s="317"/>
      <c r="D315" s="317"/>
      <c r="E315" s="317"/>
      <c r="F315" s="317"/>
      <c r="G315" s="317"/>
      <c r="H315" s="317"/>
      <c r="I315" s="317"/>
      <c r="J315" s="317"/>
      <c r="K315"/>
      <c r="L315"/>
      <c r="M315"/>
      <c r="N315"/>
      <c r="O315"/>
      <c r="P315"/>
      <c r="Q315"/>
      <c r="R315"/>
      <c r="S315"/>
      <c r="T315"/>
      <c r="U315"/>
      <c r="V315"/>
      <c r="W315"/>
      <c r="X315"/>
      <c r="Y315"/>
    </row>
    <row r="316" spans="1:25" ht="15.6" customHeight="1" thickBot="1">
      <c r="A316" s="315" t="s">
        <v>53</v>
      </c>
      <c r="B316" s="315"/>
      <c r="C316" s="315"/>
      <c r="D316" s="315"/>
      <c r="E316" s="315"/>
      <c r="F316" s="315"/>
      <c r="G316" s="315"/>
      <c r="H316" s="315"/>
      <c r="I316" s="315"/>
      <c r="J316" s="315"/>
      <c r="K316"/>
      <c r="L316"/>
      <c r="M316"/>
      <c r="N316"/>
      <c r="O316"/>
      <c r="P316"/>
      <c r="Q316"/>
      <c r="R316"/>
      <c r="S316"/>
      <c r="T316"/>
      <c r="U316"/>
      <c r="V316"/>
      <c r="W316"/>
      <c r="X316"/>
      <c r="Y316"/>
    </row>
    <row r="317" spans="1:25" ht="15.6" customHeight="1">
      <c r="A317" s="306" t="s">
        <v>107</v>
      </c>
      <c r="B317" s="307"/>
      <c r="C317" s="307"/>
      <c r="D317" s="307"/>
      <c r="E317" s="307"/>
      <c r="F317" s="307"/>
      <c r="G317" s="307"/>
      <c r="H317" s="307"/>
      <c r="I317" s="307"/>
      <c r="J317" s="308"/>
      <c r="K317"/>
      <c r="L317"/>
      <c r="M317"/>
      <c r="N317"/>
      <c r="O317"/>
      <c r="P317"/>
      <c r="Q317"/>
      <c r="R317"/>
      <c r="S317"/>
      <c r="T317"/>
      <c r="U317"/>
      <c r="V317"/>
      <c r="W317"/>
      <c r="X317"/>
      <c r="Y317"/>
    </row>
    <row r="318" spans="1:25" ht="15.6" customHeight="1">
      <c r="A318" s="309"/>
      <c r="B318" s="316"/>
      <c r="C318" s="316"/>
      <c r="D318" s="316"/>
      <c r="E318" s="316"/>
      <c r="F318" s="316"/>
      <c r="G318" s="316"/>
      <c r="H318" s="316"/>
      <c r="I318" s="316"/>
      <c r="J318" s="310"/>
      <c r="K318"/>
      <c r="L318"/>
      <c r="M318"/>
      <c r="N318"/>
      <c r="O318"/>
      <c r="P318"/>
      <c r="Q318"/>
      <c r="R318"/>
      <c r="S318"/>
      <c r="T318"/>
      <c r="U318"/>
      <c r="V318"/>
      <c r="W318"/>
      <c r="X318"/>
      <c r="Y318"/>
    </row>
    <row r="319" spans="1:25" ht="15.6" customHeight="1">
      <c r="A319" s="309"/>
      <c r="B319" s="316"/>
      <c r="C319" s="316"/>
      <c r="D319" s="316"/>
      <c r="E319" s="316"/>
      <c r="F319" s="316"/>
      <c r="G319" s="316"/>
      <c r="H319" s="316"/>
      <c r="I319" s="316"/>
      <c r="J319" s="310"/>
      <c r="K319"/>
      <c r="L319"/>
      <c r="M319"/>
      <c r="N319"/>
      <c r="O319"/>
      <c r="P319"/>
      <c r="Q319"/>
      <c r="R319"/>
      <c r="S319"/>
      <c r="T319"/>
      <c r="U319"/>
      <c r="V319"/>
      <c r="W319"/>
      <c r="X319"/>
      <c r="Y319"/>
    </row>
    <row r="320" spans="1:25" ht="15.6" customHeight="1">
      <c r="A320" s="309"/>
      <c r="B320" s="316"/>
      <c r="C320" s="316"/>
      <c r="D320" s="316"/>
      <c r="E320" s="316"/>
      <c r="F320" s="316"/>
      <c r="G320" s="316"/>
      <c r="H320" s="316"/>
      <c r="I320" s="316"/>
      <c r="J320" s="310"/>
      <c r="K320"/>
      <c r="L320"/>
      <c r="M320"/>
      <c r="N320"/>
      <c r="O320"/>
      <c r="P320"/>
      <c r="Q320"/>
      <c r="R320"/>
      <c r="S320"/>
      <c r="T320"/>
      <c r="U320"/>
      <c r="V320"/>
      <c r="W320"/>
      <c r="X320"/>
      <c r="Y320"/>
    </row>
    <row r="321" spans="1:25" ht="35.1" customHeight="1" thickBot="1">
      <c r="A321" s="311"/>
      <c r="B321" s="312"/>
      <c r="C321" s="312"/>
      <c r="D321" s="312"/>
      <c r="E321" s="312"/>
      <c r="F321" s="312"/>
      <c r="G321" s="312"/>
      <c r="H321" s="312"/>
      <c r="I321" s="312"/>
      <c r="J321" s="313"/>
      <c r="K321"/>
      <c r="L321"/>
      <c r="M321"/>
      <c r="N321"/>
      <c r="O321"/>
      <c r="P321"/>
      <c r="Q321"/>
      <c r="R321"/>
      <c r="S321"/>
      <c r="T321"/>
      <c r="U321"/>
      <c r="V321"/>
      <c r="W321"/>
      <c r="X321"/>
      <c r="Y321"/>
    </row>
    <row r="322" spans="1:25" ht="15.6" customHeight="1">
      <c r="A322" s="317"/>
      <c r="B322" s="317"/>
      <c r="C322" s="317"/>
      <c r="D322" s="317"/>
      <c r="E322" s="317"/>
      <c r="F322" s="317"/>
      <c r="G322" s="317"/>
      <c r="H322" s="317"/>
      <c r="I322" s="317"/>
      <c r="J322" s="317"/>
      <c r="K322"/>
      <c r="L322"/>
      <c r="M322"/>
      <c r="N322"/>
      <c r="O322"/>
      <c r="P322"/>
      <c r="Q322"/>
      <c r="R322"/>
      <c r="S322"/>
      <c r="T322"/>
      <c r="U322"/>
      <c r="V322"/>
      <c r="W322"/>
      <c r="X322"/>
      <c r="Y322"/>
    </row>
    <row r="323" spans="1:25" ht="15.6" customHeight="1" thickBot="1">
      <c r="A323" s="332" t="s">
        <v>55</v>
      </c>
      <c r="B323" s="332"/>
      <c r="C323" s="332"/>
      <c r="D323" s="332"/>
      <c r="E323" s="332"/>
      <c r="F323" s="332"/>
      <c r="G323" s="332"/>
      <c r="H323" s="332"/>
      <c r="I323" s="332"/>
      <c r="J323" s="332"/>
      <c r="K323"/>
      <c r="L323"/>
      <c r="M323"/>
      <c r="N323"/>
      <c r="O323"/>
      <c r="P323"/>
      <c r="Q323"/>
      <c r="R323"/>
      <c r="S323"/>
      <c r="T323"/>
      <c r="U323"/>
      <c r="V323"/>
      <c r="W323"/>
      <c r="X323"/>
      <c r="Y323"/>
    </row>
    <row r="324" spans="1:25" ht="15.6" customHeight="1">
      <c r="A324" s="306" t="s">
        <v>108</v>
      </c>
      <c r="B324" s="307"/>
      <c r="C324" s="307"/>
      <c r="D324" s="307"/>
      <c r="E324" s="307"/>
      <c r="F324" s="307"/>
      <c r="G324" s="307"/>
      <c r="H324" s="307"/>
      <c r="I324" s="307"/>
      <c r="J324" s="308"/>
      <c r="K324"/>
      <c r="L324"/>
      <c r="M324"/>
      <c r="N324"/>
      <c r="O324"/>
      <c r="P324"/>
      <c r="Q324"/>
      <c r="R324"/>
      <c r="S324"/>
      <c r="T324"/>
      <c r="U324"/>
      <c r="V324"/>
      <c r="W324"/>
      <c r="X324"/>
      <c r="Y324"/>
    </row>
    <row r="325" spans="1:25" ht="15.6" customHeight="1">
      <c r="A325" s="309"/>
      <c r="B325" s="303"/>
      <c r="C325" s="303"/>
      <c r="D325" s="303"/>
      <c r="E325" s="303"/>
      <c r="F325" s="303"/>
      <c r="G325" s="303"/>
      <c r="H325" s="303"/>
      <c r="I325" s="303"/>
      <c r="J325" s="310"/>
      <c r="K325"/>
      <c r="L325"/>
      <c r="M325"/>
      <c r="N325"/>
      <c r="O325"/>
      <c r="P325"/>
      <c r="Q325"/>
      <c r="R325"/>
      <c r="S325"/>
      <c r="T325"/>
      <c r="U325"/>
      <c r="V325"/>
      <c r="W325"/>
      <c r="X325"/>
      <c r="Y325"/>
    </row>
    <row r="326" spans="1:25" ht="15.6" customHeight="1">
      <c r="A326" s="309"/>
      <c r="B326" s="303"/>
      <c r="C326" s="303"/>
      <c r="D326" s="303"/>
      <c r="E326" s="303"/>
      <c r="F326" s="303"/>
      <c r="G326" s="303"/>
      <c r="H326" s="303"/>
      <c r="I326" s="303"/>
      <c r="J326" s="310"/>
      <c r="K326"/>
      <c r="L326"/>
      <c r="M326"/>
      <c r="N326"/>
      <c r="O326"/>
      <c r="P326"/>
      <c r="Q326"/>
      <c r="R326"/>
      <c r="S326"/>
      <c r="T326"/>
      <c r="U326"/>
      <c r="V326"/>
      <c r="W326"/>
      <c r="X326"/>
      <c r="Y326"/>
    </row>
    <row r="327" spans="1:25" ht="15.6" customHeight="1">
      <c r="A327" s="309"/>
      <c r="B327" s="303"/>
      <c r="C327" s="303"/>
      <c r="D327" s="303"/>
      <c r="E327" s="303"/>
      <c r="F327" s="303"/>
      <c r="G327" s="303"/>
      <c r="H327" s="303"/>
      <c r="I327" s="303"/>
      <c r="J327" s="310"/>
      <c r="K327"/>
      <c r="L327"/>
      <c r="M327"/>
      <c r="N327"/>
      <c r="O327"/>
      <c r="P327"/>
      <c r="Q327"/>
      <c r="R327"/>
      <c r="S327"/>
      <c r="T327"/>
      <c r="U327"/>
      <c r="V327"/>
      <c r="W327"/>
      <c r="X327"/>
      <c r="Y327"/>
    </row>
    <row r="328" spans="1:25" ht="15.6" customHeight="1" thickBot="1">
      <c r="A328" s="311"/>
      <c r="B328" s="312"/>
      <c r="C328" s="312"/>
      <c r="D328" s="312"/>
      <c r="E328" s="312"/>
      <c r="F328" s="312"/>
      <c r="G328" s="312"/>
      <c r="H328" s="312"/>
      <c r="I328" s="312"/>
      <c r="J328" s="313"/>
      <c r="K328"/>
      <c r="L328"/>
      <c r="M328"/>
      <c r="N328"/>
      <c r="O328"/>
      <c r="P328"/>
      <c r="Q328"/>
      <c r="R328"/>
      <c r="S328"/>
      <c r="T328"/>
      <c r="U328"/>
      <c r="V328"/>
      <c r="W328"/>
      <c r="X328"/>
      <c r="Y328"/>
    </row>
    <row r="329" spans="1:25" ht="15.6" customHeight="1">
      <c r="A329" s="303"/>
      <c r="B329" s="303"/>
      <c r="C329" s="303"/>
      <c r="D329" s="303"/>
      <c r="E329" s="303"/>
      <c r="F329" s="303"/>
      <c r="G329" s="303"/>
      <c r="H329" s="303"/>
      <c r="I329" s="303"/>
      <c r="J329" s="303"/>
      <c r="K329"/>
      <c r="L329"/>
      <c r="M329"/>
      <c r="N329"/>
      <c r="O329"/>
      <c r="P329"/>
      <c r="Q329"/>
      <c r="R329"/>
      <c r="S329"/>
      <c r="T329"/>
      <c r="U329"/>
      <c r="V329"/>
      <c r="W329"/>
      <c r="X329"/>
      <c r="Y329"/>
    </row>
    <row r="330" spans="1:25" ht="15.6" customHeight="1">
      <c r="A330" s="304"/>
      <c r="B330" s="304"/>
      <c r="C330" s="304"/>
      <c r="D330" s="304"/>
      <c r="E330" s="304"/>
      <c r="F330" s="304"/>
      <c r="G330" s="304"/>
      <c r="H330" s="304"/>
      <c r="I330" s="304"/>
      <c r="J330" s="304"/>
      <c r="K330"/>
      <c r="L330"/>
      <c r="M330"/>
      <c r="N330"/>
      <c r="O330"/>
      <c r="P330"/>
      <c r="Q330"/>
      <c r="R330"/>
      <c r="S330"/>
      <c r="T330"/>
      <c r="U330"/>
      <c r="V330"/>
      <c r="W330"/>
      <c r="X330"/>
      <c r="Y330"/>
    </row>
    <row r="331" spans="1:25" ht="15.6" customHeight="1" thickBot="1">
      <c r="A331" s="305" t="s">
        <v>57</v>
      </c>
      <c r="B331" s="305"/>
      <c r="C331" s="305"/>
      <c r="D331" s="305"/>
      <c r="E331" s="305"/>
      <c r="F331" s="305"/>
      <c r="G331" s="305"/>
      <c r="H331" s="305"/>
      <c r="I331" s="305"/>
      <c r="J331" s="305"/>
      <c r="K331"/>
      <c r="L331"/>
      <c r="M331"/>
      <c r="N331"/>
      <c r="O331"/>
      <c r="P331"/>
      <c r="Q331"/>
      <c r="R331"/>
      <c r="S331"/>
      <c r="T331"/>
      <c r="U331"/>
      <c r="V331"/>
      <c r="W331"/>
      <c r="X331"/>
      <c r="Y331"/>
    </row>
    <row r="332" spans="1:25" ht="15.6" customHeight="1">
      <c r="A332" s="306" t="s">
        <v>109</v>
      </c>
      <c r="B332" s="307"/>
      <c r="C332" s="307"/>
      <c r="D332" s="307"/>
      <c r="E332" s="307"/>
      <c r="F332" s="307"/>
      <c r="G332" s="307"/>
      <c r="H332" s="307"/>
      <c r="I332" s="307"/>
      <c r="J332" s="308"/>
      <c r="K332"/>
      <c r="L332"/>
      <c r="M332"/>
      <c r="N332"/>
      <c r="O332"/>
      <c r="P332"/>
      <c r="Q332"/>
      <c r="R332"/>
      <c r="S332"/>
      <c r="T332"/>
      <c r="U332"/>
      <c r="V332"/>
      <c r="W332"/>
      <c r="X332"/>
      <c r="Y332"/>
    </row>
    <row r="333" spans="1:25" ht="15.6" customHeight="1">
      <c r="A333" s="309"/>
      <c r="B333" s="303"/>
      <c r="C333" s="303"/>
      <c r="D333" s="303"/>
      <c r="E333" s="303"/>
      <c r="F333" s="303"/>
      <c r="G333" s="303"/>
      <c r="H333" s="303"/>
      <c r="I333" s="303"/>
      <c r="J333" s="310"/>
      <c r="K333"/>
      <c r="L333"/>
      <c r="M333"/>
      <c r="N333"/>
      <c r="O333"/>
      <c r="P333"/>
      <c r="Q333"/>
      <c r="R333"/>
      <c r="S333"/>
      <c r="T333"/>
      <c r="U333"/>
      <c r="V333"/>
      <c r="W333"/>
      <c r="X333"/>
      <c r="Y333"/>
    </row>
    <row r="334" spans="1:25" ht="15.6" customHeight="1" thickBot="1">
      <c r="A334" s="311"/>
      <c r="B334" s="312"/>
      <c r="C334" s="312"/>
      <c r="D334" s="312"/>
      <c r="E334" s="312"/>
      <c r="F334" s="312"/>
      <c r="G334" s="312"/>
      <c r="H334" s="312"/>
      <c r="I334" s="312"/>
      <c r="J334" s="313"/>
      <c r="K334"/>
      <c r="L334"/>
      <c r="M334"/>
      <c r="N334"/>
      <c r="O334"/>
      <c r="P334"/>
      <c r="Q334"/>
      <c r="R334"/>
      <c r="S334"/>
      <c r="T334"/>
      <c r="U334"/>
      <c r="V334"/>
      <c r="W334"/>
      <c r="X334"/>
      <c r="Y334"/>
    </row>
    <row r="335" spans="1:25" ht="15.6" customHeight="1" thickBot="1">
      <c r="A335" s="318"/>
      <c r="B335" s="319"/>
      <c r="C335" s="319"/>
      <c r="D335" s="319"/>
      <c r="E335" s="319"/>
      <c r="F335" s="319"/>
      <c r="G335" s="319"/>
      <c r="H335" s="319"/>
      <c r="I335" s="319"/>
      <c r="J335" s="320"/>
      <c r="K335"/>
      <c r="L335"/>
      <c r="M335"/>
      <c r="N335"/>
      <c r="O335"/>
      <c r="P335"/>
      <c r="Q335"/>
      <c r="R335"/>
      <c r="S335"/>
      <c r="T335"/>
      <c r="U335"/>
      <c r="V335"/>
      <c r="W335"/>
      <c r="X335"/>
      <c r="Y335"/>
    </row>
    <row r="336" spans="1:25" ht="21" customHeight="1">
      <c r="A336" s="321" t="s">
        <v>110</v>
      </c>
      <c r="B336" s="321"/>
      <c r="C336" s="321"/>
      <c r="D336" s="321"/>
      <c r="E336" s="321"/>
      <c r="F336" s="321"/>
      <c r="G336" s="321"/>
      <c r="H336" s="321"/>
      <c r="I336" s="321"/>
      <c r="J336" s="321"/>
      <c r="K336"/>
      <c r="L336"/>
      <c r="M336"/>
      <c r="N336"/>
      <c r="O336"/>
      <c r="P336"/>
      <c r="Q336"/>
      <c r="R336"/>
      <c r="S336"/>
      <c r="T336"/>
      <c r="U336"/>
      <c r="V336"/>
      <c r="W336"/>
      <c r="X336"/>
      <c r="Y336"/>
    </row>
    <row r="337" spans="1:25" ht="15.6" customHeight="1" thickBot="1">
      <c r="A337" s="322"/>
      <c r="B337" s="322"/>
      <c r="C337" s="322"/>
      <c r="D337" s="322"/>
      <c r="E337" s="322"/>
      <c r="F337" s="322"/>
      <c r="G337" s="322"/>
      <c r="H337" s="322"/>
      <c r="I337" s="322"/>
      <c r="J337" s="322"/>
      <c r="K337"/>
      <c r="L337"/>
      <c r="M337"/>
      <c r="N337"/>
      <c r="O337"/>
      <c r="P337"/>
      <c r="Q337"/>
      <c r="R337"/>
      <c r="S337"/>
      <c r="T337"/>
      <c r="U337"/>
      <c r="V337"/>
      <c r="W337"/>
      <c r="X337"/>
      <c r="Y337"/>
    </row>
    <row r="338" spans="1:25" ht="15.6" customHeight="1" thickBot="1">
      <c r="A338" s="323" t="s">
        <v>45</v>
      </c>
      <c r="B338" s="323"/>
      <c r="C338" s="324" t="s">
        <v>111</v>
      </c>
      <c r="D338" s="325"/>
      <c r="E338" s="325"/>
      <c r="F338" s="325"/>
      <c r="G338" s="325"/>
      <c r="H338" s="325"/>
      <c r="I338" s="325"/>
      <c r="J338" s="326"/>
      <c r="K338"/>
      <c r="L338"/>
      <c r="M338"/>
      <c r="N338"/>
      <c r="O338"/>
      <c r="P338"/>
      <c r="Q338"/>
      <c r="R338"/>
      <c r="S338"/>
      <c r="T338"/>
      <c r="U338"/>
      <c r="V338"/>
      <c r="W338"/>
      <c r="X338"/>
      <c r="Y338"/>
    </row>
    <row r="339" spans="1:25" ht="15.6" customHeight="1" thickBot="1">
      <c r="A339" s="314"/>
      <c r="B339" s="314"/>
      <c r="C339" s="314"/>
      <c r="D339" s="314"/>
      <c r="E339" s="314"/>
      <c r="F339" s="314"/>
      <c r="G339" s="314"/>
      <c r="H339" s="314"/>
      <c r="I339" s="314"/>
      <c r="J339" s="314"/>
      <c r="K339"/>
      <c r="L339"/>
      <c r="M339"/>
      <c r="N339"/>
      <c r="O339"/>
      <c r="P339"/>
      <c r="Q339"/>
      <c r="R339"/>
      <c r="S339"/>
      <c r="T339"/>
      <c r="U339"/>
      <c r="V339"/>
      <c r="W339"/>
      <c r="X339"/>
      <c r="Y339"/>
    </row>
    <row r="340" spans="1:25" ht="15.6" customHeight="1" thickBot="1">
      <c r="A340" s="327" t="s">
        <v>47</v>
      </c>
      <c r="B340" s="327"/>
      <c r="C340" s="328"/>
      <c r="D340" s="138" t="s">
        <v>48</v>
      </c>
      <c r="F340" s="329" t="s">
        <v>49</v>
      </c>
      <c r="G340" s="329"/>
      <c r="H340" s="330"/>
      <c r="I340" s="138" t="s">
        <v>48</v>
      </c>
      <c r="K340"/>
      <c r="L340"/>
      <c r="M340"/>
      <c r="N340"/>
      <c r="O340"/>
      <c r="P340"/>
      <c r="Q340"/>
      <c r="R340"/>
      <c r="S340"/>
      <c r="T340"/>
      <c r="U340"/>
      <c r="V340"/>
      <c r="W340"/>
      <c r="X340"/>
      <c r="Y340"/>
    </row>
    <row r="341" spans="1:25" ht="15.6" customHeight="1">
      <c r="A341" s="314"/>
      <c r="B341" s="314"/>
      <c r="C341" s="314"/>
      <c r="D341" s="314"/>
      <c r="E341" s="314"/>
      <c r="F341" s="314"/>
      <c r="G341" s="314"/>
      <c r="H341" s="314"/>
      <c r="I341" s="314"/>
      <c r="J341" s="314"/>
      <c r="K341"/>
      <c r="L341"/>
      <c r="M341"/>
      <c r="N341"/>
      <c r="O341"/>
      <c r="P341"/>
      <c r="Q341"/>
      <c r="R341"/>
      <c r="S341"/>
      <c r="T341"/>
      <c r="U341"/>
      <c r="V341"/>
      <c r="W341"/>
      <c r="X341"/>
      <c r="Y341"/>
    </row>
    <row r="342" spans="1:25" ht="15.6" customHeight="1" thickBot="1">
      <c r="A342" s="315" t="s">
        <v>51</v>
      </c>
      <c r="B342" s="315"/>
      <c r="C342" s="315"/>
      <c r="D342" s="315"/>
      <c r="E342" s="315"/>
      <c r="F342" s="315"/>
      <c r="G342" s="315"/>
      <c r="H342" s="315"/>
      <c r="I342" s="315"/>
      <c r="J342" s="315"/>
      <c r="K342"/>
      <c r="L342"/>
      <c r="M342"/>
      <c r="N342"/>
      <c r="O342"/>
      <c r="P342"/>
      <c r="Q342"/>
      <c r="R342"/>
      <c r="S342"/>
      <c r="T342"/>
      <c r="U342"/>
      <c r="V342"/>
      <c r="W342"/>
      <c r="X342"/>
      <c r="Y342"/>
    </row>
    <row r="343" spans="1:25" ht="15.6" customHeight="1">
      <c r="A343" s="306" t="s">
        <v>112</v>
      </c>
      <c r="B343" s="307"/>
      <c r="C343" s="307"/>
      <c r="D343" s="307"/>
      <c r="E343" s="307"/>
      <c r="F343" s="307"/>
      <c r="G343" s="307"/>
      <c r="H343" s="307"/>
      <c r="I343" s="307"/>
      <c r="J343" s="308"/>
      <c r="K343"/>
      <c r="L343"/>
      <c r="M343"/>
      <c r="N343"/>
      <c r="O343"/>
      <c r="P343"/>
      <c r="Q343"/>
      <c r="R343"/>
      <c r="S343"/>
      <c r="T343"/>
      <c r="U343"/>
      <c r="V343"/>
      <c r="W343"/>
      <c r="X343"/>
      <c r="Y343"/>
    </row>
    <row r="344" spans="1:25" ht="15.6" customHeight="1">
      <c r="A344" s="309"/>
      <c r="B344" s="316"/>
      <c r="C344" s="316"/>
      <c r="D344" s="316"/>
      <c r="E344" s="316"/>
      <c r="F344" s="316"/>
      <c r="G344" s="316"/>
      <c r="H344" s="316"/>
      <c r="I344" s="316"/>
      <c r="J344" s="310"/>
      <c r="K344"/>
      <c r="L344"/>
      <c r="M344"/>
      <c r="N344"/>
      <c r="O344"/>
      <c r="P344"/>
      <c r="Q344"/>
      <c r="R344"/>
      <c r="S344"/>
      <c r="T344"/>
      <c r="U344"/>
      <c r="V344"/>
      <c r="W344"/>
      <c r="X344"/>
      <c r="Y344"/>
    </row>
    <row r="345" spans="1:25" ht="15.6" customHeight="1">
      <c r="A345" s="309"/>
      <c r="B345" s="316"/>
      <c r="C345" s="316"/>
      <c r="D345" s="316"/>
      <c r="E345" s="316"/>
      <c r="F345" s="316"/>
      <c r="G345" s="316"/>
      <c r="H345" s="316"/>
      <c r="I345" s="316"/>
      <c r="J345" s="310"/>
      <c r="K345"/>
      <c r="L345"/>
      <c r="M345"/>
      <c r="N345"/>
      <c r="O345"/>
      <c r="P345"/>
      <c r="Q345"/>
      <c r="R345"/>
      <c r="S345"/>
      <c r="T345"/>
      <c r="U345"/>
      <c r="V345"/>
      <c r="W345"/>
      <c r="X345"/>
      <c r="Y345"/>
    </row>
    <row r="346" spans="1:25" ht="15.6" customHeight="1">
      <c r="A346" s="309"/>
      <c r="B346" s="316"/>
      <c r="C346" s="316"/>
      <c r="D346" s="316"/>
      <c r="E346" s="316"/>
      <c r="F346" s="316"/>
      <c r="G346" s="316"/>
      <c r="H346" s="316"/>
      <c r="I346" s="316"/>
      <c r="J346" s="310"/>
      <c r="K346"/>
      <c r="L346"/>
      <c r="M346"/>
      <c r="N346"/>
      <c r="O346"/>
      <c r="P346"/>
      <c r="Q346"/>
      <c r="R346"/>
      <c r="S346"/>
      <c r="T346"/>
      <c r="U346"/>
      <c r="V346"/>
      <c r="W346"/>
      <c r="X346"/>
      <c r="Y346"/>
    </row>
    <row r="347" spans="1:25" ht="15.6" customHeight="1">
      <c r="A347" s="309"/>
      <c r="B347" s="316"/>
      <c r="C347" s="316"/>
      <c r="D347" s="316"/>
      <c r="E347" s="316"/>
      <c r="F347" s="316"/>
      <c r="G347" s="316"/>
      <c r="H347" s="316"/>
      <c r="I347" s="316"/>
      <c r="J347" s="310"/>
      <c r="K347"/>
      <c r="L347"/>
      <c r="M347"/>
      <c r="N347"/>
      <c r="O347"/>
      <c r="P347"/>
      <c r="Q347"/>
      <c r="R347"/>
      <c r="S347"/>
      <c r="T347"/>
      <c r="U347"/>
      <c r="V347"/>
      <c r="W347"/>
      <c r="X347"/>
      <c r="Y347"/>
    </row>
    <row r="348" spans="1:25" ht="15.6" customHeight="1">
      <c r="A348" s="309"/>
      <c r="B348" s="316"/>
      <c r="C348" s="316"/>
      <c r="D348" s="316"/>
      <c r="E348" s="316"/>
      <c r="F348" s="316"/>
      <c r="G348" s="316"/>
      <c r="H348" s="316"/>
      <c r="I348" s="316"/>
      <c r="J348" s="310"/>
      <c r="K348"/>
      <c r="L348"/>
      <c r="M348"/>
      <c r="N348"/>
      <c r="O348"/>
      <c r="P348"/>
      <c r="Q348"/>
      <c r="R348"/>
      <c r="S348"/>
      <c r="T348"/>
      <c r="U348"/>
      <c r="V348"/>
      <c r="W348"/>
      <c r="X348"/>
      <c r="Y348"/>
    </row>
    <row r="349" spans="1:25" ht="15.6" customHeight="1" thickBot="1">
      <c r="A349" s="311"/>
      <c r="B349" s="312"/>
      <c r="C349" s="312"/>
      <c r="D349" s="312"/>
      <c r="E349" s="312"/>
      <c r="F349" s="312"/>
      <c r="G349" s="312"/>
      <c r="H349" s="312"/>
      <c r="I349" s="312"/>
      <c r="J349" s="313"/>
      <c r="K349"/>
      <c r="L349"/>
      <c r="M349"/>
      <c r="N349"/>
      <c r="O349"/>
      <c r="P349"/>
      <c r="Q349"/>
      <c r="R349"/>
      <c r="S349"/>
      <c r="T349"/>
      <c r="U349"/>
      <c r="V349"/>
      <c r="W349"/>
      <c r="X349"/>
      <c r="Y349"/>
    </row>
    <row r="350" spans="1:25" ht="15.6" customHeight="1">
      <c r="A350" s="317"/>
      <c r="B350" s="317"/>
      <c r="C350" s="317"/>
      <c r="D350" s="317"/>
      <c r="E350" s="317"/>
      <c r="F350" s="317"/>
      <c r="G350" s="317"/>
      <c r="H350" s="317"/>
      <c r="I350" s="317"/>
      <c r="J350" s="317"/>
      <c r="K350"/>
      <c r="L350"/>
      <c r="M350"/>
      <c r="N350"/>
      <c r="O350"/>
      <c r="P350"/>
      <c r="Q350"/>
      <c r="R350"/>
      <c r="S350"/>
      <c r="T350"/>
      <c r="U350"/>
      <c r="V350"/>
      <c r="W350"/>
      <c r="X350"/>
      <c r="Y350"/>
    </row>
    <row r="351" spans="1:25" ht="15.6" customHeight="1" thickBot="1">
      <c r="A351" s="315" t="s">
        <v>53</v>
      </c>
      <c r="B351" s="315"/>
      <c r="C351" s="315"/>
      <c r="D351" s="315"/>
      <c r="E351" s="315"/>
      <c r="F351" s="315"/>
      <c r="G351" s="315"/>
      <c r="H351" s="315"/>
      <c r="I351" s="315"/>
      <c r="J351" s="315"/>
      <c r="K351"/>
      <c r="L351"/>
      <c r="M351"/>
      <c r="N351"/>
      <c r="O351"/>
      <c r="P351"/>
      <c r="Q351"/>
      <c r="R351"/>
      <c r="S351"/>
      <c r="T351"/>
      <c r="U351"/>
      <c r="V351"/>
      <c r="W351"/>
      <c r="X351"/>
      <c r="Y351"/>
    </row>
    <row r="352" spans="1:25" ht="15.6" customHeight="1">
      <c r="A352" s="306" t="s">
        <v>113</v>
      </c>
      <c r="B352" s="307"/>
      <c r="C352" s="307"/>
      <c r="D352" s="307"/>
      <c r="E352" s="307"/>
      <c r="F352" s="307"/>
      <c r="G352" s="307"/>
      <c r="H352" s="307"/>
      <c r="I352" s="307"/>
      <c r="J352" s="308"/>
      <c r="K352"/>
      <c r="L352"/>
      <c r="M352"/>
      <c r="N352"/>
      <c r="O352"/>
      <c r="P352"/>
      <c r="Q352"/>
      <c r="R352"/>
      <c r="S352"/>
      <c r="T352"/>
      <c r="U352"/>
      <c r="V352"/>
      <c r="W352"/>
      <c r="X352"/>
      <c r="Y352"/>
    </row>
    <row r="353" spans="1:25" ht="15.6" customHeight="1">
      <c r="A353" s="309"/>
      <c r="B353" s="316"/>
      <c r="C353" s="316"/>
      <c r="D353" s="316"/>
      <c r="E353" s="316"/>
      <c r="F353" s="316"/>
      <c r="G353" s="316"/>
      <c r="H353" s="316"/>
      <c r="I353" s="316"/>
      <c r="J353" s="310"/>
      <c r="K353"/>
      <c r="L353"/>
      <c r="M353"/>
      <c r="N353"/>
      <c r="O353"/>
      <c r="P353"/>
      <c r="Q353"/>
      <c r="R353"/>
      <c r="S353"/>
      <c r="T353"/>
      <c r="U353"/>
      <c r="V353"/>
      <c r="W353"/>
      <c r="X353"/>
      <c r="Y353"/>
    </row>
    <row r="354" spans="1:25" ht="15.6" customHeight="1">
      <c r="A354" s="309"/>
      <c r="B354" s="316"/>
      <c r="C354" s="316"/>
      <c r="D354" s="316"/>
      <c r="E354" s="316"/>
      <c r="F354" s="316"/>
      <c r="G354" s="316"/>
      <c r="H354" s="316"/>
      <c r="I354" s="316"/>
      <c r="J354" s="310"/>
      <c r="K354"/>
      <c r="L354"/>
      <c r="M354"/>
      <c r="N354"/>
      <c r="O354"/>
      <c r="P354"/>
      <c r="Q354"/>
      <c r="R354"/>
      <c r="S354"/>
      <c r="T354"/>
      <c r="U354"/>
      <c r="V354"/>
      <c r="W354"/>
      <c r="X354"/>
      <c r="Y354"/>
    </row>
    <row r="355" spans="1:25" ht="15.6" customHeight="1">
      <c r="A355" s="309"/>
      <c r="B355" s="316"/>
      <c r="C355" s="316"/>
      <c r="D355" s="316"/>
      <c r="E355" s="316"/>
      <c r="F355" s="316"/>
      <c r="G355" s="316"/>
      <c r="H355" s="316"/>
      <c r="I355" s="316"/>
      <c r="J355" s="310"/>
      <c r="K355"/>
      <c r="L355"/>
      <c r="M355"/>
      <c r="N355"/>
      <c r="O355"/>
      <c r="P355"/>
      <c r="Q355"/>
      <c r="R355"/>
      <c r="S355"/>
      <c r="T355"/>
      <c r="U355"/>
      <c r="V355"/>
      <c r="W355"/>
      <c r="X355"/>
      <c r="Y355"/>
    </row>
    <row r="356" spans="1:25" ht="20.100000000000001" customHeight="1" thickBot="1">
      <c r="A356" s="311"/>
      <c r="B356" s="312"/>
      <c r="C356" s="312"/>
      <c r="D356" s="312"/>
      <c r="E356" s="312"/>
      <c r="F356" s="312"/>
      <c r="G356" s="312"/>
      <c r="H356" s="312"/>
      <c r="I356" s="312"/>
      <c r="J356" s="313"/>
      <c r="K356"/>
      <c r="L356"/>
      <c r="M356"/>
      <c r="N356"/>
      <c r="O356"/>
      <c r="P356"/>
      <c r="Q356"/>
      <c r="R356"/>
      <c r="S356"/>
      <c r="T356"/>
      <c r="U356"/>
      <c r="V356"/>
      <c r="W356"/>
      <c r="X356"/>
      <c r="Y356"/>
    </row>
    <row r="357" spans="1:25" ht="15.6" customHeight="1">
      <c r="A357" s="317"/>
      <c r="B357" s="317"/>
      <c r="C357" s="317"/>
      <c r="D357" s="317"/>
      <c r="E357" s="317"/>
      <c r="F357" s="317"/>
      <c r="G357" s="317"/>
      <c r="H357" s="317"/>
      <c r="I357" s="317"/>
      <c r="J357" s="317"/>
      <c r="K357"/>
      <c r="L357"/>
      <c r="M357"/>
      <c r="N357"/>
      <c r="O357"/>
      <c r="P357"/>
      <c r="Q357"/>
      <c r="R357"/>
      <c r="S357"/>
      <c r="T357"/>
      <c r="U357"/>
      <c r="V357"/>
      <c r="W357"/>
      <c r="X357"/>
      <c r="Y357"/>
    </row>
    <row r="358" spans="1:25" ht="15.6" customHeight="1" thickBot="1">
      <c r="A358" s="315" t="s">
        <v>55</v>
      </c>
      <c r="B358" s="315"/>
      <c r="C358" s="315"/>
      <c r="D358" s="315"/>
      <c r="E358" s="315"/>
      <c r="F358" s="315"/>
      <c r="G358" s="315"/>
      <c r="H358" s="315"/>
      <c r="I358" s="315"/>
      <c r="J358" s="315"/>
      <c r="K358"/>
      <c r="L358"/>
      <c r="M358"/>
      <c r="N358"/>
      <c r="O358"/>
      <c r="P358"/>
      <c r="Q358"/>
      <c r="R358"/>
      <c r="S358"/>
      <c r="T358"/>
      <c r="U358"/>
      <c r="V358"/>
      <c r="W358"/>
      <c r="X358"/>
      <c r="Y358"/>
    </row>
    <row r="359" spans="1:25" ht="15.6" customHeight="1">
      <c r="A359" s="306" t="s">
        <v>114</v>
      </c>
      <c r="B359" s="307"/>
      <c r="C359" s="307"/>
      <c r="D359" s="307"/>
      <c r="E359" s="307"/>
      <c r="F359" s="307"/>
      <c r="G359" s="307"/>
      <c r="H359" s="307"/>
      <c r="I359" s="307"/>
      <c r="J359" s="308"/>
      <c r="K359"/>
      <c r="L359"/>
      <c r="M359"/>
      <c r="N359"/>
      <c r="O359"/>
      <c r="P359"/>
      <c r="Q359"/>
      <c r="R359"/>
      <c r="S359"/>
      <c r="T359"/>
      <c r="U359"/>
      <c r="V359"/>
      <c r="W359"/>
      <c r="X359"/>
      <c r="Y359"/>
    </row>
    <row r="360" spans="1:25" ht="15.6" customHeight="1">
      <c r="A360" s="309"/>
      <c r="B360" s="303"/>
      <c r="C360" s="303"/>
      <c r="D360" s="303"/>
      <c r="E360" s="303"/>
      <c r="F360" s="303"/>
      <c r="G360" s="303"/>
      <c r="H360" s="303"/>
      <c r="I360" s="303"/>
      <c r="J360" s="310"/>
      <c r="K360"/>
      <c r="L360"/>
      <c r="M360"/>
      <c r="N360"/>
      <c r="O360"/>
      <c r="P360"/>
      <c r="Q360"/>
      <c r="R360"/>
      <c r="S360"/>
      <c r="T360"/>
      <c r="U360"/>
      <c r="V360"/>
      <c r="W360"/>
      <c r="X360"/>
      <c r="Y360"/>
    </row>
    <row r="361" spans="1:25" ht="21.95" customHeight="1" thickBot="1">
      <c r="A361" s="311"/>
      <c r="B361" s="312"/>
      <c r="C361" s="312"/>
      <c r="D361" s="312"/>
      <c r="E361" s="312"/>
      <c r="F361" s="312"/>
      <c r="G361" s="312"/>
      <c r="H361" s="312"/>
      <c r="I361" s="312"/>
      <c r="J361" s="313"/>
      <c r="K361"/>
      <c r="L361"/>
      <c r="M361"/>
      <c r="N361"/>
      <c r="O361"/>
      <c r="P361"/>
      <c r="Q361"/>
      <c r="R361"/>
      <c r="S361"/>
      <c r="T361"/>
      <c r="U361"/>
      <c r="V361"/>
      <c r="W361"/>
      <c r="X361"/>
      <c r="Y361"/>
    </row>
    <row r="362" spans="1:25" ht="15.6" customHeight="1">
      <c r="A362" s="303"/>
      <c r="B362" s="303"/>
      <c r="C362" s="303"/>
      <c r="D362" s="303"/>
      <c r="E362" s="303"/>
      <c r="F362" s="303"/>
      <c r="G362" s="303"/>
      <c r="H362" s="303"/>
      <c r="I362" s="303"/>
      <c r="J362" s="303"/>
      <c r="K362"/>
      <c r="L362"/>
      <c r="M362"/>
      <c r="N362"/>
      <c r="O362"/>
      <c r="P362"/>
      <c r="Q362"/>
      <c r="R362"/>
      <c r="S362"/>
      <c r="T362"/>
      <c r="U362"/>
      <c r="V362"/>
      <c r="W362"/>
      <c r="X362"/>
      <c r="Y362"/>
    </row>
    <row r="363" spans="1:25" ht="15.6" customHeight="1">
      <c r="A363" s="304"/>
      <c r="B363" s="304"/>
      <c r="C363" s="304"/>
      <c r="D363" s="304"/>
      <c r="E363" s="304"/>
      <c r="F363" s="304"/>
      <c r="G363" s="304"/>
      <c r="H363" s="304"/>
      <c r="I363" s="304"/>
      <c r="J363" s="304"/>
      <c r="K363"/>
      <c r="L363"/>
      <c r="M363"/>
      <c r="N363"/>
      <c r="O363"/>
      <c r="P363"/>
      <c r="Q363"/>
      <c r="R363"/>
      <c r="S363"/>
      <c r="T363"/>
      <c r="U363"/>
      <c r="V363"/>
      <c r="W363"/>
      <c r="X363"/>
      <c r="Y363"/>
    </row>
    <row r="364" spans="1:25" ht="15.6" customHeight="1" thickBot="1">
      <c r="A364" s="305" t="s">
        <v>57</v>
      </c>
      <c r="B364" s="305"/>
      <c r="C364" s="305"/>
      <c r="D364" s="305"/>
      <c r="E364" s="305"/>
      <c r="F364" s="305"/>
      <c r="G364" s="305"/>
      <c r="H364" s="305"/>
      <c r="I364" s="305"/>
      <c r="J364" s="305"/>
      <c r="K364"/>
      <c r="L364"/>
      <c r="M364"/>
      <c r="N364"/>
      <c r="O364"/>
      <c r="P364"/>
      <c r="Q364"/>
      <c r="R364"/>
      <c r="S364"/>
      <c r="T364"/>
      <c r="U364"/>
      <c r="V364"/>
      <c r="W364"/>
      <c r="X364"/>
      <c r="Y364"/>
    </row>
    <row r="365" spans="1:25" ht="15.6" customHeight="1">
      <c r="A365" s="306" t="s">
        <v>115</v>
      </c>
      <c r="B365" s="307"/>
      <c r="C365" s="307"/>
      <c r="D365" s="307"/>
      <c r="E365" s="307"/>
      <c r="F365" s="307"/>
      <c r="G365" s="307"/>
      <c r="H365" s="307"/>
      <c r="I365" s="307"/>
      <c r="J365" s="308"/>
      <c r="K365"/>
      <c r="L365"/>
      <c r="M365"/>
      <c r="N365"/>
      <c r="O365"/>
      <c r="P365"/>
      <c r="Q365"/>
      <c r="R365"/>
      <c r="S365"/>
      <c r="T365"/>
      <c r="U365"/>
      <c r="V365"/>
      <c r="W365"/>
      <c r="X365"/>
      <c r="Y365"/>
    </row>
    <row r="366" spans="1:25" ht="15.6" customHeight="1">
      <c r="A366" s="309"/>
      <c r="B366" s="303"/>
      <c r="C366" s="303"/>
      <c r="D366" s="303"/>
      <c r="E366" s="303"/>
      <c r="F366" s="303"/>
      <c r="G366" s="303"/>
      <c r="H366" s="303"/>
      <c r="I366" s="303"/>
      <c r="J366" s="310"/>
      <c r="K366"/>
      <c r="L366"/>
      <c r="M366"/>
      <c r="N366"/>
      <c r="O366"/>
      <c r="P366"/>
      <c r="Q366"/>
      <c r="R366"/>
      <c r="S366"/>
      <c r="T366"/>
      <c r="U366"/>
      <c r="V366"/>
      <c r="W366"/>
      <c r="X366"/>
      <c r="Y366"/>
    </row>
    <row r="367" spans="1:25" ht="15.6" customHeight="1">
      <c r="A367" s="309"/>
      <c r="B367" s="303"/>
      <c r="C367" s="303"/>
      <c r="D367" s="303"/>
      <c r="E367" s="303"/>
      <c r="F367" s="303"/>
      <c r="G367" s="303"/>
      <c r="H367" s="303"/>
      <c r="I367" s="303"/>
      <c r="J367" s="310"/>
      <c r="K367"/>
      <c r="L367"/>
      <c r="M367"/>
      <c r="N367"/>
      <c r="O367"/>
      <c r="P367"/>
      <c r="Q367"/>
      <c r="R367"/>
      <c r="S367"/>
      <c r="T367"/>
      <c r="U367"/>
      <c r="V367"/>
      <c r="W367"/>
      <c r="X367"/>
      <c r="Y367"/>
    </row>
    <row r="368" spans="1:25" ht="15.6" customHeight="1" thickBot="1">
      <c r="A368" s="311"/>
      <c r="B368" s="312"/>
      <c r="C368" s="312"/>
      <c r="D368" s="312"/>
      <c r="E368" s="312"/>
      <c r="F368" s="312"/>
      <c r="G368" s="312"/>
      <c r="H368" s="312"/>
      <c r="I368" s="312"/>
      <c r="J368" s="313"/>
      <c r="K368"/>
      <c r="L368"/>
      <c r="M368"/>
      <c r="N368"/>
      <c r="O368"/>
      <c r="P368"/>
      <c r="Q368"/>
      <c r="R368"/>
      <c r="S368"/>
      <c r="T368"/>
      <c r="U368"/>
      <c r="V368"/>
      <c r="W368"/>
      <c r="X368"/>
      <c r="Y368"/>
    </row>
    <row r="369" spans="1:25" ht="15.6" customHeight="1" thickBot="1">
      <c r="A369" s="318"/>
      <c r="B369" s="319"/>
      <c r="C369" s="319"/>
      <c r="D369" s="319"/>
      <c r="E369" s="319"/>
      <c r="F369" s="319"/>
      <c r="G369" s="319"/>
      <c r="H369" s="319"/>
      <c r="I369" s="319"/>
      <c r="J369" s="320"/>
      <c r="K369"/>
      <c r="L369"/>
      <c r="M369"/>
      <c r="N369"/>
      <c r="O369"/>
      <c r="P369"/>
      <c r="Q369"/>
      <c r="R369"/>
      <c r="S369"/>
      <c r="T369"/>
      <c r="U369"/>
      <c r="V369"/>
      <c r="W369"/>
      <c r="X369"/>
      <c r="Y369"/>
    </row>
    <row r="370" spans="1:25" ht="21" customHeight="1">
      <c r="A370" s="321" t="s">
        <v>116</v>
      </c>
      <c r="B370" s="321"/>
      <c r="C370" s="321"/>
      <c r="D370" s="321"/>
      <c r="E370" s="321"/>
      <c r="F370" s="321"/>
      <c r="G370" s="321"/>
      <c r="H370" s="321"/>
      <c r="I370" s="321"/>
      <c r="J370" s="321"/>
      <c r="K370"/>
      <c r="L370"/>
      <c r="M370"/>
      <c r="N370"/>
      <c r="O370"/>
      <c r="P370"/>
      <c r="Q370"/>
      <c r="R370"/>
      <c r="S370"/>
      <c r="T370"/>
      <c r="U370"/>
      <c r="V370"/>
      <c r="W370"/>
      <c r="X370"/>
      <c r="Y370"/>
    </row>
    <row r="371" spans="1:25" ht="15.6" customHeight="1" thickBot="1">
      <c r="A371" s="322"/>
      <c r="B371" s="322"/>
      <c r="C371" s="322"/>
      <c r="D371" s="322"/>
      <c r="E371" s="322"/>
      <c r="F371" s="322"/>
      <c r="G371" s="322"/>
      <c r="H371" s="322"/>
      <c r="I371" s="322"/>
      <c r="J371" s="322"/>
      <c r="K371"/>
      <c r="L371"/>
      <c r="M371"/>
      <c r="N371"/>
      <c r="O371"/>
      <c r="P371"/>
      <c r="Q371"/>
      <c r="R371"/>
      <c r="S371"/>
      <c r="T371"/>
      <c r="U371"/>
      <c r="V371"/>
      <c r="W371"/>
      <c r="X371"/>
      <c r="Y371"/>
    </row>
    <row r="372" spans="1:25" ht="15.6" customHeight="1" thickBot="1">
      <c r="A372" s="323" t="s">
        <v>45</v>
      </c>
      <c r="B372" s="323"/>
      <c r="C372" s="324" t="s">
        <v>117</v>
      </c>
      <c r="D372" s="325"/>
      <c r="E372" s="325"/>
      <c r="F372" s="325"/>
      <c r="G372" s="325"/>
      <c r="H372" s="325"/>
      <c r="I372" s="325"/>
      <c r="J372" s="326"/>
      <c r="K372"/>
      <c r="L372"/>
      <c r="M372"/>
      <c r="N372"/>
      <c r="O372"/>
      <c r="P372"/>
      <c r="Q372"/>
      <c r="R372"/>
      <c r="S372"/>
      <c r="T372"/>
      <c r="U372"/>
      <c r="V372"/>
      <c r="W372"/>
      <c r="X372"/>
      <c r="Y372"/>
    </row>
    <row r="373" spans="1:25" ht="15.6" customHeight="1" thickBot="1">
      <c r="A373" s="314"/>
      <c r="B373" s="314"/>
      <c r="C373" s="314"/>
      <c r="D373" s="314"/>
      <c r="E373" s="314"/>
      <c r="F373" s="314"/>
      <c r="G373" s="314"/>
      <c r="H373" s="314"/>
      <c r="I373" s="314"/>
      <c r="J373" s="314"/>
      <c r="K373"/>
      <c r="L373"/>
      <c r="M373"/>
      <c r="N373"/>
      <c r="O373"/>
      <c r="P373"/>
      <c r="Q373"/>
      <c r="R373"/>
      <c r="S373"/>
      <c r="T373"/>
      <c r="U373"/>
      <c r="V373"/>
      <c r="W373"/>
      <c r="X373"/>
      <c r="Y373"/>
    </row>
    <row r="374" spans="1:25" ht="15.6" customHeight="1" thickBot="1">
      <c r="A374" s="327" t="s">
        <v>47</v>
      </c>
      <c r="B374" s="327"/>
      <c r="C374" s="328"/>
      <c r="D374" s="138" t="s">
        <v>61</v>
      </c>
      <c r="F374" s="329" t="s">
        <v>49</v>
      </c>
      <c r="G374" s="329"/>
      <c r="H374" s="330"/>
      <c r="I374" s="138" t="s">
        <v>48</v>
      </c>
      <c r="K374"/>
      <c r="L374"/>
      <c r="M374"/>
      <c r="N374"/>
      <c r="O374"/>
      <c r="P374"/>
      <c r="Q374"/>
      <c r="R374"/>
      <c r="S374"/>
      <c r="T374"/>
      <c r="U374"/>
      <c r="V374"/>
      <c r="W374"/>
      <c r="X374"/>
      <c r="Y374"/>
    </row>
    <row r="375" spans="1:25" ht="15.6" customHeight="1">
      <c r="A375" s="314"/>
      <c r="B375" s="314"/>
      <c r="C375" s="314"/>
      <c r="D375" s="314"/>
      <c r="E375" s="314"/>
      <c r="F375" s="314"/>
      <c r="G375" s="314"/>
      <c r="H375" s="314"/>
      <c r="I375" s="314"/>
      <c r="J375" s="314"/>
      <c r="K375"/>
      <c r="L375"/>
      <c r="M375"/>
      <c r="N375"/>
      <c r="O375"/>
      <c r="P375"/>
      <c r="Q375"/>
      <c r="R375"/>
      <c r="S375"/>
      <c r="T375"/>
      <c r="U375"/>
      <c r="V375"/>
      <c r="W375"/>
      <c r="X375"/>
      <c r="Y375"/>
    </row>
    <row r="376" spans="1:25" ht="15.6" customHeight="1" thickBot="1">
      <c r="A376" s="315" t="s">
        <v>51</v>
      </c>
      <c r="B376" s="315"/>
      <c r="C376" s="315"/>
      <c r="D376" s="315"/>
      <c r="E376" s="315"/>
      <c r="F376" s="315"/>
      <c r="G376" s="315"/>
      <c r="H376" s="315"/>
      <c r="I376" s="315"/>
      <c r="J376" s="315"/>
      <c r="K376"/>
      <c r="L376"/>
      <c r="M376"/>
      <c r="N376"/>
      <c r="O376"/>
      <c r="P376"/>
      <c r="Q376"/>
      <c r="R376"/>
      <c r="S376"/>
      <c r="T376"/>
      <c r="U376"/>
      <c r="V376"/>
      <c r="W376"/>
      <c r="X376"/>
      <c r="Y376"/>
    </row>
    <row r="377" spans="1:25" ht="15.6" customHeight="1">
      <c r="A377" s="306" t="s">
        <v>118</v>
      </c>
      <c r="B377" s="307"/>
      <c r="C377" s="307"/>
      <c r="D377" s="307"/>
      <c r="E377" s="307"/>
      <c r="F377" s="307"/>
      <c r="G377" s="307"/>
      <c r="H377" s="307"/>
      <c r="I377" s="307"/>
      <c r="J377" s="308"/>
      <c r="K377"/>
      <c r="L377"/>
      <c r="M377"/>
      <c r="N377"/>
      <c r="O377"/>
      <c r="P377"/>
      <c r="Q377"/>
      <c r="R377"/>
      <c r="S377"/>
      <c r="T377"/>
      <c r="U377"/>
      <c r="V377"/>
      <c r="W377"/>
      <c r="X377"/>
      <c r="Y377"/>
    </row>
    <row r="378" spans="1:25" ht="15.6" customHeight="1">
      <c r="A378" s="309"/>
      <c r="B378" s="316"/>
      <c r="C378" s="316"/>
      <c r="D378" s="316"/>
      <c r="E378" s="316"/>
      <c r="F378" s="316"/>
      <c r="G378" s="316"/>
      <c r="H378" s="316"/>
      <c r="I378" s="316"/>
      <c r="J378" s="310"/>
      <c r="K378"/>
      <c r="L378"/>
      <c r="M378"/>
      <c r="N378"/>
      <c r="O378"/>
      <c r="P378"/>
      <c r="Q378"/>
      <c r="R378"/>
      <c r="S378"/>
      <c r="T378"/>
      <c r="U378"/>
      <c r="V378"/>
      <c r="W378"/>
      <c r="X378"/>
      <c r="Y378"/>
    </row>
    <row r="379" spans="1:25" ht="15.6" customHeight="1" thickBot="1">
      <c r="A379" s="311"/>
      <c r="B379" s="312"/>
      <c r="C379" s="312"/>
      <c r="D379" s="312"/>
      <c r="E379" s="312"/>
      <c r="F379" s="312"/>
      <c r="G379" s="312"/>
      <c r="H379" s="312"/>
      <c r="I379" s="312"/>
      <c r="J379" s="313"/>
      <c r="K379"/>
      <c r="L379"/>
      <c r="M379"/>
      <c r="N379"/>
      <c r="O379"/>
      <c r="P379"/>
      <c r="Q379"/>
      <c r="R379"/>
      <c r="S379"/>
      <c r="T379"/>
      <c r="U379"/>
      <c r="V379"/>
      <c r="W379"/>
      <c r="X379"/>
      <c r="Y379"/>
    </row>
    <row r="380" spans="1:25" ht="15.6" customHeight="1">
      <c r="A380" s="317"/>
      <c r="B380" s="317"/>
      <c r="C380" s="317"/>
      <c r="D380" s="317"/>
      <c r="E380" s="317"/>
      <c r="F380" s="317"/>
      <c r="G380" s="317"/>
      <c r="H380" s="317"/>
      <c r="I380" s="317"/>
      <c r="J380" s="317"/>
      <c r="K380"/>
      <c r="L380"/>
      <c r="M380"/>
      <c r="N380"/>
      <c r="O380"/>
      <c r="P380"/>
      <c r="Q380"/>
      <c r="R380"/>
      <c r="S380"/>
      <c r="T380"/>
      <c r="U380"/>
      <c r="V380"/>
      <c r="W380"/>
      <c r="X380"/>
      <c r="Y380"/>
    </row>
    <row r="381" spans="1:25" ht="15.6" customHeight="1" thickBot="1">
      <c r="A381" s="315" t="s">
        <v>53</v>
      </c>
      <c r="B381" s="315"/>
      <c r="C381" s="315"/>
      <c r="D381" s="315"/>
      <c r="E381" s="315"/>
      <c r="F381" s="315"/>
      <c r="G381" s="315"/>
      <c r="H381" s="315"/>
      <c r="I381" s="315"/>
      <c r="J381" s="315"/>
      <c r="K381"/>
      <c r="L381"/>
      <c r="M381"/>
      <c r="N381"/>
      <c r="O381"/>
      <c r="P381"/>
      <c r="Q381"/>
      <c r="R381"/>
      <c r="S381"/>
      <c r="T381"/>
      <c r="U381"/>
      <c r="V381"/>
      <c r="W381"/>
      <c r="X381"/>
      <c r="Y381"/>
    </row>
    <row r="382" spans="1:25" ht="15.6" customHeight="1">
      <c r="A382" s="306" t="s">
        <v>119</v>
      </c>
      <c r="B382" s="307"/>
      <c r="C382" s="307"/>
      <c r="D382" s="307"/>
      <c r="E382" s="307"/>
      <c r="F382" s="307"/>
      <c r="G382" s="307"/>
      <c r="H382" s="307"/>
      <c r="I382" s="307"/>
      <c r="J382" s="308"/>
      <c r="K382"/>
      <c r="L382"/>
      <c r="M382"/>
      <c r="N382"/>
      <c r="O382"/>
      <c r="P382"/>
      <c r="Q382"/>
      <c r="R382"/>
      <c r="S382"/>
      <c r="T382"/>
      <c r="U382"/>
      <c r="V382"/>
      <c r="W382"/>
      <c r="X382"/>
      <c r="Y382"/>
    </row>
    <row r="383" spans="1:25" ht="15.6" customHeight="1">
      <c r="A383" s="309"/>
      <c r="B383" s="316"/>
      <c r="C383" s="316"/>
      <c r="D383" s="316"/>
      <c r="E383" s="316"/>
      <c r="F383" s="316"/>
      <c r="G383" s="316"/>
      <c r="H383" s="316"/>
      <c r="I383" s="316"/>
      <c r="J383" s="310"/>
      <c r="K383"/>
      <c r="L383"/>
      <c r="M383"/>
      <c r="N383"/>
      <c r="O383"/>
      <c r="P383"/>
      <c r="Q383"/>
      <c r="R383"/>
      <c r="S383"/>
      <c r="T383"/>
      <c r="U383"/>
      <c r="V383"/>
      <c r="W383"/>
      <c r="X383"/>
      <c r="Y383"/>
    </row>
    <row r="384" spans="1:25" ht="15.6" customHeight="1" thickBot="1">
      <c r="A384" s="311"/>
      <c r="B384" s="312"/>
      <c r="C384" s="312"/>
      <c r="D384" s="312"/>
      <c r="E384" s="312"/>
      <c r="F384" s="312"/>
      <c r="G384" s="312"/>
      <c r="H384" s="312"/>
      <c r="I384" s="312"/>
      <c r="J384" s="313"/>
      <c r="K384"/>
      <c r="L384"/>
      <c r="M384"/>
      <c r="N384"/>
      <c r="O384"/>
      <c r="P384"/>
      <c r="Q384"/>
      <c r="R384"/>
      <c r="S384"/>
      <c r="T384"/>
      <c r="U384"/>
      <c r="V384"/>
      <c r="W384"/>
      <c r="X384"/>
      <c r="Y384"/>
    </row>
    <row r="385" spans="1:25" ht="15.6" customHeight="1">
      <c r="A385" s="317"/>
      <c r="B385" s="317"/>
      <c r="C385" s="317"/>
      <c r="D385" s="317"/>
      <c r="E385" s="317"/>
      <c r="F385" s="317"/>
      <c r="G385" s="317"/>
      <c r="H385" s="317"/>
      <c r="I385" s="317"/>
      <c r="J385" s="317"/>
      <c r="K385"/>
      <c r="L385"/>
      <c r="M385"/>
      <c r="N385"/>
      <c r="O385"/>
      <c r="P385"/>
      <c r="Q385"/>
      <c r="R385"/>
      <c r="S385"/>
      <c r="T385"/>
      <c r="U385"/>
      <c r="V385"/>
      <c r="W385"/>
      <c r="X385"/>
      <c r="Y385"/>
    </row>
    <row r="386" spans="1:25" ht="15.6" customHeight="1" thickBot="1">
      <c r="A386" s="315" t="s">
        <v>55</v>
      </c>
      <c r="B386" s="315"/>
      <c r="C386" s="315"/>
      <c r="D386" s="315"/>
      <c r="E386" s="315"/>
      <c r="F386" s="315"/>
      <c r="G386" s="315"/>
      <c r="H386" s="315"/>
      <c r="I386" s="315"/>
      <c r="J386" s="315"/>
      <c r="K386"/>
      <c r="L386"/>
      <c r="M386"/>
      <c r="N386"/>
      <c r="O386"/>
      <c r="P386"/>
      <c r="Q386"/>
      <c r="R386"/>
      <c r="S386"/>
      <c r="T386"/>
      <c r="U386"/>
      <c r="V386"/>
      <c r="W386"/>
      <c r="X386"/>
      <c r="Y386"/>
    </row>
    <row r="387" spans="1:25" ht="15.6" customHeight="1">
      <c r="A387" s="306" t="s">
        <v>84</v>
      </c>
      <c r="B387" s="307"/>
      <c r="C387" s="307"/>
      <c r="D387" s="307"/>
      <c r="E387" s="307"/>
      <c r="F387" s="307"/>
      <c r="G387" s="307"/>
      <c r="H387" s="307"/>
      <c r="I387" s="307"/>
      <c r="J387" s="308"/>
      <c r="K387"/>
      <c r="L387"/>
      <c r="M387"/>
      <c r="N387"/>
      <c r="O387"/>
      <c r="P387"/>
      <c r="Q387"/>
      <c r="R387"/>
      <c r="S387"/>
      <c r="T387"/>
      <c r="U387"/>
      <c r="V387"/>
      <c r="W387"/>
      <c r="X387"/>
      <c r="Y387"/>
    </row>
    <row r="388" spans="1:25" ht="15.6" customHeight="1" thickBot="1">
      <c r="A388" s="311"/>
      <c r="B388" s="312"/>
      <c r="C388" s="312"/>
      <c r="D388" s="312"/>
      <c r="E388" s="312"/>
      <c r="F388" s="312"/>
      <c r="G388" s="312"/>
      <c r="H388" s="312"/>
      <c r="I388" s="312"/>
      <c r="J388" s="313"/>
      <c r="K388"/>
      <c r="L388"/>
      <c r="M388"/>
      <c r="N388"/>
      <c r="O388"/>
      <c r="P388"/>
      <c r="Q388"/>
      <c r="R388"/>
      <c r="S388"/>
      <c r="T388"/>
      <c r="U388"/>
      <c r="V388"/>
      <c r="W388"/>
      <c r="X388"/>
      <c r="Y388"/>
    </row>
    <row r="389" spans="1:25" ht="15.6" customHeight="1">
      <c r="A389" s="303"/>
      <c r="B389" s="303"/>
      <c r="C389" s="303"/>
      <c r="D389" s="303"/>
      <c r="E389" s="303"/>
      <c r="F389" s="303"/>
      <c r="G389" s="303"/>
      <c r="H389" s="303"/>
      <c r="I389" s="303"/>
      <c r="J389" s="303"/>
      <c r="K389"/>
      <c r="L389"/>
      <c r="M389"/>
      <c r="N389"/>
      <c r="O389"/>
      <c r="P389"/>
      <c r="Q389"/>
      <c r="R389"/>
      <c r="S389"/>
      <c r="T389"/>
      <c r="U389"/>
      <c r="V389"/>
      <c r="W389"/>
      <c r="X389"/>
      <c r="Y389"/>
    </row>
    <row r="390" spans="1:25" ht="15.6" customHeight="1">
      <c r="A390" s="304"/>
      <c r="B390" s="304"/>
      <c r="C390" s="304"/>
      <c r="D390" s="304"/>
      <c r="E390" s="304"/>
      <c r="F390" s="304"/>
      <c r="G390" s="304"/>
      <c r="H390" s="304"/>
      <c r="I390" s="304"/>
      <c r="J390" s="304"/>
      <c r="K390"/>
      <c r="L390"/>
      <c r="M390"/>
      <c r="N390"/>
      <c r="O390"/>
      <c r="P390"/>
      <c r="Q390"/>
      <c r="R390"/>
      <c r="S390"/>
      <c r="T390"/>
      <c r="U390"/>
      <c r="V390"/>
      <c r="W390"/>
      <c r="X390"/>
      <c r="Y390"/>
    </row>
    <row r="391" spans="1:25" ht="15.6" customHeight="1" thickBot="1">
      <c r="A391" s="305" t="s">
        <v>57</v>
      </c>
      <c r="B391" s="305"/>
      <c r="C391" s="305"/>
      <c r="D391" s="305"/>
      <c r="E391" s="305"/>
      <c r="F391" s="305"/>
      <c r="G391" s="305"/>
      <c r="H391" s="305"/>
      <c r="I391" s="305"/>
      <c r="J391" s="305"/>
      <c r="K391"/>
      <c r="L391"/>
      <c r="M391"/>
      <c r="N391"/>
      <c r="O391"/>
      <c r="P391"/>
      <c r="Q391"/>
      <c r="R391"/>
      <c r="S391"/>
      <c r="T391"/>
      <c r="U391"/>
      <c r="V391"/>
      <c r="W391"/>
      <c r="X391"/>
      <c r="Y391"/>
    </row>
    <row r="392" spans="1:25" ht="15.6" customHeight="1">
      <c r="A392" s="306" t="s">
        <v>120</v>
      </c>
      <c r="B392" s="307"/>
      <c r="C392" s="307"/>
      <c r="D392" s="307"/>
      <c r="E392" s="307"/>
      <c r="F392" s="307"/>
      <c r="G392" s="307"/>
      <c r="H392" s="307"/>
      <c r="I392" s="307"/>
      <c r="J392" s="308"/>
      <c r="K392"/>
      <c r="L392"/>
      <c r="M392"/>
      <c r="N392"/>
      <c r="O392"/>
      <c r="P392"/>
      <c r="Q392"/>
      <c r="R392"/>
      <c r="S392"/>
      <c r="T392"/>
      <c r="U392"/>
      <c r="V392"/>
      <c r="W392"/>
      <c r="X392"/>
      <c r="Y392"/>
    </row>
    <row r="393" spans="1:25" ht="15.6" customHeight="1">
      <c r="A393" s="309"/>
      <c r="B393" s="303"/>
      <c r="C393" s="303"/>
      <c r="D393" s="303"/>
      <c r="E393" s="303"/>
      <c r="F393" s="303"/>
      <c r="G393" s="303"/>
      <c r="H393" s="303"/>
      <c r="I393" s="303"/>
      <c r="J393" s="310"/>
      <c r="K393"/>
      <c r="L393"/>
      <c r="M393"/>
      <c r="N393"/>
      <c r="O393"/>
      <c r="P393"/>
      <c r="Q393"/>
      <c r="R393"/>
      <c r="S393"/>
      <c r="T393"/>
      <c r="U393"/>
      <c r="V393"/>
      <c r="W393"/>
      <c r="X393"/>
      <c r="Y393"/>
    </row>
    <row r="394" spans="1:25" ht="15.6" customHeight="1" thickBot="1">
      <c r="A394" s="311"/>
      <c r="B394" s="312"/>
      <c r="C394" s="312"/>
      <c r="D394" s="312"/>
      <c r="E394" s="312"/>
      <c r="F394" s="312"/>
      <c r="G394" s="312"/>
      <c r="H394" s="312"/>
      <c r="I394" s="312"/>
      <c r="J394" s="313"/>
      <c r="K394"/>
      <c r="L394"/>
      <c r="M394"/>
      <c r="N394"/>
      <c r="O394"/>
      <c r="P394"/>
      <c r="Q394"/>
      <c r="R394"/>
      <c r="S394"/>
      <c r="T394"/>
      <c r="U394"/>
      <c r="V394"/>
      <c r="W394"/>
      <c r="X394"/>
      <c r="Y394"/>
    </row>
    <row r="395" spans="1:25" ht="15.6" customHeight="1" thickBot="1">
      <c r="A395" s="318"/>
      <c r="B395" s="319"/>
      <c r="C395" s="319"/>
      <c r="D395" s="319"/>
      <c r="E395" s="319"/>
      <c r="F395" s="319"/>
      <c r="G395" s="319"/>
      <c r="H395" s="319"/>
      <c r="I395" s="319"/>
      <c r="J395" s="320"/>
      <c r="K395"/>
      <c r="L395"/>
      <c r="M395"/>
      <c r="N395"/>
      <c r="O395"/>
      <c r="P395"/>
      <c r="Q395"/>
      <c r="R395"/>
      <c r="S395"/>
      <c r="T395"/>
      <c r="U395"/>
      <c r="V395"/>
      <c r="W395"/>
      <c r="X395"/>
      <c r="Y395"/>
    </row>
    <row r="396" spans="1:25" ht="21" customHeight="1">
      <c r="A396" s="321" t="s">
        <v>121</v>
      </c>
      <c r="B396" s="321"/>
      <c r="C396" s="321"/>
      <c r="D396" s="321"/>
      <c r="E396" s="321"/>
      <c r="F396" s="321"/>
      <c r="G396" s="321"/>
      <c r="H396" s="321"/>
      <c r="I396" s="321"/>
      <c r="J396" s="321"/>
      <c r="K396"/>
      <c r="L396"/>
      <c r="M396"/>
      <c r="N396"/>
      <c r="O396"/>
      <c r="P396"/>
      <c r="Q396"/>
      <c r="R396"/>
      <c r="S396"/>
      <c r="T396"/>
      <c r="U396"/>
      <c r="V396"/>
      <c r="W396"/>
      <c r="X396"/>
      <c r="Y396"/>
    </row>
    <row r="397" spans="1:25" ht="15.6" customHeight="1" thickBot="1">
      <c r="A397" s="322"/>
      <c r="B397" s="322"/>
      <c r="C397" s="322"/>
      <c r="D397" s="322"/>
      <c r="E397" s="322"/>
      <c r="F397" s="322"/>
      <c r="G397" s="322"/>
      <c r="H397" s="322"/>
      <c r="I397" s="322"/>
      <c r="J397" s="322"/>
      <c r="K397"/>
      <c r="L397"/>
      <c r="M397"/>
      <c r="N397"/>
      <c r="O397"/>
      <c r="P397"/>
      <c r="Q397"/>
      <c r="R397"/>
      <c r="S397"/>
      <c r="T397"/>
      <c r="U397"/>
      <c r="V397"/>
      <c r="W397"/>
      <c r="X397"/>
      <c r="Y397"/>
    </row>
    <row r="398" spans="1:25" ht="15.6" customHeight="1" thickBot="1">
      <c r="A398" s="323" t="s">
        <v>45</v>
      </c>
      <c r="B398" s="323"/>
      <c r="C398" s="324" t="s">
        <v>122</v>
      </c>
      <c r="D398" s="325"/>
      <c r="E398" s="325"/>
      <c r="F398" s="325"/>
      <c r="G398" s="325"/>
      <c r="H398" s="325"/>
      <c r="I398" s="325"/>
      <c r="J398" s="326"/>
      <c r="K398"/>
      <c r="L398"/>
      <c r="M398"/>
      <c r="N398"/>
      <c r="O398"/>
      <c r="P398"/>
      <c r="Q398"/>
      <c r="R398"/>
      <c r="S398"/>
      <c r="T398"/>
      <c r="U398"/>
      <c r="V398"/>
      <c r="W398"/>
      <c r="X398"/>
      <c r="Y398"/>
    </row>
    <row r="399" spans="1:25" ht="15.6" customHeight="1" thickBot="1">
      <c r="A399" s="314"/>
      <c r="B399" s="314"/>
      <c r="C399" s="314"/>
      <c r="D399" s="314"/>
      <c r="E399" s="314"/>
      <c r="F399" s="314"/>
      <c r="G399" s="314"/>
      <c r="H399" s="314"/>
      <c r="I399" s="314"/>
      <c r="J399" s="314"/>
      <c r="K399"/>
      <c r="L399"/>
      <c r="M399"/>
      <c r="N399"/>
      <c r="O399"/>
      <c r="P399"/>
      <c r="Q399"/>
      <c r="R399"/>
      <c r="S399"/>
      <c r="T399"/>
      <c r="U399"/>
      <c r="V399"/>
      <c r="W399"/>
      <c r="X399"/>
      <c r="Y399"/>
    </row>
    <row r="400" spans="1:25" ht="15.6" customHeight="1" thickBot="1">
      <c r="A400" s="327" t="s">
        <v>47</v>
      </c>
      <c r="B400" s="327"/>
      <c r="C400" s="328"/>
      <c r="D400" s="138" t="s">
        <v>48</v>
      </c>
      <c r="F400" s="329" t="s">
        <v>49</v>
      </c>
      <c r="G400" s="329"/>
      <c r="H400" s="330"/>
      <c r="I400" s="138" t="s">
        <v>48</v>
      </c>
      <c r="K400"/>
      <c r="L400"/>
      <c r="M400"/>
      <c r="N400"/>
      <c r="O400"/>
      <c r="P400"/>
      <c r="Q400"/>
      <c r="R400"/>
      <c r="S400"/>
      <c r="T400"/>
      <c r="U400"/>
      <c r="V400"/>
      <c r="W400"/>
      <c r="X400"/>
      <c r="Y400"/>
    </row>
    <row r="401" spans="1:25" ht="15.6" customHeight="1">
      <c r="A401" s="314"/>
      <c r="B401" s="314"/>
      <c r="C401" s="314"/>
      <c r="D401" s="314"/>
      <c r="E401" s="314"/>
      <c r="F401" s="314"/>
      <c r="G401" s="314"/>
      <c r="H401" s="314"/>
      <c r="I401" s="314"/>
      <c r="J401" s="314"/>
      <c r="K401"/>
      <c r="L401"/>
      <c r="M401"/>
      <c r="N401"/>
      <c r="O401"/>
      <c r="P401"/>
      <c r="Q401"/>
      <c r="R401"/>
      <c r="S401"/>
      <c r="T401"/>
      <c r="U401"/>
      <c r="V401"/>
      <c r="W401"/>
      <c r="X401"/>
      <c r="Y401"/>
    </row>
    <row r="402" spans="1:25" ht="15.6" customHeight="1" thickBot="1">
      <c r="A402" s="315" t="s">
        <v>51</v>
      </c>
      <c r="B402" s="315"/>
      <c r="C402" s="315"/>
      <c r="D402" s="315"/>
      <c r="E402" s="315"/>
      <c r="F402" s="315"/>
      <c r="G402" s="315"/>
      <c r="H402" s="315"/>
      <c r="I402" s="315"/>
      <c r="J402" s="315"/>
      <c r="K402"/>
      <c r="L402"/>
      <c r="M402"/>
      <c r="N402"/>
      <c r="O402"/>
      <c r="P402"/>
      <c r="Q402"/>
      <c r="R402"/>
      <c r="S402"/>
      <c r="T402"/>
      <c r="U402"/>
      <c r="V402"/>
      <c r="W402"/>
      <c r="X402"/>
      <c r="Y402"/>
    </row>
    <row r="403" spans="1:25" ht="15.6" customHeight="1">
      <c r="A403" s="306" t="s">
        <v>123</v>
      </c>
      <c r="B403" s="307"/>
      <c r="C403" s="307"/>
      <c r="D403" s="307"/>
      <c r="E403" s="307"/>
      <c r="F403" s="307"/>
      <c r="G403" s="307"/>
      <c r="H403" s="307"/>
      <c r="I403" s="307"/>
      <c r="J403" s="308"/>
      <c r="K403"/>
      <c r="L403"/>
      <c r="M403"/>
      <c r="N403"/>
      <c r="O403"/>
      <c r="P403"/>
      <c r="Q403"/>
      <c r="R403"/>
      <c r="S403"/>
      <c r="T403"/>
      <c r="U403"/>
      <c r="V403"/>
      <c r="W403"/>
      <c r="X403"/>
      <c r="Y403"/>
    </row>
    <row r="404" spans="1:25" ht="15.6" customHeight="1">
      <c r="A404" s="309"/>
      <c r="B404" s="316"/>
      <c r="C404" s="316"/>
      <c r="D404" s="316"/>
      <c r="E404" s="316"/>
      <c r="F404" s="316"/>
      <c r="G404" s="316"/>
      <c r="H404" s="316"/>
      <c r="I404" s="316"/>
      <c r="J404" s="310"/>
      <c r="K404"/>
      <c r="L404"/>
      <c r="M404"/>
      <c r="N404"/>
      <c r="O404"/>
      <c r="P404"/>
      <c r="Q404"/>
      <c r="R404"/>
      <c r="S404"/>
      <c r="T404"/>
      <c r="U404"/>
      <c r="V404"/>
      <c r="W404"/>
      <c r="X404"/>
      <c r="Y404"/>
    </row>
    <row r="405" spans="1:25" ht="15.6" customHeight="1" thickBot="1">
      <c r="A405" s="311"/>
      <c r="B405" s="312"/>
      <c r="C405" s="312"/>
      <c r="D405" s="312"/>
      <c r="E405" s="312"/>
      <c r="F405" s="312"/>
      <c r="G405" s="312"/>
      <c r="H405" s="312"/>
      <c r="I405" s="312"/>
      <c r="J405" s="313"/>
      <c r="K405"/>
      <c r="L405"/>
      <c r="M405"/>
      <c r="N405"/>
      <c r="O405"/>
      <c r="P405"/>
      <c r="Q405"/>
      <c r="R405"/>
      <c r="S405"/>
      <c r="T405"/>
      <c r="U405"/>
      <c r="V405"/>
      <c r="W405"/>
      <c r="X405"/>
      <c r="Y405"/>
    </row>
    <row r="406" spans="1:25" ht="15.6" customHeight="1">
      <c r="A406" s="317"/>
      <c r="B406" s="317"/>
      <c r="C406" s="317"/>
      <c r="D406" s="317"/>
      <c r="E406" s="317"/>
      <c r="F406" s="317"/>
      <c r="G406" s="317"/>
      <c r="H406" s="317"/>
      <c r="I406" s="317"/>
      <c r="J406" s="317"/>
      <c r="K406"/>
      <c r="L406"/>
      <c r="M406"/>
      <c r="N406"/>
      <c r="O406"/>
      <c r="P406"/>
      <c r="Q406"/>
      <c r="R406"/>
      <c r="S406"/>
      <c r="T406"/>
      <c r="U406"/>
      <c r="V406"/>
      <c r="W406"/>
      <c r="X406"/>
      <c r="Y406"/>
    </row>
    <row r="407" spans="1:25" ht="15.6" customHeight="1" thickBot="1">
      <c r="A407" s="315" t="s">
        <v>53</v>
      </c>
      <c r="B407" s="315"/>
      <c r="C407" s="315"/>
      <c r="D407" s="315"/>
      <c r="E407" s="315"/>
      <c r="F407" s="315"/>
      <c r="G407" s="315"/>
      <c r="H407" s="315"/>
      <c r="I407" s="315"/>
      <c r="J407" s="315"/>
      <c r="K407"/>
      <c r="L407"/>
      <c r="M407"/>
      <c r="N407"/>
      <c r="O407"/>
      <c r="P407"/>
      <c r="Q407"/>
      <c r="R407"/>
      <c r="S407"/>
      <c r="T407"/>
      <c r="U407"/>
      <c r="V407"/>
      <c r="W407"/>
      <c r="X407"/>
      <c r="Y407"/>
    </row>
    <row r="408" spans="1:25" ht="15.6" customHeight="1">
      <c r="A408" s="306" t="s">
        <v>124</v>
      </c>
      <c r="B408" s="307"/>
      <c r="C408" s="307"/>
      <c r="D408" s="307"/>
      <c r="E408" s="307"/>
      <c r="F408" s="307"/>
      <c r="G408" s="307"/>
      <c r="H408" s="307"/>
      <c r="I408" s="307"/>
      <c r="J408" s="308"/>
      <c r="K408"/>
      <c r="L408"/>
      <c r="M408"/>
      <c r="N408"/>
      <c r="O408"/>
      <c r="P408"/>
      <c r="Q408"/>
      <c r="R408"/>
      <c r="S408"/>
      <c r="T408"/>
      <c r="U408"/>
      <c r="V408"/>
      <c r="W408"/>
      <c r="X408"/>
      <c r="Y408"/>
    </row>
    <row r="409" spans="1:25" ht="15.6" customHeight="1">
      <c r="A409" s="309"/>
      <c r="B409" s="316"/>
      <c r="C409" s="316"/>
      <c r="D409" s="316"/>
      <c r="E409" s="316"/>
      <c r="F409" s="316"/>
      <c r="G409" s="316"/>
      <c r="H409" s="316"/>
      <c r="I409" s="316"/>
      <c r="J409" s="310"/>
      <c r="K409"/>
      <c r="L409"/>
      <c r="M409"/>
      <c r="N409"/>
      <c r="O409"/>
      <c r="P409"/>
      <c r="Q409"/>
      <c r="R409"/>
      <c r="S409"/>
      <c r="T409"/>
      <c r="U409"/>
      <c r="V409"/>
      <c r="W409"/>
      <c r="X409"/>
      <c r="Y409"/>
    </row>
    <row r="410" spans="1:25" ht="15.6" customHeight="1">
      <c r="A410" s="309"/>
      <c r="B410" s="316"/>
      <c r="C410" s="316"/>
      <c r="D410" s="316"/>
      <c r="E410" s="316"/>
      <c r="F410" s="316"/>
      <c r="G410" s="316"/>
      <c r="H410" s="316"/>
      <c r="I410" s="316"/>
      <c r="J410" s="310"/>
      <c r="K410"/>
      <c r="L410"/>
      <c r="M410"/>
      <c r="N410"/>
      <c r="O410"/>
      <c r="P410"/>
      <c r="Q410"/>
      <c r="R410"/>
      <c r="S410"/>
      <c r="T410"/>
      <c r="U410"/>
      <c r="V410"/>
      <c r="W410"/>
      <c r="X410"/>
      <c r="Y410"/>
    </row>
    <row r="411" spans="1:25" ht="15.6" customHeight="1">
      <c r="A411" s="309"/>
      <c r="B411" s="316"/>
      <c r="C411" s="316"/>
      <c r="D411" s="316"/>
      <c r="E411" s="316"/>
      <c r="F411" s="316"/>
      <c r="G411" s="316"/>
      <c r="H411" s="316"/>
      <c r="I411" s="316"/>
      <c r="J411" s="310"/>
      <c r="K411"/>
      <c r="L411"/>
      <c r="M411"/>
      <c r="N411"/>
      <c r="O411"/>
      <c r="P411"/>
      <c r="Q411"/>
      <c r="R411"/>
      <c r="S411"/>
      <c r="T411"/>
      <c r="U411"/>
      <c r="V411"/>
      <c r="W411"/>
      <c r="X411"/>
      <c r="Y411"/>
    </row>
    <row r="412" spans="1:25" ht="15" customHeight="1" thickBot="1">
      <c r="A412" s="311"/>
      <c r="B412" s="312"/>
      <c r="C412" s="312"/>
      <c r="D412" s="312"/>
      <c r="E412" s="312"/>
      <c r="F412" s="312"/>
      <c r="G412" s="312"/>
      <c r="H412" s="312"/>
      <c r="I412" s="312"/>
      <c r="J412" s="313"/>
      <c r="K412"/>
      <c r="L412"/>
      <c r="M412"/>
      <c r="N412"/>
      <c r="O412"/>
      <c r="P412"/>
      <c r="Q412"/>
      <c r="R412"/>
      <c r="S412"/>
      <c r="T412"/>
      <c r="U412"/>
      <c r="V412"/>
      <c r="W412"/>
      <c r="X412"/>
      <c r="Y412"/>
    </row>
    <row r="413" spans="1:25" ht="15.6" customHeight="1">
      <c r="A413" s="317"/>
      <c r="B413" s="317"/>
      <c r="C413" s="317"/>
      <c r="D413" s="317"/>
      <c r="E413" s="317"/>
      <c r="F413" s="317"/>
      <c r="G413" s="317"/>
      <c r="H413" s="317"/>
      <c r="I413" s="317"/>
      <c r="J413" s="317"/>
      <c r="K413"/>
      <c r="L413"/>
      <c r="M413"/>
      <c r="N413"/>
      <c r="O413"/>
      <c r="P413"/>
      <c r="Q413"/>
      <c r="R413"/>
      <c r="S413"/>
      <c r="T413"/>
      <c r="U413"/>
      <c r="V413"/>
      <c r="W413"/>
      <c r="X413"/>
      <c r="Y413"/>
    </row>
    <row r="414" spans="1:25" ht="15.6" customHeight="1" thickBot="1">
      <c r="A414" s="315" t="s">
        <v>55</v>
      </c>
      <c r="B414" s="315"/>
      <c r="C414" s="315"/>
      <c r="D414" s="315"/>
      <c r="E414" s="315"/>
      <c r="F414" s="315"/>
      <c r="G414" s="315"/>
      <c r="H414" s="315"/>
      <c r="I414" s="315"/>
      <c r="J414" s="315"/>
      <c r="K414"/>
      <c r="L414"/>
      <c r="M414"/>
      <c r="N414"/>
      <c r="O414"/>
      <c r="P414"/>
      <c r="Q414"/>
      <c r="R414"/>
      <c r="S414"/>
      <c r="T414"/>
      <c r="U414"/>
      <c r="V414"/>
      <c r="W414"/>
      <c r="X414"/>
      <c r="Y414"/>
    </row>
    <row r="415" spans="1:25" ht="15.6" customHeight="1">
      <c r="A415" s="306" t="s">
        <v>125</v>
      </c>
      <c r="B415" s="307"/>
      <c r="C415" s="307"/>
      <c r="D415" s="307"/>
      <c r="E415" s="307"/>
      <c r="F415" s="307"/>
      <c r="G415" s="307"/>
      <c r="H415" s="307"/>
      <c r="I415" s="307"/>
      <c r="J415" s="308"/>
      <c r="K415"/>
      <c r="L415"/>
      <c r="M415"/>
      <c r="N415"/>
      <c r="O415"/>
      <c r="P415"/>
      <c r="Q415"/>
      <c r="R415"/>
      <c r="S415"/>
      <c r="T415"/>
      <c r="U415"/>
      <c r="V415"/>
      <c r="W415"/>
      <c r="X415"/>
      <c r="Y415"/>
    </row>
    <row r="416" spans="1:25" ht="15.6" customHeight="1">
      <c r="A416" s="309"/>
      <c r="B416" s="303"/>
      <c r="C416" s="303"/>
      <c r="D416" s="303"/>
      <c r="E416" s="303"/>
      <c r="F416" s="303"/>
      <c r="G416" s="303"/>
      <c r="H416" s="303"/>
      <c r="I416" s="303"/>
      <c r="J416" s="310"/>
      <c r="K416"/>
      <c r="L416"/>
      <c r="M416"/>
      <c r="N416"/>
      <c r="O416"/>
      <c r="P416"/>
      <c r="Q416"/>
      <c r="R416"/>
      <c r="S416"/>
      <c r="T416"/>
      <c r="U416"/>
      <c r="V416"/>
      <c r="W416"/>
      <c r="X416"/>
      <c r="Y416"/>
    </row>
    <row r="417" spans="1:25" ht="15.6" customHeight="1" thickBot="1">
      <c r="A417" s="311"/>
      <c r="B417" s="312"/>
      <c r="C417" s="312"/>
      <c r="D417" s="312"/>
      <c r="E417" s="312"/>
      <c r="F417" s="312"/>
      <c r="G417" s="312"/>
      <c r="H417" s="312"/>
      <c r="I417" s="312"/>
      <c r="J417" s="313"/>
      <c r="K417"/>
      <c r="L417"/>
      <c r="M417"/>
      <c r="N417"/>
      <c r="O417"/>
      <c r="P417"/>
      <c r="Q417"/>
      <c r="R417"/>
      <c r="S417"/>
      <c r="T417"/>
      <c r="U417"/>
      <c r="V417"/>
      <c r="W417"/>
      <c r="X417"/>
      <c r="Y417"/>
    </row>
    <row r="418" spans="1:25" ht="15.6" customHeight="1">
      <c r="A418" s="303"/>
      <c r="B418" s="303"/>
      <c r="C418" s="303"/>
      <c r="D418" s="303"/>
      <c r="E418" s="303"/>
      <c r="F418" s="303"/>
      <c r="G418" s="303"/>
      <c r="H418" s="303"/>
      <c r="I418" s="303"/>
      <c r="J418" s="303"/>
      <c r="K418"/>
      <c r="L418"/>
      <c r="M418"/>
      <c r="N418"/>
      <c r="O418"/>
      <c r="P418"/>
      <c r="Q418"/>
      <c r="R418"/>
      <c r="S418"/>
      <c r="T418"/>
      <c r="U418"/>
      <c r="V418"/>
      <c r="W418"/>
      <c r="X418"/>
      <c r="Y418"/>
    </row>
    <row r="419" spans="1:25" ht="15.6" customHeight="1">
      <c r="A419" s="304"/>
      <c r="B419" s="304"/>
      <c r="C419" s="304"/>
      <c r="D419" s="304"/>
      <c r="E419" s="304"/>
      <c r="F419" s="304"/>
      <c r="G419" s="304"/>
      <c r="H419" s="304"/>
      <c r="I419" s="304"/>
      <c r="J419" s="304"/>
      <c r="K419"/>
      <c r="L419"/>
      <c r="M419"/>
      <c r="N419"/>
      <c r="O419"/>
      <c r="P419"/>
      <c r="Q419"/>
      <c r="R419"/>
      <c r="S419"/>
      <c r="T419"/>
      <c r="U419"/>
      <c r="V419"/>
      <c r="W419"/>
      <c r="X419"/>
      <c r="Y419"/>
    </row>
    <row r="420" spans="1:25" ht="15.6" customHeight="1" thickBot="1">
      <c r="A420" s="305" t="s">
        <v>57</v>
      </c>
      <c r="B420" s="305"/>
      <c r="C420" s="305"/>
      <c r="D420" s="305"/>
      <c r="E420" s="305"/>
      <c r="F420" s="305"/>
      <c r="G420" s="305"/>
      <c r="H420" s="305"/>
      <c r="I420" s="305"/>
      <c r="J420" s="305"/>
      <c r="K420"/>
      <c r="L420"/>
      <c r="M420"/>
      <c r="N420"/>
      <c r="O420"/>
      <c r="P420"/>
      <c r="Q420"/>
      <c r="R420"/>
      <c r="S420"/>
      <c r="T420"/>
      <c r="U420"/>
      <c r="V420"/>
      <c r="W420"/>
      <c r="X420"/>
      <c r="Y420"/>
    </row>
    <row r="421" spans="1:25" ht="15.6" customHeight="1">
      <c r="A421" s="306" t="s">
        <v>126</v>
      </c>
      <c r="B421" s="307"/>
      <c r="C421" s="307"/>
      <c r="D421" s="307"/>
      <c r="E421" s="307"/>
      <c r="F421" s="307"/>
      <c r="G421" s="307"/>
      <c r="H421" s="307"/>
      <c r="I421" s="307"/>
      <c r="J421" s="308"/>
      <c r="K421"/>
      <c r="L421"/>
      <c r="M421"/>
      <c r="N421"/>
      <c r="O421"/>
      <c r="P421"/>
      <c r="Q421"/>
      <c r="R421"/>
      <c r="S421"/>
      <c r="T421"/>
      <c r="U421"/>
      <c r="V421"/>
      <c r="W421"/>
      <c r="X421"/>
      <c r="Y421"/>
    </row>
    <row r="422" spans="1:25" ht="15.6" customHeight="1">
      <c r="A422" s="309"/>
      <c r="B422" s="303"/>
      <c r="C422" s="303"/>
      <c r="D422" s="303"/>
      <c r="E422" s="303"/>
      <c r="F422" s="303"/>
      <c r="G422" s="303"/>
      <c r="H422" s="303"/>
      <c r="I422" s="303"/>
      <c r="J422" s="310"/>
      <c r="K422"/>
      <c r="L422"/>
      <c r="M422"/>
      <c r="N422"/>
      <c r="O422"/>
      <c r="P422"/>
      <c r="Q422"/>
      <c r="R422"/>
      <c r="S422"/>
      <c r="T422"/>
      <c r="U422"/>
      <c r="V422"/>
      <c r="W422"/>
      <c r="X422"/>
      <c r="Y422"/>
    </row>
    <row r="423" spans="1:25" ht="15.6" customHeight="1" thickBot="1">
      <c r="A423" s="311"/>
      <c r="B423" s="312"/>
      <c r="C423" s="312"/>
      <c r="D423" s="312"/>
      <c r="E423" s="312"/>
      <c r="F423" s="312"/>
      <c r="G423" s="312"/>
      <c r="H423" s="312"/>
      <c r="I423" s="312"/>
      <c r="J423" s="313"/>
      <c r="K423"/>
      <c r="L423"/>
      <c r="M423"/>
      <c r="N423"/>
      <c r="O423"/>
      <c r="P423"/>
      <c r="Q423"/>
      <c r="R423"/>
      <c r="S423"/>
      <c r="T423"/>
      <c r="U423"/>
      <c r="V423"/>
      <c r="W423"/>
      <c r="X423"/>
      <c r="Y423"/>
    </row>
    <row r="424" spans="1:25" ht="15.6" customHeight="1" thickBot="1">
      <c r="A424" s="318"/>
      <c r="B424" s="319"/>
      <c r="C424" s="319"/>
      <c r="D424" s="319"/>
      <c r="E424" s="319"/>
      <c r="F424" s="319"/>
      <c r="G424" s="319"/>
      <c r="H424" s="319"/>
      <c r="I424" s="319"/>
      <c r="J424" s="320"/>
      <c r="K424"/>
      <c r="L424"/>
      <c r="M424"/>
      <c r="N424"/>
      <c r="O424"/>
      <c r="P424"/>
      <c r="Q424"/>
      <c r="R424"/>
      <c r="S424"/>
      <c r="T424"/>
      <c r="U424"/>
      <c r="V424"/>
      <c r="W424"/>
      <c r="X424"/>
      <c r="Y424"/>
    </row>
    <row r="425" spans="1:25" ht="21" customHeight="1">
      <c r="A425" s="321" t="s">
        <v>127</v>
      </c>
      <c r="B425" s="321"/>
      <c r="C425" s="321"/>
      <c r="D425" s="321"/>
      <c r="E425" s="321"/>
      <c r="F425" s="321"/>
      <c r="G425" s="321"/>
      <c r="H425" s="321"/>
      <c r="I425" s="321"/>
      <c r="J425" s="321"/>
      <c r="K425"/>
      <c r="L425"/>
      <c r="M425"/>
      <c r="N425"/>
      <c r="O425"/>
      <c r="P425"/>
      <c r="Q425"/>
      <c r="R425"/>
      <c r="S425"/>
      <c r="T425"/>
      <c r="U425"/>
      <c r="V425"/>
      <c r="W425"/>
      <c r="X425"/>
      <c r="Y425"/>
    </row>
    <row r="426" spans="1:25" ht="15.6" customHeight="1" thickBot="1">
      <c r="A426" s="322"/>
      <c r="B426" s="322"/>
      <c r="C426" s="322"/>
      <c r="D426" s="322"/>
      <c r="E426" s="322"/>
      <c r="F426" s="322"/>
      <c r="G426" s="322"/>
      <c r="H426" s="322"/>
      <c r="I426" s="322"/>
      <c r="J426" s="322"/>
      <c r="K426"/>
      <c r="L426"/>
      <c r="M426"/>
      <c r="N426"/>
      <c r="O426"/>
      <c r="P426"/>
      <c r="Q426"/>
      <c r="R426"/>
      <c r="S426"/>
      <c r="T426"/>
      <c r="U426"/>
      <c r="V426"/>
      <c r="W426"/>
      <c r="X426"/>
      <c r="Y426"/>
    </row>
    <row r="427" spans="1:25" ht="15.6" customHeight="1" thickBot="1">
      <c r="A427" s="323" t="s">
        <v>45</v>
      </c>
      <c r="B427" s="323"/>
      <c r="C427" s="324" t="s">
        <v>128</v>
      </c>
      <c r="D427" s="325"/>
      <c r="E427" s="325"/>
      <c r="F427" s="325"/>
      <c r="G427" s="325"/>
      <c r="H427" s="325"/>
      <c r="I427" s="325"/>
      <c r="J427" s="326"/>
      <c r="K427"/>
      <c r="L427"/>
      <c r="M427"/>
      <c r="N427"/>
      <c r="O427"/>
      <c r="P427"/>
      <c r="Q427"/>
      <c r="R427"/>
      <c r="S427"/>
      <c r="T427"/>
      <c r="U427"/>
      <c r="V427"/>
      <c r="W427"/>
      <c r="X427"/>
      <c r="Y427"/>
    </row>
    <row r="428" spans="1:25" ht="15.6" customHeight="1" thickBot="1">
      <c r="A428" s="314"/>
      <c r="B428" s="314"/>
      <c r="C428" s="314"/>
      <c r="D428" s="314"/>
      <c r="E428" s="314"/>
      <c r="F428" s="314"/>
      <c r="G428" s="314"/>
      <c r="H428" s="314"/>
      <c r="I428" s="314"/>
      <c r="J428" s="314"/>
      <c r="K428"/>
      <c r="L428"/>
      <c r="M428"/>
      <c r="N428"/>
      <c r="O428"/>
      <c r="P428"/>
      <c r="Q428"/>
      <c r="R428"/>
      <c r="S428"/>
      <c r="T428"/>
      <c r="U428"/>
      <c r="V428"/>
      <c r="W428"/>
      <c r="X428"/>
      <c r="Y428"/>
    </row>
    <row r="429" spans="1:25" ht="15.6" customHeight="1" thickBot="1">
      <c r="A429" s="327" t="s">
        <v>47</v>
      </c>
      <c r="B429" s="327"/>
      <c r="C429" s="328"/>
      <c r="D429" s="138" t="s">
        <v>61</v>
      </c>
      <c r="F429" s="329" t="s">
        <v>49</v>
      </c>
      <c r="G429" s="329"/>
      <c r="H429" s="330"/>
      <c r="I429" s="138" t="s">
        <v>69</v>
      </c>
      <c r="K429"/>
      <c r="L429"/>
      <c r="M429"/>
      <c r="N429"/>
      <c r="O429"/>
      <c r="P429"/>
      <c r="Q429"/>
      <c r="R429"/>
      <c r="S429"/>
      <c r="T429"/>
      <c r="U429"/>
      <c r="V429"/>
      <c r="W429"/>
      <c r="X429"/>
      <c r="Y429"/>
    </row>
    <row r="430" spans="1:25" ht="15.6" customHeight="1">
      <c r="A430" s="314"/>
      <c r="B430" s="314"/>
      <c r="C430" s="314"/>
      <c r="D430" s="314"/>
      <c r="E430" s="314"/>
      <c r="F430" s="314"/>
      <c r="G430" s="314"/>
      <c r="H430" s="314"/>
      <c r="I430" s="314"/>
      <c r="J430" s="314"/>
      <c r="K430"/>
      <c r="L430"/>
      <c r="M430"/>
      <c r="N430"/>
      <c r="O430"/>
      <c r="P430"/>
      <c r="Q430"/>
      <c r="R430"/>
      <c r="S430"/>
      <c r="T430"/>
      <c r="U430"/>
      <c r="V430"/>
      <c r="W430"/>
      <c r="X430"/>
      <c r="Y430"/>
    </row>
    <row r="431" spans="1:25" ht="15.6" customHeight="1" thickBot="1">
      <c r="A431" s="315" t="s">
        <v>51</v>
      </c>
      <c r="B431" s="315"/>
      <c r="C431" s="315"/>
      <c r="D431" s="315"/>
      <c r="E431" s="315"/>
      <c r="F431" s="315"/>
      <c r="G431" s="315"/>
      <c r="H431" s="315"/>
      <c r="I431" s="315"/>
      <c r="J431" s="315"/>
      <c r="K431"/>
      <c r="L431"/>
      <c r="M431"/>
      <c r="N431"/>
      <c r="O431"/>
      <c r="P431"/>
      <c r="Q431"/>
      <c r="R431"/>
      <c r="S431"/>
      <c r="T431"/>
      <c r="U431"/>
      <c r="V431"/>
      <c r="W431"/>
      <c r="X431"/>
      <c r="Y431"/>
    </row>
    <row r="432" spans="1:25" ht="15.6" customHeight="1">
      <c r="A432" s="306" t="s">
        <v>129</v>
      </c>
      <c r="B432" s="307"/>
      <c r="C432" s="307"/>
      <c r="D432" s="307"/>
      <c r="E432" s="307"/>
      <c r="F432" s="307"/>
      <c r="G432" s="307"/>
      <c r="H432" s="307"/>
      <c r="I432" s="307"/>
      <c r="J432" s="308"/>
      <c r="K432"/>
      <c r="L432"/>
      <c r="M432"/>
      <c r="N432"/>
      <c r="O432"/>
      <c r="P432"/>
      <c r="Q432"/>
      <c r="R432"/>
      <c r="S432"/>
      <c r="T432"/>
      <c r="U432"/>
      <c r="V432"/>
      <c r="W432"/>
      <c r="X432"/>
      <c r="Y432"/>
    </row>
    <row r="433" spans="1:25" ht="15.6" customHeight="1">
      <c r="A433" s="309"/>
      <c r="B433" s="316"/>
      <c r="C433" s="316"/>
      <c r="D433" s="316"/>
      <c r="E433" s="316"/>
      <c r="F433" s="316"/>
      <c r="G433" s="316"/>
      <c r="H433" s="316"/>
      <c r="I433" s="316"/>
      <c r="J433" s="310"/>
      <c r="K433"/>
      <c r="L433"/>
      <c r="M433"/>
      <c r="N433"/>
      <c r="O433"/>
      <c r="P433"/>
      <c r="Q433"/>
      <c r="R433"/>
      <c r="S433"/>
      <c r="T433"/>
      <c r="U433"/>
      <c r="V433"/>
      <c r="W433"/>
      <c r="X433"/>
      <c r="Y433"/>
    </row>
    <row r="434" spans="1:25" ht="15.6" customHeight="1">
      <c r="A434" s="309"/>
      <c r="B434" s="316"/>
      <c r="C434" s="316"/>
      <c r="D434" s="316"/>
      <c r="E434" s="316"/>
      <c r="F434" s="316"/>
      <c r="G434" s="316"/>
      <c r="H434" s="316"/>
      <c r="I434" s="316"/>
      <c r="J434" s="310"/>
      <c r="K434"/>
      <c r="L434"/>
      <c r="M434"/>
      <c r="N434"/>
      <c r="O434"/>
      <c r="P434"/>
      <c r="Q434"/>
      <c r="R434"/>
      <c r="S434"/>
      <c r="T434"/>
      <c r="U434"/>
      <c r="V434"/>
      <c r="W434"/>
      <c r="X434"/>
      <c r="Y434"/>
    </row>
    <row r="435" spans="1:25" ht="15.6" customHeight="1">
      <c r="A435" s="309"/>
      <c r="B435" s="316"/>
      <c r="C435" s="316"/>
      <c r="D435" s="316"/>
      <c r="E435" s="316"/>
      <c r="F435" s="316"/>
      <c r="G435" s="316"/>
      <c r="H435" s="316"/>
      <c r="I435" s="316"/>
      <c r="J435" s="310"/>
      <c r="K435"/>
      <c r="L435"/>
      <c r="M435"/>
      <c r="N435"/>
      <c r="O435"/>
      <c r="P435"/>
      <c r="Q435"/>
      <c r="R435"/>
      <c r="S435"/>
      <c r="T435"/>
      <c r="U435"/>
      <c r="V435"/>
      <c r="W435"/>
      <c r="X435"/>
      <c r="Y435"/>
    </row>
    <row r="436" spans="1:25" ht="15.6" customHeight="1">
      <c r="A436" s="309"/>
      <c r="B436" s="316"/>
      <c r="C436" s="316"/>
      <c r="D436" s="316"/>
      <c r="E436" s="316"/>
      <c r="F436" s="316"/>
      <c r="G436" s="316"/>
      <c r="H436" s="316"/>
      <c r="I436" s="316"/>
      <c r="J436" s="310"/>
      <c r="K436"/>
      <c r="L436"/>
      <c r="M436"/>
      <c r="N436"/>
      <c r="O436"/>
      <c r="P436"/>
      <c r="Q436"/>
      <c r="R436"/>
      <c r="S436"/>
      <c r="T436"/>
      <c r="U436"/>
      <c r="V436"/>
      <c r="W436"/>
      <c r="X436"/>
      <c r="Y436"/>
    </row>
    <row r="437" spans="1:25" ht="15.6" customHeight="1">
      <c r="A437" s="309"/>
      <c r="B437" s="316"/>
      <c r="C437" s="316"/>
      <c r="D437" s="316"/>
      <c r="E437" s="316"/>
      <c r="F437" s="316"/>
      <c r="G437" s="316"/>
      <c r="H437" s="316"/>
      <c r="I437" s="316"/>
      <c r="J437" s="310"/>
      <c r="K437"/>
      <c r="L437"/>
      <c r="M437"/>
      <c r="N437"/>
      <c r="O437"/>
      <c r="P437"/>
      <c r="Q437"/>
      <c r="R437"/>
      <c r="S437"/>
      <c r="T437"/>
      <c r="U437"/>
      <c r="V437"/>
      <c r="W437"/>
      <c r="X437"/>
      <c r="Y437"/>
    </row>
    <row r="438" spans="1:25" ht="33.950000000000003" customHeight="1" thickBot="1">
      <c r="A438" s="311"/>
      <c r="B438" s="312"/>
      <c r="C438" s="312"/>
      <c r="D438" s="312"/>
      <c r="E438" s="312"/>
      <c r="F438" s="312"/>
      <c r="G438" s="312"/>
      <c r="H438" s="312"/>
      <c r="I438" s="312"/>
      <c r="J438" s="313"/>
      <c r="K438"/>
      <c r="L438"/>
      <c r="M438"/>
      <c r="N438"/>
      <c r="O438"/>
      <c r="P438"/>
      <c r="Q438"/>
      <c r="R438"/>
      <c r="S438"/>
      <c r="T438"/>
      <c r="U438"/>
      <c r="V438"/>
      <c r="W438"/>
      <c r="X438"/>
      <c r="Y438"/>
    </row>
    <row r="439" spans="1:25" ht="15.6" customHeight="1">
      <c r="A439" s="317"/>
      <c r="B439" s="317"/>
      <c r="C439" s="317"/>
      <c r="D439" s="317"/>
      <c r="E439" s="317"/>
      <c r="F439" s="317"/>
      <c r="G439" s="317"/>
      <c r="H439" s="317"/>
      <c r="I439" s="317"/>
      <c r="J439" s="317"/>
      <c r="K439"/>
      <c r="L439"/>
      <c r="M439"/>
      <c r="N439"/>
      <c r="O439"/>
      <c r="P439"/>
      <c r="Q439"/>
      <c r="R439"/>
      <c r="S439"/>
      <c r="T439"/>
      <c r="U439"/>
      <c r="V439"/>
      <c r="W439"/>
      <c r="X439"/>
      <c r="Y439"/>
    </row>
    <row r="440" spans="1:25" ht="15.6" customHeight="1" thickBot="1">
      <c r="A440" s="315" t="s">
        <v>53</v>
      </c>
      <c r="B440" s="315"/>
      <c r="C440" s="315"/>
      <c r="D440" s="315"/>
      <c r="E440" s="315"/>
      <c r="F440" s="315"/>
      <c r="G440" s="315"/>
      <c r="H440" s="315"/>
      <c r="I440" s="315"/>
      <c r="J440" s="315"/>
      <c r="K440"/>
      <c r="L440"/>
      <c r="M440"/>
      <c r="N440"/>
      <c r="O440"/>
      <c r="P440"/>
      <c r="Q440"/>
      <c r="R440"/>
      <c r="S440"/>
      <c r="T440"/>
      <c r="U440"/>
      <c r="V440"/>
      <c r="W440"/>
      <c r="X440"/>
      <c r="Y440"/>
    </row>
    <row r="441" spans="1:25" ht="15.6" customHeight="1">
      <c r="A441" s="306" t="s">
        <v>130</v>
      </c>
      <c r="B441" s="307"/>
      <c r="C441" s="307"/>
      <c r="D441" s="307"/>
      <c r="E441" s="307"/>
      <c r="F441" s="307"/>
      <c r="G441" s="307"/>
      <c r="H441" s="307"/>
      <c r="I441" s="307"/>
      <c r="J441" s="308"/>
      <c r="K441"/>
      <c r="L441"/>
      <c r="M441"/>
      <c r="N441"/>
      <c r="O441"/>
      <c r="P441"/>
      <c r="Q441"/>
      <c r="R441"/>
      <c r="S441"/>
      <c r="T441"/>
      <c r="U441"/>
      <c r="V441"/>
      <c r="W441"/>
      <c r="X441"/>
      <c r="Y441"/>
    </row>
    <row r="442" spans="1:25" ht="15.6" customHeight="1">
      <c r="A442" s="309"/>
      <c r="B442" s="316"/>
      <c r="C442" s="316"/>
      <c r="D442" s="316"/>
      <c r="E442" s="316"/>
      <c r="F442" s="316"/>
      <c r="G442" s="316"/>
      <c r="H442" s="316"/>
      <c r="I442" s="316"/>
      <c r="J442" s="310"/>
      <c r="K442"/>
      <c r="L442"/>
      <c r="M442"/>
      <c r="N442"/>
      <c r="O442"/>
      <c r="P442"/>
      <c r="Q442"/>
      <c r="R442"/>
      <c r="S442"/>
      <c r="T442"/>
      <c r="U442"/>
      <c r="V442"/>
      <c r="W442"/>
      <c r="X442"/>
      <c r="Y442"/>
    </row>
    <row r="443" spans="1:25" ht="15.6" customHeight="1">
      <c r="A443" s="309"/>
      <c r="B443" s="316"/>
      <c r="C443" s="316"/>
      <c r="D443" s="316"/>
      <c r="E443" s="316"/>
      <c r="F443" s="316"/>
      <c r="G443" s="316"/>
      <c r="H443" s="316"/>
      <c r="I443" s="316"/>
      <c r="J443" s="310"/>
      <c r="K443"/>
      <c r="L443"/>
      <c r="M443"/>
      <c r="N443"/>
      <c r="O443"/>
      <c r="P443"/>
      <c r="Q443"/>
      <c r="R443"/>
      <c r="S443"/>
      <c r="T443"/>
      <c r="U443"/>
      <c r="V443"/>
      <c r="W443"/>
      <c r="X443"/>
      <c r="Y443"/>
    </row>
    <row r="444" spans="1:25" ht="15.6" customHeight="1" thickBot="1">
      <c r="A444" s="311"/>
      <c r="B444" s="312"/>
      <c r="C444" s="312"/>
      <c r="D444" s="312"/>
      <c r="E444" s="312"/>
      <c r="F444" s="312"/>
      <c r="G444" s="312"/>
      <c r="H444" s="312"/>
      <c r="I444" s="312"/>
      <c r="J444" s="313"/>
      <c r="K444"/>
      <c r="L444"/>
      <c r="M444"/>
      <c r="N444"/>
      <c r="O444"/>
      <c r="P444"/>
      <c r="Q444"/>
      <c r="R444"/>
      <c r="S444"/>
      <c r="T444"/>
      <c r="U444"/>
      <c r="V444"/>
      <c r="W444"/>
      <c r="X444"/>
      <c r="Y444"/>
    </row>
    <row r="445" spans="1:25" ht="15.6" customHeight="1">
      <c r="A445" s="317"/>
      <c r="B445" s="317"/>
      <c r="C445" s="317"/>
      <c r="D445" s="317"/>
      <c r="E445" s="317"/>
      <c r="F445" s="317"/>
      <c r="G445" s="317"/>
      <c r="H445" s="317"/>
      <c r="I445" s="317"/>
      <c r="J445" s="317"/>
      <c r="K445"/>
      <c r="L445"/>
      <c r="M445"/>
      <c r="N445"/>
      <c r="O445"/>
      <c r="P445"/>
      <c r="Q445"/>
      <c r="R445"/>
      <c r="S445"/>
      <c r="T445"/>
      <c r="U445"/>
      <c r="V445"/>
      <c r="W445"/>
      <c r="X445"/>
      <c r="Y445"/>
    </row>
    <row r="446" spans="1:25" ht="15.6" customHeight="1" thickBot="1">
      <c r="A446" s="315" t="s">
        <v>55</v>
      </c>
      <c r="B446" s="315"/>
      <c r="C446" s="315"/>
      <c r="D446" s="315"/>
      <c r="E446" s="315"/>
      <c r="F446" s="315"/>
      <c r="G446" s="315"/>
      <c r="H446" s="315"/>
      <c r="I446" s="315"/>
      <c r="J446" s="315"/>
      <c r="K446"/>
      <c r="L446"/>
      <c r="M446"/>
      <c r="N446"/>
      <c r="O446"/>
      <c r="P446"/>
      <c r="Q446"/>
      <c r="R446"/>
      <c r="S446"/>
      <c r="T446"/>
      <c r="U446"/>
      <c r="V446"/>
      <c r="W446"/>
      <c r="X446"/>
      <c r="Y446"/>
    </row>
    <row r="447" spans="1:25" ht="15.6" customHeight="1">
      <c r="A447" s="306" t="s">
        <v>84</v>
      </c>
      <c r="B447" s="307"/>
      <c r="C447" s="307"/>
      <c r="D447" s="307"/>
      <c r="E447" s="307"/>
      <c r="F447" s="307"/>
      <c r="G447" s="307"/>
      <c r="H447" s="307"/>
      <c r="I447" s="307"/>
      <c r="J447" s="308"/>
      <c r="K447"/>
      <c r="L447"/>
      <c r="M447"/>
      <c r="N447"/>
      <c r="O447"/>
      <c r="P447"/>
      <c r="Q447"/>
      <c r="R447"/>
      <c r="S447"/>
      <c r="T447"/>
      <c r="U447"/>
      <c r="V447"/>
      <c r="W447"/>
      <c r="X447"/>
      <c r="Y447"/>
    </row>
    <row r="448" spans="1:25" ht="15.6" customHeight="1" thickBot="1">
      <c r="A448" s="311"/>
      <c r="B448" s="312"/>
      <c r="C448" s="312"/>
      <c r="D448" s="312"/>
      <c r="E448" s="312"/>
      <c r="F448" s="312"/>
      <c r="G448" s="312"/>
      <c r="H448" s="312"/>
      <c r="I448" s="312"/>
      <c r="J448" s="313"/>
      <c r="K448"/>
      <c r="L448"/>
      <c r="M448"/>
      <c r="N448"/>
      <c r="O448"/>
      <c r="P448"/>
      <c r="Q448"/>
      <c r="R448"/>
      <c r="S448"/>
      <c r="T448"/>
      <c r="U448"/>
      <c r="V448"/>
      <c r="W448"/>
      <c r="X448"/>
      <c r="Y448"/>
    </row>
    <row r="449" spans="1:25" ht="15.6" customHeight="1">
      <c r="A449" s="303"/>
      <c r="B449" s="303"/>
      <c r="C449" s="303"/>
      <c r="D449" s="303"/>
      <c r="E449" s="303"/>
      <c r="F449" s="303"/>
      <c r="G449" s="303"/>
      <c r="H449" s="303"/>
      <c r="I449" s="303"/>
      <c r="J449" s="303"/>
      <c r="K449"/>
      <c r="L449"/>
      <c r="M449"/>
      <c r="N449"/>
      <c r="O449"/>
      <c r="P449"/>
      <c r="Q449"/>
      <c r="R449"/>
      <c r="S449"/>
      <c r="T449"/>
      <c r="U449"/>
      <c r="V449"/>
      <c r="W449"/>
      <c r="X449"/>
      <c r="Y449"/>
    </row>
    <row r="450" spans="1:25" ht="15.6" customHeight="1">
      <c r="A450" s="304"/>
      <c r="B450" s="304"/>
      <c r="C450" s="304"/>
      <c r="D450" s="304"/>
      <c r="E450" s="304"/>
      <c r="F450" s="304"/>
      <c r="G450" s="304"/>
      <c r="H450" s="304"/>
      <c r="I450" s="304"/>
      <c r="J450" s="304"/>
      <c r="K450"/>
      <c r="L450"/>
      <c r="M450"/>
      <c r="N450"/>
      <c r="O450"/>
      <c r="P450"/>
      <c r="Q450"/>
      <c r="R450"/>
      <c r="S450"/>
      <c r="T450"/>
      <c r="U450"/>
      <c r="V450"/>
      <c r="W450"/>
      <c r="X450"/>
      <c r="Y450"/>
    </row>
    <row r="451" spans="1:25" ht="15.6" customHeight="1" thickBot="1">
      <c r="A451" s="305" t="s">
        <v>57</v>
      </c>
      <c r="B451" s="305"/>
      <c r="C451" s="305"/>
      <c r="D451" s="305"/>
      <c r="E451" s="305"/>
      <c r="F451" s="305"/>
      <c r="G451" s="305"/>
      <c r="H451" s="305"/>
      <c r="I451" s="305"/>
      <c r="J451" s="305"/>
      <c r="K451"/>
      <c r="L451"/>
      <c r="M451"/>
      <c r="N451"/>
      <c r="O451"/>
      <c r="P451"/>
      <c r="Q451"/>
      <c r="R451"/>
      <c r="S451"/>
      <c r="T451"/>
      <c r="U451"/>
      <c r="V451"/>
      <c r="W451"/>
      <c r="X451"/>
      <c r="Y451"/>
    </row>
    <row r="452" spans="1:25" ht="15.6" customHeight="1">
      <c r="A452" s="306" t="s">
        <v>131</v>
      </c>
      <c r="B452" s="307"/>
      <c r="C452" s="307"/>
      <c r="D452" s="307"/>
      <c r="E452" s="307"/>
      <c r="F452" s="307"/>
      <c r="G452" s="307"/>
      <c r="H452" s="307"/>
      <c r="I452" s="307"/>
      <c r="J452" s="308"/>
      <c r="K452"/>
      <c r="L452"/>
      <c r="M452"/>
      <c r="N452"/>
      <c r="O452"/>
      <c r="P452"/>
      <c r="Q452"/>
      <c r="R452"/>
      <c r="S452"/>
      <c r="T452"/>
      <c r="U452"/>
      <c r="V452"/>
      <c r="W452"/>
      <c r="X452"/>
      <c r="Y452"/>
    </row>
    <row r="453" spans="1:25" ht="15.6" customHeight="1">
      <c r="A453" s="309"/>
      <c r="B453" s="303"/>
      <c r="C453" s="303"/>
      <c r="D453" s="303"/>
      <c r="E453" s="303"/>
      <c r="F453" s="303"/>
      <c r="G453" s="303"/>
      <c r="H453" s="303"/>
      <c r="I453" s="303"/>
      <c r="J453" s="310"/>
      <c r="K453"/>
      <c r="L453"/>
      <c r="M453"/>
      <c r="N453"/>
      <c r="O453"/>
      <c r="P453"/>
      <c r="Q453"/>
      <c r="R453"/>
      <c r="S453"/>
      <c r="T453"/>
      <c r="U453"/>
      <c r="V453"/>
      <c r="W453"/>
      <c r="X453"/>
      <c r="Y453"/>
    </row>
    <row r="454" spans="1:25" ht="15.6" customHeight="1" thickBot="1">
      <c r="A454" s="311"/>
      <c r="B454" s="312"/>
      <c r="C454" s="312"/>
      <c r="D454" s="312"/>
      <c r="E454" s="312"/>
      <c r="F454" s="312"/>
      <c r="G454" s="312"/>
      <c r="H454" s="312"/>
      <c r="I454" s="312"/>
      <c r="J454" s="313"/>
      <c r="K454"/>
      <c r="L454"/>
      <c r="M454"/>
      <c r="N454"/>
      <c r="O454"/>
      <c r="P454"/>
      <c r="Q454"/>
      <c r="R454"/>
      <c r="S454"/>
      <c r="T454"/>
      <c r="U454"/>
      <c r="V454"/>
      <c r="W454"/>
      <c r="X454"/>
      <c r="Y454"/>
    </row>
    <row r="455" spans="1:25" ht="15.6" customHeight="1">
      <c r="K455"/>
      <c r="L455"/>
      <c r="M455"/>
      <c r="N455"/>
      <c r="O455"/>
      <c r="P455"/>
      <c r="Q455"/>
      <c r="R455"/>
      <c r="S455"/>
      <c r="T455"/>
      <c r="U455"/>
      <c r="V455"/>
      <c r="W455"/>
      <c r="X455"/>
      <c r="Y455"/>
    </row>
    <row r="456" spans="1:25" ht="15.6" customHeight="1">
      <c r="K456"/>
      <c r="L456"/>
      <c r="M456"/>
      <c r="N456"/>
      <c r="O456"/>
      <c r="P456"/>
      <c r="Q456"/>
      <c r="R456"/>
      <c r="S456"/>
      <c r="T456"/>
      <c r="U456"/>
      <c r="V456"/>
      <c r="W456"/>
      <c r="X456"/>
      <c r="Y456"/>
    </row>
    <row r="457" spans="1:25" ht="15.6" customHeight="1">
      <c r="K457"/>
      <c r="L457"/>
      <c r="M457"/>
      <c r="N457"/>
      <c r="O457"/>
      <c r="P457"/>
      <c r="Q457"/>
      <c r="R457"/>
      <c r="S457"/>
      <c r="T457"/>
      <c r="U457"/>
      <c r="V457"/>
      <c r="W457"/>
      <c r="X457"/>
      <c r="Y457"/>
    </row>
    <row r="458" spans="1:25" ht="15.6" customHeight="1">
      <c r="K458"/>
      <c r="L458"/>
      <c r="M458"/>
      <c r="N458"/>
      <c r="O458"/>
      <c r="P458"/>
      <c r="Q458"/>
      <c r="R458"/>
      <c r="S458"/>
      <c r="T458"/>
      <c r="U458"/>
      <c r="V458"/>
      <c r="W458"/>
      <c r="X458"/>
      <c r="Y458"/>
    </row>
    <row r="459" spans="1:25" ht="15.6" customHeight="1">
      <c r="K459"/>
      <c r="L459"/>
      <c r="M459"/>
      <c r="N459"/>
      <c r="O459"/>
      <c r="P459"/>
      <c r="Q459"/>
      <c r="R459"/>
      <c r="S459"/>
      <c r="T459"/>
      <c r="U459"/>
      <c r="V459"/>
      <c r="W459"/>
      <c r="X459"/>
      <c r="Y459"/>
    </row>
    <row r="460" spans="1:25" ht="15.6" customHeight="1">
      <c r="K460"/>
      <c r="L460"/>
      <c r="M460"/>
      <c r="N460"/>
      <c r="O460"/>
      <c r="P460"/>
      <c r="Q460"/>
      <c r="R460"/>
      <c r="S460"/>
      <c r="T460"/>
      <c r="U460"/>
      <c r="V460"/>
      <c r="W460"/>
      <c r="X460"/>
      <c r="Y460"/>
    </row>
    <row r="461" spans="1:25" ht="15.6" customHeight="1">
      <c r="K461"/>
      <c r="L461"/>
      <c r="M461"/>
      <c r="N461"/>
      <c r="O461"/>
      <c r="P461"/>
      <c r="Q461"/>
      <c r="R461"/>
      <c r="S461"/>
      <c r="T461"/>
      <c r="U461"/>
      <c r="V461"/>
      <c r="W461"/>
      <c r="X461"/>
      <c r="Y461"/>
    </row>
    <row r="462" spans="1:25" ht="15.6" customHeight="1">
      <c r="K462"/>
      <c r="L462"/>
      <c r="M462"/>
      <c r="N462"/>
      <c r="O462"/>
      <c r="P462"/>
      <c r="Q462"/>
      <c r="R462"/>
      <c r="S462"/>
      <c r="T462"/>
      <c r="U462"/>
      <c r="V462"/>
      <c r="W462"/>
      <c r="X462"/>
      <c r="Y462"/>
    </row>
    <row r="463" spans="1:25" ht="15.6" customHeight="1">
      <c r="K463"/>
      <c r="L463"/>
      <c r="M463"/>
      <c r="N463"/>
      <c r="O463"/>
      <c r="P463"/>
      <c r="Q463"/>
      <c r="R463"/>
      <c r="S463"/>
      <c r="T463"/>
      <c r="U463"/>
      <c r="V463"/>
      <c r="W463"/>
      <c r="X463"/>
      <c r="Y463"/>
    </row>
    <row r="464" spans="1:25" ht="15.6" customHeight="1">
      <c r="K464"/>
      <c r="L464"/>
      <c r="M464"/>
      <c r="N464"/>
      <c r="O464"/>
      <c r="P464"/>
      <c r="Q464"/>
      <c r="R464"/>
      <c r="S464"/>
      <c r="T464"/>
      <c r="U464"/>
      <c r="V464"/>
      <c r="W464"/>
      <c r="X464"/>
      <c r="Y464"/>
    </row>
    <row r="465" customFormat="1" ht="15.6" customHeight="1"/>
    <row r="466" customFormat="1" ht="15.6" customHeight="1"/>
    <row r="467" customFormat="1" ht="15.6" customHeight="1"/>
    <row r="468" customFormat="1" ht="15.6" customHeight="1"/>
    <row r="469" customFormat="1" ht="15.6" customHeight="1"/>
    <row r="470" customFormat="1" ht="15.6" customHeight="1"/>
    <row r="471" customFormat="1" ht="15.6" customHeight="1"/>
    <row r="472" customFormat="1" ht="15.6" customHeight="1"/>
    <row r="473" customFormat="1" ht="15.6" customHeight="1"/>
    <row r="474" customFormat="1" ht="15.6" customHeight="1"/>
    <row r="475" customFormat="1" ht="15.6" customHeight="1"/>
    <row r="476" customFormat="1" ht="15.6" customHeight="1"/>
    <row r="477" customFormat="1" ht="15.6" customHeight="1"/>
    <row r="478" customFormat="1" ht="15.6" customHeight="1"/>
    <row r="479" customFormat="1" ht="15.6" customHeight="1"/>
    <row r="480" customFormat="1" ht="15.6" customHeight="1"/>
    <row r="481" customFormat="1" ht="15.6" customHeight="1"/>
    <row r="482" customFormat="1" ht="15.6" customHeight="1"/>
    <row r="483" customFormat="1" ht="15.6" customHeight="1"/>
    <row r="484" customFormat="1" ht="15.6" customHeight="1"/>
    <row r="485" customFormat="1" ht="15.6" customHeight="1"/>
    <row r="486" customFormat="1" ht="15.6" customHeight="1"/>
    <row r="487" customFormat="1" ht="15.6" customHeight="1"/>
    <row r="488" customFormat="1" ht="15.6" customHeight="1"/>
    <row r="489" customFormat="1" ht="15.6" customHeight="1"/>
    <row r="490" customFormat="1" ht="15.6" customHeight="1"/>
    <row r="491" customFormat="1" ht="15.6" customHeight="1"/>
    <row r="492" customFormat="1" ht="15.6" customHeight="1"/>
    <row r="493" customFormat="1" ht="15.6" customHeight="1"/>
    <row r="494" customFormat="1" ht="15.6" customHeight="1"/>
    <row r="495" customFormat="1" ht="15.6" customHeight="1"/>
    <row r="496" customFormat="1" ht="15.6" customHeight="1"/>
    <row r="497" customFormat="1" ht="15.6" customHeight="1"/>
    <row r="498" customFormat="1" ht="15.6" customHeight="1"/>
    <row r="499" customFormat="1" ht="15.6" customHeight="1"/>
    <row r="500" customFormat="1" ht="15.6" customHeight="1"/>
    <row r="501" customFormat="1" ht="15.6" customHeight="1"/>
    <row r="502" customFormat="1" ht="15.6" customHeight="1"/>
    <row r="503" customFormat="1" ht="15.6" customHeight="1"/>
    <row r="504" customFormat="1" ht="15.6" customHeight="1"/>
    <row r="505" customFormat="1" ht="15.6" customHeight="1"/>
    <row r="506" customFormat="1" ht="15.6" customHeight="1"/>
    <row r="507" customFormat="1" ht="15.6" customHeight="1"/>
    <row r="508" customFormat="1" ht="15.6" customHeight="1"/>
    <row r="509" customFormat="1" ht="15.6" customHeight="1"/>
    <row r="510" customFormat="1" ht="15.6" customHeight="1"/>
    <row r="511" customFormat="1" ht="15.6" customHeight="1"/>
    <row r="512" customFormat="1" ht="15.6" customHeight="1"/>
    <row r="513" customFormat="1" ht="15.6" customHeight="1"/>
    <row r="514" customFormat="1" ht="15.6" customHeight="1"/>
    <row r="515" customFormat="1" ht="15.6" customHeight="1"/>
    <row r="516" customFormat="1" ht="15.6" customHeight="1"/>
    <row r="517" customFormat="1" ht="15.6" customHeight="1"/>
    <row r="518" customFormat="1" ht="15.6" customHeight="1"/>
    <row r="519" customFormat="1" ht="15.6" customHeight="1"/>
    <row r="520" customFormat="1" ht="15.6" customHeight="1"/>
    <row r="521" customFormat="1" ht="15.6" customHeight="1"/>
    <row r="522" customFormat="1" ht="15.6" customHeight="1"/>
    <row r="523" customFormat="1" ht="15.6" customHeight="1"/>
    <row r="524" customFormat="1" ht="15.6" customHeight="1"/>
    <row r="525" customFormat="1" ht="15.6" customHeight="1"/>
    <row r="526" customFormat="1" ht="15.6" customHeight="1"/>
    <row r="527" customFormat="1" ht="15.6" customHeight="1"/>
    <row r="528" customFormat="1" ht="15.6" customHeight="1"/>
    <row r="529" customFormat="1" ht="15.6" customHeight="1"/>
    <row r="530" customFormat="1" ht="15.6" customHeight="1"/>
    <row r="531" customFormat="1" ht="15.6" customHeight="1"/>
    <row r="532" customFormat="1" ht="15.6" customHeight="1"/>
    <row r="533" customFormat="1" ht="15.6" customHeight="1"/>
    <row r="534" customFormat="1" ht="15.6" customHeight="1"/>
    <row r="535" customFormat="1" ht="15.6" customHeight="1"/>
    <row r="536" customFormat="1" ht="15.6" customHeight="1"/>
    <row r="537" customFormat="1" ht="15.6" customHeight="1"/>
    <row r="538" customFormat="1" ht="15.6" customHeight="1"/>
    <row r="539" customFormat="1" ht="15.6" customHeight="1"/>
    <row r="540" customFormat="1" ht="15.6" customHeight="1"/>
    <row r="541" customFormat="1" ht="15.6" customHeight="1"/>
    <row r="542" customFormat="1" ht="15.6" customHeight="1"/>
    <row r="543" customFormat="1" ht="15.6" customHeight="1"/>
    <row r="544" customFormat="1" ht="15.6" customHeight="1"/>
    <row r="545" customFormat="1" ht="15.6" customHeight="1"/>
    <row r="546" customFormat="1" ht="15.6" customHeight="1"/>
    <row r="547" customFormat="1" ht="15.6" customHeight="1"/>
    <row r="548" customFormat="1" ht="15.6" customHeight="1"/>
    <row r="549" customFormat="1" ht="15.6" customHeight="1"/>
    <row r="550" customFormat="1" ht="15.6" customHeight="1"/>
    <row r="551" customFormat="1" ht="15.6" customHeight="1"/>
    <row r="552" customFormat="1" ht="15.6" customHeight="1"/>
    <row r="553" customFormat="1" ht="15.6" customHeight="1"/>
    <row r="554" customFormat="1" ht="15.6" customHeight="1"/>
    <row r="555" customFormat="1" ht="15.6" customHeight="1"/>
    <row r="556" customFormat="1" ht="15.6" customHeight="1"/>
    <row r="557" customFormat="1" ht="15.6" customHeight="1"/>
    <row r="558" customFormat="1" ht="15.6" customHeight="1"/>
    <row r="559" customFormat="1" ht="15.6" customHeight="1"/>
    <row r="560" customFormat="1" ht="15.6" customHeight="1"/>
    <row r="561" customFormat="1" ht="15.6" customHeight="1"/>
    <row r="562" customFormat="1" ht="15.6" customHeight="1"/>
    <row r="563" customFormat="1" ht="15.6" customHeight="1"/>
    <row r="564" customFormat="1" ht="15.6" customHeight="1"/>
    <row r="565" customFormat="1" ht="15.6" customHeight="1"/>
    <row r="566" customFormat="1" ht="15.6" customHeight="1"/>
    <row r="567" customFormat="1" ht="15.6" customHeight="1"/>
    <row r="568" customFormat="1" ht="15.6" customHeight="1"/>
    <row r="569" customFormat="1" ht="15.6" customHeight="1"/>
    <row r="570" customFormat="1" ht="15.6" customHeight="1"/>
    <row r="571" customFormat="1" ht="15.6" customHeight="1"/>
    <row r="572" customFormat="1" ht="15.6" customHeight="1"/>
    <row r="573" customFormat="1" ht="15.6" customHeight="1"/>
    <row r="574" customFormat="1" ht="15.6" customHeight="1"/>
    <row r="575" customFormat="1" ht="15.6" customHeight="1"/>
    <row r="576" customFormat="1" ht="15.6" customHeight="1"/>
    <row r="577" customFormat="1" ht="15.6" customHeight="1"/>
    <row r="578" customFormat="1" ht="15.6" customHeight="1"/>
    <row r="579" customFormat="1" ht="15.6" customHeight="1"/>
    <row r="580" customFormat="1" ht="15.6" customHeight="1"/>
    <row r="581" customFormat="1" ht="15.6" customHeight="1"/>
    <row r="582" customFormat="1" ht="15.6" customHeight="1"/>
    <row r="583" customFormat="1" ht="15.6" customHeight="1"/>
    <row r="584" customFormat="1" ht="15.6" customHeight="1"/>
    <row r="585" customFormat="1" ht="15.6" customHeight="1"/>
    <row r="586" customFormat="1" ht="15.6" customHeight="1"/>
    <row r="587" customFormat="1" ht="15.6" customHeight="1"/>
    <row r="588" customFormat="1" ht="15.6" customHeight="1"/>
    <row r="589" customFormat="1" ht="15.6" customHeight="1"/>
    <row r="590" customFormat="1" ht="15.6" customHeight="1"/>
    <row r="591" customFormat="1" ht="15.6" customHeight="1"/>
    <row r="592" customFormat="1" ht="15.6" customHeight="1"/>
    <row r="593" customFormat="1" ht="15.6" customHeight="1"/>
    <row r="594" customFormat="1" ht="15.6" customHeight="1"/>
    <row r="595" customFormat="1" ht="15.6" customHeight="1"/>
    <row r="596" customFormat="1" ht="15.6" customHeight="1"/>
    <row r="597" customFormat="1" ht="15.6" customHeight="1"/>
    <row r="598" customFormat="1" ht="15.6" customHeight="1"/>
    <row r="599" customFormat="1" ht="15.6" customHeight="1"/>
    <row r="600" customFormat="1" ht="15.6" customHeight="1"/>
    <row r="601" customFormat="1" ht="15.6" customHeight="1"/>
    <row r="602" customFormat="1" ht="15.6" customHeight="1"/>
    <row r="603" customFormat="1" ht="15.6" customHeight="1"/>
    <row r="604" customFormat="1" ht="15.6" customHeight="1"/>
    <row r="605" customFormat="1" ht="15.6" customHeight="1"/>
    <row r="606" customFormat="1" ht="15.6" customHeight="1"/>
    <row r="607" customFormat="1" ht="15.6" customHeight="1"/>
    <row r="608" customFormat="1" ht="15.6" customHeight="1"/>
    <row r="609" customFormat="1" ht="15.6" customHeight="1"/>
    <row r="610" customFormat="1" ht="15.6" customHeight="1"/>
    <row r="611" customFormat="1" ht="15.6" customHeight="1"/>
    <row r="612" customFormat="1" ht="15.6" customHeight="1"/>
    <row r="613" customFormat="1" ht="15.6" customHeight="1"/>
    <row r="614" customFormat="1" ht="15.6" customHeight="1"/>
    <row r="615" customFormat="1" ht="15.6" customHeight="1"/>
    <row r="616" customFormat="1" ht="15.6" customHeight="1"/>
    <row r="617" customFormat="1" ht="15.6" customHeight="1"/>
    <row r="618" customFormat="1" ht="15.6" customHeight="1"/>
    <row r="619" customFormat="1" ht="15.6" customHeight="1"/>
    <row r="620" customFormat="1" ht="15.6" customHeight="1"/>
    <row r="621" customFormat="1" ht="15.6" customHeight="1"/>
    <row r="622" customFormat="1" ht="15.6" customHeight="1"/>
    <row r="623" customFormat="1" ht="15.6" customHeight="1"/>
    <row r="624" customFormat="1" ht="15.6" customHeight="1"/>
    <row r="625" customFormat="1" ht="15.6" customHeight="1"/>
    <row r="626" customFormat="1" ht="15.6" customHeight="1"/>
    <row r="627" customFormat="1" ht="15.6" customHeight="1"/>
    <row r="628" customFormat="1" ht="15.6" customHeight="1"/>
    <row r="629" customFormat="1" ht="15.6" customHeight="1"/>
    <row r="630" customFormat="1" ht="15.6" customHeight="1"/>
    <row r="631" customFormat="1" ht="15.6" customHeight="1"/>
    <row r="632" customFormat="1" ht="15.6" customHeight="1"/>
    <row r="633" customFormat="1" ht="15.6" customHeight="1"/>
    <row r="634" customFormat="1" ht="15.6" customHeight="1"/>
    <row r="635" customFormat="1" ht="15.6" customHeight="1"/>
    <row r="636" customFormat="1" ht="15.6" customHeight="1"/>
    <row r="637" customFormat="1" ht="15.6" customHeight="1"/>
    <row r="638" customFormat="1" ht="15.6" customHeight="1"/>
    <row r="639" customFormat="1" ht="15.6" customHeight="1"/>
    <row r="640" customFormat="1" ht="15.6" customHeight="1"/>
    <row r="641" customFormat="1" ht="15.6" customHeight="1"/>
    <row r="642" customFormat="1" ht="15.6" customHeight="1"/>
    <row r="643" customFormat="1" ht="15.6" customHeight="1"/>
    <row r="644" customFormat="1" ht="15.6" customHeight="1"/>
    <row r="645" customFormat="1" ht="15.6" customHeight="1"/>
    <row r="646" customFormat="1" ht="15.6" customHeight="1"/>
    <row r="647" customFormat="1" ht="15.6" customHeight="1"/>
    <row r="648" customFormat="1" ht="15.6" customHeight="1"/>
    <row r="649" customFormat="1" ht="15.6" customHeight="1"/>
    <row r="650" customFormat="1" ht="15.6" customHeight="1"/>
    <row r="651" customFormat="1" ht="15.6" customHeight="1"/>
    <row r="652" customFormat="1" ht="15.6" customHeight="1"/>
    <row r="653" customFormat="1" ht="15.6" customHeight="1"/>
    <row r="654" customFormat="1" ht="15.6" customHeight="1"/>
    <row r="655" customFormat="1" ht="15.6" customHeight="1"/>
    <row r="656" customFormat="1" ht="15.6" customHeight="1"/>
    <row r="657" customFormat="1" ht="15.6" customHeight="1"/>
    <row r="658" customFormat="1" ht="15.6" customHeight="1"/>
    <row r="659" customFormat="1" ht="15.6" customHeight="1"/>
    <row r="660" customFormat="1" ht="15.6" customHeight="1"/>
    <row r="661" customFormat="1" ht="15.6" customHeight="1"/>
    <row r="662" customFormat="1" ht="15.6" customHeight="1"/>
    <row r="663" customFormat="1" ht="15.6" customHeight="1"/>
    <row r="664" customFormat="1" ht="15.6" customHeight="1"/>
    <row r="665" customFormat="1" ht="15.6" customHeight="1"/>
    <row r="666" customFormat="1" ht="15.6" customHeight="1"/>
    <row r="667" customFormat="1" ht="15.6" customHeight="1"/>
    <row r="668" customFormat="1" ht="15.6" customHeight="1"/>
    <row r="669" customFormat="1" ht="15.6" customHeight="1"/>
    <row r="670" customFormat="1" ht="15.6" customHeight="1"/>
    <row r="671" customFormat="1" ht="15.6" customHeight="1"/>
    <row r="672" customFormat="1" ht="15.6" customHeight="1"/>
    <row r="673" customFormat="1" ht="15.6" customHeight="1"/>
    <row r="674" customFormat="1" ht="15.6" customHeight="1"/>
    <row r="675" customFormat="1" ht="15.6" customHeight="1"/>
    <row r="676" customFormat="1" ht="15.6" customHeight="1"/>
    <row r="677" customFormat="1" ht="15.6" customHeight="1"/>
    <row r="678" customFormat="1" ht="15.6" customHeight="1"/>
    <row r="679" customFormat="1" ht="15.6" customHeight="1"/>
    <row r="680" customFormat="1" ht="15.6" customHeight="1"/>
    <row r="681" customFormat="1" ht="15.6" customHeight="1"/>
    <row r="682" customFormat="1" ht="15.6" customHeight="1"/>
    <row r="683" customFormat="1" ht="15.6" customHeight="1"/>
    <row r="684" customFormat="1" ht="15.6" customHeight="1"/>
    <row r="685" customFormat="1" ht="15.6" customHeight="1"/>
    <row r="686" customFormat="1" ht="15.6" customHeight="1"/>
    <row r="687" customFormat="1" ht="15.6" customHeight="1"/>
    <row r="688" customFormat="1" ht="15.6" customHeight="1"/>
    <row r="689" customFormat="1" ht="15.6" customHeight="1"/>
    <row r="690" customFormat="1" ht="15.6" customHeight="1"/>
    <row r="691" customFormat="1" ht="15.6" customHeight="1"/>
    <row r="692" customFormat="1" ht="15.6" customHeight="1"/>
    <row r="693" customFormat="1" ht="15.6" customHeight="1"/>
    <row r="694" customFormat="1" ht="15.6" customHeight="1"/>
    <row r="695" customFormat="1" ht="15.6" customHeight="1"/>
    <row r="696" customFormat="1" ht="15.6" customHeight="1"/>
    <row r="697" customFormat="1" ht="15.6" customHeight="1"/>
    <row r="698" customFormat="1" ht="15.6" customHeight="1"/>
    <row r="699" customFormat="1" ht="15.6" customHeight="1"/>
    <row r="700" customFormat="1" ht="15.6" customHeight="1"/>
    <row r="701" customFormat="1" ht="15.6" customHeight="1"/>
    <row r="702" customFormat="1" ht="15.6" customHeight="1"/>
    <row r="703" customFormat="1" ht="15.6" customHeight="1"/>
    <row r="704" customFormat="1" ht="15.6" customHeight="1"/>
    <row r="705" customFormat="1" ht="15.6" customHeight="1"/>
    <row r="706" customFormat="1" ht="15.6" customHeight="1"/>
    <row r="707" customFormat="1" ht="15.6" customHeight="1"/>
    <row r="708" customFormat="1" ht="15.6" customHeight="1"/>
    <row r="709" customFormat="1" ht="15.6" customHeight="1"/>
    <row r="710" customFormat="1" ht="15.6" customHeight="1"/>
    <row r="711" customFormat="1" ht="15.6" customHeight="1"/>
    <row r="712" customFormat="1" ht="15.6" customHeight="1"/>
    <row r="713" customFormat="1" ht="15.6" customHeight="1"/>
    <row r="714" customFormat="1" ht="15.6" customHeight="1"/>
    <row r="715" customFormat="1" ht="15.6" customHeight="1"/>
    <row r="716" customFormat="1" ht="15.6" customHeight="1"/>
    <row r="717" customFormat="1" ht="15.6" customHeight="1"/>
    <row r="718" customFormat="1" ht="15.6" customHeight="1"/>
    <row r="719" customFormat="1" ht="15.6" customHeight="1"/>
    <row r="720" customFormat="1" ht="15.6" customHeight="1"/>
    <row r="721" customFormat="1" ht="15.6" customHeight="1"/>
    <row r="722" customFormat="1" ht="15.6" customHeight="1"/>
    <row r="723" customFormat="1" ht="15.6" customHeight="1"/>
    <row r="724" customFormat="1" ht="15.6" customHeight="1"/>
    <row r="725" customFormat="1" ht="15.6" customHeight="1"/>
    <row r="726" customFormat="1" ht="15.6" customHeight="1"/>
    <row r="727" customFormat="1" ht="15.6" customHeight="1"/>
    <row r="728" customFormat="1" ht="15.6" customHeight="1"/>
    <row r="729" customFormat="1" ht="15.6" customHeight="1"/>
    <row r="730" customFormat="1" ht="15.6" customHeight="1"/>
    <row r="731" customFormat="1" ht="15.6" customHeight="1"/>
    <row r="732" customFormat="1" ht="15.6" customHeight="1"/>
    <row r="733" customFormat="1" ht="15.6" customHeight="1"/>
    <row r="734" customFormat="1" ht="15.6" customHeight="1"/>
    <row r="735" customFormat="1" ht="15.6" customHeight="1"/>
    <row r="736" customFormat="1" ht="15.6" customHeight="1"/>
    <row r="737" customFormat="1" ht="15.6" customHeight="1"/>
    <row r="738" customFormat="1" ht="15.6" customHeight="1"/>
    <row r="739" customFormat="1" ht="15.6" customHeight="1"/>
    <row r="740" customFormat="1" ht="15.6" customHeight="1"/>
    <row r="741" customFormat="1" ht="15.6" customHeight="1"/>
    <row r="742" customFormat="1" ht="15.6" customHeight="1"/>
    <row r="743" customFormat="1" ht="15.6" customHeight="1"/>
    <row r="744" customFormat="1" ht="15.6" customHeight="1"/>
    <row r="745" customFormat="1" ht="15.6" customHeight="1"/>
    <row r="746" customFormat="1" ht="15.6" customHeight="1"/>
    <row r="747" customFormat="1" ht="15.6" customHeight="1"/>
    <row r="748" customFormat="1" ht="15.6" customHeight="1"/>
    <row r="749" customFormat="1" ht="15.6" customHeight="1"/>
    <row r="750" customFormat="1" ht="15.6" customHeight="1"/>
    <row r="751" customFormat="1" ht="15.6" customHeight="1"/>
    <row r="752" customFormat="1" ht="15.6" customHeight="1"/>
    <row r="753" customFormat="1" ht="15.6" customHeight="1"/>
    <row r="754" customFormat="1" ht="15.6" customHeight="1"/>
    <row r="755" customFormat="1" ht="15.6" customHeight="1"/>
    <row r="756" customFormat="1" ht="15.6" customHeight="1"/>
    <row r="757" customFormat="1" ht="15.6" customHeight="1"/>
    <row r="758" customFormat="1" ht="15.6" customHeight="1"/>
    <row r="759" customFormat="1" ht="15.6" customHeight="1"/>
    <row r="760" customFormat="1" ht="15.6" customHeight="1"/>
    <row r="761" customFormat="1" ht="15.6" customHeight="1"/>
    <row r="762" customFormat="1" ht="15.6" customHeight="1"/>
    <row r="763" customFormat="1" ht="15.6" customHeight="1"/>
    <row r="764" customFormat="1" ht="15.6" customHeight="1"/>
    <row r="765" customFormat="1" ht="15.6" customHeight="1"/>
    <row r="766" customFormat="1" ht="15.6" customHeight="1"/>
    <row r="767" customFormat="1" ht="15.6" customHeight="1"/>
    <row r="768" customFormat="1" ht="15.6" customHeight="1"/>
    <row r="769" customFormat="1" ht="15.6" customHeight="1"/>
    <row r="770" customFormat="1" ht="15.6" customHeight="1"/>
    <row r="771" customFormat="1" ht="15.6" customHeight="1"/>
    <row r="772" customFormat="1" ht="15.6" customHeight="1"/>
    <row r="773" customFormat="1" ht="15.6" customHeight="1"/>
    <row r="774" customFormat="1" ht="15.6" customHeight="1"/>
  </sheetData>
  <mergeCells count="271">
    <mergeCell ref="A351:J351"/>
    <mergeCell ref="A352:J356"/>
    <mergeCell ref="A357:J357"/>
    <mergeCell ref="A358:J358"/>
    <mergeCell ref="A340:C340"/>
    <mergeCell ref="F340:H340"/>
    <mergeCell ref="A341:J341"/>
    <mergeCell ref="A342:J342"/>
    <mergeCell ref="A343:J349"/>
    <mergeCell ref="A350:J350"/>
    <mergeCell ref="C338:J338"/>
    <mergeCell ref="A339:J339"/>
    <mergeCell ref="A322:J322"/>
    <mergeCell ref="A323:J323"/>
    <mergeCell ref="A329:J329"/>
    <mergeCell ref="A330:J330"/>
    <mergeCell ref="A331:J331"/>
    <mergeCell ref="A308:J308"/>
    <mergeCell ref="A309:J309"/>
    <mergeCell ref="A310:J314"/>
    <mergeCell ref="A315:J315"/>
    <mergeCell ref="A316:J316"/>
    <mergeCell ref="A317:J321"/>
    <mergeCell ref="A324:J328"/>
    <mergeCell ref="A332:J334"/>
    <mergeCell ref="A335:J335"/>
    <mergeCell ref="A336:J336"/>
    <mergeCell ref="A337:J337"/>
    <mergeCell ref="A338:B338"/>
    <mergeCell ref="A303:J303"/>
    <mergeCell ref="A304:J304"/>
    <mergeCell ref="A305:B305"/>
    <mergeCell ref="C305:J305"/>
    <mergeCell ref="A306:J306"/>
    <mergeCell ref="A307:C307"/>
    <mergeCell ref="F307:H307"/>
    <mergeCell ref="A272:B272"/>
    <mergeCell ref="C272:J272"/>
    <mergeCell ref="A273:J273"/>
    <mergeCell ref="A274:C274"/>
    <mergeCell ref="F274:H274"/>
    <mergeCell ref="A275:J275"/>
    <mergeCell ref="A269:J269"/>
    <mergeCell ref="A270:J270"/>
    <mergeCell ref="A271:J271"/>
    <mergeCell ref="A294:J294"/>
    <mergeCell ref="A302:J302"/>
    <mergeCell ref="A276:J276"/>
    <mergeCell ref="A277:J285"/>
    <mergeCell ref="A286:J286"/>
    <mergeCell ref="A287:J287"/>
    <mergeCell ref="A288:J292"/>
    <mergeCell ref="A293:J293"/>
    <mergeCell ref="A297:J297"/>
    <mergeCell ref="A298:J298"/>
    <mergeCell ref="A295:J296"/>
    <mergeCell ref="A299:J301"/>
    <mergeCell ref="A247:J247"/>
    <mergeCell ref="A248:J248"/>
    <mergeCell ref="A249:J253"/>
    <mergeCell ref="A254:J254"/>
    <mergeCell ref="A255:J255"/>
    <mergeCell ref="A256:J260"/>
    <mergeCell ref="A264:J268"/>
    <mergeCell ref="A235:J235"/>
    <mergeCell ref="A236:C236"/>
    <mergeCell ref="F236:H236"/>
    <mergeCell ref="A237:J237"/>
    <mergeCell ref="A238:J238"/>
    <mergeCell ref="A239:J246"/>
    <mergeCell ref="A261:J261"/>
    <mergeCell ref="A262:J262"/>
    <mergeCell ref="A263:J263"/>
    <mergeCell ref="A203:J210"/>
    <mergeCell ref="A211:J211"/>
    <mergeCell ref="A220:J224"/>
    <mergeCell ref="A228:J230"/>
    <mergeCell ref="A199:J199"/>
    <mergeCell ref="A231:J231"/>
    <mergeCell ref="A232:J232"/>
    <mergeCell ref="A233:J233"/>
    <mergeCell ref="A234:B234"/>
    <mergeCell ref="C234:J234"/>
    <mergeCell ref="A212:J212"/>
    <mergeCell ref="A213:J217"/>
    <mergeCell ref="A218:J218"/>
    <mergeCell ref="A219:J219"/>
    <mergeCell ref="A225:J225"/>
    <mergeCell ref="A226:J226"/>
    <mergeCell ref="A227:J227"/>
    <mergeCell ref="A190:J194"/>
    <mergeCell ref="A200:C200"/>
    <mergeCell ref="F200:H200"/>
    <mergeCell ref="A201:J201"/>
    <mergeCell ref="A202:J202"/>
    <mergeCell ref="A196:J196"/>
    <mergeCell ref="A197:J197"/>
    <mergeCell ref="A198:B198"/>
    <mergeCell ref="C198:J198"/>
    <mergeCell ref="A195:J195"/>
    <mergeCell ref="A189:J189"/>
    <mergeCell ref="A185:J186"/>
    <mergeCell ref="A147:J150"/>
    <mergeCell ref="A154:J157"/>
    <mergeCell ref="A161:B161"/>
    <mergeCell ref="C161:J161"/>
    <mergeCell ref="A162:J162"/>
    <mergeCell ref="A163:C163"/>
    <mergeCell ref="F163:H163"/>
    <mergeCell ref="A164:J164"/>
    <mergeCell ref="A166:J175"/>
    <mergeCell ref="A184:J184"/>
    <mergeCell ref="A165:J165"/>
    <mergeCell ref="A177:J177"/>
    <mergeCell ref="A176:J176"/>
    <mergeCell ref="A178:J182"/>
    <mergeCell ref="A183:J183"/>
    <mergeCell ref="A123:J123"/>
    <mergeCell ref="A127:J127"/>
    <mergeCell ref="A145:J145"/>
    <mergeCell ref="A159:J159"/>
    <mergeCell ref="A151:J151"/>
    <mergeCell ref="A152:J152"/>
    <mergeCell ref="A153:J153"/>
    <mergeCell ref="A187:J187"/>
    <mergeCell ref="A188:J188"/>
    <mergeCell ref="A141:J144"/>
    <mergeCell ref="A60:J63"/>
    <mergeCell ref="A64:J64"/>
    <mergeCell ref="A65:J65"/>
    <mergeCell ref="A71:J71"/>
    <mergeCell ref="A66:J70"/>
    <mergeCell ref="A45:C45"/>
    <mergeCell ref="F45:H45"/>
    <mergeCell ref="A46:J46"/>
    <mergeCell ref="A47:J47"/>
    <mergeCell ref="A48:J57"/>
    <mergeCell ref="A58:J58"/>
    <mergeCell ref="A40:J40"/>
    <mergeCell ref="A41:J41"/>
    <mergeCell ref="A42:J42"/>
    <mergeCell ref="A43:B43"/>
    <mergeCell ref="C43:J43"/>
    <mergeCell ref="A44:J44"/>
    <mergeCell ref="A59:J59"/>
    <mergeCell ref="A25:J29"/>
    <mergeCell ref="A30:J30"/>
    <mergeCell ref="A31:J31"/>
    <mergeCell ref="A32:J32"/>
    <mergeCell ref="A33:J39"/>
    <mergeCell ref="A359:J361"/>
    <mergeCell ref="A370:J370"/>
    <mergeCell ref="F86:H86"/>
    <mergeCell ref="A87:J87"/>
    <mergeCell ref="A88:J88"/>
    <mergeCell ref="A89:J98"/>
    <mergeCell ref="A113:J113"/>
    <mergeCell ref="A114:J114"/>
    <mergeCell ref="A115:J115"/>
    <mergeCell ref="A108:J112"/>
    <mergeCell ref="A160:J160"/>
    <mergeCell ref="A146:J146"/>
    <mergeCell ref="A158:J158"/>
    <mergeCell ref="A128:J128"/>
    <mergeCell ref="A129:J138"/>
    <mergeCell ref="A139:J139"/>
    <mergeCell ref="A140:J140"/>
    <mergeCell ref="A116:J120"/>
    <mergeCell ref="A124:B124"/>
    <mergeCell ref="C124:J124"/>
    <mergeCell ref="A125:J125"/>
    <mergeCell ref="A126:C126"/>
    <mergeCell ref="F126:H126"/>
    <mergeCell ref="A122:J122"/>
    <mergeCell ref="A371:J371"/>
    <mergeCell ref="A372:B372"/>
    <mergeCell ref="C372:J372"/>
    <mergeCell ref="A362:J362"/>
    <mergeCell ref="A363:J363"/>
    <mergeCell ref="A364:J364"/>
    <mergeCell ref="A365:J368"/>
    <mergeCell ref="A369:J369"/>
    <mergeCell ref="A72:J72"/>
    <mergeCell ref="A73:J73"/>
    <mergeCell ref="A74:J80"/>
    <mergeCell ref="A121:J121"/>
    <mergeCell ref="A81:J81"/>
    <mergeCell ref="A82:J82"/>
    <mergeCell ref="A83:J83"/>
    <mergeCell ref="A84:B84"/>
    <mergeCell ref="C84:J84"/>
    <mergeCell ref="A99:J99"/>
    <mergeCell ref="A100:J100"/>
    <mergeCell ref="A101:J105"/>
    <mergeCell ref="A106:J106"/>
    <mergeCell ref="A107:J107"/>
    <mergeCell ref="A85:J85"/>
    <mergeCell ref="A86:C86"/>
    <mergeCell ref="A1:J1"/>
    <mergeCell ref="A2:J2"/>
    <mergeCell ref="A3:B3"/>
    <mergeCell ref="C3:J3"/>
    <mergeCell ref="A4:J4"/>
    <mergeCell ref="A5:C5"/>
    <mergeCell ref="F5:H5"/>
    <mergeCell ref="A23:J23"/>
    <mergeCell ref="A24:J24"/>
    <mergeCell ref="A6:J6"/>
    <mergeCell ref="A7:J7"/>
    <mergeCell ref="A8:J17"/>
    <mergeCell ref="A18:J18"/>
    <mergeCell ref="A19:J19"/>
    <mergeCell ref="A20:J22"/>
    <mergeCell ref="A373:J373"/>
    <mergeCell ref="A374:C374"/>
    <mergeCell ref="F374:H374"/>
    <mergeCell ref="A375:J375"/>
    <mergeCell ref="A376:J376"/>
    <mergeCell ref="A377:J379"/>
    <mergeCell ref="A380:J380"/>
    <mergeCell ref="A381:J381"/>
    <mergeCell ref="A382:J384"/>
    <mergeCell ref="F400:H400"/>
    <mergeCell ref="A401:J401"/>
    <mergeCell ref="A402:J402"/>
    <mergeCell ref="A403:J405"/>
    <mergeCell ref="A385:J385"/>
    <mergeCell ref="A386:J386"/>
    <mergeCell ref="A387:J388"/>
    <mergeCell ref="A389:J389"/>
    <mergeCell ref="A390:J390"/>
    <mergeCell ref="A391:J391"/>
    <mergeCell ref="A392:J394"/>
    <mergeCell ref="A396:J396"/>
    <mergeCell ref="A421:J423"/>
    <mergeCell ref="A395:J395"/>
    <mergeCell ref="A424:J424"/>
    <mergeCell ref="A425:J425"/>
    <mergeCell ref="A426:J426"/>
    <mergeCell ref="A427:B427"/>
    <mergeCell ref="C427:J427"/>
    <mergeCell ref="A428:J428"/>
    <mergeCell ref="A429:C429"/>
    <mergeCell ref="F429:H429"/>
    <mergeCell ref="A406:J406"/>
    <mergeCell ref="A407:J407"/>
    <mergeCell ref="A408:J412"/>
    <mergeCell ref="A413:J413"/>
    <mergeCell ref="A414:J414"/>
    <mergeCell ref="A415:J417"/>
    <mergeCell ref="A418:J418"/>
    <mergeCell ref="A419:J419"/>
    <mergeCell ref="A420:J420"/>
    <mergeCell ref="A397:J397"/>
    <mergeCell ref="A398:B398"/>
    <mergeCell ref="C398:J398"/>
    <mergeCell ref="A399:J399"/>
    <mergeCell ref="A400:C400"/>
    <mergeCell ref="A449:J449"/>
    <mergeCell ref="A450:J450"/>
    <mergeCell ref="A451:J451"/>
    <mergeCell ref="A452:J454"/>
    <mergeCell ref="A430:J430"/>
    <mergeCell ref="A431:J431"/>
    <mergeCell ref="A432:J438"/>
    <mergeCell ref="A439:J439"/>
    <mergeCell ref="A440:J440"/>
    <mergeCell ref="A441:J444"/>
    <mergeCell ref="A445:J445"/>
    <mergeCell ref="A446:J446"/>
    <mergeCell ref="A447:J448"/>
  </mergeCells>
  <dataValidations count="1">
    <dataValidation type="list" allowBlank="1" showInputMessage="1" showErrorMessage="1" sqref="I5 D5 I45 D45 I86 D86 I126 D126 I163 D163 I200 D200 I236 D236 I274 D274 I307 D307 I340 D340 I374 D429 I400 D400 I429 D374" xr:uid="{4C18BE41-0FE1-43F6-837E-8C056D3C6D12}">
      <formula1>Quarter1</formula1>
    </dataValidation>
  </dataValidations>
  <pageMargins left="0.7" right="0.7" top="0.75" bottom="0.75" header="0.3" footer="0.3"/>
  <pageSetup orientation="portrait" r:id="rId1"/>
  <rowBreaks count="9" manualBreakCount="9">
    <brk id="40" max="9" man="1"/>
    <brk id="81" max="9" man="1"/>
    <brk id="121" max="9" man="1"/>
    <brk id="158" max="9" man="1"/>
    <brk id="195" max="9" man="1"/>
    <brk id="231" max="9" man="1"/>
    <brk id="269" max="9" man="1"/>
    <brk id="302" max="9" man="1"/>
    <brk id="33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X133"/>
  <sheetViews>
    <sheetView tabSelected="1" topLeftCell="K120" zoomScale="120" zoomScaleNormal="120" zoomScaleSheetLayoutView="100" workbookViewId="0">
      <selection activeCell="R139" sqref="R139"/>
    </sheetView>
  </sheetViews>
  <sheetFormatPr defaultColWidth="9.42578125" defaultRowHeight="15"/>
  <cols>
    <col min="1" max="1" width="11" customWidth="1"/>
    <col min="2" max="2" width="9.28515625" style="8" customWidth="1"/>
    <col min="3" max="3" width="10.28515625" style="8" customWidth="1"/>
    <col min="4" max="4" width="21.85546875" style="8" customWidth="1"/>
    <col min="5" max="5" width="11" customWidth="1"/>
    <col min="13" max="13" width="14.85546875" customWidth="1"/>
    <col min="14" max="14" width="19" customWidth="1"/>
    <col min="15" max="15" width="16.42578125" style="226" customWidth="1"/>
    <col min="16" max="16" width="36.140625" style="11" customWidth="1"/>
    <col min="17" max="17" width="16.42578125" style="3" customWidth="1"/>
    <col min="18" max="18" width="36.140625" style="11" customWidth="1"/>
    <col min="19" max="19" width="15.42578125" style="3" customWidth="1"/>
    <col min="20" max="20" width="36.140625" style="11" customWidth="1"/>
  </cols>
  <sheetData>
    <row r="1" spans="1:24" s="126" customFormat="1" ht="19.5" thickBot="1">
      <c r="A1" s="391" t="s">
        <v>132</v>
      </c>
      <c r="B1" s="391"/>
      <c r="C1" s="391"/>
      <c r="D1" s="392">
        <f>N133</f>
        <v>70821.072</v>
      </c>
      <c r="E1" s="393"/>
      <c r="F1" s="228"/>
      <c r="O1" s="139"/>
      <c r="P1" s="140"/>
      <c r="Q1" s="137"/>
      <c r="R1" s="140"/>
      <c r="S1" s="137"/>
      <c r="T1" s="140"/>
    </row>
    <row r="2" spans="1:24" s="126" customFormat="1">
      <c r="B2" s="133"/>
      <c r="C2" s="133"/>
      <c r="D2" s="133"/>
      <c r="O2" s="139"/>
      <c r="P2" s="140"/>
      <c r="Q2" s="137"/>
      <c r="R2" s="140"/>
      <c r="S2" s="137"/>
      <c r="T2" s="140"/>
    </row>
    <row r="3" spans="1:24" ht="18.75">
      <c r="A3" s="16" t="s">
        <v>133</v>
      </c>
      <c r="B3" s="141"/>
      <c r="C3" s="141"/>
      <c r="D3" s="142"/>
      <c r="E3" s="9"/>
      <c r="F3" s="9"/>
      <c r="G3" s="9"/>
      <c r="H3" s="9"/>
      <c r="I3" s="9"/>
      <c r="J3" s="9"/>
      <c r="K3" s="227"/>
      <c r="L3" s="9"/>
      <c r="M3" s="9"/>
      <c r="N3" s="9"/>
      <c r="O3" s="143"/>
      <c r="P3" s="9"/>
      <c r="Q3" s="9"/>
      <c r="R3" s="9"/>
      <c r="S3" s="9"/>
      <c r="T3" s="9"/>
      <c r="U3" s="9"/>
      <c r="V3" s="9"/>
      <c r="W3" s="9"/>
      <c r="X3" s="9"/>
    </row>
    <row r="4" spans="1:24" s="126" customFormat="1">
      <c r="A4" s="257" t="s">
        <v>134</v>
      </c>
      <c r="B4" s="134"/>
      <c r="C4" s="134"/>
      <c r="D4" s="134"/>
      <c r="E4" s="134"/>
      <c r="F4" s="133"/>
      <c r="G4" s="133"/>
      <c r="K4" s="257"/>
      <c r="O4" s="139"/>
    </row>
    <row r="5" spans="1:24" s="126" customFormat="1" ht="15.75" thickBot="1">
      <c r="A5" s="134"/>
      <c r="B5" s="134"/>
      <c r="C5" s="134"/>
      <c r="D5" s="134"/>
      <c r="E5" s="134"/>
      <c r="F5" s="133"/>
      <c r="G5" s="133"/>
      <c r="O5" s="139"/>
    </row>
    <row r="6" spans="1:24" s="126" customFormat="1" ht="15.75" thickBot="1">
      <c r="A6" s="126" t="s">
        <v>135</v>
      </c>
      <c r="B6" s="133"/>
      <c r="C6" s="133"/>
      <c r="D6" s="133"/>
      <c r="H6" s="144" t="s">
        <v>136</v>
      </c>
      <c r="O6" s="139"/>
    </row>
    <row r="7" spans="1:24" s="126" customFormat="1" ht="15.75" thickBot="1">
      <c r="A7" s="134"/>
      <c r="B7" s="134"/>
      <c r="C7" s="134"/>
      <c r="D7" s="134"/>
      <c r="E7" s="134"/>
      <c r="F7" s="134"/>
      <c r="G7" s="134"/>
      <c r="O7" s="139"/>
    </row>
    <row r="8" spans="1:24" s="126" customFormat="1" ht="15.75" thickBot="1">
      <c r="A8" s="126" t="s">
        <v>137</v>
      </c>
      <c r="H8" s="246">
        <f>D1*0.05</f>
        <v>3541.0536000000002</v>
      </c>
      <c r="L8" s="134"/>
      <c r="M8" s="134"/>
      <c r="N8" s="134"/>
      <c r="O8" s="145"/>
    </row>
    <row r="9" spans="1:24" s="126" customFormat="1">
      <c r="A9" s="134"/>
      <c r="B9" s="134"/>
      <c r="C9" s="134"/>
      <c r="D9" s="134"/>
      <c r="E9" s="134"/>
      <c r="F9" s="134"/>
      <c r="G9" s="134"/>
      <c r="O9" s="139"/>
    </row>
    <row r="10" spans="1:24" s="126" customFormat="1" ht="15.75" thickBot="1">
      <c r="A10" s="257" t="s">
        <v>138</v>
      </c>
      <c r="B10" s="134"/>
      <c r="C10" s="134"/>
      <c r="D10" s="134"/>
      <c r="E10" s="257"/>
      <c r="F10" s="257"/>
      <c r="G10" s="257"/>
      <c r="H10" s="257"/>
      <c r="I10" s="257"/>
      <c r="J10" s="257"/>
      <c r="O10" s="139"/>
    </row>
    <row r="11" spans="1:24" s="126" customFormat="1">
      <c r="A11" s="349" t="s">
        <v>139</v>
      </c>
      <c r="B11" s="350"/>
      <c r="C11" s="350"/>
      <c r="D11" s="350"/>
      <c r="E11" s="350"/>
      <c r="F11" s="350"/>
      <c r="G11" s="350"/>
      <c r="H11" s="350"/>
      <c r="I11" s="350"/>
      <c r="J11" s="350"/>
      <c r="K11" s="350"/>
      <c r="L11" s="350"/>
      <c r="M11" s="350"/>
      <c r="N11" s="351"/>
      <c r="O11" s="146"/>
      <c r="P11" s="147"/>
      <c r="Q11" s="133"/>
      <c r="R11" s="133"/>
      <c r="S11" s="133"/>
      <c r="T11" s="133"/>
      <c r="U11" s="133"/>
      <c r="V11" s="133"/>
      <c r="W11" s="133"/>
      <c r="X11" s="133"/>
    </row>
    <row r="12" spans="1:24" s="126" customFormat="1">
      <c r="A12" s="352"/>
      <c r="B12" s="353"/>
      <c r="C12" s="353"/>
      <c r="D12" s="353"/>
      <c r="E12" s="353"/>
      <c r="F12" s="353"/>
      <c r="G12" s="353"/>
      <c r="H12" s="353"/>
      <c r="I12" s="353"/>
      <c r="J12" s="353"/>
      <c r="K12" s="353"/>
      <c r="L12" s="353"/>
      <c r="M12" s="353"/>
      <c r="N12" s="354"/>
      <c r="O12" s="146"/>
      <c r="P12" s="147"/>
      <c r="Q12" s="133"/>
      <c r="R12" s="133"/>
      <c r="S12" s="133"/>
      <c r="T12" s="133"/>
      <c r="U12" s="133"/>
      <c r="V12" s="133"/>
      <c r="W12" s="133"/>
      <c r="X12" s="133"/>
    </row>
    <row r="13" spans="1:24" s="126" customFormat="1">
      <c r="A13" s="352"/>
      <c r="B13" s="353"/>
      <c r="C13" s="353"/>
      <c r="D13" s="353"/>
      <c r="E13" s="353"/>
      <c r="F13" s="353"/>
      <c r="G13" s="353"/>
      <c r="H13" s="353"/>
      <c r="I13" s="353"/>
      <c r="J13" s="353"/>
      <c r="K13" s="353"/>
      <c r="L13" s="353"/>
      <c r="M13" s="353"/>
      <c r="N13" s="354"/>
      <c r="O13" s="146"/>
      <c r="P13" s="147"/>
      <c r="Q13" s="133"/>
      <c r="R13" s="133"/>
      <c r="S13" s="133"/>
      <c r="T13" s="133"/>
      <c r="U13" s="133"/>
      <c r="V13" s="133"/>
      <c r="W13" s="133"/>
      <c r="X13" s="133"/>
    </row>
    <row r="14" spans="1:24" s="126" customFormat="1">
      <c r="A14" s="352"/>
      <c r="B14" s="353"/>
      <c r="C14" s="353"/>
      <c r="D14" s="353"/>
      <c r="E14" s="353"/>
      <c r="F14" s="353"/>
      <c r="G14" s="353"/>
      <c r="H14" s="353"/>
      <c r="I14" s="353"/>
      <c r="J14" s="353"/>
      <c r="K14" s="353"/>
      <c r="L14" s="353"/>
      <c r="M14" s="353"/>
      <c r="N14" s="354"/>
      <c r="O14" s="146"/>
      <c r="P14" s="147"/>
      <c r="Q14" s="133"/>
      <c r="R14" s="133"/>
      <c r="S14" s="133"/>
      <c r="T14" s="133"/>
      <c r="U14" s="133"/>
      <c r="V14" s="133"/>
      <c r="W14" s="133"/>
      <c r="X14" s="133"/>
    </row>
    <row r="15" spans="1:24" s="126" customFormat="1">
      <c r="A15" s="147"/>
      <c r="B15" s="147"/>
      <c r="C15" s="147"/>
      <c r="D15" s="147"/>
      <c r="E15" s="147"/>
      <c r="F15" s="147"/>
      <c r="G15" s="147"/>
      <c r="H15" s="147"/>
      <c r="I15" s="147"/>
      <c r="J15" s="147"/>
      <c r="K15" s="147"/>
      <c r="L15" s="147"/>
      <c r="M15" s="147"/>
      <c r="N15" s="147"/>
      <c r="O15" s="146"/>
      <c r="P15" s="147"/>
      <c r="Q15" s="133"/>
      <c r="R15" s="133"/>
      <c r="S15" s="133"/>
      <c r="T15" s="133"/>
      <c r="U15" s="133"/>
      <c r="V15" s="133"/>
      <c r="W15" s="133"/>
      <c r="X15" s="133"/>
    </row>
    <row r="16" spans="1:24" s="9" customFormat="1" ht="23.25">
      <c r="A16" s="148" t="s">
        <v>140</v>
      </c>
      <c r="B16" s="149"/>
      <c r="C16" s="149"/>
      <c r="D16" s="150"/>
      <c r="E16" s="151"/>
      <c r="F16" s="151"/>
      <c r="G16" s="151"/>
      <c r="H16" s="151"/>
      <c r="I16" s="151"/>
      <c r="J16" s="151"/>
      <c r="K16" s="151"/>
      <c r="O16" s="143"/>
      <c r="P16" s="152"/>
      <c r="Q16" s="153"/>
      <c r="R16" s="152"/>
      <c r="S16" s="153"/>
      <c r="T16" s="152"/>
    </row>
    <row r="17" spans="1:20" s="160" customFormat="1" ht="31.5">
      <c r="A17" s="154" t="s">
        <v>141</v>
      </c>
      <c r="B17" s="155"/>
      <c r="C17" s="155"/>
      <c r="D17" s="155"/>
      <c r="E17" s="156"/>
      <c r="F17" s="156"/>
      <c r="G17" s="156"/>
      <c r="H17" s="156"/>
      <c r="I17" s="156"/>
      <c r="J17" s="156"/>
      <c r="K17" s="156"/>
      <c r="L17" s="156"/>
      <c r="M17" s="157"/>
      <c r="N17" s="158" t="s">
        <v>142</v>
      </c>
      <c r="O17" s="159" t="s">
        <v>143</v>
      </c>
      <c r="P17" s="159" t="s">
        <v>144</v>
      </c>
      <c r="Q17" s="159" t="s">
        <v>145</v>
      </c>
      <c r="R17" s="159" t="s">
        <v>144</v>
      </c>
      <c r="S17" s="159" t="s">
        <v>146</v>
      </c>
      <c r="T17" s="159" t="s">
        <v>144</v>
      </c>
    </row>
    <row r="18" spans="1:20" s="8" customFormat="1" ht="30">
      <c r="A18" s="161" t="s">
        <v>147</v>
      </c>
      <c r="B18" s="162" t="s">
        <v>148</v>
      </c>
      <c r="C18" s="162" t="s">
        <v>149</v>
      </c>
      <c r="D18" s="163" t="s">
        <v>150</v>
      </c>
      <c r="E18" s="355" t="s">
        <v>151</v>
      </c>
      <c r="F18" s="356"/>
      <c r="G18" s="356"/>
      <c r="H18" s="356"/>
      <c r="I18" s="356"/>
      <c r="J18" s="356"/>
      <c r="K18" s="356"/>
      <c r="L18" s="356"/>
      <c r="M18" s="357"/>
      <c r="N18" s="259" t="s">
        <v>152</v>
      </c>
      <c r="O18" s="164" t="s">
        <v>152</v>
      </c>
      <c r="P18" s="14"/>
      <c r="Q18" s="14" t="s">
        <v>152</v>
      </c>
      <c r="R18" s="15"/>
      <c r="S18" s="14" t="s">
        <v>152</v>
      </c>
      <c r="T18" s="15"/>
    </row>
    <row r="19" spans="1:20" s="27" customFormat="1">
      <c r="A19" s="21">
        <v>1</v>
      </c>
      <c r="B19" s="26" t="s">
        <v>48</v>
      </c>
      <c r="C19" s="258" t="s">
        <v>50</v>
      </c>
      <c r="D19" s="165" t="s">
        <v>153</v>
      </c>
      <c r="E19" s="346" t="s">
        <v>154</v>
      </c>
      <c r="F19" s="347"/>
      <c r="G19" s="347"/>
      <c r="H19" s="347"/>
      <c r="I19" s="347"/>
      <c r="J19" s="347"/>
      <c r="K19" s="347"/>
      <c r="L19" s="347"/>
      <c r="M19" s="348"/>
      <c r="N19" s="22">
        <v>600</v>
      </c>
      <c r="O19" s="23">
        <v>600</v>
      </c>
      <c r="P19" s="24"/>
      <c r="Q19" s="23">
        <v>600</v>
      </c>
      <c r="R19" s="26"/>
      <c r="S19" s="25">
        <v>600</v>
      </c>
      <c r="T19" s="26"/>
    </row>
    <row r="20" spans="1:20" s="27" customFormat="1" ht="20.100000000000001" customHeight="1">
      <c r="A20" s="21">
        <v>2</v>
      </c>
      <c r="B20" s="26" t="s">
        <v>61</v>
      </c>
      <c r="C20" s="258" t="s">
        <v>48</v>
      </c>
      <c r="D20" s="165" t="s">
        <v>153</v>
      </c>
      <c r="E20" s="346" t="s">
        <v>155</v>
      </c>
      <c r="F20" s="347"/>
      <c r="G20" s="347"/>
      <c r="H20" s="347"/>
      <c r="I20" s="347"/>
      <c r="J20" s="347"/>
      <c r="K20" s="347"/>
      <c r="L20" s="347"/>
      <c r="M20" s="348"/>
      <c r="N20" s="22">
        <v>900</v>
      </c>
      <c r="O20" s="23">
        <v>900</v>
      </c>
      <c r="P20" s="24"/>
      <c r="Q20" s="23">
        <v>900</v>
      </c>
      <c r="R20" s="26"/>
      <c r="S20" s="25">
        <v>900</v>
      </c>
      <c r="T20" s="26"/>
    </row>
    <row r="21" spans="1:20" s="27" customFormat="1">
      <c r="A21" s="21">
        <v>3</v>
      </c>
      <c r="B21" s="26" t="s">
        <v>48</v>
      </c>
      <c r="C21" s="258" t="s">
        <v>69</v>
      </c>
      <c r="D21" s="165" t="s">
        <v>153</v>
      </c>
      <c r="E21" s="346" t="s">
        <v>156</v>
      </c>
      <c r="F21" s="347"/>
      <c r="G21" s="347"/>
      <c r="H21" s="347"/>
      <c r="I21" s="347"/>
      <c r="J21" s="347"/>
      <c r="K21" s="347"/>
      <c r="L21" s="347"/>
      <c r="M21" s="348"/>
      <c r="N21" s="22">
        <v>1800</v>
      </c>
      <c r="O21" s="23">
        <v>1800</v>
      </c>
      <c r="P21" s="24"/>
      <c r="Q21" s="23">
        <v>1800</v>
      </c>
      <c r="R21" s="26"/>
      <c r="S21" s="25">
        <v>1800</v>
      </c>
      <c r="T21" s="26"/>
    </row>
    <row r="22" spans="1:20" s="254" customFormat="1" ht="32.1" customHeight="1">
      <c r="A22" s="247">
        <v>4</v>
      </c>
      <c r="B22" s="248" t="s">
        <v>61</v>
      </c>
      <c r="C22" s="260" t="s">
        <v>69</v>
      </c>
      <c r="D22" s="255" t="s">
        <v>153</v>
      </c>
      <c r="E22" s="358" t="s">
        <v>157</v>
      </c>
      <c r="F22" s="359"/>
      <c r="G22" s="359"/>
      <c r="H22" s="359"/>
      <c r="I22" s="359"/>
      <c r="J22" s="359"/>
      <c r="K22" s="359"/>
      <c r="L22" s="359"/>
      <c r="M22" s="360"/>
      <c r="N22" s="250">
        <v>1200</v>
      </c>
      <c r="O22" s="251">
        <v>0</v>
      </c>
      <c r="P22" s="252" t="s">
        <v>158</v>
      </c>
      <c r="Q22" s="251">
        <v>0</v>
      </c>
      <c r="R22" s="248"/>
      <c r="S22" s="253">
        <v>0</v>
      </c>
      <c r="T22" s="248"/>
    </row>
    <row r="23" spans="1:20" s="278" customFormat="1">
      <c r="A23" s="271">
        <v>4</v>
      </c>
      <c r="B23" s="272" t="s">
        <v>61</v>
      </c>
      <c r="C23" s="273" t="s">
        <v>50</v>
      </c>
      <c r="D23" s="274" t="s">
        <v>153</v>
      </c>
      <c r="E23" s="361" t="s">
        <v>159</v>
      </c>
      <c r="F23" s="362"/>
      <c r="G23" s="362"/>
      <c r="H23" s="362"/>
      <c r="I23" s="362"/>
      <c r="J23" s="362"/>
      <c r="K23" s="362"/>
      <c r="L23" s="362"/>
      <c r="M23" s="363"/>
      <c r="N23" s="275">
        <v>6000</v>
      </c>
      <c r="O23" s="276">
        <v>6000</v>
      </c>
      <c r="P23" s="277"/>
      <c r="Q23" s="276">
        <v>0</v>
      </c>
      <c r="R23" s="272" t="s">
        <v>319</v>
      </c>
      <c r="S23" s="279">
        <v>0</v>
      </c>
      <c r="T23" s="272"/>
    </row>
    <row r="24" spans="1:20" s="278" customFormat="1" ht="27" customHeight="1">
      <c r="A24" s="271">
        <v>5</v>
      </c>
      <c r="B24" s="272" t="s">
        <v>48</v>
      </c>
      <c r="C24" s="273" t="s">
        <v>50</v>
      </c>
      <c r="D24" s="274" t="s">
        <v>153</v>
      </c>
      <c r="E24" s="361" t="s">
        <v>160</v>
      </c>
      <c r="F24" s="362"/>
      <c r="G24" s="362"/>
      <c r="H24" s="362"/>
      <c r="I24" s="362"/>
      <c r="J24" s="362"/>
      <c r="K24" s="362"/>
      <c r="L24" s="362"/>
      <c r="M24" s="363"/>
      <c r="N24" s="275">
        <v>6000</v>
      </c>
      <c r="O24" s="276">
        <v>6000</v>
      </c>
      <c r="P24" s="277"/>
      <c r="Q24" s="276">
        <v>0</v>
      </c>
      <c r="R24" s="272" t="s">
        <v>319</v>
      </c>
      <c r="S24" s="279">
        <v>0</v>
      </c>
      <c r="T24" s="272"/>
    </row>
    <row r="25" spans="1:20" s="27" customFormat="1" ht="32.1" customHeight="1">
      <c r="A25" s="21">
        <v>5</v>
      </c>
      <c r="B25" s="26" t="s">
        <v>48</v>
      </c>
      <c r="C25" s="258" t="s">
        <v>50</v>
      </c>
      <c r="D25" s="165" t="s">
        <v>153</v>
      </c>
      <c r="E25" s="346" t="s">
        <v>161</v>
      </c>
      <c r="F25" s="347"/>
      <c r="G25" s="347"/>
      <c r="H25" s="347"/>
      <c r="I25" s="347"/>
      <c r="J25" s="347"/>
      <c r="K25" s="347"/>
      <c r="L25" s="347"/>
      <c r="M25" s="348"/>
      <c r="N25" s="22">
        <v>300</v>
      </c>
      <c r="O25" s="23">
        <v>300</v>
      </c>
      <c r="P25" s="24"/>
      <c r="Q25" s="23">
        <v>300</v>
      </c>
      <c r="R25" s="26"/>
      <c r="S25" s="25">
        <v>300</v>
      </c>
      <c r="T25" s="26"/>
    </row>
    <row r="26" spans="1:20" s="254" customFormat="1" ht="27.95" customHeight="1">
      <c r="A26" s="247">
        <v>7</v>
      </c>
      <c r="B26" s="248" t="s">
        <v>61</v>
      </c>
      <c r="C26" s="260" t="s">
        <v>61</v>
      </c>
      <c r="D26" s="255" t="s">
        <v>153</v>
      </c>
      <c r="E26" s="358" t="s">
        <v>162</v>
      </c>
      <c r="F26" s="359"/>
      <c r="G26" s="359"/>
      <c r="H26" s="359"/>
      <c r="I26" s="359"/>
      <c r="J26" s="359"/>
      <c r="K26" s="359"/>
      <c r="L26" s="359"/>
      <c r="M26" s="360"/>
      <c r="N26" s="250">
        <v>6000</v>
      </c>
      <c r="O26" s="251">
        <v>0</v>
      </c>
      <c r="P26" s="252" t="s">
        <v>163</v>
      </c>
      <c r="Q26" s="251">
        <v>0</v>
      </c>
      <c r="R26" s="248"/>
      <c r="S26" s="253">
        <v>0</v>
      </c>
      <c r="T26" s="248"/>
    </row>
    <row r="27" spans="1:20" s="27" customFormat="1" ht="30.95" customHeight="1">
      <c r="A27" s="21">
        <v>8</v>
      </c>
      <c r="B27" s="26" t="s">
        <v>48</v>
      </c>
      <c r="C27" s="258" t="s">
        <v>69</v>
      </c>
      <c r="D27" s="165" t="s">
        <v>153</v>
      </c>
      <c r="E27" s="346" t="s">
        <v>164</v>
      </c>
      <c r="F27" s="347"/>
      <c r="G27" s="347"/>
      <c r="H27" s="347"/>
      <c r="I27" s="347"/>
      <c r="J27" s="347"/>
      <c r="K27" s="347"/>
      <c r="L27" s="347"/>
      <c r="M27" s="348"/>
      <c r="N27" s="22">
        <v>1200</v>
      </c>
      <c r="O27" s="23">
        <v>1200</v>
      </c>
      <c r="P27" s="24"/>
      <c r="Q27" s="23">
        <v>1200</v>
      </c>
      <c r="R27" s="26"/>
      <c r="S27" s="25">
        <v>1200</v>
      </c>
      <c r="T27" s="26"/>
    </row>
    <row r="28" spans="1:20" s="27" customFormat="1">
      <c r="A28" s="21">
        <v>6</v>
      </c>
      <c r="B28" s="26" t="s">
        <v>50</v>
      </c>
      <c r="C28" s="258" t="s">
        <v>69</v>
      </c>
      <c r="D28" s="165" t="s">
        <v>153</v>
      </c>
      <c r="E28" s="346" t="s">
        <v>165</v>
      </c>
      <c r="F28" s="347"/>
      <c r="G28" s="347"/>
      <c r="H28" s="347"/>
      <c r="I28" s="347"/>
      <c r="J28" s="347"/>
      <c r="K28" s="347"/>
      <c r="L28" s="347"/>
      <c r="M28" s="348"/>
      <c r="N28" s="22">
        <v>600</v>
      </c>
      <c r="O28" s="23">
        <v>600</v>
      </c>
      <c r="P28" s="24"/>
      <c r="Q28" s="23">
        <v>600</v>
      </c>
      <c r="R28" s="26"/>
      <c r="S28" s="25">
        <v>600</v>
      </c>
      <c r="T28" s="26"/>
    </row>
    <row r="29" spans="1:20" s="254" customFormat="1" ht="21" customHeight="1">
      <c r="A29" s="247">
        <v>13</v>
      </c>
      <c r="B29" s="248" t="s">
        <v>61</v>
      </c>
      <c r="C29" s="260" t="s">
        <v>69</v>
      </c>
      <c r="D29" s="255" t="s">
        <v>153</v>
      </c>
      <c r="E29" s="358" t="s">
        <v>166</v>
      </c>
      <c r="F29" s="359"/>
      <c r="G29" s="359"/>
      <c r="H29" s="359"/>
      <c r="I29" s="359"/>
      <c r="J29" s="359"/>
      <c r="K29" s="359"/>
      <c r="L29" s="359"/>
      <c r="M29" s="360"/>
      <c r="N29" s="250">
        <v>10896.54</v>
      </c>
      <c r="O29" s="251">
        <v>5578.53</v>
      </c>
      <c r="P29" s="252" t="s">
        <v>167</v>
      </c>
      <c r="Q29" s="251">
        <v>5578.53</v>
      </c>
      <c r="R29" s="248"/>
      <c r="S29" s="253">
        <v>5578.53</v>
      </c>
      <c r="T29" s="248"/>
    </row>
    <row r="30" spans="1:20" s="127" customFormat="1">
      <c r="B30" s="166"/>
      <c r="C30" s="166"/>
      <c r="D30" s="166"/>
      <c r="K30" s="167" t="s">
        <v>168</v>
      </c>
      <c r="N30" s="167">
        <f>SUM(N19:N29)</f>
        <v>35496.54</v>
      </c>
      <c r="O30" s="168">
        <f>SUM(O19:O28)</f>
        <v>17400</v>
      </c>
      <c r="P30" s="169"/>
      <c r="Q30" s="170">
        <f>SUM(Q19:Q28)</f>
        <v>5400</v>
      </c>
      <c r="R30" s="169"/>
      <c r="S30" s="170">
        <f>SUM(S19:S28)</f>
        <v>5400</v>
      </c>
      <c r="T30" s="169"/>
    </row>
    <row r="31" spans="1:20" s="126" customFormat="1">
      <c r="B31" s="133"/>
      <c r="C31" s="133"/>
      <c r="D31" s="133"/>
      <c r="O31" s="139"/>
      <c r="P31" s="140"/>
      <c r="Q31" s="137"/>
      <c r="R31" s="140"/>
      <c r="S31" s="137"/>
      <c r="T31" s="140"/>
    </row>
    <row r="32" spans="1:20" s="49" customFormat="1" ht="37.5">
      <c r="A32" s="50" t="s">
        <v>169</v>
      </c>
      <c r="B32" s="171"/>
      <c r="C32" s="171"/>
      <c r="D32" s="171"/>
      <c r="E32" s="51"/>
      <c r="F32" s="51"/>
      <c r="G32" s="51"/>
      <c r="H32" s="51"/>
      <c r="I32" s="51"/>
      <c r="J32" s="51"/>
      <c r="K32" s="51"/>
      <c r="L32" s="51"/>
      <c r="M32" s="52"/>
      <c r="N32" s="172" t="s">
        <v>142</v>
      </c>
      <c r="O32" s="53" t="s">
        <v>143</v>
      </c>
      <c r="P32" s="159" t="s">
        <v>144</v>
      </c>
      <c r="Q32" s="53" t="s">
        <v>145</v>
      </c>
      <c r="R32" s="54" t="s">
        <v>144</v>
      </c>
      <c r="S32" s="53" t="s">
        <v>146</v>
      </c>
      <c r="T32" s="54" t="s">
        <v>144</v>
      </c>
    </row>
    <row r="33" spans="1:20" s="8" customFormat="1" ht="30">
      <c r="A33" s="161" t="s">
        <v>147</v>
      </c>
      <c r="B33" s="162" t="s">
        <v>148</v>
      </c>
      <c r="C33" s="162" t="s">
        <v>149</v>
      </c>
      <c r="D33" s="163" t="s">
        <v>150</v>
      </c>
      <c r="E33" s="355" t="s">
        <v>151</v>
      </c>
      <c r="F33" s="356"/>
      <c r="G33" s="356"/>
      <c r="H33" s="356"/>
      <c r="I33" s="356"/>
      <c r="J33" s="356"/>
      <c r="K33" s="356"/>
      <c r="L33" s="356"/>
      <c r="M33" s="357"/>
      <c r="N33" s="259" t="s">
        <v>152</v>
      </c>
      <c r="O33" s="164" t="s">
        <v>152</v>
      </c>
      <c r="P33" s="14"/>
      <c r="Q33" s="14" t="s">
        <v>152</v>
      </c>
      <c r="R33" s="15"/>
      <c r="S33" s="14" t="s">
        <v>152</v>
      </c>
      <c r="T33" s="15"/>
    </row>
    <row r="34" spans="1:20" s="27" customFormat="1">
      <c r="A34" s="21">
        <v>1</v>
      </c>
      <c r="B34" s="26" t="s">
        <v>48</v>
      </c>
      <c r="C34" s="258" t="s">
        <v>50</v>
      </c>
      <c r="D34" s="173" t="s">
        <v>170</v>
      </c>
      <c r="E34" s="346" t="s">
        <v>171</v>
      </c>
      <c r="F34" s="347"/>
      <c r="G34" s="347"/>
      <c r="H34" s="347"/>
      <c r="I34" s="347"/>
      <c r="J34" s="347"/>
      <c r="K34" s="347"/>
      <c r="L34" s="347"/>
      <c r="M34" s="348"/>
      <c r="N34" s="22">
        <v>113.26</v>
      </c>
      <c r="O34" s="23">
        <v>113.26</v>
      </c>
      <c r="P34" s="24"/>
      <c r="Q34" s="23">
        <v>113.26</v>
      </c>
      <c r="R34" s="26"/>
      <c r="S34" s="25">
        <v>113.26</v>
      </c>
      <c r="T34" s="26"/>
    </row>
    <row r="35" spans="1:20" s="27" customFormat="1">
      <c r="A35" s="21">
        <v>2</v>
      </c>
      <c r="B35" s="26" t="s">
        <v>61</v>
      </c>
      <c r="C35" s="258" t="s">
        <v>48</v>
      </c>
      <c r="D35" s="173" t="s">
        <v>170</v>
      </c>
      <c r="E35" s="346" t="s">
        <v>172</v>
      </c>
      <c r="F35" s="347"/>
      <c r="G35" s="347"/>
      <c r="H35" s="347"/>
      <c r="I35" s="347"/>
      <c r="J35" s="347"/>
      <c r="K35" s="347"/>
      <c r="L35" s="347"/>
      <c r="M35" s="348"/>
      <c r="N35" s="22">
        <v>169.88</v>
      </c>
      <c r="O35" s="23">
        <v>169.88</v>
      </c>
      <c r="P35" s="24"/>
      <c r="Q35" s="23">
        <v>169.88</v>
      </c>
      <c r="R35" s="26"/>
      <c r="S35" s="25">
        <v>169.88</v>
      </c>
      <c r="T35" s="26"/>
    </row>
    <row r="36" spans="1:20" s="27" customFormat="1">
      <c r="A36" s="21">
        <v>3</v>
      </c>
      <c r="B36" s="26" t="s">
        <v>48</v>
      </c>
      <c r="C36" s="258" t="s">
        <v>69</v>
      </c>
      <c r="D36" s="173" t="s">
        <v>170</v>
      </c>
      <c r="E36" s="346" t="s">
        <v>173</v>
      </c>
      <c r="F36" s="347"/>
      <c r="G36" s="347"/>
      <c r="H36" s="347"/>
      <c r="I36" s="347"/>
      <c r="J36" s="347"/>
      <c r="K36" s="347"/>
      <c r="L36" s="347"/>
      <c r="M36" s="348"/>
      <c r="N36" s="22">
        <v>339.77</v>
      </c>
      <c r="O36" s="23">
        <v>339.77</v>
      </c>
      <c r="P36" s="24"/>
      <c r="Q36" s="23">
        <v>339.77</v>
      </c>
      <c r="R36" s="26"/>
      <c r="S36" s="25">
        <v>339.77</v>
      </c>
      <c r="T36" s="26"/>
    </row>
    <row r="37" spans="1:20" s="254" customFormat="1" ht="30">
      <c r="A37" s="247">
        <v>4</v>
      </c>
      <c r="B37" s="248" t="s">
        <v>61</v>
      </c>
      <c r="C37" s="260" t="s">
        <v>50</v>
      </c>
      <c r="D37" s="249" t="s">
        <v>170</v>
      </c>
      <c r="E37" s="358" t="s">
        <v>174</v>
      </c>
      <c r="F37" s="359"/>
      <c r="G37" s="359"/>
      <c r="H37" s="359"/>
      <c r="I37" s="359"/>
      <c r="J37" s="359"/>
      <c r="K37" s="359"/>
      <c r="L37" s="359"/>
      <c r="M37" s="360"/>
      <c r="N37" s="250">
        <v>226.51</v>
      </c>
      <c r="O37" s="251">
        <v>0</v>
      </c>
      <c r="P37" s="252" t="s">
        <v>158</v>
      </c>
      <c r="Q37" s="251">
        <v>0</v>
      </c>
      <c r="R37" s="248"/>
      <c r="S37" s="253">
        <v>0</v>
      </c>
      <c r="T37" s="248"/>
    </row>
    <row r="38" spans="1:20" s="254" customFormat="1" ht="30">
      <c r="A38" s="247">
        <v>4</v>
      </c>
      <c r="B38" s="248" t="s">
        <v>61</v>
      </c>
      <c r="C38" s="260" t="s">
        <v>50</v>
      </c>
      <c r="D38" s="249" t="s">
        <v>170</v>
      </c>
      <c r="E38" s="358" t="s">
        <v>175</v>
      </c>
      <c r="F38" s="359"/>
      <c r="G38" s="359"/>
      <c r="H38" s="359"/>
      <c r="I38" s="359"/>
      <c r="J38" s="359"/>
      <c r="K38" s="359"/>
      <c r="L38" s="359"/>
      <c r="M38" s="360"/>
      <c r="N38" s="250">
        <v>1132.56</v>
      </c>
      <c r="O38" s="251">
        <v>0</v>
      </c>
      <c r="P38" s="252" t="s">
        <v>158</v>
      </c>
      <c r="Q38" s="251">
        <v>0</v>
      </c>
      <c r="R38" s="248"/>
      <c r="S38" s="253">
        <v>0</v>
      </c>
      <c r="T38" s="248"/>
    </row>
    <row r="39" spans="1:20" s="27" customFormat="1">
      <c r="A39" s="21">
        <v>5</v>
      </c>
      <c r="B39" s="26" t="s">
        <v>61</v>
      </c>
      <c r="C39" s="258" t="s">
        <v>50</v>
      </c>
      <c r="D39" s="173" t="s">
        <v>170</v>
      </c>
      <c r="E39" s="346" t="s">
        <v>176</v>
      </c>
      <c r="F39" s="347"/>
      <c r="G39" s="347"/>
      <c r="H39" s="347"/>
      <c r="I39" s="347"/>
      <c r="J39" s="347"/>
      <c r="K39" s="347"/>
      <c r="L39" s="347"/>
      <c r="M39" s="348"/>
      <c r="N39" s="22">
        <v>1132.56</v>
      </c>
      <c r="O39" s="23">
        <v>1132.56</v>
      </c>
      <c r="P39" s="24"/>
      <c r="Q39" s="23">
        <v>1132.56</v>
      </c>
      <c r="R39" s="26"/>
      <c r="S39" s="25">
        <v>1132.56</v>
      </c>
      <c r="T39" s="26"/>
    </row>
    <row r="40" spans="1:20" s="27" customFormat="1">
      <c r="A40" s="21">
        <v>5</v>
      </c>
      <c r="B40" s="26" t="s">
        <v>61</v>
      </c>
      <c r="C40" s="258" t="s">
        <v>50</v>
      </c>
      <c r="D40" s="173" t="s">
        <v>170</v>
      </c>
      <c r="E40" s="346" t="s">
        <v>177</v>
      </c>
      <c r="F40" s="347"/>
      <c r="G40" s="347"/>
      <c r="H40" s="347"/>
      <c r="I40" s="347"/>
      <c r="J40" s="347"/>
      <c r="K40" s="347"/>
      <c r="L40" s="347"/>
      <c r="M40" s="348"/>
      <c r="N40" s="22">
        <v>56.63</v>
      </c>
      <c r="O40" s="23">
        <v>56.63</v>
      </c>
      <c r="P40" s="24"/>
      <c r="Q40" s="23">
        <v>56.63</v>
      </c>
      <c r="R40" s="26"/>
      <c r="S40" s="25">
        <v>56.63</v>
      </c>
      <c r="T40" s="26"/>
    </row>
    <row r="41" spans="1:20" s="254" customFormat="1" ht="32.1" customHeight="1">
      <c r="A41" s="247">
        <v>7</v>
      </c>
      <c r="B41" s="248" t="s">
        <v>61</v>
      </c>
      <c r="C41" s="260" t="s">
        <v>61</v>
      </c>
      <c r="D41" s="249" t="s">
        <v>170</v>
      </c>
      <c r="E41" s="358" t="s">
        <v>178</v>
      </c>
      <c r="F41" s="359"/>
      <c r="G41" s="359"/>
      <c r="H41" s="359"/>
      <c r="I41" s="359"/>
      <c r="J41" s="359"/>
      <c r="K41" s="359"/>
      <c r="L41" s="359"/>
      <c r="M41" s="360"/>
      <c r="N41" s="250">
        <v>1132.56</v>
      </c>
      <c r="O41" s="251">
        <v>0</v>
      </c>
      <c r="P41" s="252" t="s">
        <v>163</v>
      </c>
      <c r="Q41" s="251">
        <v>0</v>
      </c>
      <c r="R41" s="248"/>
      <c r="S41" s="253">
        <v>0</v>
      </c>
      <c r="T41" s="248"/>
    </row>
    <row r="42" spans="1:20" s="27" customFormat="1">
      <c r="A42" s="21">
        <v>8</v>
      </c>
      <c r="B42" s="26" t="s">
        <v>48</v>
      </c>
      <c r="C42" s="258" t="s">
        <v>69</v>
      </c>
      <c r="D42" s="173" t="s">
        <v>170</v>
      </c>
      <c r="E42" s="346" t="s">
        <v>179</v>
      </c>
      <c r="F42" s="347"/>
      <c r="G42" s="347"/>
      <c r="H42" s="347"/>
      <c r="I42" s="347"/>
      <c r="J42" s="347"/>
      <c r="K42" s="347"/>
      <c r="L42" s="347"/>
      <c r="M42" s="348"/>
      <c r="N42" s="22">
        <v>226.51</v>
      </c>
      <c r="O42" s="23">
        <v>226.51</v>
      </c>
      <c r="P42" s="24"/>
      <c r="Q42" s="23">
        <v>226.51</v>
      </c>
      <c r="R42" s="26"/>
      <c r="S42" s="25">
        <v>226.51</v>
      </c>
      <c r="T42" s="26"/>
    </row>
    <row r="43" spans="1:20" s="27" customFormat="1">
      <c r="A43" s="21">
        <v>6</v>
      </c>
      <c r="B43" s="26" t="s">
        <v>50</v>
      </c>
      <c r="C43" s="258" t="s">
        <v>69</v>
      </c>
      <c r="D43" s="173" t="s">
        <v>170</v>
      </c>
      <c r="E43" s="346" t="s">
        <v>180</v>
      </c>
      <c r="F43" s="347"/>
      <c r="G43" s="347"/>
      <c r="H43" s="347"/>
      <c r="I43" s="347"/>
      <c r="J43" s="347"/>
      <c r="K43" s="347"/>
      <c r="L43" s="347"/>
      <c r="M43" s="348"/>
      <c r="N43" s="22">
        <v>113.26</v>
      </c>
      <c r="O43" s="23">
        <v>113.26</v>
      </c>
      <c r="P43" s="24"/>
      <c r="Q43" s="23">
        <v>113.26</v>
      </c>
      <c r="R43" s="26"/>
      <c r="S43" s="25">
        <v>113.26</v>
      </c>
      <c r="T43" s="26"/>
    </row>
    <row r="44" spans="1:20" s="254" customFormat="1" ht="33.950000000000003" customHeight="1">
      <c r="A44" s="247">
        <v>13</v>
      </c>
      <c r="B44" s="248" t="s">
        <v>61</v>
      </c>
      <c r="C44" s="260" t="s">
        <v>69</v>
      </c>
      <c r="D44" s="249" t="s">
        <v>170</v>
      </c>
      <c r="E44" s="358" t="s">
        <v>181</v>
      </c>
      <c r="F44" s="359"/>
      <c r="G44" s="359"/>
      <c r="H44" s="359"/>
      <c r="I44" s="359"/>
      <c r="J44" s="359"/>
      <c r="K44" s="359"/>
      <c r="L44" s="359"/>
      <c r="M44" s="360"/>
      <c r="N44" s="250">
        <v>6872.6</v>
      </c>
      <c r="O44" s="251">
        <v>4024.19</v>
      </c>
      <c r="P44" s="252" t="s">
        <v>182</v>
      </c>
      <c r="Q44" s="251">
        <v>4024.19</v>
      </c>
      <c r="R44" s="248"/>
      <c r="S44" s="253">
        <v>4024.19</v>
      </c>
      <c r="T44" s="248"/>
    </row>
    <row r="45" spans="1:20" s="127" customFormat="1">
      <c r="B45" s="166"/>
      <c r="C45" s="166"/>
      <c r="D45" s="166"/>
      <c r="K45" s="167" t="s">
        <v>183</v>
      </c>
      <c r="M45" s="174"/>
      <c r="N45" s="167">
        <f>SUM(N34:N44)</f>
        <v>11516.1</v>
      </c>
      <c r="O45" s="168">
        <f>SUM(O34:O44)</f>
        <v>6176.0599999999995</v>
      </c>
      <c r="P45" s="169"/>
      <c r="Q45" s="170">
        <f>SUM(Q34:Q44)</f>
        <v>6176.0599999999995</v>
      </c>
      <c r="R45" s="169"/>
      <c r="S45" s="170">
        <f>SUM(S34:S44)</f>
        <v>6176.0599999999995</v>
      </c>
      <c r="T45" s="169"/>
    </row>
    <row r="46" spans="1:20" s="127" customFormat="1" ht="15.75" thickBot="1">
      <c r="B46" s="166"/>
      <c r="C46" s="166"/>
      <c r="D46" s="166"/>
      <c r="N46" s="167"/>
      <c r="O46" s="168"/>
      <c r="P46" s="169"/>
      <c r="Q46" s="175"/>
      <c r="R46" s="169"/>
      <c r="S46" s="175"/>
      <c r="T46" s="169"/>
    </row>
    <row r="47" spans="1:20" s="127" customFormat="1" ht="19.5" thickBot="1">
      <c r="B47" s="166"/>
      <c r="C47" s="166"/>
      <c r="D47" s="166"/>
      <c r="J47" s="367" t="s">
        <v>184</v>
      </c>
      <c r="K47" s="368"/>
      <c r="L47" s="368"/>
      <c r="M47" s="369"/>
      <c r="N47" s="167">
        <f>SUM(N30 + N45)</f>
        <v>47012.639999999999</v>
      </c>
      <c r="O47" s="168">
        <f>SUM(O30,O45)</f>
        <v>23576.059999999998</v>
      </c>
      <c r="P47" s="167"/>
      <c r="Q47" s="167">
        <f>SUM(Q30,Q45)</f>
        <v>11576.06</v>
      </c>
      <c r="R47" s="167"/>
      <c r="S47" s="167">
        <f>SUM(S30,S45)</f>
        <v>11576.06</v>
      </c>
      <c r="T47" s="169"/>
    </row>
    <row r="48" spans="1:20" s="127" customFormat="1" ht="18.75">
      <c r="B48" s="166"/>
      <c r="C48" s="166"/>
      <c r="D48" s="166"/>
      <c r="J48" s="176"/>
      <c r="K48" s="176"/>
      <c r="L48" s="176"/>
      <c r="M48" s="176"/>
      <c r="N48" s="167"/>
      <c r="O48" s="168"/>
      <c r="P48" s="167"/>
      <c r="Q48" s="167"/>
      <c r="R48" s="167"/>
      <c r="S48" s="167"/>
      <c r="T48" s="169"/>
    </row>
    <row r="49" spans="1:20" s="9" customFormat="1" ht="23.25">
      <c r="A49" s="148" t="s">
        <v>185</v>
      </c>
      <c r="B49" s="149"/>
      <c r="C49" s="149"/>
      <c r="D49" s="142"/>
      <c r="O49" s="143"/>
      <c r="P49" s="152"/>
      <c r="Q49" s="153"/>
      <c r="R49" s="152"/>
      <c r="S49" s="153"/>
      <c r="T49" s="152"/>
    </row>
    <row r="50" spans="1:20" s="160" customFormat="1" ht="31.5">
      <c r="A50" s="177" t="s">
        <v>186</v>
      </c>
      <c r="B50" s="178"/>
      <c r="C50" s="178"/>
      <c r="D50" s="178"/>
      <c r="E50" s="178"/>
      <c r="F50" s="178"/>
      <c r="G50" s="178"/>
      <c r="H50" s="178"/>
      <c r="I50" s="178"/>
      <c r="J50" s="178"/>
      <c r="K50" s="178"/>
      <c r="L50" s="178"/>
      <c r="M50" s="179"/>
      <c r="N50" s="180" t="s">
        <v>142</v>
      </c>
      <c r="O50" s="181" t="s">
        <v>143</v>
      </c>
      <c r="P50" s="181" t="s">
        <v>144</v>
      </c>
      <c r="Q50" s="181" t="s">
        <v>145</v>
      </c>
      <c r="R50" s="181" t="s">
        <v>144</v>
      </c>
      <c r="S50" s="181" t="s">
        <v>146</v>
      </c>
      <c r="T50" s="181" t="s">
        <v>144</v>
      </c>
    </row>
    <row r="51" spans="1:20" ht="30">
      <c r="A51" s="17" t="s">
        <v>147</v>
      </c>
      <c r="B51" s="162" t="s">
        <v>148</v>
      </c>
      <c r="C51" s="162" t="s">
        <v>149</v>
      </c>
      <c r="D51" s="182" t="s">
        <v>150</v>
      </c>
      <c r="E51" s="364" t="s">
        <v>151</v>
      </c>
      <c r="F51" s="365"/>
      <c r="G51" s="365"/>
      <c r="H51" s="365"/>
      <c r="I51" s="365"/>
      <c r="J51" s="365"/>
      <c r="K51" s="365"/>
      <c r="L51" s="365"/>
      <c r="M51" s="366"/>
      <c r="N51" s="261" t="s">
        <v>152</v>
      </c>
      <c r="O51" s="10" t="s">
        <v>152</v>
      </c>
      <c r="P51" s="14"/>
      <c r="Q51" s="10" t="s">
        <v>152</v>
      </c>
      <c r="R51" s="15"/>
      <c r="S51" s="10" t="s">
        <v>152</v>
      </c>
      <c r="T51" s="15"/>
    </row>
    <row r="52" spans="1:20" s="27" customFormat="1">
      <c r="A52" s="21">
        <v>1</v>
      </c>
      <c r="B52" s="26" t="s">
        <v>48</v>
      </c>
      <c r="C52" s="258" t="s">
        <v>50</v>
      </c>
      <c r="D52" s="165" t="s">
        <v>187</v>
      </c>
      <c r="E52" s="346" t="s">
        <v>188</v>
      </c>
      <c r="F52" s="347"/>
      <c r="G52" s="347"/>
      <c r="H52" s="347"/>
      <c r="I52" s="347"/>
      <c r="J52" s="347"/>
      <c r="K52" s="347"/>
      <c r="L52" s="347"/>
      <c r="M52" s="348"/>
      <c r="N52" s="22">
        <v>400</v>
      </c>
      <c r="O52" s="23">
        <v>400</v>
      </c>
      <c r="P52" s="24"/>
      <c r="Q52" s="23">
        <v>400</v>
      </c>
      <c r="R52" s="26"/>
      <c r="S52" s="23">
        <v>400</v>
      </c>
      <c r="T52" s="26"/>
    </row>
    <row r="53" spans="1:20" s="27" customFormat="1">
      <c r="A53" s="21">
        <v>9</v>
      </c>
      <c r="B53" s="26" t="s">
        <v>61</v>
      </c>
      <c r="C53" s="258" t="s">
        <v>50</v>
      </c>
      <c r="D53" s="165" t="s">
        <v>187</v>
      </c>
      <c r="E53" s="346" t="s">
        <v>189</v>
      </c>
      <c r="F53" s="347"/>
      <c r="G53" s="347"/>
      <c r="H53" s="347"/>
      <c r="I53" s="347"/>
      <c r="J53" s="347"/>
      <c r="K53" s="347"/>
      <c r="L53" s="347"/>
      <c r="M53" s="348"/>
      <c r="N53" s="22">
        <v>225</v>
      </c>
      <c r="O53" s="23">
        <v>225</v>
      </c>
      <c r="P53" s="24"/>
      <c r="Q53" s="23">
        <v>225</v>
      </c>
      <c r="R53" s="26"/>
      <c r="S53" s="23">
        <v>225</v>
      </c>
      <c r="T53" s="26"/>
    </row>
    <row r="54" spans="1:20" s="27" customFormat="1">
      <c r="A54" s="21">
        <v>9</v>
      </c>
      <c r="B54" s="26" t="s">
        <v>61</v>
      </c>
      <c r="C54" s="258" t="s">
        <v>50</v>
      </c>
      <c r="D54" s="165" t="s">
        <v>187</v>
      </c>
      <c r="E54" s="346" t="s">
        <v>190</v>
      </c>
      <c r="F54" s="347"/>
      <c r="G54" s="347"/>
      <c r="H54" s="347"/>
      <c r="I54" s="347"/>
      <c r="J54" s="347"/>
      <c r="K54" s="347"/>
      <c r="L54" s="347"/>
      <c r="M54" s="348"/>
      <c r="N54" s="22">
        <v>200</v>
      </c>
      <c r="O54" s="23">
        <v>200</v>
      </c>
      <c r="P54" s="24"/>
      <c r="Q54" s="23">
        <v>200</v>
      </c>
      <c r="R54" s="26"/>
      <c r="S54" s="23">
        <v>200</v>
      </c>
      <c r="T54" s="26"/>
    </row>
    <row r="55" spans="1:20" s="27" customFormat="1">
      <c r="A55" s="21">
        <v>9</v>
      </c>
      <c r="B55" s="26" t="s">
        <v>61</v>
      </c>
      <c r="C55" s="258" t="s">
        <v>69</v>
      </c>
      <c r="D55" s="165" t="s">
        <v>187</v>
      </c>
      <c r="E55" s="346" t="s">
        <v>191</v>
      </c>
      <c r="F55" s="347"/>
      <c r="G55" s="347"/>
      <c r="H55" s="347"/>
      <c r="I55" s="347"/>
      <c r="J55" s="347"/>
      <c r="K55" s="347"/>
      <c r="L55" s="347"/>
      <c r="M55" s="348"/>
      <c r="N55" s="22">
        <v>250</v>
      </c>
      <c r="O55" s="23">
        <v>250</v>
      </c>
      <c r="P55" s="24"/>
      <c r="Q55" s="23">
        <v>250</v>
      </c>
      <c r="R55" s="26"/>
      <c r="S55" s="23">
        <v>250</v>
      </c>
      <c r="T55" s="26"/>
    </row>
    <row r="56" spans="1:20" s="27" customFormat="1">
      <c r="A56" s="21">
        <v>6</v>
      </c>
      <c r="B56" s="26" t="s">
        <v>50</v>
      </c>
      <c r="C56" s="258" t="s">
        <v>69</v>
      </c>
      <c r="D56" s="245" t="s">
        <v>192</v>
      </c>
      <c r="E56" s="346" t="s">
        <v>193</v>
      </c>
      <c r="F56" s="347"/>
      <c r="G56" s="347"/>
      <c r="H56" s="347"/>
      <c r="I56" s="347"/>
      <c r="J56" s="347"/>
      <c r="K56" s="347"/>
      <c r="L56" s="347"/>
      <c r="M56" s="348"/>
      <c r="N56" s="22">
        <v>500</v>
      </c>
      <c r="O56" s="23">
        <v>500</v>
      </c>
      <c r="P56" s="24"/>
      <c r="Q56" s="23">
        <v>500</v>
      </c>
      <c r="R56" s="26"/>
      <c r="S56" s="23">
        <v>500</v>
      </c>
      <c r="T56" s="26"/>
    </row>
    <row r="57" spans="1:20" s="27" customFormat="1">
      <c r="A57" s="21"/>
      <c r="B57" s="26"/>
      <c r="C57" s="258"/>
      <c r="D57" s="165"/>
      <c r="E57" s="370"/>
      <c r="F57" s="371"/>
      <c r="G57" s="371"/>
      <c r="H57" s="371"/>
      <c r="I57" s="371"/>
      <c r="J57" s="371"/>
      <c r="K57" s="371"/>
      <c r="L57" s="371"/>
      <c r="M57" s="372"/>
      <c r="N57" s="22"/>
      <c r="O57" s="23"/>
      <c r="P57" s="24"/>
      <c r="Q57" s="23"/>
      <c r="R57" s="26"/>
      <c r="S57" s="23"/>
      <c r="T57" s="26"/>
    </row>
    <row r="58" spans="1:20" s="27" customFormat="1">
      <c r="A58" s="21"/>
      <c r="B58" s="26"/>
      <c r="C58" s="258"/>
      <c r="D58" s="165"/>
      <c r="E58" s="370"/>
      <c r="F58" s="371"/>
      <c r="G58" s="371"/>
      <c r="H58" s="371"/>
      <c r="I58" s="371"/>
      <c r="J58" s="371"/>
      <c r="K58" s="371"/>
      <c r="L58" s="371"/>
      <c r="M58" s="372"/>
      <c r="N58" s="22"/>
      <c r="O58" s="23"/>
      <c r="P58" s="24"/>
      <c r="Q58" s="23"/>
      <c r="R58" s="26"/>
      <c r="S58" s="23"/>
      <c r="T58" s="26"/>
    </row>
    <row r="59" spans="1:20" s="27" customFormat="1">
      <c r="A59" s="28"/>
      <c r="B59" s="31"/>
      <c r="C59" s="183"/>
      <c r="D59" s="165"/>
      <c r="E59" s="370"/>
      <c r="F59" s="371"/>
      <c r="G59" s="371"/>
      <c r="H59" s="371"/>
      <c r="I59" s="371"/>
      <c r="J59" s="371"/>
      <c r="K59" s="371"/>
      <c r="L59" s="371"/>
      <c r="M59" s="372"/>
      <c r="N59" s="184"/>
      <c r="O59" s="29"/>
      <c r="P59" s="30"/>
      <c r="Q59" s="29"/>
      <c r="R59" s="31"/>
      <c r="S59" s="29"/>
      <c r="T59" s="31"/>
    </row>
    <row r="60" spans="1:20" s="185" customFormat="1">
      <c r="B60" s="186"/>
      <c r="C60" s="186"/>
      <c r="D60" s="186"/>
      <c r="L60" s="185" t="s">
        <v>194</v>
      </c>
      <c r="M60" s="174"/>
      <c r="N60" s="174">
        <f>SUM(N52:N59)</f>
        <v>1575</v>
      </c>
      <c r="O60" s="187">
        <f>SUM(O52:O59)</f>
        <v>1575</v>
      </c>
      <c r="P60" s="188"/>
      <c r="Q60" s="174">
        <f>SUM(Q52:Q59)</f>
        <v>1575</v>
      </c>
      <c r="R60" s="188"/>
      <c r="S60" s="174">
        <f>SUM(S52:S59)</f>
        <v>1575</v>
      </c>
      <c r="T60" s="188"/>
    </row>
    <row r="61" spans="1:20" s="127" customFormat="1">
      <c r="B61" s="166"/>
      <c r="C61" s="166"/>
      <c r="D61" s="166"/>
      <c r="M61" s="167"/>
      <c r="N61" s="167"/>
      <c r="O61" s="168"/>
      <c r="P61" s="169"/>
      <c r="Q61" s="167"/>
      <c r="R61" s="169"/>
      <c r="S61" s="167"/>
      <c r="T61" s="169"/>
    </row>
    <row r="62" spans="1:20" s="194" customFormat="1" ht="31.5">
      <c r="A62" s="189" t="s">
        <v>195</v>
      </c>
      <c r="B62" s="190"/>
      <c r="C62" s="190"/>
      <c r="D62" s="190"/>
      <c r="E62" s="190"/>
      <c r="F62" s="190"/>
      <c r="G62" s="190"/>
      <c r="H62" s="190"/>
      <c r="I62" s="190"/>
      <c r="J62" s="190"/>
      <c r="K62" s="190"/>
      <c r="L62" s="190"/>
      <c r="M62" s="191"/>
      <c r="N62" s="192" t="s">
        <v>142</v>
      </c>
      <c r="O62" s="193" t="s">
        <v>143</v>
      </c>
      <c r="P62" s="193" t="s">
        <v>144</v>
      </c>
      <c r="Q62" s="193" t="s">
        <v>145</v>
      </c>
      <c r="R62" s="193" t="s">
        <v>144</v>
      </c>
      <c r="S62" s="193" t="s">
        <v>146</v>
      </c>
      <c r="T62" s="193" t="s">
        <v>144</v>
      </c>
    </row>
    <row r="63" spans="1:20" ht="30">
      <c r="A63" s="17" t="s">
        <v>147</v>
      </c>
      <c r="B63" s="162" t="s">
        <v>148</v>
      </c>
      <c r="C63" s="162" t="s">
        <v>149</v>
      </c>
      <c r="D63" s="182" t="s">
        <v>150</v>
      </c>
      <c r="E63" s="364" t="s">
        <v>151</v>
      </c>
      <c r="F63" s="365"/>
      <c r="G63" s="365"/>
      <c r="H63" s="365"/>
      <c r="I63" s="365"/>
      <c r="J63" s="365"/>
      <c r="K63" s="365"/>
      <c r="L63" s="365"/>
      <c r="M63" s="366"/>
      <c r="N63" s="261" t="s">
        <v>152</v>
      </c>
      <c r="O63" s="10" t="s">
        <v>152</v>
      </c>
      <c r="P63" s="14"/>
      <c r="Q63" s="10" t="s">
        <v>152</v>
      </c>
      <c r="R63" s="15"/>
      <c r="S63" s="10" t="s">
        <v>152</v>
      </c>
      <c r="T63" s="15"/>
    </row>
    <row r="64" spans="1:20" s="27" customFormat="1">
      <c r="A64" s="21">
        <v>1</v>
      </c>
      <c r="B64" s="26" t="s">
        <v>48</v>
      </c>
      <c r="C64" s="258" t="s">
        <v>50</v>
      </c>
      <c r="D64" s="165" t="s">
        <v>196</v>
      </c>
      <c r="E64" s="346" t="s">
        <v>197</v>
      </c>
      <c r="F64" s="347"/>
      <c r="G64" s="347"/>
      <c r="H64" s="347"/>
      <c r="I64" s="347"/>
      <c r="J64" s="347"/>
      <c r="K64" s="347"/>
      <c r="L64" s="347"/>
      <c r="M64" s="348"/>
      <c r="N64" s="22">
        <v>2000</v>
      </c>
      <c r="O64" s="23">
        <v>2000</v>
      </c>
      <c r="P64" s="24"/>
      <c r="Q64" s="23">
        <v>2000</v>
      </c>
      <c r="R64" s="26"/>
      <c r="S64" s="23">
        <v>2000</v>
      </c>
      <c r="T64" s="26"/>
    </row>
    <row r="65" spans="1:20" s="27" customFormat="1">
      <c r="A65" s="21">
        <v>2</v>
      </c>
      <c r="B65" s="26" t="s">
        <v>61</v>
      </c>
      <c r="C65" s="258" t="s">
        <v>48</v>
      </c>
      <c r="D65" s="165" t="s">
        <v>196</v>
      </c>
      <c r="E65" s="346" t="s">
        <v>198</v>
      </c>
      <c r="F65" s="347"/>
      <c r="G65" s="347"/>
      <c r="H65" s="347"/>
      <c r="I65" s="347"/>
      <c r="J65" s="347"/>
      <c r="K65" s="347"/>
      <c r="L65" s="347"/>
      <c r="M65" s="348"/>
      <c r="N65" s="22">
        <v>2000</v>
      </c>
      <c r="O65" s="23">
        <v>2000</v>
      </c>
      <c r="P65" s="24"/>
      <c r="Q65" s="23">
        <v>2000</v>
      </c>
      <c r="R65" s="26"/>
      <c r="S65" s="23">
        <v>2000</v>
      </c>
      <c r="T65" s="26"/>
    </row>
    <row r="66" spans="1:20" s="278" customFormat="1" ht="24.95" customHeight="1">
      <c r="A66" s="271">
        <v>3</v>
      </c>
      <c r="B66" s="272" t="s">
        <v>48</v>
      </c>
      <c r="C66" s="273" t="s">
        <v>69</v>
      </c>
      <c r="D66" s="274" t="s">
        <v>199</v>
      </c>
      <c r="E66" s="361" t="s">
        <v>200</v>
      </c>
      <c r="F66" s="362"/>
      <c r="G66" s="362"/>
      <c r="H66" s="362"/>
      <c r="I66" s="362"/>
      <c r="J66" s="362"/>
      <c r="K66" s="362"/>
      <c r="L66" s="362"/>
      <c r="M66" s="363"/>
      <c r="N66" s="275">
        <v>1000</v>
      </c>
      <c r="O66" s="276">
        <v>1000</v>
      </c>
      <c r="P66" s="277"/>
      <c r="Q66" s="276">
        <v>0</v>
      </c>
      <c r="R66" s="272" t="s">
        <v>318</v>
      </c>
      <c r="S66" s="276">
        <v>0</v>
      </c>
      <c r="T66" s="272"/>
    </row>
    <row r="67" spans="1:20" s="27" customFormat="1" ht="24" customHeight="1">
      <c r="A67" s="21">
        <v>9</v>
      </c>
      <c r="B67" s="26" t="s">
        <v>61</v>
      </c>
      <c r="C67" s="258" t="s">
        <v>69</v>
      </c>
      <c r="D67" s="165" t="s">
        <v>199</v>
      </c>
      <c r="E67" s="346" t="s">
        <v>201</v>
      </c>
      <c r="F67" s="347"/>
      <c r="G67" s="347"/>
      <c r="H67" s="347"/>
      <c r="I67" s="347"/>
      <c r="J67" s="347"/>
      <c r="K67" s="347"/>
      <c r="L67" s="347"/>
      <c r="M67" s="348"/>
      <c r="N67" s="22">
        <v>450</v>
      </c>
      <c r="O67" s="23">
        <v>450</v>
      </c>
      <c r="P67" s="24"/>
      <c r="Q67" s="23">
        <v>450</v>
      </c>
      <c r="R67" s="26"/>
      <c r="S67" s="23">
        <v>450</v>
      </c>
      <c r="T67" s="26"/>
    </row>
    <row r="68" spans="1:20" s="27" customFormat="1">
      <c r="A68" s="21"/>
      <c r="B68" s="26"/>
      <c r="C68" s="258"/>
      <c r="D68" s="165"/>
      <c r="E68" s="370"/>
      <c r="F68" s="371"/>
      <c r="G68" s="371"/>
      <c r="H68" s="371"/>
      <c r="I68" s="371"/>
      <c r="J68" s="371"/>
      <c r="K68" s="371"/>
      <c r="L68" s="371"/>
      <c r="M68" s="372"/>
      <c r="N68" s="22"/>
      <c r="O68" s="23"/>
      <c r="P68" s="24"/>
      <c r="Q68" s="23"/>
      <c r="R68" s="26"/>
      <c r="S68" s="23"/>
      <c r="T68" s="26"/>
    </row>
    <row r="69" spans="1:20" s="27" customFormat="1">
      <c r="A69" s="21"/>
      <c r="B69" s="26"/>
      <c r="C69" s="258"/>
      <c r="D69" s="165"/>
      <c r="E69" s="370"/>
      <c r="F69" s="371"/>
      <c r="G69" s="371"/>
      <c r="H69" s="371"/>
      <c r="I69" s="371"/>
      <c r="J69" s="371"/>
      <c r="K69" s="371"/>
      <c r="L69" s="371"/>
      <c r="M69" s="372"/>
      <c r="N69" s="22"/>
      <c r="O69" s="23"/>
      <c r="P69" s="24"/>
      <c r="Q69" s="23"/>
      <c r="R69" s="26"/>
      <c r="S69" s="23"/>
      <c r="T69" s="26"/>
    </row>
    <row r="70" spans="1:20" s="27" customFormat="1">
      <c r="A70" s="21"/>
      <c r="B70" s="26"/>
      <c r="C70" s="258"/>
      <c r="D70" s="165"/>
      <c r="E70" s="370"/>
      <c r="F70" s="371"/>
      <c r="G70" s="371"/>
      <c r="H70" s="371"/>
      <c r="I70" s="371"/>
      <c r="J70" s="371"/>
      <c r="K70" s="371"/>
      <c r="L70" s="371"/>
      <c r="M70" s="372"/>
      <c r="N70" s="22"/>
      <c r="O70" s="23"/>
      <c r="P70" s="24"/>
      <c r="Q70" s="23"/>
      <c r="R70" s="26"/>
      <c r="S70" s="23"/>
      <c r="T70" s="26"/>
    </row>
    <row r="71" spans="1:20" s="27" customFormat="1">
      <c r="A71" s="21"/>
      <c r="B71" s="26"/>
      <c r="C71" s="258"/>
      <c r="D71" s="165"/>
      <c r="E71" s="370"/>
      <c r="F71" s="371"/>
      <c r="G71" s="371"/>
      <c r="H71" s="371"/>
      <c r="I71" s="371"/>
      <c r="J71" s="371"/>
      <c r="K71" s="371"/>
      <c r="L71" s="371"/>
      <c r="M71" s="372"/>
      <c r="N71" s="22"/>
      <c r="O71" s="23"/>
      <c r="P71" s="24"/>
      <c r="Q71" s="23"/>
      <c r="R71" s="26"/>
      <c r="S71" s="23"/>
      <c r="T71" s="26"/>
    </row>
    <row r="72" spans="1:20" s="27" customFormat="1">
      <c r="A72" s="21"/>
      <c r="B72" s="26"/>
      <c r="C72" s="258"/>
      <c r="D72" s="165"/>
      <c r="E72" s="370"/>
      <c r="F72" s="371"/>
      <c r="G72" s="371"/>
      <c r="H72" s="371"/>
      <c r="I72" s="371"/>
      <c r="J72" s="371"/>
      <c r="K72" s="371"/>
      <c r="L72" s="371"/>
      <c r="M72" s="372"/>
      <c r="N72" s="22"/>
      <c r="O72" s="23"/>
      <c r="P72" s="24"/>
      <c r="Q72" s="23"/>
      <c r="R72" s="26"/>
      <c r="S72" s="23"/>
      <c r="T72" s="26"/>
    </row>
    <row r="73" spans="1:20" s="127" customFormat="1">
      <c r="B73" s="166"/>
      <c r="C73" s="166"/>
      <c r="D73" s="166"/>
      <c r="K73" s="195" t="s">
        <v>202</v>
      </c>
      <c r="L73" s="196"/>
      <c r="M73" s="196"/>
      <c r="N73" s="167">
        <f>SUM(N64:N72)</f>
        <v>5450</v>
      </c>
      <c r="O73" s="168">
        <f>SUM(O64:O72)</f>
        <v>5450</v>
      </c>
      <c r="P73" s="167"/>
      <c r="Q73" s="167">
        <f>SUM(Q64:Q72)</f>
        <v>4450</v>
      </c>
      <c r="R73" s="167"/>
      <c r="S73" s="167">
        <f>SUM(S64:S72)</f>
        <v>4450</v>
      </c>
      <c r="T73" s="167"/>
    </row>
    <row r="74" spans="1:20" s="126" customFormat="1">
      <c r="B74" s="133"/>
      <c r="C74" s="133"/>
      <c r="D74" s="133"/>
      <c r="O74" s="139"/>
      <c r="P74" s="140"/>
      <c r="Q74" s="137"/>
      <c r="R74" s="140"/>
      <c r="S74" s="137"/>
      <c r="T74" s="140"/>
    </row>
    <row r="75" spans="1:20" s="160" customFormat="1" ht="31.5">
      <c r="A75" s="197" t="s">
        <v>203</v>
      </c>
      <c r="B75" s="198"/>
      <c r="C75" s="198"/>
      <c r="D75" s="198"/>
      <c r="E75" s="55"/>
      <c r="F75" s="55"/>
      <c r="G75" s="55"/>
      <c r="H75" s="55"/>
      <c r="I75" s="55"/>
      <c r="J75" s="55"/>
      <c r="K75" s="55"/>
      <c r="L75" s="55"/>
      <c r="M75" s="56"/>
      <c r="N75" s="199" t="s">
        <v>142</v>
      </c>
      <c r="O75" s="200" t="s">
        <v>143</v>
      </c>
      <c r="P75" s="200" t="s">
        <v>144</v>
      </c>
      <c r="Q75" s="200" t="s">
        <v>145</v>
      </c>
      <c r="R75" s="200" t="s">
        <v>144</v>
      </c>
      <c r="S75" s="200" t="s">
        <v>146</v>
      </c>
      <c r="T75" s="200" t="s">
        <v>144</v>
      </c>
    </row>
    <row r="76" spans="1:20" ht="30">
      <c r="A76" s="17" t="s">
        <v>147</v>
      </c>
      <c r="B76" s="162" t="s">
        <v>148</v>
      </c>
      <c r="C76" s="162" t="s">
        <v>149</v>
      </c>
      <c r="D76" s="201" t="s">
        <v>150</v>
      </c>
      <c r="E76" s="365" t="s">
        <v>151</v>
      </c>
      <c r="F76" s="365"/>
      <c r="G76" s="365"/>
      <c r="H76" s="365"/>
      <c r="I76" s="365"/>
      <c r="J76" s="365"/>
      <c r="K76" s="365"/>
      <c r="L76" s="365"/>
      <c r="M76" s="366"/>
      <c r="N76" s="261" t="s">
        <v>152</v>
      </c>
      <c r="O76" s="261" t="s">
        <v>152</v>
      </c>
      <c r="P76" s="14"/>
      <c r="Q76" s="261" t="s">
        <v>152</v>
      </c>
      <c r="R76" s="15"/>
      <c r="S76" s="261" t="s">
        <v>152</v>
      </c>
      <c r="T76" s="15"/>
    </row>
    <row r="77" spans="1:20" s="27" customFormat="1" ht="30" customHeight="1">
      <c r="A77" s="21" t="s">
        <v>204</v>
      </c>
      <c r="B77" s="26" t="s">
        <v>61</v>
      </c>
      <c r="C77" s="26" t="s">
        <v>69</v>
      </c>
      <c r="D77" s="165" t="s">
        <v>205</v>
      </c>
      <c r="E77" s="346" t="s">
        <v>206</v>
      </c>
      <c r="F77" s="347"/>
      <c r="G77" s="347"/>
      <c r="H77" s="347"/>
      <c r="I77" s="347"/>
      <c r="J77" s="347"/>
      <c r="K77" s="347"/>
      <c r="L77" s="347"/>
      <c r="M77" s="348"/>
      <c r="N77" s="22">
        <v>300</v>
      </c>
      <c r="O77" s="22">
        <v>300</v>
      </c>
      <c r="P77" s="24"/>
      <c r="Q77" s="22">
        <v>300</v>
      </c>
      <c r="R77" s="26"/>
      <c r="S77" s="22">
        <v>300</v>
      </c>
      <c r="T77" s="26"/>
    </row>
    <row r="78" spans="1:20" s="27" customFormat="1">
      <c r="A78" s="21">
        <v>9</v>
      </c>
      <c r="B78" s="26" t="s">
        <v>207</v>
      </c>
      <c r="C78" s="26" t="s">
        <v>208</v>
      </c>
      <c r="D78" s="165" t="s">
        <v>205</v>
      </c>
      <c r="E78" s="346" t="s">
        <v>209</v>
      </c>
      <c r="F78" s="347"/>
      <c r="G78" s="347"/>
      <c r="H78" s="347"/>
      <c r="I78" s="347"/>
      <c r="J78" s="347"/>
      <c r="K78" s="347"/>
      <c r="L78" s="347"/>
      <c r="M78" s="348"/>
      <c r="N78" s="22">
        <v>300</v>
      </c>
      <c r="O78" s="22">
        <v>300</v>
      </c>
      <c r="P78" s="24"/>
      <c r="Q78" s="22">
        <v>300</v>
      </c>
      <c r="R78" s="26"/>
      <c r="S78" s="22">
        <v>300</v>
      </c>
      <c r="T78" s="26"/>
    </row>
    <row r="79" spans="1:20" s="27" customFormat="1">
      <c r="A79" s="21"/>
      <c r="B79" s="26"/>
      <c r="C79" s="26"/>
      <c r="D79" s="165"/>
      <c r="E79" s="370"/>
      <c r="F79" s="371"/>
      <c r="G79" s="371"/>
      <c r="H79" s="371"/>
      <c r="I79" s="371"/>
      <c r="J79" s="371"/>
      <c r="K79" s="371"/>
      <c r="L79" s="371"/>
      <c r="M79" s="372"/>
      <c r="N79" s="22"/>
      <c r="O79" s="22"/>
      <c r="P79" s="24"/>
      <c r="Q79" s="22"/>
      <c r="R79" s="26"/>
      <c r="S79" s="22"/>
      <c r="T79" s="26"/>
    </row>
    <row r="80" spans="1:20" s="27" customFormat="1">
      <c r="A80" s="21"/>
      <c r="B80" s="26"/>
      <c r="C80" s="26"/>
      <c r="D80" s="165"/>
      <c r="E80" s="370"/>
      <c r="F80" s="371"/>
      <c r="G80" s="371"/>
      <c r="H80" s="371"/>
      <c r="I80" s="371"/>
      <c r="J80" s="371"/>
      <c r="K80" s="371"/>
      <c r="L80" s="371"/>
      <c r="M80" s="372"/>
      <c r="N80" s="22"/>
      <c r="O80" s="22"/>
      <c r="P80" s="30"/>
      <c r="Q80" s="22"/>
      <c r="R80" s="31"/>
      <c r="S80" s="22"/>
      <c r="T80" s="26"/>
    </row>
    <row r="81" spans="1:20" s="127" customFormat="1">
      <c r="B81" s="166"/>
      <c r="C81" s="166"/>
      <c r="D81" s="166"/>
      <c r="K81" s="195" t="s">
        <v>210</v>
      </c>
      <c r="L81" s="196"/>
      <c r="M81" s="196"/>
      <c r="N81" s="167">
        <f>SUM(N77:N80)</f>
        <v>600</v>
      </c>
      <c r="O81" s="168">
        <f>SUM(O77:O80)</f>
        <v>600</v>
      </c>
      <c r="P81" s="188"/>
      <c r="Q81" s="167">
        <f>SUM(Q77:Q80)</f>
        <v>600</v>
      </c>
      <c r="R81" s="188"/>
      <c r="S81" s="167">
        <f>SUM(S77:S80)</f>
        <v>600</v>
      </c>
      <c r="T81" s="202"/>
    </row>
    <row r="82" spans="1:20" s="126" customFormat="1">
      <c r="B82" s="133"/>
      <c r="C82" s="133"/>
      <c r="D82" s="133"/>
      <c r="O82" s="139"/>
      <c r="P82" s="140"/>
      <c r="Q82" s="137"/>
      <c r="R82" s="140"/>
      <c r="S82" s="137"/>
      <c r="T82" s="140"/>
    </row>
    <row r="83" spans="1:20" s="49" customFormat="1" ht="37.5">
      <c r="A83" s="57" t="s">
        <v>211</v>
      </c>
      <c r="B83" s="203"/>
      <c r="C83" s="77" t="s">
        <v>212</v>
      </c>
      <c r="D83" s="203"/>
      <c r="E83" s="58"/>
      <c r="F83" s="58"/>
      <c r="G83" s="58"/>
      <c r="H83" s="58"/>
      <c r="I83" s="58"/>
      <c r="J83" s="58"/>
      <c r="K83" s="58"/>
      <c r="L83" s="58"/>
      <c r="M83" s="59"/>
      <c r="N83" s="204" t="s">
        <v>142</v>
      </c>
      <c r="O83" s="60" t="s">
        <v>143</v>
      </c>
      <c r="P83" s="205" t="s">
        <v>144</v>
      </c>
      <c r="Q83" s="60" t="s">
        <v>145</v>
      </c>
      <c r="R83" s="61" t="s">
        <v>144</v>
      </c>
      <c r="S83" s="60" t="s">
        <v>146</v>
      </c>
      <c r="T83" s="61" t="s">
        <v>144</v>
      </c>
    </row>
    <row r="84" spans="1:20" ht="30">
      <c r="A84" s="17" t="s">
        <v>147</v>
      </c>
      <c r="B84" s="162" t="s">
        <v>148</v>
      </c>
      <c r="C84" s="162" t="s">
        <v>149</v>
      </c>
      <c r="D84" s="201" t="s">
        <v>150</v>
      </c>
      <c r="E84" s="365" t="s">
        <v>151</v>
      </c>
      <c r="F84" s="365"/>
      <c r="G84" s="365"/>
      <c r="H84" s="365"/>
      <c r="I84" s="365"/>
      <c r="J84" s="365"/>
      <c r="K84" s="365"/>
      <c r="L84" s="365"/>
      <c r="M84" s="366"/>
      <c r="N84" s="261" t="s">
        <v>152</v>
      </c>
      <c r="O84" s="10" t="s">
        <v>152</v>
      </c>
      <c r="P84" s="14"/>
      <c r="Q84" s="10" t="s">
        <v>152</v>
      </c>
      <c r="R84" s="15"/>
      <c r="S84" s="10" t="s">
        <v>152</v>
      </c>
      <c r="T84" s="15"/>
    </row>
    <row r="85" spans="1:20" s="27" customFormat="1" ht="26.1" customHeight="1">
      <c r="A85" s="21">
        <v>9</v>
      </c>
      <c r="B85" s="26" t="s">
        <v>61</v>
      </c>
      <c r="C85" s="26" t="s">
        <v>69</v>
      </c>
      <c r="D85" s="173" t="s">
        <v>213</v>
      </c>
      <c r="E85" s="346" t="s">
        <v>214</v>
      </c>
      <c r="F85" s="347"/>
      <c r="G85" s="347"/>
      <c r="H85" s="347"/>
      <c r="I85" s="347"/>
      <c r="J85" s="347"/>
      <c r="K85" s="347"/>
      <c r="L85" s="347"/>
      <c r="M85" s="348"/>
      <c r="N85" s="22">
        <v>540</v>
      </c>
      <c r="O85" s="23">
        <v>540</v>
      </c>
      <c r="P85" s="24"/>
      <c r="Q85" s="23">
        <v>540</v>
      </c>
      <c r="R85" s="26"/>
      <c r="S85" s="23">
        <v>540</v>
      </c>
      <c r="T85" s="26"/>
    </row>
    <row r="86" spans="1:20" s="27" customFormat="1" ht="33.950000000000003" customHeight="1">
      <c r="A86" s="21">
        <v>12</v>
      </c>
      <c r="B86" s="26" t="s">
        <v>61</v>
      </c>
      <c r="C86" s="26" t="s">
        <v>48</v>
      </c>
      <c r="D86" s="173" t="s">
        <v>213</v>
      </c>
      <c r="E86" s="346" t="s">
        <v>215</v>
      </c>
      <c r="F86" s="347"/>
      <c r="G86" s="347"/>
      <c r="H86" s="347"/>
      <c r="I86" s="347"/>
      <c r="J86" s="347"/>
      <c r="K86" s="347"/>
      <c r="L86" s="347"/>
      <c r="M86" s="348"/>
      <c r="N86" s="22">
        <v>357</v>
      </c>
      <c r="O86" s="23">
        <v>357</v>
      </c>
      <c r="P86" s="24"/>
      <c r="Q86" s="23">
        <v>357</v>
      </c>
      <c r="R86" s="26"/>
      <c r="S86" s="23">
        <v>357</v>
      </c>
      <c r="T86" s="26"/>
    </row>
    <row r="87" spans="1:20" s="254" customFormat="1" ht="36" customHeight="1">
      <c r="A87" s="247">
        <v>10</v>
      </c>
      <c r="B87" s="248" t="s">
        <v>48</v>
      </c>
      <c r="C87" s="248" t="s">
        <v>48</v>
      </c>
      <c r="D87" s="249" t="s">
        <v>213</v>
      </c>
      <c r="E87" s="358" t="s">
        <v>216</v>
      </c>
      <c r="F87" s="359"/>
      <c r="G87" s="359"/>
      <c r="H87" s="359"/>
      <c r="I87" s="359"/>
      <c r="J87" s="359"/>
      <c r="K87" s="359"/>
      <c r="L87" s="359"/>
      <c r="M87" s="360"/>
      <c r="N87" s="250">
        <v>4331</v>
      </c>
      <c r="O87" s="251">
        <v>0</v>
      </c>
      <c r="P87" s="252" t="s">
        <v>217</v>
      </c>
      <c r="Q87" s="251">
        <v>0</v>
      </c>
      <c r="R87" s="248"/>
      <c r="S87" s="251">
        <v>0</v>
      </c>
      <c r="T87" s="248"/>
    </row>
    <row r="88" spans="1:20" s="254" customFormat="1" ht="39.950000000000003" customHeight="1">
      <c r="A88" s="247">
        <v>11</v>
      </c>
      <c r="B88" s="248" t="s">
        <v>48</v>
      </c>
      <c r="C88" s="248" t="s">
        <v>48</v>
      </c>
      <c r="D88" s="249" t="s">
        <v>213</v>
      </c>
      <c r="E88" s="373" t="s">
        <v>218</v>
      </c>
      <c r="F88" s="374"/>
      <c r="G88" s="374"/>
      <c r="H88" s="374"/>
      <c r="I88" s="374"/>
      <c r="J88" s="374"/>
      <c r="K88" s="374"/>
      <c r="L88" s="374"/>
      <c r="M88" s="375"/>
      <c r="N88" s="250">
        <v>668</v>
      </c>
      <c r="O88" s="251">
        <v>0</v>
      </c>
      <c r="P88" s="252" t="s">
        <v>219</v>
      </c>
      <c r="Q88" s="251">
        <v>0</v>
      </c>
      <c r="R88" s="248"/>
      <c r="S88" s="251">
        <v>0</v>
      </c>
      <c r="T88" s="248"/>
    </row>
    <row r="89" spans="1:20" s="27" customFormat="1" ht="30.95" customHeight="1">
      <c r="A89" s="21">
        <v>7</v>
      </c>
      <c r="B89" s="26" t="s">
        <v>61</v>
      </c>
      <c r="C89" s="258" t="s">
        <v>61</v>
      </c>
      <c r="D89" s="173" t="s">
        <v>213</v>
      </c>
      <c r="E89" s="346" t="s">
        <v>220</v>
      </c>
      <c r="F89" s="347"/>
      <c r="G89" s="347"/>
      <c r="H89" s="347"/>
      <c r="I89" s="347"/>
      <c r="J89" s="347"/>
      <c r="K89" s="347"/>
      <c r="L89" s="347"/>
      <c r="M89" s="348"/>
      <c r="N89" s="22">
        <v>270</v>
      </c>
      <c r="O89" s="23">
        <v>270</v>
      </c>
      <c r="P89" s="24"/>
      <c r="Q89" s="23">
        <v>270</v>
      </c>
      <c r="R89" s="26"/>
      <c r="S89" s="23">
        <v>270</v>
      </c>
      <c r="T89" s="26"/>
    </row>
    <row r="90" spans="1:20" s="27" customFormat="1" ht="33.950000000000003" customHeight="1">
      <c r="A90" s="21" t="s">
        <v>221</v>
      </c>
      <c r="B90" s="26" t="s">
        <v>61</v>
      </c>
      <c r="C90" s="258" t="s">
        <v>69</v>
      </c>
      <c r="D90" s="173" t="s">
        <v>213</v>
      </c>
      <c r="E90" s="346" t="s">
        <v>222</v>
      </c>
      <c r="F90" s="347"/>
      <c r="G90" s="347"/>
      <c r="H90" s="347"/>
      <c r="I90" s="347"/>
      <c r="J90" s="347"/>
      <c r="K90" s="347"/>
      <c r="L90" s="347"/>
      <c r="M90" s="348"/>
      <c r="N90" s="22">
        <v>1500</v>
      </c>
      <c r="O90" s="23">
        <v>1500</v>
      </c>
      <c r="P90" s="24"/>
      <c r="Q90" s="23">
        <v>1500</v>
      </c>
      <c r="R90" s="26"/>
      <c r="S90" s="25">
        <v>1500</v>
      </c>
      <c r="T90" s="26"/>
    </row>
    <row r="91" spans="1:20" s="254" customFormat="1" ht="75">
      <c r="A91" s="247"/>
      <c r="B91" s="248" t="s">
        <v>48</v>
      </c>
      <c r="C91" s="248" t="s">
        <v>48</v>
      </c>
      <c r="D91" s="249" t="s">
        <v>213</v>
      </c>
      <c r="E91" s="376" t="s">
        <v>223</v>
      </c>
      <c r="F91" s="377"/>
      <c r="G91" s="377"/>
      <c r="H91" s="377"/>
      <c r="I91" s="377"/>
      <c r="J91" s="377"/>
      <c r="K91" s="377"/>
      <c r="L91" s="377"/>
      <c r="M91" s="378"/>
      <c r="N91" s="250"/>
      <c r="O91" s="251">
        <v>481.52</v>
      </c>
      <c r="P91" s="252" t="s">
        <v>224</v>
      </c>
      <c r="Q91" s="251">
        <v>481.52</v>
      </c>
      <c r="R91" s="248"/>
      <c r="S91" s="251">
        <v>481.52</v>
      </c>
      <c r="T91" s="248"/>
    </row>
    <row r="92" spans="1:20" s="269" customFormat="1" ht="41.25" customHeight="1">
      <c r="A92" s="263"/>
      <c r="B92" s="264" t="s">
        <v>50</v>
      </c>
      <c r="C92" s="264" t="s">
        <v>50</v>
      </c>
      <c r="D92" s="265" t="s">
        <v>213</v>
      </c>
      <c r="E92" s="379" t="s">
        <v>225</v>
      </c>
      <c r="F92" s="380"/>
      <c r="G92" s="380"/>
      <c r="H92" s="380"/>
      <c r="I92" s="380"/>
      <c r="J92" s="380"/>
      <c r="K92" s="380"/>
      <c r="L92" s="380"/>
      <c r="M92" s="381"/>
      <c r="N92" s="266"/>
      <c r="O92" s="267">
        <v>2054</v>
      </c>
      <c r="P92" s="268" t="s">
        <v>226</v>
      </c>
      <c r="Q92" s="267">
        <v>0</v>
      </c>
      <c r="R92" s="264" t="s">
        <v>316</v>
      </c>
      <c r="S92" s="267">
        <v>0</v>
      </c>
      <c r="T92" s="264"/>
    </row>
    <row r="93" spans="1:20" s="288" customFormat="1" ht="41.1" customHeight="1">
      <c r="A93" s="281"/>
      <c r="B93" s="282" t="s">
        <v>69</v>
      </c>
      <c r="C93" s="282" t="s">
        <v>69</v>
      </c>
      <c r="D93" s="283" t="s">
        <v>213</v>
      </c>
      <c r="E93" s="382" t="s">
        <v>324</v>
      </c>
      <c r="F93" s="383"/>
      <c r="G93" s="383"/>
      <c r="H93" s="383"/>
      <c r="I93" s="383"/>
      <c r="J93" s="383"/>
      <c r="K93" s="383"/>
      <c r="L93" s="383"/>
      <c r="M93" s="384"/>
      <c r="N93" s="284">
        <v>0</v>
      </c>
      <c r="O93" s="285">
        <v>0</v>
      </c>
      <c r="P93" s="286"/>
      <c r="Q93" s="285">
        <v>4617</v>
      </c>
      <c r="R93" s="282" t="s">
        <v>320</v>
      </c>
      <c r="S93" s="287">
        <v>6184</v>
      </c>
      <c r="T93" s="282"/>
    </row>
    <row r="94" spans="1:20" s="127" customFormat="1" ht="15" customHeight="1">
      <c r="B94" s="166"/>
      <c r="C94" s="166"/>
      <c r="D94" s="166"/>
      <c r="L94" s="196" t="s">
        <v>227</v>
      </c>
      <c r="M94" s="196"/>
      <c r="N94" s="167">
        <f>SUM(N85:N93)</f>
        <v>7666</v>
      </c>
      <c r="O94" s="168">
        <f>SUM(O85:O93)</f>
        <v>5202.5200000000004</v>
      </c>
      <c r="P94" s="169"/>
      <c r="Q94" s="167">
        <f>SUM(Q85:Q93)</f>
        <v>7765.52</v>
      </c>
      <c r="R94" s="169"/>
      <c r="S94" s="167">
        <f>SUM(S85:S93)</f>
        <v>9332.52</v>
      </c>
      <c r="T94" s="169"/>
    </row>
    <row r="95" spans="1:20" s="126" customFormat="1" ht="15" customHeight="1">
      <c r="B95" s="133"/>
      <c r="C95" s="133"/>
      <c r="D95" s="133"/>
      <c r="O95" s="139"/>
      <c r="P95" s="140"/>
      <c r="Q95" s="137"/>
      <c r="R95" s="140"/>
      <c r="S95" s="137"/>
      <c r="T95" s="140"/>
    </row>
    <row r="96" spans="1:20" s="49" customFormat="1" ht="37.5">
      <c r="A96" s="62" t="s">
        <v>228</v>
      </c>
      <c r="B96" s="206"/>
      <c r="C96" s="206"/>
      <c r="D96" s="206"/>
      <c r="E96" s="63"/>
      <c r="F96" s="63"/>
      <c r="G96" s="63"/>
      <c r="H96" s="63"/>
      <c r="I96" s="63"/>
      <c r="J96" s="63"/>
      <c r="K96" s="63"/>
      <c r="L96" s="63"/>
      <c r="M96" s="64"/>
      <c r="N96" s="207" t="s">
        <v>142</v>
      </c>
      <c r="O96" s="208" t="s">
        <v>143</v>
      </c>
      <c r="P96" s="209" t="s">
        <v>144</v>
      </c>
      <c r="Q96" s="65" t="s">
        <v>145</v>
      </c>
      <c r="R96" s="66" t="s">
        <v>144</v>
      </c>
      <c r="S96" s="65" t="s">
        <v>146</v>
      </c>
      <c r="T96" s="66" t="s">
        <v>144</v>
      </c>
    </row>
    <row r="97" spans="1:20" ht="30">
      <c r="A97" s="17" t="s">
        <v>147</v>
      </c>
      <c r="B97" s="162" t="s">
        <v>148</v>
      </c>
      <c r="C97" s="162" t="s">
        <v>149</v>
      </c>
      <c r="D97" s="201" t="s">
        <v>150</v>
      </c>
      <c r="E97" s="365" t="s">
        <v>151</v>
      </c>
      <c r="F97" s="365"/>
      <c r="G97" s="365"/>
      <c r="H97" s="365"/>
      <c r="I97" s="365"/>
      <c r="J97" s="365"/>
      <c r="K97" s="365"/>
      <c r="L97" s="365"/>
      <c r="M97" s="366"/>
      <c r="N97" s="261" t="s">
        <v>152</v>
      </c>
      <c r="O97" s="10" t="s">
        <v>152</v>
      </c>
      <c r="P97" s="14"/>
      <c r="Q97" s="10" t="s">
        <v>152</v>
      </c>
      <c r="R97" s="15"/>
      <c r="S97" s="10" t="s">
        <v>152</v>
      </c>
      <c r="T97" s="15"/>
    </row>
    <row r="98" spans="1:20" s="254" customFormat="1">
      <c r="A98" s="247">
        <v>10</v>
      </c>
      <c r="B98" s="248" t="s">
        <v>61</v>
      </c>
      <c r="C98" s="248" t="s">
        <v>48</v>
      </c>
      <c r="D98" s="256" t="s">
        <v>229</v>
      </c>
      <c r="E98" s="358" t="s">
        <v>230</v>
      </c>
      <c r="F98" s="359"/>
      <c r="G98" s="359"/>
      <c r="H98" s="359"/>
      <c r="I98" s="359"/>
      <c r="J98" s="359"/>
      <c r="K98" s="359"/>
      <c r="L98" s="359"/>
      <c r="M98" s="360"/>
      <c r="N98" s="250">
        <v>1485</v>
      </c>
      <c r="O98" s="251">
        <v>395</v>
      </c>
      <c r="P98" s="252" t="s">
        <v>231</v>
      </c>
      <c r="Q98" s="251">
        <v>395</v>
      </c>
      <c r="R98" s="248"/>
      <c r="S98" s="23">
        <v>395</v>
      </c>
      <c r="T98" s="248"/>
    </row>
    <row r="99" spans="1:20" s="27" customFormat="1">
      <c r="A99" s="21">
        <v>10</v>
      </c>
      <c r="B99" s="26" t="s">
        <v>61</v>
      </c>
      <c r="C99" s="26" t="s">
        <v>48</v>
      </c>
      <c r="D99" s="165" t="s">
        <v>232</v>
      </c>
      <c r="E99" s="346" t="s">
        <v>233</v>
      </c>
      <c r="F99" s="347"/>
      <c r="G99" s="347"/>
      <c r="H99" s="347"/>
      <c r="I99" s="347"/>
      <c r="J99" s="347"/>
      <c r="K99" s="347"/>
      <c r="L99" s="347"/>
      <c r="M99" s="348"/>
      <c r="N99" s="22">
        <v>560</v>
      </c>
      <c r="O99" s="23">
        <v>560</v>
      </c>
      <c r="P99" s="24"/>
      <c r="Q99" s="23">
        <v>560</v>
      </c>
      <c r="R99" s="26"/>
      <c r="S99" s="280">
        <v>560</v>
      </c>
      <c r="T99" s="26"/>
    </row>
    <row r="100" spans="1:20" s="27" customFormat="1">
      <c r="A100" s="21">
        <v>11</v>
      </c>
      <c r="B100" s="26" t="s">
        <v>61</v>
      </c>
      <c r="C100" s="26" t="s">
        <v>48</v>
      </c>
      <c r="D100" s="165" t="s">
        <v>232</v>
      </c>
      <c r="E100" s="346" t="s">
        <v>234</v>
      </c>
      <c r="F100" s="347"/>
      <c r="G100" s="347"/>
      <c r="H100" s="347"/>
      <c r="I100" s="347"/>
      <c r="J100" s="347"/>
      <c r="K100" s="347"/>
      <c r="L100" s="347"/>
      <c r="M100" s="348"/>
      <c r="N100" s="22">
        <v>2500</v>
      </c>
      <c r="O100" s="23">
        <v>2500</v>
      </c>
      <c r="P100" s="24"/>
      <c r="Q100" s="23">
        <v>2500</v>
      </c>
      <c r="R100" s="26"/>
      <c r="S100" s="23">
        <v>2500</v>
      </c>
      <c r="T100" s="26"/>
    </row>
    <row r="101" spans="1:20" s="254" customFormat="1" ht="30">
      <c r="A101" s="247">
        <v>11</v>
      </c>
      <c r="B101" s="248" t="s">
        <v>48</v>
      </c>
      <c r="C101" s="248" t="s">
        <v>48</v>
      </c>
      <c r="D101" s="255" t="s">
        <v>229</v>
      </c>
      <c r="E101" s="358" t="s">
        <v>235</v>
      </c>
      <c r="F101" s="359"/>
      <c r="G101" s="359"/>
      <c r="H101" s="359"/>
      <c r="I101" s="359"/>
      <c r="J101" s="359"/>
      <c r="K101" s="359"/>
      <c r="L101" s="359"/>
      <c r="M101" s="360"/>
      <c r="N101" s="250">
        <v>450</v>
      </c>
      <c r="O101" s="251">
        <v>0</v>
      </c>
      <c r="P101" s="252" t="s">
        <v>219</v>
      </c>
      <c r="Q101" s="251">
        <v>0</v>
      </c>
      <c r="R101" s="248"/>
      <c r="S101" s="251">
        <v>0</v>
      </c>
      <c r="T101" s="248"/>
    </row>
    <row r="102" spans="1:20" s="27" customFormat="1" ht="53.1" customHeight="1">
      <c r="A102" s="21">
        <v>9</v>
      </c>
      <c r="B102" s="26" t="s">
        <v>61</v>
      </c>
      <c r="C102" s="258" t="s">
        <v>69</v>
      </c>
      <c r="D102" s="165" t="s">
        <v>232</v>
      </c>
      <c r="E102" s="346" t="s">
        <v>236</v>
      </c>
      <c r="F102" s="347"/>
      <c r="G102" s="347"/>
      <c r="H102" s="347"/>
      <c r="I102" s="347"/>
      <c r="J102" s="347"/>
      <c r="K102" s="347"/>
      <c r="L102" s="347"/>
      <c r="M102" s="348"/>
      <c r="N102" s="22">
        <v>150</v>
      </c>
      <c r="O102" s="23">
        <v>150</v>
      </c>
      <c r="P102" s="24"/>
      <c r="Q102" s="23"/>
      <c r="R102" s="26"/>
      <c r="S102" s="23"/>
      <c r="T102" s="26"/>
    </row>
    <row r="103" spans="1:20" s="269" customFormat="1" ht="30">
      <c r="A103" s="263"/>
      <c r="B103" s="264" t="s">
        <v>50</v>
      </c>
      <c r="C103" s="264" t="s">
        <v>50</v>
      </c>
      <c r="D103" s="270" t="s">
        <v>229</v>
      </c>
      <c r="E103" s="379" t="s">
        <v>237</v>
      </c>
      <c r="F103" s="380"/>
      <c r="G103" s="380"/>
      <c r="H103" s="380"/>
      <c r="I103" s="380"/>
      <c r="J103" s="380"/>
      <c r="K103" s="380"/>
      <c r="L103" s="380"/>
      <c r="M103" s="381"/>
      <c r="N103" s="266"/>
      <c r="O103" s="267">
        <v>280</v>
      </c>
      <c r="P103" s="268" t="s">
        <v>226</v>
      </c>
      <c r="Q103" s="267">
        <v>0</v>
      </c>
      <c r="R103" s="264" t="s">
        <v>317</v>
      </c>
      <c r="S103" s="267">
        <v>0</v>
      </c>
      <c r="T103" s="264"/>
    </row>
    <row r="104" spans="1:20" s="288" customFormat="1" ht="30">
      <c r="A104" s="281"/>
      <c r="B104" s="282" t="s">
        <v>69</v>
      </c>
      <c r="C104" s="282" t="s">
        <v>69</v>
      </c>
      <c r="D104" s="289" t="s">
        <v>229</v>
      </c>
      <c r="E104" s="382" t="s">
        <v>322</v>
      </c>
      <c r="F104" s="383"/>
      <c r="G104" s="383"/>
      <c r="H104" s="383"/>
      <c r="I104" s="383"/>
      <c r="J104" s="383"/>
      <c r="K104" s="383"/>
      <c r="L104" s="383"/>
      <c r="M104" s="384"/>
      <c r="N104" s="284">
        <v>0</v>
      </c>
      <c r="O104" s="285">
        <v>0</v>
      </c>
      <c r="P104" s="286"/>
      <c r="Q104" s="285">
        <v>225</v>
      </c>
      <c r="R104" s="282" t="s">
        <v>321</v>
      </c>
      <c r="S104" s="285">
        <v>300</v>
      </c>
      <c r="T104" s="282" t="s">
        <v>323</v>
      </c>
    </row>
    <row r="105" spans="1:20" s="27" customFormat="1">
      <c r="A105" s="21"/>
      <c r="B105" s="26"/>
      <c r="C105" s="26"/>
      <c r="D105" s="165"/>
      <c r="E105" s="370"/>
      <c r="F105" s="371"/>
      <c r="G105" s="371"/>
      <c r="H105" s="371"/>
      <c r="I105" s="371"/>
      <c r="J105" s="371"/>
      <c r="K105" s="371"/>
      <c r="L105" s="371"/>
      <c r="M105" s="372"/>
      <c r="N105" s="22"/>
      <c r="O105" s="23"/>
      <c r="P105" s="24"/>
      <c r="Q105" s="23"/>
      <c r="R105" s="26"/>
      <c r="S105" s="23"/>
      <c r="T105" s="26"/>
    </row>
    <row r="106" spans="1:20" s="127" customFormat="1">
      <c r="B106" s="166"/>
      <c r="C106" s="166"/>
      <c r="D106" s="166"/>
      <c r="K106" s="195" t="s">
        <v>238</v>
      </c>
      <c r="L106" s="196"/>
      <c r="M106" s="196"/>
      <c r="N106" s="167">
        <f>SUM(N98:N105)</f>
        <v>5145</v>
      </c>
      <c r="O106" s="168">
        <f>SUM(O98:O105)</f>
        <v>3885</v>
      </c>
      <c r="P106" s="167"/>
      <c r="Q106" s="167">
        <f>SUM(Q98:Q105)</f>
        <v>3680</v>
      </c>
      <c r="R106" s="167"/>
      <c r="S106" s="167">
        <f>SUM(S98:S105)</f>
        <v>3755</v>
      </c>
      <c r="T106" s="167"/>
    </row>
    <row r="107" spans="1:20" s="127" customFormat="1" ht="15.75" thickBot="1">
      <c r="B107" s="166"/>
      <c r="C107" s="166"/>
      <c r="D107" s="166"/>
      <c r="M107" s="167"/>
      <c r="N107" s="167"/>
      <c r="O107" s="168"/>
      <c r="P107" s="169"/>
      <c r="Q107" s="167"/>
      <c r="R107" s="169"/>
      <c r="S107" s="167"/>
      <c r="T107" s="169"/>
    </row>
    <row r="108" spans="1:20" s="127" customFormat="1" ht="19.5" thickBot="1">
      <c r="B108" s="166"/>
      <c r="C108" s="166"/>
      <c r="D108" s="166"/>
      <c r="K108" s="367" t="s">
        <v>239</v>
      </c>
      <c r="L108" s="368"/>
      <c r="M108" s="369"/>
      <c r="N108" s="167">
        <f>SUM(N94,N81,N106,N73,N60)</f>
        <v>20436</v>
      </c>
      <c r="O108" s="168">
        <f>SUM(O94,O81,O106,O73,O60)</f>
        <v>16712.52</v>
      </c>
      <c r="P108" s="167"/>
      <c r="Q108" s="167">
        <f>SUM(Q94,Q81,Q106,Q73,Q60)</f>
        <v>18070.52</v>
      </c>
      <c r="R108" s="167"/>
      <c r="S108" s="167">
        <f>SUM(S94,S81,S106,S73,S60)</f>
        <v>19712.52</v>
      </c>
      <c r="T108" s="169"/>
    </row>
    <row r="109" spans="1:20" s="127" customFormat="1" ht="15.75" thickBot="1">
      <c r="B109" s="166"/>
      <c r="C109" s="166"/>
      <c r="D109" s="166"/>
      <c r="M109" s="167"/>
      <c r="N109" s="167"/>
      <c r="O109" s="168"/>
      <c r="P109" s="169"/>
      <c r="Q109" s="167"/>
      <c r="R109" s="169"/>
      <c r="S109" s="167"/>
      <c r="T109" s="169"/>
    </row>
    <row r="110" spans="1:20" s="127" customFormat="1" ht="21.75" thickBot="1">
      <c r="B110" s="166"/>
      <c r="C110" s="166"/>
      <c r="D110" s="385" t="s">
        <v>240</v>
      </c>
      <c r="E110" s="386"/>
      <c r="F110" s="386"/>
      <c r="G110" s="386"/>
      <c r="H110" s="386"/>
      <c r="I110" s="386"/>
      <c r="J110" s="386"/>
      <c r="K110" s="386"/>
      <c r="L110" s="386"/>
      <c r="M110" s="387"/>
      <c r="N110" s="210">
        <f>SUM(N94,N81,N106,N73,N60,N47)</f>
        <v>67448.639999999999</v>
      </c>
      <c r="O110" s="211">
        <f>SUM(O94,O81,O106,O73,O60,O47)</f>
        <v>40288.58</v>
      </c>
      <c r="P110" s="167"/>
      <c r="Q110" s="210">
        <f>SUM(Q94,Q81,Q106,Q73,Q60,Q47)</f>
        <v>29646.58</v>
      </c>
      <c r="R110" s="167"/>
      <c r="S110" s="210">
        <f>SUM(S94,S81,S106,S73,S60,S47)</f>
        <v>31288.58</v>
      </c>
      <c r="T110" s="167"/>
    </row>
    <row r="111" spans="1:20" s="127" customFormat="1" ht="21">
      <c r="B111" s="166"/>
      <c r="C111" s="166"/>
      <c r="D111" s="166"/>
      <c r="F111" s="212"/>
      <c r="G111" s="212"/>
      <c r="H111" s="212"/>
      <c r="I111" s="212"/>
      <c r="J111" s="212"/>
      <c r="K111" s="212"/>
      <c r="L111" s="212"/>
      <c r="M111" s="212"/>
      <c r="N111" s="167"/>
      <c r="O111" s="168"/>
      <c r="P111" s="167"/>
      <c r="Q111" s="167"/>
      <c r="R111" s="167"/>
      <c r="S111" s="167"/>
      <c r="T111" s="167"/>
    </row>
    <row r="112" spans="1:20" s="126" customFormat="1">
      <c r="B112" s="133"/>
      <c r="C112" s="133"/>
      <c r="D112" s="133"/>
      <c r="O112" s="139"/>
      <c r="P112" s="140"/>
      <c r="Q112" s="137"/>
      <c r="R112" s="140"/>
      <c r="S112" s="137"/>
      <c r="T112" s="140"/>
    </row>
    <row r="113" spans="1:20" s="49" customFormat="1" ht="37.5">
      <c r="A113" s="67" t="s">
        <v>241</v>
      </c>
      <c r="B113" s="213"/>
      <c r="C113" s="214"/>
      <c r="D113" s="215"/>
      <c r="E113" s="68"/>
      <c r="F113" s="68"/>
      <c r="G113" s="68"/>
      <c r="H113" s="68"/>
      <c r="I113" s="68"/>
      <c r="J113" s="68"/>
      <c r="K113" s="68"/>
      <c r="L113" s="68"/>
      <c r="M113" s="69"/>
      <c r="N113" s="216" t="s">
        <v>142</v>
      </c>
      <c r="O113" s="70" t="s">
        <v>143</v>
      </c>
      <c r="P113" s="217" t="s">
        <v>144</v>
      </c>
      <c r="Q113" s="70" t="s">
        <v>145</v>
      </c>
      <c r="R113" s="71" t="s">
        <v>144</v>
      </c>
      <c r="S113" s="70" t="s">
        <v>146</v>
      </c>
      <c r="T113" s="71" t="s">
        <v>144</v>
      </c>
    </row>
    <row r="114" spans="1:20" ht="30">
      <c r="A114" s="17" t="s">
        <v>147</v>
      </c>
      <c r="B114" s="162" t="s">
        <v>148</v>
      </c>
      <c r="C114" s="162" t="s">
        <v>149</v>
      </c>
      <c r="D114" s="182" t="s">
        <v>150</v>
      </c>
      <c r="E114" s="365" t="s">
        <v>151</v>
      </c>
      <c r="F114" s="365"/>
      <c r="G114" s="365"/>
      <c r="H114" s="365"/>
      <c r="I114" s="365"/>
      <c r="J114" s="365"/>
      <c r="K114" s="365"/>
      <c r="L114" s="365"/>
      <c r="M114" s="366"/>
      <c r="N114" s="261" t="s">
        <v>152</v>
      </c>
      <c r="O114" s="10" t="s">
        <v>152</v>
      </c>
      <c r="P114" s="14"/>
      <c r="Q114" s="10" t="s">
        <v>152</v>
      </c>
      <c r="R114" s="15"/>
      <c r="S114" s="10" t="s">
        <v>152</v>
      </c>
      <c r="T114" s="15"/>
    </row>
    <row r="115" spans="1:20" s="27" customFormat="1">
      <c r="A115" s="21"/>
      <c r="B115" s="26"/>
      <c r="C115" s="26"/>
      <c r="D115" s="173" t="s">
        <v>242</v>
      </c>
      <c r="E115" s="346"/>
      <c r="F115" s="347"/>
      <c r="G115" s="347"/>
      <c r="H115" s="347"/>
      <c r="I115" s="347"/>
      <c r="J115" s="347"/>
      <c r="K115" s="347"/>
      <c r="L115" s="347"/>
      <c r="M115" s="348"/>
      <c r="N115" s="22"/>
      <c r="O115" s="23"/>
      <c r="P115" s="24"/>
      <c r="Q115" s="23"/>
      <c r="R115" s="26"/>
      <c r="S115" s="23"/>
      <c r="T115" s="26"/>
    </row>
    <row r="116" spans="1:20" s="27" customFormat="1">
      <c r="A116" s="21"/>
      <c r="B116" s="26"/>
      <c r="C116" s="26"/>
      <c r="D116" s="173" t="s">
        <v>242</v>
      </c>
      <c r="E116" s="346"/>
      <c r="F116" s="347"/>
      <c r="G116" s="347"/>
      <c r="H116" s="347"/>
      <c r="I116" s="347"/>
      <c r="J116" s="347"/>
      <c r="K116" s="347"/>
      <c r="L116" s="347"/>
      <c r="M116" s="348"/>
      <c r="N116" s="22"/>
      <c r="O116" s="23"/>
      <c r="P116" s="24"/>
      <c r="Q116" s="23"/>
      <c r="R116" s="32"/>
      <c r="S116" s="23"/>
      <c r="T116" s="32"/>
    </row>
    <row r="117" spans="1:20" s="27" customFormat="1">
      <c r="A117" s="21"/>
      <c r="B117" s="26"/>
      <c r="C117" s="26"/>
      <c r="D117" s="173" t="s">
        <v>242</v>
      </c>
      <c r="E117" s="346"/>
      <c r="F117" s="347"/>
      <c r="G117" s="347"/>
      <c r="H117" s="347"/>
      <c r="I117" s="347"/>
      <c r="J117" s="347"/>
      <c r="K117" s="347"/>
      <c r="L117" s="347"/>
      <c r="M117" s="348"/>
      <c r="N117" s="22"/>
      <c r="O117" s="23"/>
      <c r="P117" s="24"/>
      <c r="Q117" s="23"/>
      <c r="R117" s="26"/>
      <c r="S117" s="23"/>
      <c r="T117" s="26"/>
    </row>
    <row r="118" spans="1:20" s="27" customFormat="1">
      <c r="A118" s="21"/>
      <c r="B118" s="26"/>
      <c r="C118" s="26"/>
      <c r="D118" s="173" t="s">
        <v>242</v>
      </c>
      <c r="E118" s="346"/>
      <c r="F118" s="347"/>
      <c r="G118" s="347"/>
      <c r="H118" s="347"/>
      <c r="I118" s="347"/>
      <c r="J118" s="347"/>
      <c r="K118" s="347"/>
      <c r="L118" s="347"/>
      <c r="M118" s="348"/>
      <c r="N118" s="22"/>
      <c r="O118" s="23"/>
      <c r="P118" s="24"/>
      <c r="Q118" s="23"/>
      <c r="R118" s="26"/>
      <c r="S118" s="23"/>
      <c r="T118" s="26"/>
    </row>
    <row r="119" spans="1:20" s="27" customFormat="1">
      <c r="A119" s="21"/>
      <c r="B119" s="26"/>
      <c r="C119" s="26"/>
      <c r="D119" s="173" t="s">
        <v>242</v>
      </c>
      <c r="E119" s="346"/>
      <c r="F119" s="347"/>
      <c r="G119" s="347"/>
      <c r="H119" s="347"/>
      <c r="I119" s="347"/>
      <c r="J119" s="347"/>
      <c r="K119" s="347"/>
      <c r="L119" s="347"/>
      <c r="M119" s="348"/>
      <c r="N119" s="22"/>
      <c r="O119" s="23"/>
      <c r="P119" s="24"/>
      <c r="Q119" s="23"/>
      <c r="R119" s="26"/>
      <c r="S119" s="23"/>
      <c r="T119" s="26"/>
    </row>
    <row r="120" spans="1:20" s="27" customFormat="1">
      <c r="A120" s="21"/>
      <c r="B120" s="26"/>
      <c r="C120" s="26"/>
      <c r="D120" s="173" t="s">
        <v>242</v>
      </c>
      <c r="E120" s="346"/>
      <c r="F120" s="347"/>
      <c r="G120" s="347"/>
      <c r="H120" s="347"/>
      <c r="I120" s="347"/>
      <c r="J120" s="347"/>
      <c r="K120" s="347"/>
      <c r="L120" s="347"/>
      <c r="M120" s="348"/>
      <c r="N120" s="22"/>
      <c r="O120" s="23"/>
      <c r="P120" s="24"/>
      <c r="Q120" s="23"/>
      <c r="R120" s="26"/>
      <c r="S120" s="23"/>
      <c r="T120" s="26"/>
    </row>
    <row r="121" spans="1:20" s="27" customFormat="1">
      <c r="A121" s="21"/>
      <c r="B121" s="26"/>
      <c r="C121" s="26"/>
      <c r="D121" s="173" t="s">
        <v>242</v>
      </c>
      <c r="E121" s="346"/>
      <c r="F121" s="347"/>
      <c r="G121" s="347"/>
      <c r="H121" s="347"/>
      <c r="I121" s="347"/>
      <c r="J121" s="347"/>
      <c r="K121" s="347"/>
      <c r="L121" s="347"/>
      <c r="M121" s="348"/>
      <c r="N121" s="22"/>
      <c r="O121" s="23"/>
      <c r="P121" s="24"/>
      <c r="Q121" s="23"/>
      <c r="R121" s="26"/>
      <c r="S121" s="23"/>
      <c r="T121" s="26"/>
    </row>
    <row r="122" spans="1:20" s="27" customFormat="1">
      <c r="A122" s="21"/>
      <c r="B122" s="26"/>
      <c r="C122" s="26"/>
      <c r="D122" s="173" t="s">
        <v>242</v>
      </c>
      <c r="E122" s="346"/>
      <c r="F122" s="347"/>
      <c r="G122" s="347"/>
      <c r="H122" s="347"/>
      <c r="I122" s="347"/>
      <c r="J122" s="347"/>
      <c r="K122" s="347"/>
      <c r="L122" s="347"/>
      <c r="M122" s="348"/>
      <c r="N122" s="22"/>
      <c r="O122" s="23"/>
      <c r="P122" s="24"/>
      <c r="Q122" s="23"/>
      <c r="R122" s="26"/>
      <c r="S122" s="23"/>
      <c r="T122" s="26"/>
    </row>
    <row r="123" spans="1:20" s="27" customFormat="1">
      <c r="A123" s="21"/>
      <c r="B123" s="26"/>
      <c r="C123" s="26"/>
      <c r="D123" s="173" t="s">
        <v>242</v>
      </c>
      <c r="E123" s="346"/>
      <c r="F123" s="347"/>
      <c r="G123" s="347"/>
      <c r="H123" s="347"/>
      <c r="I123" s="347"/>
      <c r="J123" s="347"/>
      <c r="K123" s="347"/>
      <c r="L123" s="347"/>
      <c r="M123" s="348"/>
      <c r="N123" s="22"/>
      <c r="O123" s="23"/>
      <c r="P123" s="24"/>
      <c r="Q123" s="23"/>
      <c r="R123" s="26"/>
      <c r="S123" s="23"/>
      <c r="T123" s="26"/>
    </row>
    <row r="124" spans="1:20" s="27" customFormat="1">
      <c r="A124" s="21"/>
      <c r="B124" s="26"/>
      <c r="C124" s="26"/>
      <c r="D124" s="173" t="s">
        <v>242</v>
      </c>
      <c r="E124" s="346"/>
      <c r="F124" s="347"/>
      <c r="G124" s="347"/>
      <c r="H124" s="347"/>
      <c r="I124" s="347"/>
      <c r="J124" s="347"/>
      <c r="K124" s="347"/>
      <c r="L124" s="347"/>
      <c r="M124" s="348"/>
      <c r="N124" s="22"/>
      <c r="O124" s="23"/>
      <c r="P124" s="24"/>
      <c r="Q124" s="23"/>
      <c r="R124" s="26"/>
      <c r="S124" s="23"/>
      <c r="T124" s="26"/>
    </row>
    <row r="125" spans="1:20" s="27" customFormat="1" ht="15.75" thickBot="1">
      <c r="A125" s="21"/>
      <c r="B125" s="26"/>
      <c r="C125" s="26"/>
      <c r="D125" s="173" t="s">
        <v>242</v>
      </c>
      <c r="E125" s="346"/>
      <c r="F125" s="347"/>
      <c r="G125" s="347"/>
      <c r="H125" s="347"/>
      <c r="I125" s="347"/>
      <c r="J125" s="347"/>
      <c r="K125" s="347"/>
      <c r="L125" s="347"/>
      <c r="M125" s="348"/>
      <c r="N125" s="22"/>
      <c r="O125" s="23"/>
      <c r="P125" s="24"/>
      <c r="Q125" s="23"/>
      <c r="R125" s="26"/>
      <c r="S125" s="23"/>
      <c r="T125" s="26"/>
    </row>
    <row r="126" spans="1:20" s="127" customFormat="1" ht="21.75" thickBot="1">
      <c r="B126" s="166"/>
      <c r="C126" s="166"/>
      <c r="D126" s="166"/>
      <c r="G126" s="385" t="s">
        <v>243</v>
      </c>
      <c r="H126" s="386"/>
      <c r="I126" s="386"/>
      <c r="J126" s="386"/>
      <c r="K126" s="386"/>
      <c r="L126" s="386"/>
      <c r="M126" s="387" t="s">
        <v>243</v>
      </c>
      <c r="N126" s="167">
        <f>SUM(N115:N125)</f>
        <v>0</v>
      </c>
      <c r="O126" s="168">
        <f>SUM(O115:O125)</f>
        <v>0</v>
      </c>
      <c r="P126" s="169"/>
      <c r="Q126" s="167">
        <f>SUM(Q115:Q125)</f>
        <v>0</v>
      </c>
      <c r="R126" s="169"/>
      <c r="S126" s="167">
        <f>SUM(S115:S125)</f>
        <v>0</v>
      </c>
      <c r="T126" s="169"/>
    </row>
    <row r="127" spans="1:20" s="126" customFormat="1" ht="15.75" thickBot="1">
      <c r="B127" s="133"/>
      <c r="C127" s="133"/>
      <c r="D127" s="133"/>
      <c r="O127" s="139"/>
      <c r="P127" s="140"/>
      <c r="Q127" s="137"/>
      <c r="R127" s="140"/>
      <c r="S127" s="137"/>
      <c r="T127" s="140"/>
    </row>
    <row r="128" spans="1:20" s="126" customFormat="1" ht="21.75" thickBot="1">
      <c r="B128" s="133"/>
      <c r="C128" s="133"/>
      <c r="D128" s="133"/>
      <c r="G128" s="385" t="s">
        <v>244</v>
      </c>
      <c r="H128" s="386"/>
      <c r="I128" s="386"/>
      <c r="J128" s="386"/>
      <c r="K128" s="386"/>
      <c r="L128" s="386"/>
      <c r="M128" s="387"/>
      <c r="N128" s="218">
        <f>N110</f>
        <v>67448.639999999999</v>
      </c>
      <c r="O128" s="168">
        <f>O110</f>
        <v>40288.58</v>
      </c>
      <c r="P128" s="140"/>
      <c r="Q128" s="170">
        <f>Q110</f>
        <v>29646.58</v>
      </c>
      <c r="R128" s="140"/>
      <c r="S128" s="170">
        <f>S110</f>
        <v>31288.58</v>
      </c>
      <c r="T128" s="140"/>
    </row>
    <row r="129" spans="2:20" s="126" customFormat="1" ht="15.75" thickBot="1">
      <c r="B129" s="133"/>
      <c r="C129" s="133"/>
      <c r="D129" s="133"/>
      <c r="O129" s="139"/>
      <c r="P129" s="140"/>
      <c r="Q129" s="137"/>
      <c r="R129" s="140"/>
      <c r="S129" s="137"/>
      <c r="T129" s="140"/>
    </row>
    <row r="130" spans="2:20" s="127" customFormat="1" ht="21.75" thickBot="1">
      <c r="B130" s="166"/>
      <c r="C130" s="166"/>
      <c r="D130" s="166"/>
      <c r="F130" s="219"/>
      <c r="G130" s="385" t="s">
        <v>245</v>
      </c>
      <c r="H130" s="386"/>
      <c r="I130" s="386"/>
      <c r="J130" s="386"/>
      <c r="K130" s="386"/>
      <c r="L130" s="386"/>
      <c r="M130" s="387"/>
      <c r="N130" s="218">
        <f>N128*0.05</f>
        <v>3372.4320000000002</v>
      </c>
      <c r="O130" s="220">
        <f>O128*0.05</f>
        <v>2014.4290000000001</v>
      </c>
      <c r="P130" s="218"/>
      <c r="Q130" s="290">
        <f>Q128*0.05</f>
        <v>1482.3290000000002</v>
      </c>
      <c r="R130" s="218"/>
      <c r="S130" s="218">
        <f>S128*0.05</f>
        <v>1564.4290000000001</v>
      </c>
      <c r="T130" s="167"/>
    </row>
    <row r="131" spans="2:20" s="126" customFormat="1">
      <c r="B131" s="133"/>
      <c r="C131" s="133"/>
      <c r="D131" s="133"/>
      <c r="O131" s="139"/>
      <c r="P131" s="140"/>
      <c r="Q131" s="137"/>
      <c r="R131" s="140"/>
      <c r="S131" s="137"/>
      <c r="T131" s="140"/>
    </row>
    <row r="132" spans="2:20" s="126" customFormat="1" ht="15.75" thickBot="1">
      <c r="B132" s="133"/>
      <c r="C132" s="133"/>
      <c r="D132" s="133"/>
      <c r="O132" s="139"/>
      <c r="P132" s="140"/>
      <c r="Q132" s="137"/>
      <c r="R132" s="140"/>
      <c r="S132" s="137"/>
      <c r="T132" s="140"/>
    </row>
    <row r="133" spans="2:20" s="221" customFormat="1" ht="24" thickBot="1">
      <c r="B133" s="222"/>
      <c r="C133" s="222"/>
      <c r="D133" s="388" t="s">
        <v>246</v>
      </c>
      <c r="E133" s="389"/>
      <c r="F133" s="389"/>
      <c r="G133" s="389"/>
      <c r="H133" s="389"/>
      <c r="I133" s="389"/>
      <c r="J133" s="389"/>
      <c r="K133" s="389"/>
      <c r="L133" s="389"/>
      <c r="M133" s="390"/>
      <c r="N133" s="223">
        <f>SUM(N128:N130)</f>
        <v>70821.072</v>
      </c>
      <c r="O133" s="224">
        <f>SUM(O130,O126,O110)</f>
        <v>42303.009000000005</v>
      </c>
      <c r="P133" s="223"/>
      <c r="Q133" s="223">
        <f>SUM(Q130,Q126,Q110)</f>
        <v>31128.909000000003</v>
      </c>
      <c r="R133" s="223"/>
      <c r="S133" s="223">
        <f>SUM(S130,S126,S110)</f>
        <v>32853.009000000005</v>
      </c>
      <c r="T133" s="225"/>
    </row>
  </sheetData>
  <mergeCells count="89">
    <mergeCell ref="E43:M43"/>
    <mergeCell ref="G128:M128"/>
    <mergeCell ref="G130:M130"/>
    <mergeCell ref="D133:M133"/>
    <mergeCell ref="A1:C1"/>
    <mergeCell ref="D1:E1"/>
    <mergeCell ref="E121:M121"/>
    <mergeCell ref="E122:M122"/>
    <mergeCell ref="E123:M123"/>
    <mergeCell ref="E124:M124"/>
    <mergeCell ref="E125:M125"/>
    <mergeCell ref="G126:M126"/>
    <mergeCell ref="E115:M115"/>
    <mergeCell ref="E116:M116"/>
    <mergeCell ref="E117:M117"/>
    <mergeCell ref="E118:M118"/>
    <mergeCell ref="E119:M119"/>
    <mergeCell ref="E120:M120"/>
    <mergeCell ref="E103:M103"/>
    <mergeCell ref="E104:M104"/>
    <mergeCell ref="E105:M105"/>
    <mergeCell ref="K108:M108"/>
    <mergeCell ref="D110:M110"/>
    <mergeCell ref="E114:M114"/>
    <mergeCell ref="E102:M102"/>
    <mergeCell ref="E89:M89"/>
    <mergeCell ref="E90:M90"/>
    <mergeCell ref="E91:M91"/>
    <mergeCell ref="E92:M92"/>
    <mergeCell ref="E93:M93"/>
    <mergeCell ref="E97:M97"/>
    <mergeCell ref="E98:M98"/>
    <mergeCell ref="E99:M99"/>
    <mergeCell ref="E100:M100"/>
    <mergeCell ref="E101:M101"/>
    <mergeCell ref="E88:M88"/>
    <mergeCell ref="E78:M78"/>
    <mergeCell ref="E79:M79"/>
    <mergeCell ref="E80:M80"/>
    <mergeCell ref="E84:M84"/>
    <mergeCell ref="E85:M85"/>
    <mergeCell ref="E86:M86"/>
    <mergeCell ref="E87:M87"/>
    <mergeCell ref="E77:M77"/>
    <mergeCell ref="E64:M64"/>
    <mergeCell ref="E65:M65"/>
    <mergeCell ref="E66:M66"/>
    <mergeCell ref="E67:M67"/>
    <mergeCell ref="E68:M68"/>
    <mergeCell ref="E69:M69"/>
    <mergeCell ref="E70:M70"/>
    <mergeCell ref="E71:M71"/>
    <mergeCell ref="E72:M72"/>
    <mergeCell ref="E76:M76"/>
    <mergeCell ref="E63:M63"/>
    <mergeCell ref="E44:M44"/>
    <mergeCell ref="J47:M47"/>
    <mergeCell ref="E51:M51"/>
    <mergeCell ref="E52:M52"/>
    <mergeCell ref="E53:M53"/>
    <mergeCell ref="E54:M54"/>
    <mergeCell ref="E55:M55"/>
    <mergeCell ref="E56:M56"/>
    <mergeCell ref="E57:M57"/>
    <mergeCell ref="E58:M58"/>
    <mergeCell ref="E59:M59"/>
    <mergeCell ref="E42:M42"/>
    <mergeCell ref="E26:M26"/>
    <mergeCell ref="E28:M28"/>
    <mergeCell ref="E33:M33"/>
    <mergeCell ref="E34:M34"/>
    <mergeCell ref="E35:M35"/>
    <mergeCell ref="E36:M36"/>
    <mergeCell ref="E37:M37"/>
    <mergeCell ref="E38:M38"/>
    <mergeCell ref="E39:M39"/>
    <mergeCell ref="E40:M40"/>
    <mergeCell ref="E41:M41"/>
    <mergeCell ref="E27:M27"/>
    <mergeCell ref="E29:M29"/>
    <mergeCell ref="E25:M25"/>
    <mergeCell ref="A11:N14"/>
    <mergeCell ref="E18:M18"/>
    <mergeCell ref="E19:M19"/>
    <mergeCell ref="E20:M20"/>
    <mergeCell ref="E21:M21"/>
    <mergeCell ref="E22:M22"/>
    <mergeCell ref="E23:M23"/>
    <mergeCell ref="E24:M24"/>
  </mergeCells>
  <dataValidations count="5">
    <dataValidation allowBlank="1" showInputMessage="1" showErrorMessage="1" error="Please select from the drop down menu" sqref="D34:D44" xr:uid="{45C3A760-C80C-484A-A4E4-33AD0C01FF2D}"/>
    <dataValidation type="list" allowBlank="1" showInputMessage="1" showErrorMessage="1" sqref="H6" xr:uid="{8F996B69-63AC-4442-B83E-FD9E1417D61D}">
      <formula1>YesNo</formula1>
    </dataValidation>
    <dataValidation type="list" allowBlank="1" showInputMessage="1" showErrorMessage="1" sqref="D115:D125" xr:uid="{E6B4D1A4-EF4D-4EAE-A63B-C86EFB21BEF1}">
      <formula1>Salaries</formula1>
    </dataValidation>
    <dataValidation type="list" allowBlank="1" showInputMessage="1" showErrorMessage="1" sqref="B115:C125 B52:C59 B34:C44 B77:C80 B98:C105 B64:C72 B85:C93 B19:C29" xr:uid="{5033AD29-17C1-483A-9CE5-61B94F6B646C}">
      <formula1>Quarter1</formula1>
    </dataValidation>
    <dataValidation allowBlank="1" showInputMessage="1" showErrorMessage="1" error="Please Select from the Drop Down Menu" sqref="D85:D93" xr:uid="{9BACAB6C-9E81-4B5E-B4A8-3840596078A6}"/>
  </dataValidations>
  <pageMargins left="0.7" right="0.7" top="0.75" bottom="0.75" header="0.3" footer="0.3"/>
  <pageSetup paperSize="5" scale="81" orientation="landscape" r:id="rId1"/>
  <rowBreaks count="2" manualBreakCount="2">
    <brk id="21" max="19" man="1"/>
    <brk id="36" max="19" man="1"/>
  </rowBreaks>
  <colBreaks count="1" manualBreakCount="1">
    <brk id="14"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16B84131-8FFC-49B9-972C-42F09CA74566}">
          <x14:formula1>
            <xm:f>'Budget Roll-Up'!$B$10:$B$12</xm:f>
          </x14:formula1>
          <xm:sqref>D52:D59</xm:sqref>
        </x14:dataValidation>
        <x14:dataValidation type="list" allowBlank="1" showInputMessage="1" showErrorMessage="1" error="Please Select from the Drop Down Menu" xr:uid="{CA9A318C-24CC-4701-AC25-1BF2E33413B5}">
          <x14:formula1>
            <xm:f>'Budget Roll-Up'!$B$13:$B$14</xm:f>
          </x14:formula1>
          <xm:sqref>D64:D72</xm:sqref>
        </x14:dataValidation>
        <x14:dataValidation type="list" allowBlank="1" showInputMessage="1" showErrorMessage="1" xr:uid="{868C5A3E-B7A2-41B2-923C-A34C49F51E0A}">
          <x14:formula1>
            <xm:f>'Budget Roll-Up'!$B$21:$B$23</xm:f>
          </x14:formula1>
          <xm:sqref>D98:D105</xm:sqref>
        </x14:dataValidation>
        <x14:dataValidation type="list" allowBlank="1" showInputMessage="1" showErrorMessage="1" error="Please Select from the Drop Down Menu" xr:uid="{8E9CA57F-4F12-4565-B898-5505917C581E}">
          <x14:formula1>
            <xm:f>'Budget Roll-Up'!$B$15:$B$16</xm:f>
          </x14:formula1>
          <xm:sqref>D77:D80</xm:sqref>
        </x14:dataValidation>
        <x14:dataValidation type="list" allowBlank="1" showInputMessage="1" showErrorMessage="1" error="Please select from the drop down menu" xr:uid="{2CEC2CF6-0B19-4F9C-B0D5-0D6A5A297BEE}">
          <x14:formula1>
            <xm:f>'Budget Roll-Up'!$B$4:$B$5</xm:f>
          </x14:formula1>
          <xm:sqref>D19:D29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Q28" sqref="Q28"/>
    </sheetView>
  </sheetViews>
  <sheetFormatPr defaultColWidth="8.85546875" defaultRowHeight="15"/>
  <cols>
    <col min="1" max="1" width="3" bestFit="1" customWidth="1"/>
    <col min="2" max="2" width="28.85546875" customWidth="1"/>
    <col min="3" max="3" width="16.42578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42578125" customWidth="1"/>
    <col min="13" max="13" width="3" bestFit="1" customWidth="1"/>
    <col min="14" max="14" width="27.42578125" bestFit="1" customWidth="1"/>
    <col min="15" max="15" width="16.42578125" customWidth="1"/>
    <col min="16" max="16" width="6.7109375" customWidth="1"/>
    <col min="18" max="18" width="3" bestFit="1" customWidth="1"/>
    <col min="19" max="19" width="27.42578125" bestFit="1" customWidth="1"/>
    <col min="22" max="22" width="27.42578125" bestFit="1" customWidth="1"/>
  </cols>
  <sheetData>
    <row r="1" spans="1:15" ht="18.75">
      <c r="A1" s="396" t="s">
        <v>247</v>
      </c>
      <c r="B1" s="396"/>
      <c r="C1" s="396"/>
      <c r="E1" s="396" t="s">
        <v>143</v>
      </c>
      <c r="F1" s="396"/>
      <c r="G1" s="396"/>
      <c r="I1" s="396" t="s">
        <v>145</v>
      </c>
      <c r="J1" s="396"/>
      <c r="K1" s="396"/>
      <c r="M1" s="396" t="s">
        <v>146</v>
      </c>
      <c r="N1" s="396"/>
      <c r="O1" s="396"/>
    </row>
    <row r="2" spans="1:15">
      <c r="A2" s="327" t="s">
        <v>248</v>
      </c>
      <c r="B2" s="327"/>
      <c r="C2" s="1" t="s">
        <v>249</v>
      </c>
      <c r="E2" s="327" t="s">
        <v>248</v>
      </c>
      <c r="F2" s="327"/>
      <c r="G2" s="1" t="s">
        <v>249</v>
      </c>
      <c r="I2" s="327" t="s">
        <v>248</v>
      </c>
      <c r="J2" s="327"/>
      <c r="K2" s="1" t="s">
        <v>249</v>
      </c>
      <c r="M2" s="327" t="s">
        <v>248</v>
      </c>
      <c r="N2" s="327"/>
      <c r="O2" s="1" t="s">
        <v>249</v>
      </c>
    </row>
    <row r="3" spans="1:15">
      <c r="A3" s="394" t="s">
        <v>250</v>
      </c>
      <c r="B3" s="395"/>
      <c r="C3" s="18"/>
      <c r="E3" s="394" t="s">
        <v>250</v>
      </c>
      <c r="F3" s="395"/>
      <c r="G3" s="18"/>
      <c r="I3" s="394" t="s">
        <v>250</v>
      </c>
      <c r="J3" s="395"/>
      <c r="K3" s="18"/>
      <c r="M3" s="394" t="s">
        <v>250</v>
      </c>
      <c r="N3" s="395"/>
      <c r="O3" s="18"/>
    </row>
    <row r="4" spans="1:15">
      <c r="A4" s="4">
        <v>1</v>
      </c>
      <c r="B4" s="5" t="s">
        <v>153</v>
      </c>
      <c r="C4" s="18">
        <f ca="1">SUMIF('Budget Detail &amp; Amendments'!$D$1:$D$129, B4, 'Budget Detail &amp; Amendments'!$N$1:$N$126)</f>
        <v>35496.54</v>
      </c>
      <c r="E4" s="4">
        <v>1</v>
      </c>
      <c r="F4" s="5" t="s">
        <v>153</v>
      </c>
      <c r="G4" s="18">
        <f ca="1">SUMIF('Budget Detail &amp; Amendments'!$D$1:$D$129, B4, 'Budget Detail &amp; Amendments'!$O$1:$O$126)</f>
        <v>22978.53</v>
      </c>
      <c r="I4" s="4">
        <v>1</v>
      </c>
      <c r="J4" s="5" t="s">
        <v>153</v>
      </c>
      <c r="K4" s="18">
        <f ca="1">SUMIF('Budget Detail &amp; Amendments'!$D$1:$D$129, B4, 'Budget Detail &amp; Amendments'!$Q$1:$Q$126)</f>
        <v>10978.529999999999</v>
      </c>
      <c r="M4" s="4">
        <v>1</v>
      </c>
      <c r="N4" s="5" t="s">
        <v>153</v>
      </c>
      <c r="O4" s="18">
        <f ca="1">SUMIF('Budget Detail &amp; Amendments'!$D$1:$D$129, B4, 'Budget Detail &amp; Amendments'!$S$1:$S$126)</f>
        <v>10978.529999999999</v>
      </c>
    </row>
    <row r="5" spans="1:15">
      <c r="A5" s="4">
        <v>2</v>
      </c>
      <c r="B5" s="5" t="s">
        <v>251</v>
      </c>
      <c r="C5" s="18">
        <f ca="1">SUMIF('Budget Detail &amp; Amendments'!$D$1:$D$129, B5, 'Budget Detail &amp; Amendments'!$N$1:$N$126)</f>
        <v>0</v>
      </c>
      <c r="E5" s="4">
        <v>2</v>
      </c>
      <c r="F5" s="5" t="s">
        <v>251</v>
      </c>
      <c r="G5" s="18">
        <f ca="1">SUMIF('Budget Detail &amp; Amendments'!$D$1:$D$129, B5, 'Budget Detail &amp; Amendments'!$O$1:$O$126)</f>
        <v>0</v>
      </c>
      <c r="I5" s="4">
        <v>2</v>
      </c>
      <c r="J5" s="5" t="s">
        <v>251</v>
      </c>
      <c r="K5" s="18">
        <f ca="1">SUMIF('Budget Detail &amp; Amendments'!$D$1:$D$129, B5, 'Budget Detail &amp; Amendments'!$Q$1:$Q$126)</f>
        <v>0</v>
      </c>
      <c r="M5" s="4">
        <v>2</v>
      </c>
      <c r="N5" s="5" t="s">
        <v>251</v>
      </c>
      <c r="O5" s="18">
        <f ca="1">SUMIF('Budget Detail &amp; Amendments'!$D$1:$D$129, B5, 'Budget Detail &amp; Amendments'!$S$1:$S$126)</f>
        <v>0</v>
      </c>
    </row>
    <row r="6" spans="1:15">
      <c r="A6" s="4">
        <v>3</v>
      </c>
      <c r="B6" s="5" t="s">
        <v>170</v>
      </c>
      <c r="C6" s="18">
        <f ca="1">SUMIF('Budget Detail &amp; Amendments'!$D$1:$D$129, B6, 'Budget Detail &amp; Amendments'!$N$1:$N$126)</f>
        <v>11516.1</v>
      </c>
      <c r="E6" s="4">
        <v>3</v>
      </c>
      <c r="F6" s="5" t="s">
        <v>170</v>
      </c>
      <c r="G6" s="18">
        <f ca="1">SUMIF('Budget Detail &amp; Amendments'!$D$1:$D$129, B6, 'Budget Detail &amp; Amendments'!$O$1:$O$126)</f>
        <v>6176.0599999999995</v>
      </c>
      <c r="I6" s="4">
        <v>3</v>
      </c>
      <c r="J6" s="5" t="s">
        <v>170</v>
      </c>
      <c r="K6" s="18">
        <f ca="1">SUMIF('Budget Detail &amp; Amendments'!$D$1:$D$129, B6, 'Budget Detail &amp; Amendments'!$Q$1:$Q$126)</f>
        <v>6176.0599999999995</v>
      </c>
      <c r="M6" s="4">
        <v>3</v>
      </c>
      <c r="N6" s="5" t="s">
        <v>170</v>
      </c>
      <c r="O6" s="18">
        <f ca="1">SUMIF('Budget Detail &amp; Amendments'!$D$1:$D$129, B6, 'Budget Detail &amp; Amendments'!$S$1:$S$126)</f>
        <v>6176.0599999999995</v>
      </c>
    </row>
    <row r="7" spans="1:15">
      <c r="A7" s="6">
        <v>4</v>
      </c>
      <c r="B7" s="7" t="s">
        <v>252</v>
      </c>
      <c r="C7" s="19">
        <f ca="1">SUM(C4:C6)</f>
        <v>47012.639999999999</v>
      </c>
      <c r="E7" s="6">
        <v>4</v>
      </c>
      <c r="F7" s="7" t="s">
        <v>252</v>
      </c>
      <c r="G7" s="19">
        <f ca="1">SUM(G4:G6)</f>
        <v>29154.589999999997</v>
      </c>
      <c r="I7" s="6">
        <v>4</v>
      </c>
      <c r="J7" s="7" t="s">
        <v>252</v>
      </c>
      <c r="K7" s="19">
        <f ca="1">SUM(K4:K6)</f>
        <v>17154.589999999997</v>
      </c>
      <c r="M7" s="6">
        <v>4</v>
      </c>
      <c r="N7" s="7" t="s">
        <v>252</v>
      </c>
      <c r="O7" s="19">
        <f ca="1">SUM(O4:O6)</f>
        <v>17154.589999999997</v>
      </c>
    </row>
    <row r="9" spans="1:15">
      <c r="A9" s="327" t="s">
        <v>253</v>
      </c>
      <c r="B9" s="327"/>
      <c r="E9" s="327" t="s">
        <v>253</v>
      </c>
      <c r="F9" s="327"/>
      <c r="I9" s="327" t="s">
        <v>253</v>
      </c>
      <c r="J9" s="327"/>
      <c r="M9" s="327" t="s">
        <v>253</v>
      </c>
      <c r="N9" s="327"/>
    </row>
    <row r="10" spans="1:15">
      <c r="A10" s="4">
        <v>5</v>
      </c>
      <c r="B10" s="5" t="s">
        <v>192</v>
      </c>
      <c r="C10" s="18">
        <f ca="1">SUMIF('Budget Detail &amp; Amendments'!$D$1:$D$129, B10, 'Budget Detail &amp; Amendments'!$N$1:$N$126)</f>
        <v>500</v>
      </c>
      <c r="E10" s="4">
        <v>5</v>
      </c>
      <c r="F10" s="5" t="s">
        <v>192</v>
      </c>
      <c r="G10" s="18">
        <f ca="1">SUMIF('Budget Detail &amp; Amendments'!$D$1:$D$129, B10, 'Budget Detail &amp; Amendments'!$O$1:$O$126)</f>
        <v>500</v>
      </c>
      <c r="I10" s="4">
        <v>5</v>
      </c>
      <c r="J10" s="5" t="s">
        <v>192</v>
      </c>
      <c r="K10" s="18">
        <f ca="1">SUMIF('Budget Detail &amp; Amendments'!$D$1:$D$129, B10, 'Budget Detail &amp; Amendments'!$Q$1:$Q$126)</f>
        <v>500</v>
      </c>
      <c r="M10" s="4">
        <v>5</v>
      </c>
      <c r="N10" s="5" t="s">
        <v>192</v>
      </c>
      <c r="O10" s="18">
        <f ca="1">SUMIF('Budget Detail &amp; Amendments'!$D$1:$D$129, B10, 'Budget Detail &amp; Amendments'!$S$1:$S$126)</f>
        <v>500</v>
      </c>
    </row>
    <row r="11" spans="1:15">
      <c r="A11" s="4">
        <v>6</v>
      </c>
      <c r="B11" s="5" t="s">
        <v>254</v>
      </c>
      <c r="C11" s="18">
        <f ca="1">SUMIF('Budget Detail &amp; Amendments'!$D$1:$D$129, B11, 'Budget Detail &amp; Amendments'!$N$1:$N$126)</f>
        <v>0</v>
      </c>
      <c r="E11" s="4">
        <v>6</v>
      </c>
      <c r="F11" s="5" t="s">
        <v>254</v>
      </c>
      <c r="G11" s="18">
        <f ca="1">SUMIF('Budget Detail &amp; Amendments'!$D$1:$D$129, B11, 'Budget Detail &amp; Amendments'!$O$1:$O$126)</f>
        <v>0</v>
      </c>
      <c r="I11" s="4">
        <v>6</v>
      </c>
      <c r="J11" s="5" t="s">
        <v>254</v>
      </c>
      <c r="K11" s="18">
        <f ca="1">SUMIF('Budget Detail &amp; Amendments'!$D$1:$D$129, B11, 'Budget Detail &amp; Amendments'!$Q$1:$Q$126)</f>
        <v>0</v>
      </c>
      <c r="M11" s="4">
        <v>6</v>
      </c>
      <c r="N11" s="5" t="s">
        <v>254</v>
      </c>
      <c r="O11" s="18">
        <f ca="1">SUMIF('Budget Detail &amp; Amendments'!$D$1:$D$129, B11, 'Budget Detail &amp; Amendments'!$S$1:$S$126)</f>
        <v>0</v>
      </c>
    </row>
    <row r="12" spans="1:15">
      <c r="A12" s="4">
        <v>7</v>
      </c>
      <c r="B12" s="5" t="s">
        <v>187</v>
      </c>
      <c r="C12" s="18">
        <f ca="1">SUMIF('Budget Detail &amp; Amendments'!$D$1:$D$129, B12, 'Budget Detail &amp; Amendments'!$N$1:$N$126)</f>
        <v>1075</v>
      </c>
      <c r="E12" s="4">
        <v>7</v>
      </c>
      <c r="F12" s="5" t="s">
        <v>187</v>
      </c>
      <c r="G12" s="18">
        <f ca="1">SUMIF('Budget Detail &amp; Amendments'!$D$1:$D$129, B12, 'Budget Detail &amp; Amendments'!$O$1:$O$126)</f>
        <v>1075</v>
      </c>
      <c r="I12" s="4">
        <v>7</v>
      </c>
      <c r="J12" s="5" t="s">
        <v>187</v>
      </c>
      <c r="K12" s="18">
        <f ca="1">SUMIF('Budget Detail &amp; Amendments'!$D$1:$D$129, B12, 'Budget Detail &amp; Amendments'!$Q$1:$Q$126)</f>
        <v>1075</v>
      </c>
      <c r="M12" s="4">
        <v>7</v>
      </c>
      <c r="N12" s="5" t="s">
        <v>187</v>
      </c>
      <c r="O12" s="18">
        <f ca="1">SUMIF('Budget Detail &amp; Amendments'!$D$1:$D$129, B12, 'Budget Detail &amp; Amendments'!$S$1:$S$126)</f>
        <v>1075</v>
      </c>
    </row>
    <row r="13" spans="1:15">
      <c r="A13" s="4">
        <v>8</v>
      </c>
      <c r="B13" s="5" t="s">
        <v>196</v>
      </c>
      <c r="C13" s="18">
        <f ca="1">SUMIF('Budget Detail &amp; Amendments'!$D$1:$D$129, B13, 'Budget Detail &amp; Amendments'!$N$1:$N$126)</f>
        <v>4000</v>
      </c>
      <c r="E13" s="4">
        <v>8</v>
      </c>
      <c r="F13" s="5" t="s">
        <v>196</v>
      </c>
      <c r="G13" s="18">
        <f ca="1">SUMIF('Budget Detail &amp; Amendments'!$D$1:$D$129, B13, 'Budget Detail &amp; Amendments'!$O$1:$O$126)</f>
        <v>4000</v>
      </c>
      <c r="I13" s="4">
        <v>8</v>
      </c>
      <c r="J13" s="5" t="s">
        <v>196</v>
      </c>
      <c r="K13" s="18">
        <f ca="1">SUMIF('Budget Detail &amp; Amendments'!$D$1:$D$129, B13, 'Budget Detail &amp; Amendments'!$Q$1:$Q$126)</f>
        <v>4000</v>
      </c>
      <c r="M13" s="4">
        <v>8</v>
      </c>
      <c r="N13" s="5" t="s">
        <v>196</v>
      </c>
      <c r="O13" s="18">
        <f ca="1">SUMIF('Budget Detail &amp; Amendments'!$D$1:$D$129, B13, 'Budget Detail &amp; Amendments'!$S$1:$S$126)</f>
        <v>4000</v>
      </c>
    </row>
    <row r="14" spans="1:15">
      <c r="A14" s="4">
        <v>9</v>
      </c>
      <c r="B14" s="5" t="s">
        <v>199</v>
      </c>
      <c r="C14" s="18">
        <f ca="1">SUMIF('Budget Detail &amp; Amendments'!$D$1:$D$129, B14, 'Budget Detail &amp; Amendments'!$N$1:$N$126)</f>
        <v>1450</v>
      </c>
      <c r="E14" s="4">
        <v>9</v>
      </c>
      <c r="F14" s="5" t="s">
        <v>199</v>
      </c>
      <c r="G14" s="18">
        <f ca="1">SUMIF('Budget Detail &amp; Amendments'!$D$1:$D$129, B14, 'Budget Detail &amp; Amendments'!$O$1:$O$126)</f>
        <v>1450</v>
      </c>
      <c r="I14" s="4">
        <v>9</v>
      </c>
      <c r="J14" s="5" t="s">
        <v>199</v>
      </c>
      <c r="K14" s="18">
        <f ca="1">SUMIF('Budget Detail &amp; Amendments'!$D$1:$D$129, B14, 'Budget Detail &amp; Amendments'!$Q$1:$Q$126)</f>
        <v>450</v>
      </c>
      <c r="M14" s="4">
        <v>9</v>
      </c>
      <c r="N14" s="5" t="s">
        <v>199</v>
      </c>
      <c r="O14" s="18">
        <f ca="1">SUMIF('Budget Detail &amp; Amendments'!$D$1:$D$129, B14, 'Budget Detail &amp; Amendments'!$S$1:$S$126)</f>
        <v>450</v>
      </c>
    </row>
    <row r="15" spans="1:15">
      <c r="A15" s="4">
        <v>10</v>
      </c>
      <c r="B15" s="5" t="s">
        <v>205</v>
      </c>
      <c r="C15" s="18">
        <f ca="1">SUMIF('Budget Detail &amp; Amendments'!$D$1:$D$129, B15, 'Budget Detail &amp; Amendments'!$N$1:$N$126)</f>
        <v>600</v>
      </c>
      <c r="E15" s="4">
        <v>10</v>
      </c>
      <c r="F15" s="5" t="s">
        <v>205</v>
      </c>
      <c r="G15" s="18">
        <f ca="1">SUMIF('Budget Detail &amp; Amendments'!$D$1:$D$129, B15, 'Budget Detail &amp; Amendments'!$O$1:$O$126)</f>
        <v>600</v>
      </c>
      <c r="I15" s="4">
        <v>10</v>
      </c>
      <c r="J15" s="5" t="s">
        <v>205</v>
      </c>
      <c r="K15" s="18">
        <f ca="1">SUMIF('Budget Detail &amp; Amendments'!$D$1:$D$129, B15, 'Budget Detail &amp; Amendments'!$Q$1:$Q$126)</f>
        <v>600</v>
      </c>
      <c r="M15" s="4">
        <v>10</v>
      </c>
      <c r="N15" s="5" t="s">
        <v>205</v>
      </c>
      <c r="O15" s="18">
        <f ca="1">SUMIF('Budget Detail &amp; Amendments'!$D$1:$D$129, B15, 'Budget Detail &amp; Amendments'!$S$1:$S$126)</f>
        <v>600</v>
      </c>
    </row>
    <row r="16" spans="1:15">
      <c r="A16" s="4">
        <v>11</v>
      </c>
      <c r="B16" s="5" t="s">
        <v>255</v>
      </c>
      <c r="C16" s="18">
        <f ca="1">SUMIF('Budget Detail &amp; Amendments'!$D$1:$D$129, B16, 'Budget Detail &amp; Amendments'!$N$1:$N$126)</f>
        <v>0</v>
      </c>
      <c r="E16" s="4">
        <v>11</v>
      </c>
      <c r="F16" s="5" t="s">
        <v>255</v>
      </c>
      <c r="G16" s="18">
        <f ca="1">SUMIF('Budget Detail &amp; Amendments'!$D$1:$D$129, B16, 'Budget Detail &amp; Amendments'!$O$1:$O$126)</f>
        <v>0</v>
      </c>
      <c r="I16" s="4">
        <v>11</v>
      </c>
      <c r="J16" s="5" t="s">
        <v>255</v>
      </c>
      <c r="K16" s="18">
        <f ca="1">SUMIF('Budget Detail &amp; Amendments'!$D$1:$D$129, B16, 'Budget Detail &amp; Amendments'!$Q$1:$Q$126)</f>
        <v>0</v>
      </c>
      <c r="M16" s="4">
        <v>11</v>
      </c>
      <c r="N16" s="5" t="s">
        <v>255</v>
      </c>
      <c r="O16" s="18">
        <f ca="1">SUMIF('Budget Detail &amp; Amendments'!$D$1:$D$129, B16, 'Budget Detail &amp; Amendments'!$S$1:$S$126)</f>
        <v>0</v>
      </c>
    </row>
    <row r="17" spans="1:15">
      <c r="A17" s="4">
        <v>12</v>
      </c>
      <c r="B17" s="5" t="s">
        <v>213</v>
      </c>
      <c r="C17" s="18">
        <f ca="1">SUMIF('Budget Detail &amp; Amendments'!$D$1:$D$129, B17, 'Budget Detail &amp; Amendments'!$N$1:$N$126)</f>
        <v>7666</v>
      </c>
      <c r="E17" s="4">
        <v>12</v>
      </c>
      <c r="F17" s="5" t="s">
        <v>213</v>
      </c>
      <c r="G17" s="18">
        <f ca="1">SUMIF('Budget Detail &amp; Amendments'!$D$1:$D$129, B17, 'Budget Detail &amp; Amendments'!$O$1:$O$126)</f>
        <v>5202.5200000000004</v>
      </c>
      <c r="I17" s="4">
        <v>12</v>
      </c>
      <c r="J17" s="5" t="s">
        <v>213</v>
      </c>
      <c r="K17" s="18">
        <f ca="1">SUMIF('Budget Detail &amp; Amendments'!$D$1:$D$129, B17, 'Budget Detail &amp; Amendments'!$Q$1:$Q$126)</f>
        <v>7765.52</v>
      </c>
      <c r="M17" s="4">
        <v>12</v>
      </c>
      <c r="N17" s="5" t="s">
        <v>213</v>
      </c>
      <c r="O17" s="18">
        <f ca="1">SUMIF('Budget Detail &amp; Amendments'!$D$1:$D$129, B17, 'Budget Detail &amp; Amendments'!$S$1:$S$126)</f>
        <v>9332.52</v>
      </c>
    </row>
    <row r="18" spans="1:15">
      <c r="A18" s="4">
        <v>13</v>
      </c>
      <c r="B18" s="5" t="s">
        <v>256</v>
      </c>
      <c r="C18" s="18">
        <f ca="1">SUMIF('Budget Detail &amp; Amendments'!$D$1:$D$129, B18, 'Budget Detail &amp; Amendments'!$N$1:$N$126)</f>
        <v>0</v>
      </c>
      <c r="E18" s="4">
        <v>13</v>
      </c>
      <c r="F18" s="5" t="s">
        <v>256</v>
      </c>
      <c r="G18" s="18">
        <f ca="1">SUMIF('Budget Detail &amp; Amendments'!$D$1:$D$129, B18, 'Budget Detail &amp; Amendments'!$O$1:$O$126)</f>
        <v>0</v>
      </c>
      <c r="I18" s="4">
        <v>13</v>
      </c>
      <c r="J18" s="5" t="s">
        <v>256</v>
      </c>
      <c r="K18" s="18">
        <f ca="1">SUMIF('Budget Detail &amp; Amendments'!$D$1:$D$129, B18, 'Budget Detail &amp; Amendments'!$Q$1:$Q$126)</f>
        <v>0</v>
      </c>
      <c r="M18" s="4">
        <v>13</v>
      </c>
      <c r="N18" s="5" t="s">
        <v>256</v>
      </c>
      <c r="O18" s="18">
        <f ca="1">SUMIF('Budget Detail &amp; Amendments'!$D$1:$D$129, B18, 'Budget Detail &amp; Amendments'!$S$1:$S$126)</f>
        <v>0</v>
      </c>
    </row>
    <row r="19" spans="1:15">
      <c r="A19" s="4">
        <v>14</v>
      </c>
      <c r="B19" s="5" t="s">
        <v>257</v>
      </c>
      <c r="C19" s="18">
        <f ca="1">SUMIF('Budget Detail &amp; Amendments'!$D$1:$D$129, B19, 'Budget Detail &amp; Amendments'!$N$1:$N$126)</f>
        <v>0</v>
      </c>
      <c r="E19" s="4">
        <v>14</v>
      </c>
      <c r="F19" s="5" t="s">
        <v>257</v>
      </c>
      <c r="G19" s="18">
        <f ca="1">SUMIF('Budget Detail &amp; Amendments'!$D$1:$D$129, B19, 'Budget Detail &amp; Amendments'!$O$1:$O$126)</f>
        <v>0</v>
      </c>
      <c r="I19" s="4">
        <v>14</v>
      </c>
      <c r="J19" s="5" t="s">
        <v>257</v>
      </c>
      <c r="K19" s="18">
        <f ca="1">SUMIF('Budget Detail &amp; Amendments'!$D$1:$D$129, B19, 'Budget Detail &amp; Amendments'!$Q$1:$Q$126)</f>
        <v>0</v>
      </c>
      <c r="M19" s="4">
        <v>14</v>
      </c>
      <c r="N19" s="5" t="s">
        <v>257</v>
      </c>
      <c r="O19" s="18">
        <f ca="1">SUMIF('Budget Detail &amp; Amendments'!$D$1:$D$129, B19, 'Budget Detail &amp; Amendments'!$S$1:$S$126)</f>
        <v>0</v>
      </c>
    </row>
    <row r="20" spans="1:15">
      <c r="A20" s="4">
        <v>15</v>
      </c>
      <c r="B20" s="5" t="s">
        <v>258</v>
      </c>
      <c r="C20" s="18">
        <f ca="1">SUMIF('Budget Detail &amp; Amendments'!$D$1:$D$129, B20, 'Budget Detail &amp; Amendments'!$N$1:$N$126)</f>
        <v>0</v>
      </c>
      <c r="E20" s="4">
        <v>15</v>
      </c>
      <c r="F20" s="5" t="s">
        <v>258</v>
      </c>
      <c r="G20" s="18">
        <f ca="1">SUMIF('Budget Detail &amp; Amendments'!$D$1:$D$129, B20, 'Budget Detail &amp; Amendments'!$O$1:$O$126)</f>
        <v>0</v>
      </c>
      <c r="I20" s="4">
        <v>15</v>
      </c>
      <c r="J20" s="5" t="s">
        <v>258</v>
      </c>
      <c r="K20" s="18">
        <f ca="1">SUMIF('Budget Detail &amp; Amendments'!$D$1:$D$129, B20, 'Budget Detail &amp; Amendments'!$Q$1:$Q$126)</f>
        <v>0</v>
      </c>
      <c r="M20" s="4">
        <v>15</v>
      </c>
      <c r="N20" s="5" t="s">
        <v>258</v>
      </c>
      <c r="O20" s="18">
        <f ca="1">SUMIF('Budget Detail &amp; Amendments'!$D$1:$D$129, B20, 'Budget Detail &amp; Amendments'!$S$1:$S$126)</f>
        <v>0</v>
      </c>
    </row>
    <row r="21" spans="1:15">
      <c r="A21" s="4">
        <v>16</v>
      </c>
      <c r="B21" s="5" t="s">
        <v>232</v>
      </c>
      <c r="C21" s="18">
        <f ca="1">SUMIF('Budget Detail &amp; Amendments'!$D$1:$D$129, B21, 'Budget Detail &amp; Amendments'!$N$1:$N$126)</f>
        <v>3210</v>
      </c>
      <c r="E21" s="4">
        <v>16</v>
      </c>
      <c r="F21" s="5" t="s">
        <v>232</v>
      </c>
      <c r="G21" s="18">
        <f ca="1">SUMIF('Budget Detail &amp; Amendments'!$D$1:$D$129, B21, 'Budget Detail &amp; Amendments'!$O$1:$O$126)</f>
        <v>3210</v>
      </c>
      <c r="I21" s="4">
        <v>16</v>
      </c>
      <c r="J21" s="5" t="s">
        <v>232</v>
      </c>
      <c r="K21" s="18">
        <f ca="1">SUMIF('Budget Detail &amp; Amendments'!$D$1:$D$129, B21, 'Budget Detail &amp; Amendments'!$Q$1:$Q$126)</f>
        <v>3060</v>
      </c>
      <c r="M21" s="4">
        <v>16</v>
      </c>
      <c r="N21" s="5" t="s">
        <v>232</v>
      </c>
      <c r="O21" s="18">
        <f ca="1">SUMIF('Budget Detail &amp; Amendments'!$D$1:$D$129, B21, 'Budget Detail &amp; Amendments'!$S$1:$S$126)</f>
        <v>3060</v>
      </c>
    </row>
    <row r="22" spans="1:15">
      <c r="A22" s="4">
        <v>17</v>
      </c>
      <c r="B22" s="5" t="s">
        <v>229</v>
      </c>
      <c r="C22" s="18">
        <f ca="1">SUMIF('Budget Detail &amp; Amendments'!$D$1:$D$129, B22, 'Budget Detail &amp; Amendments'!$N$1:$N$126)</f>
        <v>1935</v>
      </c>
      <c r="E22" s="4">
        <v>17</v>
      </c>
      <c r="F22" s="5" t="s">
        <v>229</v>
      </c>
      <c r="G22" s="18">
        <f ca="1">SUMIF('Budget Detail &amp; Amendments'!$D$1:$D$129, B22, 'Budget Detail &amp; Amendments'!$O$1:$O$126)</f>
        <v>675</v>
      </c>
      <c r="I22" s="4">
        <v>17</v>
      </c>
      <c r="J22" s="5" t="s">
        <v>229</v>
      </c>
      <c r="K22" s="18">
        <f ca="1">SUMIF('Budget Detail &amp; Amendments'!$D$1:$D$129, B22, 'Budget Detail &amp; Amendments'!$Q$1:$Q$126)</f>
        <v>620</v>
      </c>
      <c r="M22" s="4">
        <v>17</v>
      </c>
      <c r="N22" s="5" t="s">
        <v>229</v>
      </c>
      <c r="O22" s="18">
        <f ca="1">SUMIF('Budget Detail &amp; Amendments'!$D$1:$D$129, B22, 'Budget Detail &amp; Amendments'!$S$1:$S$126)</f>
        <v>695</v>
      </c>
    </row>
    <row r="23" spans="1:15">
      <c r="A23" s="4">
        <v>18</v>
      </c>
      <c r="B23" s="5" t="s">
        <v>259</v>
      </c>
      <c r="C23" s="18">
        <f ca="1">SUMIF('Budget Detail &amp; Amendments'!$D$1:$D$129, B23, 'Budget Detail &amp; Amendments'!$N$1:$N$126)</f>
        <v>0</v>
      </c>
      <c r="E23" s="4">
        <v>18</v>
      </c>
      <c r="F23" s="5" t="s">
        <v>259</v>
      </c>
      <c r="G23" s="18">
        <f ca="1">SUMIF('Budget Detail &amp; Amendments'!$D$1:$D$129, B23, 'Budget Detail &amp; Amendments'!$O$1:$O$126)</f>
        <v>0</v>
      </c>
      <c r="I23" s="4">
        <v>18</v>
      </c>
      <c r="J23" s="5" t="s">
        <v>259</v>
      </c>
      <c r="K23" s="18">
        <f ca="1">SUMIF('Budget Detail &amp; Amendments'!$D$1:$D$129, B23, 'Budget Detail &amp; Amendments'!$Q$1:$Q$126)</f>
        <v>0</v>
      </c>
      <c r="M23" s="4">
        <v>18</v>
      </c>
      <c r="N23" s="5" t="s">
        <v>259</v>
      </c>
      <c r="O23" s="18">
        <f ca="1">SUMIF('Budget Detail &amp; Amendments'!$D$1:$D$129, B23, 'Budget Detail &amp; Amendments'!$S$1:$S$126)</f>
        <v>0</v>
      </c>
    </row>
    <row r="24" spans="1:15">
      <c r="A24" s="6">
        <v>19</v>
      </c>
      <c r="B24" s="7" t="s">
        <v>260</v>
      </c>
      <c r="C24" s="18">
        <f ca="1">SUM(C10:C23)</f>
        <v>20436</v>
      </c>
      <c r="E24" s="6">
        <v>19</v>
      </c>
      <c r="F24" s="7" t="s">
        <v>260</v>
      </c>
      <c r="G24" s="18">
        <f ca="1">SUM(G10:G23)</f>
        <v>16712.52</v>
      </c>
      <c r="I24" s="6">
        <v>19</v>
      </c>
      <c r="J24" s="7" t="s">
        <v>260</v>
      </c>
      <c r="K24" s="18">
        <f ca="1">SUM(K10:K23)</f>
        <v>18070.52</v>
      </c>
      <c r="M24" s="6">
        <v>19</v>
      </c>
      <c r="N24" s="7" t="s">
        <v>260</v>
      </c>
      <c r="O24" s="18">
        <f ca="1">SUM(O10:O23)</f>
        <v>19712.52</v>
      </c>
    </row>
    <row r="25" spans="1:15">
      <c r="C25" s="20"/>
      <c r="G25" s="20"/>
      <c r="K25" s="20"/>
      <c r="O25" s="20"/>
    </row>
    <row r="26" spans="1:15">
      <c r="A26" s="6">
        <v>20</v>
      </c>
      <c r="B26" s="7" t="s">
        <v>261</v>
      </c>
      <c r="C26" s="18">
        <f>'Budget Detail &amp; Amendments'!N130</f>
        <v>3372.4320000000002</v>
      </c>
      <c r="E26" s="6">
        <v>20</v>
      </c>
      <c r="F26" s="7" t="s">
        <v>261</v>
      </c>
      <c r="G26" s="18">
        <f>'Budget Detail &amp; Amendments'!O130</f>
        <v>2014.4290000000001</v>
      </c>
      <c r="I26" s="6">
        <v>20</v>
      </c>
      <c r="J26" s="7" t="s">
        <v>261</v>
      </c>
      <c r="K26" s="18">
        <f>'Budget Detail &amp; Amendments'!Q130</f>
        <v>1482.3290000000002</v>
      </c>
      <c r="M26" s="6">
        <v>20</v>
      </c>
      <c r="N26" s="7" t="s">
        <v>261</v>
      </c>
      <c r="O26" s="18">
        <f>'Budget Detail &amp; Amendments'!S130</f>
        <v>1564.4290000000001</v>
      </c>
    </row>
    <row r="27" spans="1:15">
      <c r="A27" s="1"/>
      <c r="B27" s="1"/>
      <c r="C27" s="20"/>
      <c r="E27" s="1"/>
      <c r="F27" s="1"/>
      <c r="G27" s="20"/>
      <c r="I27" s="1"/>
      <c r="J27" s="1"/>
      <c r="K27" s="20"/>
      <c r="M27" s="1"/>
      <c r="N27" s="1"/>
      <c r="O27" s="20"/>
    </row>
    <row r="28" spans="1:15">
      <c r="A28" s="6">
        <v>21</v>
      </c>
      <c r="B28" s="7" t="s">
        <v>262</v>
      </c>
      <c r="C28" s="18">
        <f>'Budget Detail &amp; Amendments'!N126</f>
        <v>0</v>
      </c>
      <c r="E28" s="6">
        <v>21</v>
      </c>
      <c r="F28" s="7" t="s">
        <v>262</v>
      </c>
      <c r="G28" s="18">
        <f>'Budget Detail &amp; Amendments'!O126</f>
        <v>0</v>
      </c>
      <c r="I28" s="6">
        <v>21</v>
      </c>
      <c r="J28" s="7" t="s">
        <v>262</v>
      </c>
      <c r="K28" s="18">
        <f>'Budget Detail &amp; Amendments'!Q126</f>
        <v>0</v>
      </c>
      <c r="M28" s="6">
        <v>21</v>
      </c>
      <c r="N28" s="7" t="s">
        <v>262</v>
      </c>
      <c r="O28" s="18">
        <f>'Budget Detail &amp; Amendments'!S126</f>
        <v>0</v>
      </c>
    </row>
    <row r="29" spans="1:15">
      <c r="A29" s="2"/>
      <c r="B29" s="1"/>
      <c r="C29" s="20"/>
      <c r="E29" s="2"/>
      <c r="F29" s="1"/>
      <c r="G29" s="20"/>
      <c r="I29" s="2"/>
      <c r="J29" s="1"/>
      <c r="K29" s="20"/>
      <c r="M29" s="2"/>
      <c r="N29" s="1"/>
      <c r="O29" s="20"/>
    </row>
    <row r="30" spans="1:15">
      <c r="A30" s="6">
        <v>22</v>
      </c>
      <c r="B30" s="7" t="s">
        <v>263</v>
      </c>
      <c r="C30" s="18">
        <f ca="1">SUM(C7,C24,C26,C28)</f>
        <v>70821.072</v>
      </c>
      <c r="E30" s="6">
        <v>22</v>
      </c>
      <c r="F30" s="7" t="s">
        <v>263</v>
      </c>
      <c r="G30" s="18">
        <f ca="1">SUM(G7,G24,G26,G28)</f>
        <v>47881.539000000004</v>
      </c>
      <c r="I30" s="6">
        <v>22</v>
      </c>
      <c r="J30" s="7" t="s">
        <v>263</v>
      </c>
      <c r="K30" s="18">
        <f ca="1">SUM(K7,K24,K26,K28)</f>
        <v>36707.438999999998</v>
      </c>
      <c r="M30" s="6">
        <v>22</v>
      </c>
      <c r="N30" s="7" t="s">
        <v>263</v>
      </c>
      <c r="O30" s="18">
        <f ca="1">SUM(O7,O24,O26,O28)</f>
        <v>38431.539000000004</v>
      </c>
    </row>
    <row r="33" spans="1:7" ht="15.75" thickBot="1"/>
    <row r="34" spans="1:7" ht="15" customHeight="1" thickBot="1">
      <c r="A34" s="397" t="s">
        <v>264</v>
      </c>
      <c r="B34" s="398"/>
      <c r="C34" s="398"/>
      <c r="D34" s="398"/>
      <c r="E34" s="398"/>
      <c r="F34" s="398"/>
      <c r="G34" s="399"/>
    </row>
    <row r="35" spans="1:7">
      <c r="A35" s="12"/>
      <c r="C35" s="12"/>
      <c r="D35" s="12"/>
      <c r="E35" s="12"/>
      <c r="F35" s="12"/>
    </row>
    <row r="52" ht="15" customHeight="1"/>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F43" sqref="F43"/>
    </sheetView>
  </sheetViews>
  <sheetFormatPr defaultColWidth="8.85546875" defaultRowHeight="15.75"/>
  <cols>
    <col min="1" max="1" width="22.42578125" style="13" customWidth="1"/>
    <col min="2" max="2" width="23.140625" style="1" customWidth="1"/>
    <col min="4" max="4" width="17.42578125" style="47" customWidth="1"/>
    <col min="6" max="6" width="18.140625" style="48" customWidth="1"/>
    <col min="8" max="8" width="17.85546875" style="47" customWidth="1"/>
    <col min="10" max="10" width="18.28515625" style="47" customWidth="1"/>
  </cols>
  <sheetData>
    <row r="1" spans="1:10" s="73" customFormat="1" ht="18.75">
      <c r="A1" s="72"/>
      <c r="B1" s="72"/>
      <c r="D1" s="74" t="s">
        <v>265</v>
      </c>
      <c r="E1" s="75"/>
      <c r="F1" s="76" t="s">
        <v>143</v>
      </c>
      <c r="G1" s="75"/>
      <c r="H1" s="74" t="s">
        <v>145</v>
      </c>
      <c r="I1" s="75"/>
      <c r="J1" s="74" t="s">
        <v>146</v>
      </c>
    </row>
    <row r="3" spans="1:10">
      <c r="A3" s="13" t="s">
        <v>266</v>
      </c>
      <c r="B3" s="1" t="str">
        <f>Narrative!C3</f>
        <v xml:space="preserve">Expanding Dual Enrollment in CTE: Dual Enrollment Welding Expo							</v>
      </c>
      <c r="D3" s="47">
        <f ca="1">SUMIF('Budget Detail &amp; Amendments'!$A:$Q, 1,'Budget Detail &amp; Amendments'!$N:$N)</f>
        <v>3113.26</v>
      </c>
      <c r="F3" s="48">
        <f ca="1">SUMIF('Budget Detail &amp; Amendments'!$A:$Q, 1, 'Budget Detail &amp; Amendments'!$O:$O)</f>
        <v>3113.26</v>
      </c>
      <c r="H3" s="47">
        <f ca="1">SUMIF('Budget Detail &amp; Amendments'!$A:$Q, 1, 'Budget Detail &amp; Amendments'!$Q:$Q)</f>
        <v>3113.26</v>
      </c>
      <c r="J3" s="47">
        <f ca="1">SUMIF('Budget Detail &amp; Amendments'!$A:$Q, 1, 'Budget Detail &amp; Amendments'!$S:$S)</f>
        <v>3113.26</v>
      </c>
    </row>
    <row r="4" spans="1:10">
      <c r="A4" s="13" t="s">
        <v>267</v>
      </c>
      <c r="B4" s="1" t="str">
        <f>Narrative!C43</f>
        <v xml:space="preserve">Expanding Dual Enrollment in CTE: Transportation Expo 						</v>
      </c>
      <c r="D4" s="47">
        <f ca="1">SUMIF('Budget Detail &amp; Amendments'!$A:$Q, 2,'Budget Detail &amp; Amendments'!$N:$N)</f>
        <v>3069.88</v>
      </c>
      <c r="F4" s="48">
        <f ca="1">SUMIF('Budget Detail &amp; Amendments'!$A:$Q, 2, 'Budget Detail &amp; Amendments'!$O:$O)</f>
        <v>3069.88</v>
      </c>
      <c r="H4" s="47">
        <f ca="1">SUMIF('Budget Detail &amp; Amendments'!$A:$Q, 2, 'Budget Detail &amp; Amendments'!$Q:$Q)</f>
        <v>3069.88</v>
      </c>
      <c r="J4" s="47">
        <f ca="1">SUMIF('Budget Detail &amp; Amendments'!$A:$Q, 2, 'Budget Detail &amp; Amendments'!$S:$S)</f>
        <v>3069.88</v>
      </c>
    </row>
    <row r="5" spans="1:10">
      <c r="A5" s="13" t="s">
        <v>268</v>
      </c>
      <c r="B5" s="1" t="str">
        <f>Narrative!C84</f>
        <v>Middle School I.T. Exploration Days</v>
      </c>
      <c r="D5" s="47">
        <f ca="1">SUMIF('Budget Detail &amp; Amendments'!$A:$Q, 3,'Budget Detail &amp; Amendments'!$N:$N)</f>
        <v>3139.77</v>
      </c>
      <c r="F5" s="48">
        <f ca="1">SUMIF('Budget Detail &amp; Amendments'!$A:$Q, 3, 'Budget Detail &amp; Amendments'!$O:$O)</f>
        <v>3139.77</v>
      </c>
      <c r="H5" s="47">
        <f ca="1">SUMIF('Budget Detail &amp; Amendments'!$A:$Q, 3, 'Budget Detail &amp; Amendments'!$Q:$Q)</f>
        <v>2139.77</v>
      </c>
      <c r="J5" s="47">
        <f ca="1">SUMIF('Budget Detail &amp; Amendments'!$A:$Q,3, 'Budget Detail &amp; Amendments'!$S:$S)</f>
        <v>2139.77</v>
      </c>
    </row>
    <row r="6" spans="1:10">
      <c r="A6" s="13" t="s">
        <v>269</v>
      </c>
      <c r="B6" s="1" t="str">
        <f>Narrative!C124</f>
        <v xml:space="preserve">Desire 2 Learn (D2L) &amp; New technology training for Dual Enrollment faculty </v>
      </c>
      <c r="D6" s="47">
        <f ca="1">SUMIF('Budget Detail &amp; Amendments'!$A:$Q,4,'Budget Detail &amp; Amendments'!$N:$N)</f>
        <v>8559.07</v>
      </c>
      <c r="F6" s="48">
        <f ca="1">SUMIF('Budget Detail &amp; Amendments'!$A:$Q, 4, 'Budget Detail &amp; Amendments'!$O:$O)</f>
        <v>6000</v>
      </c>
      <c r="H6" s="47">
        <f ca="1">SUMIF('Budget Detail &amp; Amendments'!$A:$Q, 4, 'Budget Detail &amp; Amendments'!$Q:$Q)</f>
        <v>0</v>
      </c>
      <c r="J6" s="47">
        <f ca="1">SUMIF('Budget Detail &amp; Amendments'!$A:$Q, 4, 'Budget Detail &amp; Amendments'!$S:$S)</f>
        <v>0</v>
      </c>
    </row>
    <row r="7" spans="1:10">
      <c r="A7" s="13" t="s">
        <v>270</v>
      </c>
      <c r="B7" s="1" t="str">
        <f>Narrative!C161</f>
        <v>School Counselors Dual Enrollment Pathways Workshop</v>
      </c>
      <c r="D7" s="47">
        <f ca="1">SUMIF('Budget Detail &amp; Amendments'!$A:$Q, 5,'Budget Detail &amp; Amendments'!$N:$N)</f>
        <v>7489.19</v>
      </c>
      <c r="F7" s="48">
        <f ca="1">SUMIF('Budget Detail &amp; Amendments'!$A:$Q, 5, 'Budget Detail &amp; Amendments'!$O:$O)</f>
        <v>7489.19</v>
      </c>
      <c r="H7" s="47">
        <f ca="1">SUMIF('Budget Detail &amp; Amendments'!$A:$Q, 5, 'Budget Detail &amp; Amendments'!$Q:$Q)</f>
        <v>1489.19</v>
      </c>
      <c r="J7" s="47">
        <f ca="1">SUMIF('Budget Detail &amp; Amendments'!$A:$Q, 5, 'Budget Detail &amp; Amendments'!$S:$S)</f>
        <v>1489.19</v>
      </c>
    </row>
    <row r="8" spans="1:10">
      <c r="A8" s="13" t="s">
        <v>271</v>
      </c>
      <c r="B8" s="1" t="str">
        <f>Narrative!C198</f>
        <v xml:space="preserve">HOSA Conference Partnership - Guest Speaker &amp; Panel Judges </v>
      </c>
      <c r="D8" s="47">
        <f ca="1">SUMIF('Budget Detail &amp; Amendments'!$A:$Q, 6,'Budget Detail &amp; Amendments'!$N:$N)</f>
        <v>1213.26</v>
      </c>
      <c r="F8" s="48">
        <f ca="1">SUMIF('Budget Detail &amp; Amendments'!$A:$Q, 6, 'Budget Detail &amp; Amendments'!$O:$O)</f>
        <v>1213.26</v>
      </c>
      <c r="H8" s="47">
        <f ca="1">SUMIF('Budget Detail &amp; Amendments'!$A:$Q, 6, 'Budget Detail &amp; Amendments'!$Q:$Q)</f>
        <v>1213.26</v>
      </c>
      <c r="J8" s="47">
        <f ca="1">SUMIF('Budget Detail &amp; Amendments'!$A:$Q,6, 'Budget Detail &amp; Amendments'!$S:$S)</f>
        <v>1213.26</v>
      </c>
    </row>
    <row r="9" spans="1:10">
      <c r="A9" s="13" t="s">
        <v>272</v>
      </c>
      <c r="B9" s="1" t="str">
        <f>Narrative!C234</f>
        <v>Dual Enrollment Faculty Fall 21' Workshop</v>
      </c>
      <c r="D9" s="47">
        <f ca="1">SUMIF('Budget Detail &amp; Amendments'!$A:$Q, 7,'Budget Detail &amp; Amendments'!$N:$N)</f>
        <v>7402.5599999999995</v>
      </c>
      <c r="F9" s="48">
        <f ca="1">SUMIF('Budget Detail &amp; Amendments'!$A:$Q, 7, 'Budget Detail &amp; Amendments'!$O:$O)</f>
        <v>270</v>
      </c>
      <c r="H9" s="47">
        <f ca="1">SUMIF('Budget Detail &amp; Amendments'!$A:$Q, 7, 'Budget Detail &amp; Amendments'!$Q:$Q)</f>
        <v>270</v>
      </c>
      <c r="J9" s="47">
        <f ca="1">SUMIF('Budget Detail &amp; Amendments'!$A:$Q, 7, 'Budget Detail &amp; Amendments'!$S:$S)</f>
        <v>270</v>
      </c>
    </row>
    <row r="10" spans="1:10">
      <c r="A10" s="13" t="s">
        <v>273</v>
      </c>
      <c r="B10" s="1" t="str">
        <f>Narrative!C272</f>
        <v xml:space="preserve">MSUB Research &amp; Creativity Conference - Dual Enrollment Involvement </v>
      </c>
      <c r="D10" s="47">
        <f ca="1">SUMIF('Budget Detail &amp; Amendments'!$A:$Q, 8,'Budget Detail &amp; Amendments'!$N:$N)</f>
        <v>1426.51</v>
      </c>
      <c r="F10" s="48">
        <f ca="1">SUMIF('Budget Detail &amp; Amendments'!$A:$Q, 8, 'Budget Detail &amp; Amendments'!$O:$O)</f>
        <v>1426.51</v>
      </c>
      <c r="H10" s="47">
        <f ca="1">SUMIF('Budget Detail &amp; Amendments'!$A:$Q, 8, 'Budget Detail &amp; Amendments'!$Q:$Q)</f>
        <v>1426.51</v>
      </c>
      <c r="J10" s="47">
        <f ca="1">SUMIF('Budget Detail &amp; Amendments'!$A:$Q, 8, 'Budget Detail &amp; Amendments'!$S:$S)</f>
        <v>1426.51</v>
      </c>
    </row>
    <row r="11" spans="1:10">
      <c r="A11" s="13" t="s">
        <v>274</v>
      </c>
      <c r="B11" s="1" t="str">
        <f>Narrative!C305</f>
        <v>Enhancing Dual Enrollment Student Success</v>
      </c>
      <c r="D11" s="47">
        <f ca="1">SUMIF('Budget Detail &amp; Amendments'!$A:$Q, 9,'Budget Detail &amp; Amendments'!$N:$N)</f>
        <v>2115</v>
      </c>
      <c r="F11" s="48">
        <f ca="1">SUMIF('Budget Detail &amp; Amendments'!$A:$Q, 9, 'Budget Detail &amp; Amendments'!$O:$O)</f>
        <v>2115</v>
      </c>
      <c r="H11" s="47">
        <f ca="1">SUMIF('Budget Detail &amp; Amendments'!$A:$Q, 9, 'Budget Detail &amp; Amendments'!$Q:$Q)</f>
        <v>1965</v>
      </c>
      <c r="J11" s="47">
        <f ca="1">SUMIF('Budget Detail &amp; Amendments'!$A:$Q,9, 'Budget Detail &amp; Amendments'!$S:$S)</f>
        <v>1965</v>
      </c>
    </row>
    <row r="12" spans="1:10">
      <c r="A12" s="13" t="s">
        <v>275</v>
      </c>
      <c r="B12" s="1" t="str">
        <f>Narrative!C338</f>
        <v>Professional Development: NACEP Conference</v>
      </c>
      <c r="D12" s="47">
        <f ca="1">SUMIF('Budget Detail &amp; Amendments'!$A:$Q, 10,'Budget Detail &amp; Amendments'!$N:$N)</f>
        <v>6376</v>
      </c>
      <c r="F12" s="48">
        <f ca="1">SUMIF('Budget Detail &amp; Amendments'!$A:$Q, 10, 'Budget Detail &amp; Amendments'!$O:$O)</f>
        <v>955</v>
      </c>
      <c r="H12" s="47">
        <f ca="1">SUMIF('Budget Detail &amp; Amendments'!$A:$Q, 10, 'Budget Detail &amp; Amendments'!$Q:$Q)</f>
        <v>955</v>
      </c>
      <c r="J12" s="47">
        <f ca="1">SUMIF('Budget Detail &amp; Amendments'!$A:$Q, 10, 'Budget Detail &amp; Amendments'!$S:$S)</f>
        <v>955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ColWidth="8.85546875" defaultRowHeight="15"/>
  <sheetData>
    <row r="2" spans="1:25" ht="15.75" customHeight="1">
      <c r="A2" s="400" t="s">
        <v>276</v>
      </c>
      <c r="B2" s="400"/>
      <c r="C2" s="400"/>
      <c r="D2" s="400"/>
      <c r="E2" s="400"/>
      <c r="F2" s="400"/>
      <c r="G2" s="400"/>
      <c r="H2" s="400"/>
      <c r="I2" s="400"/>
      <c r="J2" s="400"/>
      <c r="K2" s="400"/>
      <c r="L2" s="400"/>
      <c r="M2" s="400"/>
      <c r="N2" s="400"/>
      <c r="O2" s="400"/>
      <c r="P2" s="400"/>
      <c r="Q2" s="400"/>
      <c r="R2" s="400"/>
      <c r="S2" s="400"/>
      <c r="T2" s="400"/>
      <c r="U2" s="400"/>
      <c r="V2" s="400"/>
      <c r="W2" s="400"/>
      <c r="X2" s="400"/>
      <c r="Y2" s="400"/>
    </row>
    <row r="3" spans="1:25" ht="15" customHeight="1">
      <c r="A3" s="400"/>
      <c r="B3" s="400"/>
      <c r="C3" s="400"/>
      <c r="D3" s="400"/>
      <c r="E3" s="400"/>
      <c r="F3" s="400"/>
      <c r="G3" s="400"/>
      <c r="H3" s="400"/>
      <c r="I3" s="400"/>
      <c r="J3" s="400"/>
      <c r="K3" s="400"/>
      <c r="L3" s="400"/>
      <c r="M3" s="400"/>
      <c r="N3" s="400"/>
      <c r="O3" s="400"/>
      <c r="P3" s="400"/>
      <c r="Q3" s="400"/>
      <c r="R3" s="400"/>
      <c r="S3" s="400"/>
      <c r="T3" s="400"/>
      <c r="U3" s="400"/>
      <c r="V3" s="400"/>
      <c r="W3" s="400"/>
      <c r="X3" s="400"/>
      <c r="Y3" s="400"/>
    </row>
    <row r="4" spans="1:25" ht="15" customHeight="1">
      <c r="A4" s="400"/>
      <c r="B4" s="400"/>
      <c r="C4" s="400"/>
      <c r="D4" s="400"/>
      <c r="E4" s="400"/>
      <c r="F4" s="400"/>
      <c r="G4" s="400"/>
      <c r="H4" s="400"/>
      <c r="I4" s="400"/>
      <c r="J4" s="400"/>
      <c r="K4" s="400"/>
      <c r="L4" s="400"/>
      <c r="M4" s="400"/>
      <c r="N4" s="400"/>
      <c r="O4" s="400"/>
      <c r="P4" s="400"/>
      <c r="Q4" s="400"/>
      <c r="R4" s="400"/>
      <c r="S4" s="400"/>
      <c r="T4" s="400"/>
      <c r="U4" s="400"/>
      <c r="V4" s="400"/>
      <c r="W4" s="400"/>
      <c r="X4" s="400"/>
      <c r="Y4" s="400"/>
    </row>
    <row r="5" spans="1:25" ht="15" customHeight="1">
      <c r="A5" s="400"/>
      <c r="B5" s="400"/>
      <c r="C5" s="400"/>
      <c r="D5" s="400"/>
      <c r="E5" s="400"/>
      <c r="F5" s="400"/>
      <c r="G5" s="400"/>
      <c r="H5" s="400"/>
      <c r="I5" s="400"/>
      <c r="J5" s="400"/>
      <c r="K5" s="400"/>
      <c r="L5" s="400"/>
      <c r="M5" s="400"/>
      <c r="N5" s="400"/>
      <c r="O5" s="400"/>
      <c r="P5" s="400"/>
      <c r="Q5" s="400"/>
      <c r="R5" s="400"/>
      <c r="S5" s="400"/>
      <c r="T5" s="400"/>
      <c r="U5" s="400"/>
      <c r="V5" s="400"/>
      <c r="W5" s="400"/>
      <c r="X5" s="400"/>
      <c r="Y5" s="400"/>
    </row>
    <row r="6" spans="1:25" ht="15" customHeight="1">
      <c r="A6" s="400"/>
      <c r="B6" s="400"/>
      <c r="C6" s="400"/>
      <c r="D6" s="400"/>
      <c r="E6" s="400"/>
      <c r="F6" s="400"/>
      <c r="G6" s="400"/>
      <c r="H6" s="400"/>
      <c r="I6" s="400"/>
      <c r="J6" s="400"/>
      <c r="K6" s="400"/>
      <c r="L6" s="400"/>
      <c r="M6" s="400"/>
      <c r="N6" s="400"/>
      <c r="O6" s="400"/>
      <c r="P6" s="400"/>
      <c r="Q6" s="400"/>
      <c r="R6" s="400"/>
      <c r="S6" s="400"/>
      <c r="T6" s="400"/>
      <c r="U6" s="400"/>
      <c r="V6" s="400"/>
      <c r="W6" s="400"/>
      <c r="X6" s="400"/>
      <c r="Y6" s="400"/>
    </row>
    <row r="7" spans="1:25" ht="15" customHeight="1">
      <c r="A7" s="400"/>
      <c r="B7" s="400"/>
      <c r="C7" s="400"/>
      <c r="D7" s="400"/>
      <c r="E7" s="400"/>
      <c r="F7" s="400"/>
      <c r="G7" s="400"/>
      <c r="H7" s="400"/>
      <c r="I7" s="400"/>
      <c r="J7" s="400"/>
      <c r="K7" s="400"/>
      <c r="L7" s="400"/>
      <c r="M7" s="400"/>
      <c r="N7" s="400"/>
      <c r="O7" s="400"/>
      <c r="P7" s="400"/>
      <c r="Q7" s="400"/>
      <c r="R7" s="400"/>
      <c r="S7" s="400"/>
      <c r="T7" s="400"/>
      <c r="U7" s="400"/>
      <c r="V7" s="400"/>
      <c r="W7" s="400"/>
      <c r="X7" s="400"/>
      <c r="Y7" s="400"/>
    </row>
    <row r="8" spans="1:25" ht="15" customHeight="1">
      <c r="A8" s="400"/>
      <c r="B8" s="400"/>
      <c r="C8" s="400"/>
      <c r="D8" s="400"/>
      <c r="E8" s="400"/>
      <c r="F8" s="400"/>
      <c r="G8" s="400"/>
      <c r="H8" s="400"/>
      <c r="I8" s="400"/>
      <c r="J8" s="400"/>
      <c r="K8" s="400"/>
      <c r="L8" s="400"/>
      <c r="M8" s="400"/>
      <c r="N8" s="400"/>
      <c r="O8" s="400"/>
      <c r="P8" s="400"/>
      <c r="Q8" s="400"/>
      <c r="R8" s="400"/>
      <c r="S8" s="400"/>
      <c r="T8" s="400"/>
      <c r="U8" s="400"/>
      <c r="V8" s="400"/>
      <c r="W8" s="400"/>
      <c r="X8" s="400"/>
      <c r="Y8" s="400"/>
    </row>
    <row r="9" spans="1:25" ht="15" customHeight="1">
      <c r="A9" s="400"/>
      <c r="B9" s="400"/>
      <c r="C9" s="400"/>
      <c r="D9" s="400"/>
      <c r="E9" s="400"/>
      <c r="F9" s="400"/>
      <c r="G9" s="400"/>
      <c r="H9" s="400"/>
      <c r="I9" s="400"/>
      <c r="J9" s="400"/>
      <c r="K9" s="400"/>
      <c r="L9" s="400"/>
      <c r="M9" s="400"/>
      <c r="N9" s="400"/>
      <c r="O9" s="400"/>
      <c r="P9" s="400"/>
      <c r="Q9" s="400"/>
      <c r="R9" s="400"/>
      <c r="S9" s="400"/>
      <c r="T9" s="400"/>
      <c r="U9" s="400"/>
      <c r="V9" s="400"/>
      <c r="W9" s="400"/>
      <c r="X9" s="400"/>
      <c r="Y9" s="400"/>
    </row>
    <row r="10" spans="1:25" ht="15" customHeight="1">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row>
    <row r="11" spans="1:25" ht="15" customHeight="1">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row>
    <row r="12" spans="1:25" ht="15" customHeight="1">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row>
    <row r="13" spans="1:25" ht="15" customHeight="1">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row>
    <row r="14" spans="1:25" ht="15" customHeight="1">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row>
    <row r="15" spans="1:25" ht="15" customHeight="1">
      <c r="A15" s="400"/>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row>
    <row r="16" spans="1:25" ht="15" customHeight="1">
      <c r="A16" s="40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row>
    <row r="17" spans="1:25" ht="15" customHeight="1">
      <c r="A17" s="400"/>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row>
    <row r="18" spans="1:25" ht="15" customHeight="1">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row>
    <row r="19" spans="1:25" ht="15" customHeight="1">
      <c r="A19" s="400"/>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row>
    <row r="20" spans="1:25" ht="15" customHeight="1">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row>
    <row r="21" spans="1:25" ht="15" customHeight="1">
      <c r="A21" s="400"/>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row>
    <row r="22" spans="1:25" ht="15" customHeight="1">
      <c r="A22" s="400"/>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row>
    <row r="23" spans="1:25" ht="15" customHeight="1">
      <c r="A23" s="400"/>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row>
    <row r="24" spans="1:25" ht="15" customHeight="1">
      <c r="A24" s="400"/>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row>
    <row r="25" spans="1:25" ht="15" customHeight="1">
      <c r="A25" s="400"/>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row>
    <row r="26" spans="1:25" ht="15" customHeight="1">
      <c r="A26" s="400"/>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9FE-E026-42C8-9EF4-C31E62058F59}">
  <sheetPr>
    <pageSetUpPr fitToPage="1"/>
  </sheetPr>
  <dimension ref="A1:AN77"/>
  <sheetViews>
    <sheetView showGridLines="0" zoomScaleNormal="100" workbookViewId="0">
      <selection activeCell="M4" sqref="M4:N4"/>
    </sheetView>
  </sheetViews>
  <sheetFormatPr defaultColWidth="9.140625" defaultRowHeight="12.75"/>
  <cols>
    <col min="1" max="1" width="3.140625" style="33" customWidth="1"/>
    <col min="2" max="8" width="3.85546875" style="33" customWidth="1"/>
    <col min="9" max="9" width="1.85546875" style="33" customWidth="1"/>
    <col min="10" max="10" width="8.42578125" style="34" bestFit="1" customWidth="1"/>
    <col min="11" max="11" width="32" style="33" bestFit="1" customWidth="1"/>
    <col min="12" max="12" width="4.85546875" style="33" customWidth="1"/>
    <col min="13" max="19" width="3.85546875" style="33" customWidth="1"/>
    <col min="20" max="20" width="1.85546875" style="33" customWidth="1"/>
    <col min="21" max="21" width="4.42578125" style="33" customWidth="1"/>
    <col min="22" max="22" width="30.7109375" style="33" bestFit="1" customWidth="1"/>
    <col min="23" max="23" width="2.85546875" style="33" customWidth="1"/>
    <col min="24" max="24" width="3.140625" style="33" customWidth="1"/>
    <col min="25" max="25" width="7.85546875" style="33" customWidth="1"/>
    <col min="26" max="16384" width="9.140625" style="33"/>
  </cols>
  <sheetData>
    <row r="1" spans="1:28" ht="18">
      <c r="A1" s="414" t="s">
        <v>277</v>
      </c>
      <c r="B1" s="414"/>
      <c r="C1" s="414"/>
      <c r="D1" s="414"/>
      <c r="E1" s="414"/>
      <c r="F1" s="414"/>
      <c r="G1" s="414"/>
      <c r="H1" s="414"/>
      <c r="I1" s="414"/>
      <c r="J1" s="414"/>
      <c r="K1" s="414"/>
      <c r="L1" s="78"/>
      <c r="M1" s="78"/>
      <c r="N1" s="78"/>
      <c r="O1" s="78"/>
      <c r="P1" s="78"/>
      <c r="Q1" s="78"/>
      <c r="R1" s="78"/>
      <c r="S1" s="78"/>
      <c r="T1" s="78"/>
      <c r="U1" s="78"/>
      <c r="V1" s="78"/>
      <c r="W1" s="79"/>
      <c r="Y1" s="34"/>
    </row>
    <row r="2" spans="1:28">
      <c r="A2" s="415" t="s">
        <v>278</v>
      </c>
      <c r="B2" s="415"/>
      <c r="C2" s="415"/>
      <c r="D2" s="415"/>
      <c r="E2" s="415"/>
      <c r="F2" s="415"/>
      <c r="G2" s="415"/>
      <c r="H2" s="415"/>
      <c r="I2" s="415"/>
      <c r="J2" s="415"/>
      <c r="K2" s="415"/>
      <c r="L2" s="79"/>
      <c r="M2" s="35"/>
      <c r="N2" s="35"/>
      <c r="O2" s="35"/>
      <c r="P2" s="35"/>
      <c r="Q2" s="35"/>
      <c r="R2" s="35"/>
      <c r="S2" s="35"/>
      <c r="T2" s="35"/>
      <c r="U2" s="79"/>
      <c r="V2" s="229" t="s">
        <v>279</v>
      </c>
      <c r="W2" s="79"/>
      <c r="Y2" s="80"/>
    </row>
    <row r="3" spans="1:28">
      <c r="A3" s="79"/>
      <c r="B3" s="79"/>
      <c r="C3" s="79"/>
      <c r="D3" s="81"/>
      <c r="E3" s="81"/>
      <c r="F3" s="79"/>
      <c r="G3" s="79"/>
      <c r="H3" s="79"/>
      <c r="I3" s="82"/>
      <c r="J3" s="83"/>
      <c r="K3" s="79"/>
      <c r="L3" s="79"/>
      <c r="M3" s="79"/>
      <c r="N3" s="79"/>
      <c r="O3" s="81"/>
      <c r="P3" s="81"/>
      <c r="Q3" s="79"/>
      <c r="R3" s="79"/>
      <c r="S3" s="79"/>
      <c r="T3" s="82"/>
      <c r="U3" s="36"/>
      <c r="V3" s="79"/>
      <c r="W3" s="79"/>
      <c r="Y3" s="34"/>
    </row>
    <row r="4" spans="1:28">
      <c r="A4" s="79"/>
      <c r="B4" s="79"/>
      <c r="C4" s="79"/>
      <c r="D4" s="416" t="s">
        <v>280</v>
      </c>
      <c r="E4" s="417"/>
      <c r="F4" s="411">
        <v>2021</v>
      </c>
      <c r="G4" s="418"/>
      <c r="H4" s="412"/>
      <c r="I4" s="79"/>
      <c r="J4" s="83"/>
      <c r="K4" s="416" t="s">
        <v>281</v>
      </c>
      <c r="L4" s="417"/>
      <c r="M4" s="411">
        <v>1</v>
      </c>
      <c r="N4" s="412"/>
      <c r="O4" s="406"/>
      <c r="P4" s="407"/>
      <c r="Q4" s="407"/>
      <c r="R4" s="407"/>
      <c r="S4" s="407"/>
      <c r="T4" s="79"/>
      <c r="U4" s="79"/>
      <c r="V4" s="79"/>
      <c r="W4" s="79"/>
      <c r="Y4" s="80"/>
    </row>
    <row r="5" spans="1:28">
      <c r="A5" s="79"/>
      <c r="B5" s="79"/>
      <c r="C5" s="79"/>
      <c r="D5" s="79"/>
      <c r="E5" s="79"/>
      <c r="F5" s="79"/>
      <c r="G5" s="79"/>
      <c r="H5" s="79"/>
      <c r="I5" s="79"/>
      <c r="J5" s="83"/>
      <c r="K5" s="79"/>
      <c r="L5" s="79"/>
      <c r="M5" s="79"/>
      <c r="N5" s="79"/>
      <c r="O5" s="79"/>
      <c r="P5" s="79"/>
      <c r="Q5" s="79"/>
      <c r="R5" s="79"/>
      <c r="S5" s="79"/>
      <c r="T5" s="79"/>
      <c r="U5" s="79"/>
      <c r="V5" s="79"/>
      <c r="W5" s="79"/>
      <c r="Y5" s="84"/>
    </row>
    <row r="6" spans="1:28">
      <c r="Y6" s="85"/>
    </row>
    <row r="7" spans="1:28" ht="18" customHeight="1">
      <c r="B7" s="408" t="s">
        <v>282</v>
      </c>
      <c r="C7" s="408"/>
      <c r="D7" s="408"/>
      <c r="E7" s="408"/>
      <c r="F7" s="408"/>
      <c r="G7" s="408"/>
      <c r="H7" s="408"/>
      <c r="I7" s="408"/>
      <c r="J7" s="408"/>
      <c r="K7" s="408"/>
      <c r="L7" s="408"/>
      <c r="M7" s="408"/>
      <c r="N7" s="408"/>
      <c r="O7" s="408"/>
      <c r="P7" s="408"/>
      <c r="Q7" s="408"/>
      <c r="R7" s="408"/>
      <c r="S7" s="408"/>
      <c r="T7" s="408"/>
      <c r="U7" s="408"/>
      <c r="V7" s="408"/>
      <c r="Y7" s="404"/>
    </row>
    <row r="8" spans="1:28" s="37" customFormat="1" ht="6" customHeight="1">
      <c r="B8" s="86"/>
      <c r="C8" s="86"/>
      <c r="D8" s="86"/>
      <c r="E8" s="86"/>
      <c r="F8" s="86"/>
      <c r="G8" s="86"/>
      <c r="H8" s="86"/>
      <c r="I8" s="86"/>
      <c r="J8" s="87"/>
      <c r="K8" s="86"/>
      <c r="M8" s="86"/>
      <c r="N8" s="86"/>
      <c r="O8" s="86"/>
      <c r="P8" s="86"/>
      <c r="Q8" s="86"/>
      <c r="R8" s="86"/>
      <c r="S8" s="86"/>
      <c r="T8" s="86"/>
      <c r="U8" s="86"/>
      <c r="V8" s="86"/>
      <c r="Y8" s="404"/>
    </row>
    <row r="9" spans="1:28" s="38" customFormat="1" ht="13.5">
      <c r="B9" s="401">
        <f>DATE(year,7,1)</f>
        <v>44378</v>
      </c>
      <c r="C9" s="402"/>
      <c r="D9" s="402"/>
      <c r="E9" s="402"/>
      <c r="F9" s="402"/>
      <c r="G9" s="402"/>
      <c r="H9" s="402"/>
      <c r="I9" s="39"/>
      <c r="J9" s="403" t="s">
        <v>283</v>
      </c>
      <c r="K9" s="403"/>
      <c r="L9" s="39"/>
      <c r="M9" s="401">
        <f>DATE(year+1,1,1)</f>
        <v>44562</v>
      </c>
      <c r="N9" s="402"/>
      <c r="O9" s="402"/>
      <c r="P9" s="402"/>
      <c r="Q9" s="402"/>
      <c r="R9" s="402"/>
      <c r="S9" s="402"/>
      <c r="T9" s="39"/>
      <c r="U9" s="403" t="s">
        <v>284</v>
      </c>
      <c r="V9" s="403"/>
      <c r="Y9" s="404"/>
      <c r="Z9" s="40"/>
      <c r="AA9" s="40"/>
      <c r="AB9" s="40"/>
    </row>
    <row r="10" spans="1:28" s="37" customFormat="1" ht="12.95" customHeight="1">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409" t="s">
        <v>285</v>
      </c>
      <c r="K10" s="409"/>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5</v>
      </c>
      <c r="V10" s="37" t="s">
        <v>286</v>
      </c>
      <c r="Y10" s="404"/>
    </row>
    <row r="11" spans="1:28" s="37" customFormat="1" ht="12.95" customHeight="1">
      <c r="B11" s="92" t="str">
        <f t="array" ref="B11:H16">IF(MONTH(B9)&lt;&gt;MONTH(DATE(YEAR(B9),MONTH(B9),1)-WEEKDAY(DATE(YEAR(B9),MONTH(B9),1),startday)+(WeekNo-1)*7+WeekDay),"",DATE(YEAR(B9),MONTH(B9),1)-WEEKDAY(DATE(YEAR(B9),MONTH(B9),1),startday)+(WeekNo-1)*7+WeekDay)</f>
        <v/>
      </c>
      <c r="C11" s="93" t="str">
        <v/>
      </c>
      <c r="D11" s="94" t="str">
        <v/>
      </c>
      <c r="E11" s="95" t="str">
        <v/>
      </c>
      <c r="F11" s="93">
        <v>44378</v>
      </c>
      <c r="G11" s="95">
        <v>44379</v>
      </c>
      <c r="H11" s="92">
        <v>44380</v>
      </c>
      <c r="I11" s="39"/>
      <c r="J11" s="410" t="s">
        <v>287</v>
      </c>
      <c r="K11" s="410"/>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t="str">
        <v/>
      </c>
      <c r="S11" s="92">
        <v>44562</v>
      </c>
      <c r="T11" s="39"/>
      <c r="U11" s="96">
        <v>19</v>
      </c>
      <c r="V11" s="101" t="s">
        <v>288</v>
      </c>
      <c r="Y11" s="404"/>
    </row>
    <row r="12" spans="1:28" s="37" customFormat="1" ht="12.95" customHeight="1">
      <c r="B12" s="92">
        <v>44381</v>
      </c>
      <c r="C12" s="95">
        <v>44382</v>
      </c>
      <c r="D12" s="95">
        <v>44383</v>
      </c>
      <c r="E12" s="98">
        <v>44384</v>
      </c>
      <c r="F12" s="95">
        <v>44385</v>
      </c>
      <c r="G12" s="95">
        <v>44386</v>
      </c>
      <c r="H12" s="92">
        <v>44387</v>
      </c>
      <c r="I12" s="39"/>
      <c r="J12" s="413" t="s">
        <v>289</v>
      </c>
      <c r="K12" s="413"/>
      <c r="L12" s="39"/>
      <c r="M12" s="92">
        <v>44563</v>
      </c>
      <c r="N12" s="95">
        <v>44564</v>
      </c>
      <c r="O12" s="95">
        <v>44565</v>
      </c>
      <c r="P12" s="98">
        <v>44566</v>
      </c>
      <c r="Q12" s="95">
        <v>44567</v>
      </c>
      <c r="R12" s="95">
        <v>44568</v>
      </c>
      <c r="S12" s="92">
        <v>44569</v>
      </c>
      <c r="T12" s="39"/>
      <c r="U12" s="103">
        <v>31</v>
      </c>
      <c r="V12" s="104" t="s">
        <v>290</v>
      </c>
      <c r="Y12" s="99"/>
      <c r="Z12" s="41"/>
      <c r="AA12" s="41"/>
      <c r="AB12" s="41"/>
    </row>
    <row r="13" spans="1:28" s="37" customFormat="1" ht="12.95" customHeight="1">
      <c r="B13" s="92">
        <v>44388</v>
      </c>
      <c r="C13" s="95">
        <v>44389</v>
      </c>
      <c r="D13" s="105">
        <v>44390</v>
      </c>
      <c r="E13" s="95">
        <v>44391</v>
      </c>
      <c r="F13" s="95">
        <v>44392</v>
      </c>
      <c r="G13" s="95">
        <v>44393</v>
      </c>
      <c r="H13" s="92">
        <v>44394</v>
      </c>
      <c r="I13" s="39"/>
      <c r="J13" s="100"/>
      <c r="K13" s="101"/>
      <c r="L13" s="39"/>
      <c r="M13" s="92">
        <v>44570</v>
      </c>
      <c r="N13" s="95">
        <v>44571</v>
      </c>
      <c r="O13" s="105">
        <v>44572</v>
      </c>
      <c r="P13" s="95">
        <v>44573</v>
      </c>
      <c r="Q13" s="95">
        <v>44574</v>
      </c>
      <c r="R13" s="94">
        <v>44575</v>
      </c>
      <c r="S13" s="92">
        <v>44576</v>
      </c>
      <c r="T13" s="39"/>
      <c r="U13" s="231"/>
      <c r="V13" s="232"/>
      <c r="Y13" s="100"/>
      <c r="Z13" s="101"/>
      <c r="AA13" s="41"/>
      <c r="AB13" s="41"/>
    </row>
    <row r="14" spans="1:28" s="37" customFormat="1" ht="12.95" customHeight="1">
      <c r="B14" s="92">
        <v>44395</v>
      </c>
      <c r="C14" s="95">
        <v>44396</v>
      </c>
      <c r="D14" s="95">
        <v>44397</v>
      </c>
      <c r="E14" s="230">
        <v>44398</v>
      </c>
      <c r="F14" s="95">
        <v>44399</v>
      </c>
      <c r="G14" s="95">
        <v>44400</v>
      </c>
      <c r="H14" s="92">
        <v>44401</v>
      </c>
      <c r="I14" s="39"/>
      <c r="J14" s="102">
        <v>1</v>
      </c>
      <c r="K14" s="101" t="s">
        <v>291</v>
      </c>
      <c r="L14" s="39"/>
      <c r="M14" s="92">
        <v>44577</v>
      </c>
      <c r="N14" s="95">
        <v>44578</v>
      </c>
      <c r="O14" s="95">
        <v>44579</v>
      </c>
      <c r="P14" s="230">
        <v>44580</v>
      </c>
      <c r="Q14" s="95">
        <v>44581</v>
      </c>
      <c r="R14" s="95">
        <v>44582</v>
      </c>
      <c r="S14" s="92">
        <v>44583</v>
      </c>
      <c r="T14" s="39"/>
      <c r="Y14" s="100"/>
      <c r="Z14" s="101"/>
      <c r="AA14" s="41"/>
      <c r="AB14" s="41"/>
    </row>
    <row r="15" spans="1:28" s="37" customFormat="1" ht="12.95" customHeight="1">
      <c r="B15" s="92">
        <v>44402</v>
      </c>
      <c r="C15" s="95">
        <v>44403</v>
      </c>
      <c r="D15" s="105">
        <v>44404</v>
      </c>
      <c r="E15" s="95">
        <v>44405</v>
      </c>
      <c r="F15" s="105">
        <v>44406</v>
      </c>
      <c r="G15" s="95">
        <v>44407</v>
      </c>
      <c r="H15" s="92">
        <v>44408</v>
      </c>
      <c r="I15" s="39"/>
      <c r="J15" s="90">
        <v>7</v>
      </c>
      <c r="K15" s="37" t="s">
        <v>286</v>
      </c>
      <c r="L15" s="39"/>
      <c r="M15" s="92">
        <v>44584</v>
      </c>
      <c r="N15" s="95">
        <v>44585</v>
      </c>
      <c r="O15" s="105">
        <v>44586</v>
      </c>
      <c r="P15" s="95">
        <v>44587</v>
      </c>
      <c r="Q15" s="95">
        <v>44588</v>
      </c>
      <c r="R15" s="105">
        <v>44589</v>
      </c>
      <c r="S15" s="92">
        <v>44590</v>
      </c>
      <c r="T15" s="39"/>
      <c r="U15" s="106"/>
      <c r="V15" s="97"/>
      <c r="Y15" s="100"/>
      <c r="Z15" s="101"/>
      <c r="AA15" s="41"/>
      <c r="AB15" s="41"/>
    </row>
    <row r="16" spans="1:28" s="37" customFormat="1" ht="12.95" customHeight="1">
      <c r="B16" s="92" t="str">
        <v/>
      </c>
      <c r="C16" s="94" t="str">
        <v/>
      </c>
      <c r="D16" s="95" t="str">
        <v/>
      </c>
      <c r="E16" s="95" t="str">
        <v/>
      </c>
      <c r="F16" s="95" t="str">
        <v/>
      </c>
      <c r="G16" s="95" t="str">
        <v/>
      </c>
      <c r="H16" s="92" t="str">
        <v/>
      </c>
      <c r="I16" s="39"/>
      <c r="J16" s="96">
        <v>21</v>
      </c>
      <c r="K16" s="101" t="s">
        <v>288</v>
      </c>
      <c r="L16" s="39"/>
      <c r="M16" s="92">
        <v>44591</v>
      </c>
      <c r="N16" s="93">
        <v>44592</v>
      </c>
      <c r="O16" s="95" t="str">
        <v/>
      </c>
      <c r="P16" s="95" t="str">
        <v/>
      </c>
      <c r="Q16" s="95" t="str">
        <v/>
      </c>
      <c r="R16" s="95" t="str">
        <v/>
      </c>
      <c r="S16" s="92" t="str">
        <v/>
      </c>
      <c r="T16" s="39"/>
      <c r="Y16" s="100"/>
      <c r="Z16" s="101"/>
      <c r="AA16" s="41"/>
      <c r="AB16" s="41"/>
    </row>
    <row r="17" spans="2:40" s="37" customFormat="1" ht="11.25">
      <c r="B17" s="107"/>
      <c r="C17" s="108"/>
      <c r="D17" s="109"/>
      <c r="E17" s="109"/>
      <c r="F17" s="109"/>
      <c r="G17" s="109"/>
      <c r="H17" s="107"/>
      <c r="I17" s="39"/>
      <c r="K17" s="101"/>
      <c r="L17" s="39"/>
      <c r="M17" s="107"/>
      <c r="N17" s="109"/>
      <c r="O17" s="109"/>
      <c r="P17" s="109"/>
      <c r="Q17" s="109"/>
      <c r="R17" s="109"/>
      <c r="S17" s="107"/>
      <c r="T17" s="39"/>
      <c r="Y17" s="100"/>
      <c r="Z17" s="101"/>
      <c r="AA17" s="41"/>
      <c r="AB17" s="41"/>
    </row>
    <row r="18" spans="2:40" s="37" customFormat="1" ht="4.5" customHeight="1">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3.5">
      <c r="B19" s="401">
        <f>DATE(year,8,1)</f>
        <v>44409</v>
      </c>
      <c r="C19" s="402"/>
      <c r="D19" s="402"/>
      <c r="E19" s="402"/>
      <c r="F19" s="402"/>
      <c r="G19" s="402"/>
      <c r="H19" s="402"/>
      <c r="I19" s="39"/>
      <c r="J19" s="403" t="s">
        <v>292</v>
      </c>
      <c r="K19" s="403"/>
      <c r="L19" s="39"/>
      <c r="M19" s="401">
        <f>DATE(year+1,2,1)</f>
        <v>44593</v>
      </c>
      <c r="N19" s="402"/>
      <c r="O19" s="402"/>
      <c r="P19" s="402"/>
      <c r="Q19" s="402"/>
      <c r="R19" s="402"/>
      <c r="S19" s="402"/>
      <c r="T19" s="39"/>
      <c r="U19" s="403" t="s">
        <v>293</v>
      </c>
      <c r="V19" s="403"/>
      <c r="Y19" s="100"/>
      <c r="Z19" s="101"/>
      <c r="AA19" s="41"/>
      <c r="AB19" s="44"/>
      <c r="AC19" s="45"/>
    </row>
    <row r="20" spans="2:40" s="37" customFormat="1" ht="12.95" customHeight="1">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0">
        <v>4</v>
      </c>
      <c r="K20" s="37" t="s">
        <v>286</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1">
        <v>2</v>
      </c>
      <c r="V20" s="37" t="s">
        <v>286</v>
      </c>
      <c r="Y20" s="112"/>
      <c r="AA20" s="41"/>
      <c r="AB20" s="41"/>
    </row>
    <row r="21" spans="2:40" s="37" customFormat="1" ht="12.95" customHeight="1">
      <c r="B21" s="92">
        <f t="array" ref="B21:H26">IF(MONTH(B19)&lt;&gt;MONTH(DATE(YEAR(B19),MONTH(B19),1)-WEEKDAY(DATE(YEAR(B19),MONTH(B19),1),startday)+(WeekNo-1)*7+WeekDay),"",DATE(YEAR(B19),MONTH(B19),1)-WEEKDAY(DATE(YEAR(B19),MONTH(B19),1),startday)+(WeekNo-1)*7+WeekDay)</f>
        <v>44409</v>
      </c>
      <c r="C21" s="95">
        <v>44410</v>
      </c>
      <c r="D21" s="95">
        <v>44411</v>
      </c>
      <c r="E21" s="98">
        <v>44412</v>
      </c>
      <c r="F21" s="95">
        <v>44413</v>
      </c>
      <c r="G21" s="95">
        <v>44414</v>
      </c>
      <c r="H21" s="92">
        <v>44415</v>
      </c>
      <c r="I21" s="39"/>
      <c r="J21" s="96">
        <v>18</v>
      </c>
      <c r="K21" s="101" t="s">
        <v>288</v>
      </c>
      <c r="M21" s="92" t="str">
        <f t="array" ref="M21:S26">IF(MONTH(M19)&lt;&gt;MONTH(DATE(YEAR(M19),MONTH(M19),1)-WEEKDAY(DATE(YEAR(M19),MONTH(M19),1),startday)+(WeekNo-1)*7+WeekDay),"",DATE(YEAR(M19),MONTH(M19),1)-WEEKDAY(DATE(YEAR(M19),MONTH(M19),1),startday)+(WeekNo-1)*7+WeekDay)</f>
        <v/>
      </c>
      <c r="N21" s="95" t="str">
        <v/>
      </c>
      <c r="O21" s="95">
        <v>44593</v>
      </c>
      <c r="P21" s="98">
        <v>44594</v>
      </c>
      <c r="Q21" s="95">
        <v>44595</v>
      </c>
      <c r="R21" s="95">
        <v>44596</v>
      </c>
      <c r="S21" s="92">
        <v>44597</v>
      </c>
      <c r="T21" s="39"/>
      <c r="U21" s="96">
        <v>16</v>
      </c>
      <c r="V21" s="101" t="s">
        <v>288</v>
      </c>
      <c r="Y21" s="112"/>
    </row>
    <row r="22" spans="2:40" s="37" customFormat="1" ht="12.95" customHeight="1">
      <c r="B22" s="92">
        <v>44416</v>
      </c>
      <c r="C22" s="95">
        <v>44417</v>
      </c>
      <c r="D22" s="95">
        <v>44418</v>
      </c>
      <c r="E22" s="105">
        <v>44419</v>
      </c>
      <c r="F22" s="95">
        <v>44420</v>
      </c>
      <c r="G22" s="95">
        <v>44421</v>
      </c>
      <c r="H22" s="92">
        <v>44422</v>
      </c>
      <c r="I22" s="39"/>
      <c r="J22" s="102">
        <v>31</v>
      </c>
      <c r="K22" s="405" t="s">
        <v>294</v>
      </c>
      <c r="L22" s="39"/>
      <c r="M22" s="92">
        <v>44598</v>
      </c>
      <c r="N22" s="95">
        <v>44599</v>
      </c>
      <c r="O22" s="95">
        <v>44600</v>
      </c>
      <c r="P22" s="105">
        <v>44601</v>
      </c>
      <c r="Q22" s="95">
        <v>44602</v>
      </c>
      <c r="R22" s="95">
        <v>44603</v>
      </c>
      <c r="S22" s="92">
        <v>44604</v>
      </c>
      <c r="T22" s="39"/>
      <c r="U22" s="233"/>
      <c r="V22" s="91"/>
      <c r="Y22" s="112"/>
      <c r="AA22" s="38"/>
      <c r="AB22" s="38"/>
    </row>
    <row r="23" spans="2:40" s="37" customFormat="1" ht="12.95" customHeight="1">
      <c r="B23" s="92">
        <v>44423</v>
      </c>
      <c r="C23" s="95">
        <v>44424</v>
      </c>
      <c r="D23" s="105">
        <v>44425</v>
      </c>
      <c r="E23" s="230">
        <v>44426</v>
      </c>
      <c r="F23" s="95">
        <v>44427</v>
      </c>
      <c r="G23" s="95">
        <v>44428</v>
      </c>
      <c r="H23" s="92">
        <v>44429</v>
      </c>
      <c r="I23" s="39"/>
      <c r="J23" s="231"/>
      <c r="K23" s="405"/>
      <c r="L23" s="39"/>
      <c r="M23" s="92">
        <v>44605</v>
      </c>
      <c r="N23" s="95">
        <v>44606</v>
      </c>
      <c r="O23" s="105">
        <v>44607</v>
      </c>
      <c r="P23" s="230">
        <v>44608</v>
      </c>
      <c r="Q23" s="95">
        <v>44609</v>
      </c>
      <c r="R23" s="95">
        <v>44610</v>
      </c>
      <c r="S23" s="92">
        <v>44611</v>
      </c>
      <c r="T23" s="39"/>
      <c r="U23" s="231"/>
      <c r="V23" s="97"/>
      <c r="Y23" s="112"/>
    </row>
    <row r="24" spans="2:40" s="37" customFormat="1" ht="12.95" customHeight="1">
      <c r="B24" s="92">
        <v>44430</v>
      </c>
      <c r="C24" s="95">
        <v>44431</v>
      </c>
      <c r="D24" s="95">
        <v>44432</v>
      </c>
      <c r="E24" s="105">
        <v>44433</v>
      </c>
      <c r="F24" s="95">
        <v>44434</v>
      </c>
      <c r="G24" s="95">
        <v>44435</v>
      </c>
      <c r="H24" s="92">
        <v>44436</v>
      </c>
      <c r="I24" s="39"/>
      <c r="L24" s="39"/>
      <c r="M24" s="92">
        <v>44612</v>
      </c>
      <c r="N24" s="95">
        <v>44613</v>
      </c>
      <c r="O24" s="95">
        <v>44614</v>
      </c>
      <c r="P24" s="105">
        <v>44615</v>
      </c>
      <c r="Q24" s="95">
        <v>44616</v>
      </c>
      <c r="R24" s="95">
        <v>44617</v>
      </c>
      <c r="S24" s="92">
        <v>44618</v>
      </c>
      <c r="T24" s="39"/>
      <c r="AA24" s="100"/>
    </row>
    <row r="25" spans="2:40" s="37" customFormat="1" ht="12.95" customHeight="1">
      <c r="B25" s="92">
        <v>44437</v>
      </c>
      <c r="C25" s="95">
        <v>44438</v>
      </c>
      <c r="D25" s="93">
        <v>44439</v>
      </c>
      <c r="E25" s="95" t="str">
        <v/>
      </c>
      <c r="F25" s="95" t="str">
        <v/>
      </c>
      <c r="G25" s="93" t="str">
        <v/>
      </c>
      <c r="H25" s="92" t="str">
        <v/>
      </c>
      <c r="I25" s="39"/>
      <c r="K25" s="113"/>
      <c r="L25" s="39"/>
      <c r="M25" s="92">
        <v>44619</v>
      </c>
      <c r="N25" s="95">
        <v>44620</v>
      </c>
      <c r="O25" s="94" t="str">
        <v/>
      </c>
      <c r="P25" s="95" t="str">
        <v/>
      </c>
      <c r="Q25" s="95" t="str">
        <v/>
      </c>
      <c r="R25" s="95" t="str">
        <v/>
      </c>
      <c r="S25" s="92" t="str">
        <v/>
      </c>
      <c r="T25" s="39"/>
    </row>
    <row r="26" spans="2:40" s="37" customFormat="1" ht="12.95" customHeight="1">
      <c r="B26" s="92" t="str">
        <v/>
      </c>
      <c r="C26" s="95" t="str">
        <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c r="B27" s="39"/>
      <c r="C27" s="39"/>
      <c r="D27" s="39"/>
      <c r="E27" s="39"/>
      <c r="F27" s="39"/>
      <c r="G27" s="39"/>
      <c r="H27" s="39"/>
      <c r="I27" s="39"/>
      <c r="L27" s="39"/>
      <c r="M27" s="39"/>
      <c r="N27" s="39"/>
      <c r="O27" s="39"/>
      <c r="P27" s="39"/>
      <c r="Q27" s="39"/>
      <c r="R27" s="39"/>
      <c r="S27" s="39"/>
      <c r="T27" s="39"/>
      <c r="Y27" s="262"/>
    </row>
    <row r="28" spans="2:40" s="37" customFormat="1" ht="11.25">
      <c r="B28" s="401">
        <f>DATE(year,9,1)</f>
        <v>44440</v>
      </c>
      <c r="C28" s="402"/>
      <c r="D28" s="402"/>
      <c r="E28" s="402"/>
      <c r="F28" s="402"/>
      <c r="G28" s="402"/>
      <c r="H28" s="402"/>
      <c r="I28" s="39"/>
      <c r="J28" s="403" t="s">
        <v>295</v>
      </c>
      <c r="K28" s="403"/>
      <c r="L28" s="39"/>
      <c r="M28" s="401">
        <f>DATE(year+1,3,1)</f>
        <v>44621</v>
      </c>
      <c r="N28" s="402"/>
      <c r="O28" s="402"/>
      <c r="P28" s="402"/>
      <c r="Q28" s="402"/>
      <c r="R28" s="402"/>
      <c r="S28" s="402"/>
      <c r="T28" s="39"/>
      <c r="U28" s="403" t="s">
        <v>296</v>
      </c>
      <c r="V28" s="403"/>
      <c r="Y28" s="112"/>
    </row>
    <row r="29" spans="2:40" s="37" customFormat="1" ht="12.95" customHeight="1">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1</v>
      </c>
      <c r="K29" s="37" t="s">
        <v>286</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90">
        <v>2</v>
      </c>
      <c r="V29" s="37" t="s">
        <v>286</v>
      </c>
    </row>
    <row r="30" spans="2:40" s="37" customFormat="1" ht="12.95" customHeight="1">
      <c r="B30" s="92" t="str">
        <f t="array" ref="B30:H35">IF(MONTH(B28)&lt;&gt;MONTH(DATE(YEAR(B28),MONTH(B28),1)-WEEKDAY(DATE(YEAR(B28),MONTH(B28),1),startday)+(WeekNo-1)*7+WeekDay),"",DATE(YEAR(B28),MONTH(B28),1)-WEEKDAY(DATE(YEAR(B28),MONTH(B28),1),startday)+(WeekNo-1)*7+WeekDay)</f>
        <v/>
      </c>
      <c r="C30" s="105" t="str">
        <v/>
      </c>
      <c r="D30" s="95" t="str">
        <v/>
      </c>
      <c r="E30" s="98">
        <v>44440</v>
      </c>
      <c r="F30" s="95">
        <v>44441</v>
      </c>
      <c r="G30" s="95">
        <v>44442</v>
      </c>
      <c r="H30" s="92">
        <v>44443</v>
      </c>
      <c r="I30" s="39"/>
      <c r="J30" s="96">
        <v>15</v>
      </c>
      <c r="K30" s="101" t="s">
        <v>288</v>
      </c>
      <c r="L30" s="39"/>
      <c r="M30" s="92" t="str">
        <f t="array" ref="M30:S35">IF(MONTH(M28)&lt;&gt;MONTH(DATE(YEAR(M28),MONTH(M28),1)-WEEKDAY(DATE(YEAR(M28),MONTH(M28),1),startday)+(WeekNo-1)*7+WeekDay),"",DATE(YEAR(M28),MONTH(M28),1)-WEEKDAY(DATE(YEAR(M28),MONTH(M28),1),startday)+(WeekNo-1)*7+WeekDay)</f>
        <v/>
      </c>
      <c r="N30" s="95" t="str">
        <v/>
      </c>
      <c r="O30" s="95">
        <v>44621</v>
      </c>
      <c r="P30" s="98">
        <v>44622</v>
      </c>
      <c r="Q30" s="95">
        <v>44623</v>
      </c>
      <c r="R30" s="95">
        <v>44624</v>
      </c>
      <c r="S30" s="92">
        <v>44625</v>
      </c>
      <c r="T30" s="39"/>
      <c r="U30" s="96">
        <v>16</v>
      </c>
      <c r="V30" s="101" t="s">
        <v>288</v>
      </c>
      <c r="Y30" s="112"/>
    </row>
    <row r="31" spans="2:40" s="37" customFormat="1" ht="12.95" customHeight="1">
      <c r="B31" s="92">
        <v>44444</v>
      </c>
      <c r="C31" s="95">
        <v>44445</v>
      </c>
      <c r="D31" s="105">
        <v>44446</v>
      </c>
      <c r="E31" s="95">
        <v>44447</v>
      </c>
      <c r="F31" s="95">
        <v>44448</v>
      </c>
      <c r="G31" s="95">
        <v>44449</v>
      </c>
      <c r="H31" s="92">
        <v>44450</v>
      </c>
      <c r="I31" s="39"/>
      <c r="J31" s="102">
        <v>30</v>
      </c>
      <c r="K31" s="115" t="s">
        <v>297</v>
      </c>
      <c r="L31" s="39"/>
      <c r="M31" s="92">
        <v>44626</v>
      </c>
      <c r="N31" s="95">
        <v>44627</v>
      </c>
      <c r="O31" s="105">
        <v>44628</v>
      </c>
      <c r="P31" s="95">
        <v>44629</v>
      </c>
      <c r="Q31" s="95">
        <v>44630</v>
      </c>
      <c r="R31" s="95">
        <v>44631</v>
      </c>
      <c r="S31" s="92">
        <v>44632</v>
      </c>
      <c r="T31" s="39"/>
      <c r="U31" s="235">
        <v>15</v>
      </c>
      <c r="V31" s="236" t="s">
        <v>298</v>
      </c>
      <c r="Y31" s="112"/>
    </row>
    <row r="32" spans="2:40" s="38" customFormat="1" ht="12.95" customHeight="1">
      <c r="B32" s="92">
        <v>44451</v>
      </c>
      <c r="C32" s="95">
        <v>44452</v>
      </c>
      <c r="D32" s="95">
        <v>44453</v>
      </c>
      <c r="E32" s="230">
        <v>44454</v>
      </c>
      <c r="F32" s="95">
        <v>44455</v>
      </c>
      <c r="G32" s="95">
        <v>44456</v>
      </c>
      <c r="H32" s="92">
        <v>44457</v>
      </c>
      <c r="I32" s="39"/>
      <c r="J32" s="231"/>
      <c r="K32" s="232"/>
      <c r="L32" s="39"/>
      <c r="M32" s="92">
        <v>44633</v>
      </c>
      <c r="N32" s="95">
        <v>44634</v>
      </c>
      <c r="O32" s="234">
        <v>44635</v>
      </c>
      <c r="P32" s="230">
        <v>44636</v>
      </c>
      <c r="Q32" s="95">
        <v>44637</v>
      </c>
      <c r="R32" s="95">
        <v>44638</v>
      </c>
      <c r="S32" s="92">
        <v>44639</v>
      </c>
      <c r="T32" s="39"/>
      <c r="U32" s="102">
        <v>31</v>
      </c>
      <c r="V32" s="115" t="s">
        <v>299</v>
      </c>
      <c r="AA32" s="37"/>
      <c r="AB32" s="37"/>
    </row>
    <row r="33" spans="2:28" s="37" customFormat="1" ht="12.95" customHeight="1">
      <c r="B33" s="92">
        <v>44458</v>
      </c>
      <c r="C33" s="95">
        <v>44459</v>
      </c>
      <c r="D33" s="105">
        <v>44460</v>
      </c>
      <c r="E33" s="95">
        <v>44461</v>
      </c>
      <c r="F33" s="95">
        <v>44462</v>
      </c>
      <c r="G33" s="105">
        <v>44463</v>
      </c>
      <c r="H33" s="114">
        <v>44464</v>
      </c>
      <c r="I33" s="39"/>
      <c r="L33" s="39"/>
      <c r="M33" s="92">
        <v>44640</v>
      </c>
      <c r="N33" s="95">
        <v>44641</v>
      </c>
      <c r="O33" s="105">
        <v>44642</v>
      </c>
      <c r="P33" s="95">
        <v>44643</v>
      </c>
      <c r="Q33" s="95">
        <v>44644</v>
      </c>
      <c r="R33" s="95">
        <v>44645</v>
      </c>
      <c r="S33" s="92">
        <v>44646</v>
      </c>
      <c r="T33" s="101"/>
      <c r="AA33" s="38"/>
    </row>
    <row r="34" spans="2:28" s="37" customFormat="1" ht="12.95" customHeight="1">
      <c r="B34" s="92">
        <v>44465</v>
      </c>
      <c r="C34" s="95">
        <v>44466</v>
      </c>
      <c r="D34" s="105">
        <v>44467</v>
      </c>
      <c r="E34" s="95">
        <v>44468</v>
      </c>
      <c r="F34" s="93">
        <v>44469</v>
      </c>
      <c r="G34" s="93" t="str">
        <v/>
      </c>
      <c r="H34" s="92" t="str">
        <v/>
      </c>
      <c r="I34" s="39"/>
      <c r="J34" s="42"/>
      <c r="K34" s="39"/>
      <c r="L34" s="39"/>
      <c r="M34" s="92">
        <v>44647</v>
      </c>
      <c r="N34" s="95">
        <v>44648</v>
      </c>
      <c r="O34" s="105">
        <v>44649</v>
      </c>
      <c r="P34" s="95">
        <v>44650</v>
      </c>
      <c r="Q34" s="93">
        <v>44651</v>
      </c>
      <c r="R34" s="95" t="str">
        <v/>
      </c>
      <c r="S34" s="92" t="str">
        <v/>
      </c>
      <c r="T34" s="39"/>
    </row>
    <row r="35" spans="2:28" s="37" customFormat="1" ht="12.95" customHeight="1">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404"/>
      <c r="Z35" s="38"/>
      <c r="AB35" s="38"/>
    </row>
    <row r="36" spans="2:28" s="37" customFormat="1" ht="5.25" customHeight="1">
      <c r="B36" s="39"/>
      <c r="C36" s="39"/>
      <c r="D36" s="39"/>
      <c r="E36" s="39"/>
      <c r="F36" s="39"/>
      <c r="G36" s="39"/>
      <c r="H36" s="39"/>
      <c r="I36" s="39"/>
      <c r="L36" s="39"/>
      <c r="M36" s="39"/>
      <c r="N36" s="39"/>
      <c r="O36" s="39"/>
      <c r="P36" s="39"/>
      <c r="Q36" s="39"/>
      <c r="R36" s="39"/>
      <c r="S36" s="39"/>
      <c r="T36" s="39"/>
      <c r="U36" s="39"/>
      <c r="V36" s="39"/>
      <c r="Y36" s="404"/>
    </row>
    <row r="37" spans="2:28" s="37" customFormat="1" ht="11.25">
      <c r="B37" s="401">
        <f>DATE(year,10,1)</f>
        <v>44470</v>
      </c>
      <c r="C37" s="402"/>
      <c r="D37" s="402"/>
      <c r="E37" s="402"/>
      <c r="F37" s="402"/>
      <c r="G37" s="402"/>
      <c r="H37" s="402"/>
      <c r="I37" s="39"/>
      <c r="J37" s="403" t="s">
        <v>300</v>
      </c>
      <c r="K37" s="403"/>
      <c r="L37" s="39"/>
      <c r="M37" s="401">
        <f>DATE(year+1,4,1)</f>
        <v>44652</v>
      </c>
      <c r="N37" s="402"/>
      <c r="O37" s="402"/>
      <c r="P37" s="402"/>
      <c r="Q37" s="402"/>
      <c r="R37" s="402"/>
      <c r="S37" s="402"/>
      <c r="T37" s="39"/>
      <c r="U37" s="403" t="s">
        <v>301</v>
      </c>
      <c r="V37" s="403"/>
      <c r="Y37" s="404"/>
    </row>
    <row r="38" spans="2:28" s="37" customFormat="1" ht="12.95" customHeight="1">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6</v>
      </c>
      <c r="K38" s="37" t="s">
        <v>286</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6</v>
      </c>
      <c r="V38" s="37" t="s">
        <v>286</v>
      </c>
      <c r="Y38" s="404"/>
    </row>
    <row r="39" spans="2:28" s="37" customFormat="1" ht="12.95" customHeight="1">
      <c r="B39" s="92" t="str">
        <f t="array" ref="B39:H44">IF(MONTH(B37)&lt;&gt;MONTH(DATE(YEAR(B37),MONTH(B37),1)-WEEKDAY(DATE(YEAR(B37),MONTH(B37),1),startday)+(WeekNo-1)*7+WeekDay),"",DATE(YEAR(B37),MONTH(B37),1)-WEEKDAY(DATE(YEAR(B37),MONTH(B37),1),startday)+(WeekNo-1)*7+WeekDay)</f>
        <v/>
      </c>
      <c r="C39" s="95" t="str">
        <v/>
      </c>
      <c r="D39" s="95" t="str">
        <v/>
      </c>
      <c r="E39" s="98" t="str">
        <v/>
      </c>
      <c r="F39" s="105" t="str">
        <v/>
      </c>
      <c r="G39" s="95">
        <v>44470</v>
      </c>
      <c r="H39" s="92">
        <v>44471</v>
      </c>
      <c r="I39" s="101"/>
      <c r="J39" s="96">
        <v>20</v>
      </c>
      <c r="K39" s="101" t="s">
        <v>288</v>
      </c>
      <c r="M39" s="92" t="str">
        <f t="array" ref="M39:S44">IF(MONTH(M37)&lt;&gt;MONTH(DATE(YEAR(M37),MONTH(M37),1)-WEEKDAY(DATE(YEAR(M37),MONTH(M37),1),startday)+(WeekNo-1)*7+WeekDay),"",DATE(YEAR(M37),MONTH(M37),1)-WEEKDAY(DATE(YEAR(M37),MONTH(M37),1),startday)+(WeekNo-1)*7+WeekDay)</f>
        <v/>
      </c>
      <c r="N39" s="95" t="str">
        <v/>
      </c>
      <c r="O39" s="95" t="str">
        <v/>
      </c>
      <c r="P39" s="98" t="str">
        <v/>
      </c>
      <c r="Q39" s="95" t="str">
        <v/>
      </c>
      <c r="R39" s="95">
        <v>44652</v>
      </c>
      <c r="S39" s="92">
        <v>44653</v>
      </c>
      <c r="T39" s="39"/>
      <c r="U39" s="96">
        <v>20</v>
      </c>
      <c r="V39" s="101" t="s">
        <v>288</v>
      </c>
      <c r="Y39" s="404"/>
      <c r="AA39" s="38"/>
    </row>
    <row r="40" spans="2:28" s="37" customFormat="1" ht="12.95" customHeight="1">
      <c r="B40" s="92">
        <v>44472</v>
      </c>
      <c r="C40" s="95">
        <v>44473</v>
      </c>
      <c r="D40" s="105">
        <v>44474</v>
      </c>
      <c r="E40" s="98">
        <v>44475</v>
      </c>
      <c r="F40" s="95">
        <v>44476</v>
      </c>
      <c r="G40" s="95">
        <v>44477</v>
      </c>
      <c r="H40" s="92">
        <v>44478</v>
      </c>
      <c r="I40" s="101"/>
      <c r="J40" s="102">
        <v>29</v>
      </c>
      <c r="K40" s="104" t="s">
        <v>302</v>
      </c>
      <c r="L40" s="39"/>
      <c r="M40" s="92">
        <v>44654</v>
      </c>
      <c r="N40" s="95">
        <v>44655</v>
      </c>
      <c r="O40" s="105">
        <v>44656</v>
      </c>
      <c r="P40" s="98">
        <v>44657</v>
      </c>
      <c r="Q40" s="95">
        <v>44658</v>
      </c>
      <c r="R40" s="95">
        <v>44659</v>
      </c>
      <c r="S40" s="92">
        <v>44660</v>
      </c>
      <c r="T40" s="39"/>
      <c r="U40" s="118">
        <v>29</v>
      </c>
      <c r="V40" s="104" t="s">
        <v>303</v>
      </c>
      <c r="Y40" s="112"/>
    </row>
    <row r="41" spans="2:28" s="38" customFormat="1" ht="12.95" customHeight="1">
      <c r="B41" s="116">
        <v>44479</v>
      </c>
      <c r="C41" s="105">
        <v>44480</v>
      </c>
      <c r="D41" s="105">
        <v>44481</v>
      </c>
      <c r="E41" s="105">
        <v>44482</v>
      </c>
      <c r="F41" s="95">
        <v>44483</v>
      </c>
      <c r="G41" s="95">
        <v>44484</v>
      </c>
      <c r="H41" s="117">
        <v>44485</v>
      </c>
      <c r="I41" s="39"/>
      <c r="J41" s="231"/>
      <c r="K41" s="232"/>
      <c r="L41" s="37"/>
      <c r="M41" s="92">
        <v>44661</v>
      </c>
      <c r="N41" s="95">
        <v>44662</v>
      </c>
      <c r="O41" s="95">
        <v>44663</v>
      </c>
      <c r="P41" s="105">
        <v>44664</v>
      </c>
      <c r="Q41" s="95">
        <v>44665</v>
      </c>
      <c r="R41" s="95">
        <v>44666</v>
      </c>
      <c r="S41" s="92">
        <v>44667</v>
      </c>
      <c r="T41" s="39"/>
      <c r="U41" s="231"/>
      <c r="V41" s="232"/>
      <c r="AA41" s="37"/>
      <c r="AB41" s="37"/>
    </row>
    <row r="42" spans="2:28" s="37" customFormat="1" ht="12.95" customHeight="1">
      <c r="B42" s="92">
        <v>44486</v>
      </c>
      <c r="C42" s="95">
        <v>44487</v>
      </c>
      <c r="D42" s="105">
        <v>44488</v>
      </c>
      <c r="E42" s="230">
        <v>44489</v>
      </c>
      <c r="F42" s="95">
        <v>44490</v>
      </c>
      <c r="G42" s="95">
        <v>44491</v>
      </c>
      <c r="H42" s="92">
        <v>44492</v>
      </c>
      <c r="I42" s="39"/>
      <c r="J42" s="231"/>
      <c r="K42" s="91"/>
      <c r="L42" s="39"/>
      <c r="M42" s="92">
        <v>44668</v>
      </c>
      <c r="N42" s="95">
        <v>44669</v>
      </c>
      <c r="O42" s="105">
        <v>44670</v>
      </c>
      <c r="P42" s="230">
        <v>44671</v>
      </c>
      <c r="Q42" s="95">
        <v>44672</v>
      </c>
      <c r="R42" s="95">
        <v>44673</v>
      </c>
      <c r="S42" s="92">
        <v>44674</v>
      </c>
      <c r="T42" s="39"/>
      <c r="U42" s="233"/>
      <c r="V42" s="91"/>
    </row>
    <row r="43" spans="2:28" s="37" customFormat="1" ht="12.95" customHeight="1">
      <c r="B43" s="92">
        <v>44493</v>
      </c>
      <c r="C43" s="95">
        <v>44494</v>
      </c>
      <c r="D43" s="95">
        <v>44495</v>
      </c>
      <c r="E43" s="105">
        <v>44496</v>
      </c>
      <c r="F43" s="105">
        <v>44497</v>
      </c>
      <c r="G43" s="93">
        <v>44498</v>
      </c>
      <c r="H43" s="92">
        <v>44499</v>
      </c>
      <c r="I43" s="39"/>
      <c r="L43" s="39"/>
      <c r="M43" s="92">
        <v>44675</v>
      </c>
      <c r="N43" s="95">
        <v>44676</v>
      </c>
      <c r="O43" s="95">
        <v>44677</v>
      </c>
      <c r="P43" s="105">
        <v>44678</v>
      </c>
      <c r="Q43" s="105">
        <v>44679</v>
      </c>
      <c r="R43" s="93">
        <v>44680</v>
      </c>
      <c r="S43" s="92">
        <v>44681</v>
      </c>
      <c r="T43" s="39"/>
    </row>
    <row r="44" spans="2:28" s="37" customFormat="1" ht="12.95" customHeight="1">
      <c r="B44" s="116">
        <v>44500</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c r="B45" s="39"/>
      <c r="C45" s="39"/>
      <c r="D45" s="39"/>
      <c r="E45" s="39"/>
      <c r="F45" s="39"/>
      <c r="G45" s="39"/>
      <c r="H45" s="39"/>
      <c r="I45" s="39"/>
      <c r="L45" s="39"/>
      <c r="M45" s="39"/>
      <c r="N45" s="39"/>
      <c r="O45" s="39"/>
      <c r="P45" s="39"/>
      <c r="Q45" s="39"/>
      <c r="R45" s="39"/>
      <c r="S45" s="39"/>
      <c r="T45" s="39"/>
    </row>
    <row r="46" spans="2:28" s="37" customFormat="1" ht="11.25">
      <c r="B46" s="401">
        <f>DATE(year,11,1)</f>
        <v>44501</v>
      </c>
      <c r="C46" s="402"/>
      <c r="D46" s="402"/>
      <c r="E46" s="402"/>
      <c r="F46" s="402"/>
      <c r="G46" s="402"/>
      <c r="H46" s="402"/>
      <c r="I46" s="39"/>
      <c r="J46" s="403" t="s">
        <v>304</v>
      </c>
      <c r="K46" s="403"/>
      <c r="L46" s="39"/>
      <c r="M46" s="401">
        <f>DATE(year+1,5,1)</f>
        <v>44682</v>
      </c>
      <c r="N46" s="402"/>
      <c r="O46" s="402"/>
      <c r="P46" s="402"/>
      <c r="Q46" s="402"/>
      <c r="R46" s="402"/>
      <c r="S46" s="402"/>
      <c r="T46" s="39"/>
      <c r="U46" s="403" t="s">
        <v>305</v>
      </c>
      <c r="V46" s="403"/>
    </row>
    <row r="47" spans="2:28" s="37" customFormat="1" ht="12.95" customHeight="1">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237">
        <v>1</v>
      </c>
      <c r="K47" s="238" t="s">
        <v>306</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0">
        <v>4</v>
      </c>
      <c r="V47" s="37" t="s">
        <v>286</v>
      </c>
    </row>
    <row r="48" spans="2:28" s="37" customFormat="1" ht="12.95" customHeight="1">
      <c r="B48" s="92" t="str">
        <f t="array" ref="B48:H53">IF(MONTH(B46)&lt;&gt;MONTH(DATE(YEAR(B46),MONTH(B46),1)-WEEKDAY(DATE(YEAR(B46),MONTH(B46),1),startday)+(WeekNo-1)*7+WeekDay),"",DATE(YEAR(B46),MONTH(B46),1)-WEEKDAY(DATE(YEAR(B46),MONTH(B46),1),startday)+(WeekNo-1)*7+WeekDay)</f>
        <v/>
      </c>
      <c r="C48" s="93">
        <v>44501</v>
      </c>
      <c r="D48" s="239">
        <v>44502</v>
      </c>
      <c r="E48" s="98">
        <v>44503</v>
      </c>
      <c r="F48" s="105">
        <v>44504</v>
      </c>
      <c r="G48" s="95">
        <v>44505</v>
      </c>
      <c r="H48" s="92">
        <v>44506</v>
      </c>
      <c r="I48" s="39"/>
      <c r="J48" s="240" t="s">
        <v>307</v>
      </c>
      <c r="K48" s="37" t="s">
        <v>286</v>
      </c>
      <c r="L48" s="39"/>
      <c r="M48" s="92">
        <f t="array" ref="M48:S53">IF(MONTH(M46)&lt;&gt;MONTH(DATE(YEAR(M46),MONTH(M46),1)-WEEKDAY(DATE(YEAR(M46),MONTH(M46),1),startday)+(WeekNo-1)*7+WeekDay),"",DATE(YEAR(M46),MONTH(M46),1)-WEEKDAY(DATE(YEAR(M46),MONTH(M46),1),startday)+(WeekNo-1)*7+WeekDay)</f>
        <v>44682</v>
      </c>
      <c r="N48" s="105">
        <v>44683</v>
      </c>
      <c r="O48" s="105">
        <v>44684</v>
      </c>
      <c r="P48" s="98">
        <v>44685</v>
      </c>
      <c r="Q48" s="95">
        <v>44686</v>
      </c>
      <c r="R48" s="95">
        <v>44687</v>
      </c>
      <c r="S48" s="92">
        <v>44688</v>
      </c>
      <c r="T48" s="39"/>
      <c r="U48" s="241">
        <v>18</v>
      </c>
      <c r="V48" s="101" t="s">
        <v>288</v>
      </c>
    </row>
    <row r="49" spans="2:28" s="37" customFormat="1" ht="12.95" customHeight="1">
      <c r="B49" s="92">
        <v>44507</v>
      </c>
      <c r="C49" s="95">
        <v>44508</v>
      </c>
      <c r="D49" s="105">
        <v>44509</v>
      </c>
      <c r="E49" s="95">
        <v>44510</v>
      </c>
      <c r="F49" s="95">
        <v>44511</v>
      </c>
      <c r="G49" s="95">
        <v>44512</v>
      </c>
      <c r="H49" s="92">
        <v>44513</v>
      </c>
      <c r="I49" s="39"/>
      <c r="J49" s="242">
        <v>17</v>
      </c>
      <c r="K49" s="101" t="s">
        <v>288</v>
      </c>
      <c r="L49" s="39"/>
      <c r="M49" s="92">
        <v>44689</v>
      </c>
      <c r="N49" s="95">
        <v>44690</v>
      </c>
      <c r="O49" s="105">
        <v>44691</v>
      </c>
      <c r="P49" s="95">
        <v>44692</v>
      </c>
      <c r="Q49" s="95">
        <v>44693</v>
      </c>
      <c r="R49" s="95">
        <v>44694</v>
      </c>
      <c r="S49" s="92">
        <v>44695</v>
      </c>
      <c r="T49" s="39"/>
      <c r="U49" s="243">
        <v>20</v>
      </c>
      <c r="V49" s="236" t="s">
        <v>308</v>
      </c>
      <c r="Y49" s="262"/>
    </row>
    <row r="50" spans="2:28" s="38" customFormat="1" ht="12.95" customHeight="1">
      <c r="B50" s="92">
        <v>44514</v>
      </c>
      <c r="C50" s="95">
        <v>44515</v>
      </c>
      <c r="D50" s="95">
        <v>44516</v>
      </c>
      <c r="E50" s="230">
        <v>44517</v>
      </c>
      <c r="F50" s="95">
        <v>44518</v>
      </c>
      <c r="G50" s="95">
        <v>44519</v>
      </c>
      <c r="H50" s="92">
        <v>44520</v>
      </c>
      <c r="I50" s="39"/>
      <c r="J50" s="231"/>
      <c r="K50" s="91"/>
      <c r="L50" s="39"/>
      <c r="M50" s="92">
        <v>44696</v>
      </c>
      <c r="N50" s="95">
        <v>44697</v>
      </c>
      <c r="O50" s="95">
        <v>44698</v>
      </c>
      <c r="P50" s="230">
        <v>44699</v>
      </c>
      <c r="Q50" s="95">
        <v>44700</v>
      </c>
      <c r="R50" s="234">
        <v>44701</v>
      </c>
      <c r="S50" s="92">
        <v>44702</v>
      </c>
      <c r="T50" s="39"/>
      <c r="U50" s="233"/>
      <c r="V50" s="91"/>
      <c r="Y50" s="112"/>
      <c r="Z50" s="37"/>
      <c r="AA50" s="37"/>
      <c r="AB50" s="37"/>
    </row>
    <row r="51" spans="2:28" s="37" customFormat="1" ht="12.95" customHeight="1">
      <c r="B51" s="92">
        <v>44521</v>
      </c>
      <c r="C51" s="95">
        <v>44522</v>
      </c>
      <c r="D51" s="105">
        <v>44523</v>
      </c>
      <c r="E51" s="95">
        <v>44524</v>
      </c>
      <c r="F51" s="95">
        <v>44525</v>
      </c>
      <c r="G51" s="95">
        <v>44526</v>
      </c>
      <c r="H51" s="92">
        <v>44527</v>
      </c>
      <c r="I51" s="39"/>
      <c r="L51" s="39"/>
      <c r="M51" s="92">
        <v>44703</v>
      </c>
      <c r="N51" s="95">
        <v>44704</v>
      </c>
      <c r="O51" s="105">
        <v>44705</v>
      </c>
      <c r="P51" s="95">
        <v>44706</v>
      </c>
      <c r="Q51" s="95">
        <v>44707</v>
      </c>
      <c r="R51" s="95">
        <v>44708</v>
      </c>
      <c r="S51" s="92">
        <v>44709</v>
      </c>
      <c r="T51" s="39"/>
      <c r="Y51" s="112"/>
      <c r="AA51" s="38"/>
    </row>
    <row r="52" spans="2:28" s="37" customFormat="1" ht="12.95" customHeight="1">
      <c r="B52" s="92">
        <v>44528</v>
      </c>
      <c r="C52" s="95">
        <v>44529</v>
      </c>
      <c r="D52" s="95">
        <v>44530</v>
      </c>
      <c r="E52" s="98" t="str">
        <v/>
      </c>
      <c r="F52" s="95" t="str">
        <v/>
      </c>
      <c r="G52" s="95" t="str">
        <v/>
      </c>
      <c r="H52" s="92" t="str">
        <v/>
      </c>
      <c r="I52" s="39"/>
      <c r="L52" s="39"/>
      <c r="M52" s="92">
        <v>44710</v>
      </c>
      <c r="N52" s="95">
        <v>44711</v>
      </c>
      <c r="O52" s="95">
        <v>44712</v>
      </c>
      <c r="P52" s="98" t="str">
        <v/>
      </c>
      <c r="Q52" s="95" t="str">
        <v/>
      </c>
      <c r="R52" s="95" t="str">
        <v/>
      </c>
      <c r="S52" s="92" t="str">
        <v/>
      </c>
      <c r="T52" s="39"/>
      <c r="Y52" s="112"/>
    </row>
    <row r="53" spans="2:28" s="37" customFormat="1" ht="12.95" customHeight="1">
      <c r="B53" s="92" t="str">
        <v/>
      </c>
      <c r="C53" s="95" t="str">
        <v/>
      </c>
      <c r="D53" s="95" t="str">
        <v/>
      </c>
      <c r="E53" s="95" t="str">
        <v/>
      </c>
      <c r="F53" s="95" t="str">
        <v/>
      </c>
      <c r="G53" s="95" t="str">
        <v/>
      </c>
      <c r="H53" s="92" t="str">
        <v/>
      </c>
      <c r="I53" s="39"/>
      <c r="J53" s="119"/>
      <c r="K53" s="41"/>
      <c r="L53" s="39"/>
      <c r="M53" s="92" t="str">
        <v/>
      </c>
      <c r="N53" s="95" t="str">
        <v/>
      </c>
      <c r="O53" s="95" t="str">
        <v/>
      </c>
      <c r="P53" s="95" t="str">
        <v/>
      </c>
      <c r="Q53" s="95" t="str">
        <v/>
      </c>
      <c r="R53" s="95" t="str">
        <v/>
      </c>
      <c r="S53" s="92" t="str">
        <v/>
      </c>
      <c r="T53" s="39"/>
      <c r="U53" s="120"/>
      <c r="V53" s="39"/>
      <c r="Y53" s="121"/>
      <c r="Z53" s="38"/>
      <c r="AB53" s="38"/>
    </row>
    <row r="54" spans="2:28" s="37" customFormat="1" ht="4.7" customHeight="1">
      <c r="B54" s="39"/>
      <c r="C54" s="39"/>
      <c r="D54" s="39"/>
      <c r="E54" s="39"/>
      <c r="F54" s="39"/>
      <c r="G54" s="39"/>
      <c r="H54" s="39"/>
      <c r="I54" s="39"/>
      <c r="L54" s="39"/>
      <c r="M54" s="38"/>
      <c r="N54" s="38"/>
      <c r="O54" s="38"/>
      <c r="P54" s="38"/>
      <c r="Q54" s="38"/>
      <c r="R54" s="38"/>
      <c r="S54" s="38"/>
      <c r="T54" s="39"/>
      <c r="U54" s="38"/>
      <c r="V54" s="38"/>
      <c r="Y54" s="112"/>
    </row>
    <row r="55" spans="2:28" s="37" customFormat="1" ht="11.25">
      <c r="B55" s="401">
        <f>DATE(year,12,1)</f>
        <v>44531</v>
      </c>
      <c r="C55" s="402"/>
      <c r="D55" s="402"/>
      <c r="E55" s="402"/>
      <c r="F55" s="402"/>
      <c r="G55" s="402"/>
      <c r="H55" s="402"/>
      <c r="I55" s="39"/>
      <c r="J55" s="403" t="s">
        <v>309</v>
      </c>
      <c r="K55" s="403"/>
      <c r="L55" s="39"/>
      <c r="M55" s="401">
        <f>DATE(year+1,6,1)</f>
        <v>44713</v>
      </c>
      <c r="N55" s="402"/>
      <c r="O55" s="402"/>
      <c r="P55" s="402"/>
      <c r="Q55" s="402"/>
      <c r="R55" s="402"/>
      <c r="S55" s="402"/>
      <c r="T55" s="39"/>
      <c r="U55" s="403" t="s">
        <v>310</v>
      </c>
      <c r="V55" s="403"/>
    </row>
    <row r="56" spans="2:28" s="37" customFormat="1" ht="12.95" customHeight="1">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0">
        <v>1</v>
      </c>
      <c r="K56" s="37" t="s">
        <v>286</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0">
        <v>1</v>
      </c>
      <c r="V56" s="37" t="s">
        <v>286</v>
      </c>
    </row>
    <row r="57" spans="2:28" s="37" customFormat="1" ht="12.95" customHeight="1">
      <c r="B57" s="92" t="str">
        <f t="array" ref="B57:H62">IF(MONTH(B55)&lt;&gt;MONTH(DATE(YEAR(B55),MONTH(B55),1)-WEEKDAY(DATE(YEAR(B55),MONTH(B55),1),startday)+(WeekNo-1)*7+WeekDay),"",DATE(YEAR(B55),MONTH(B55),1)-WEEKDAY(DATE(YEAR(B55),MONTH(B55),1),startday)+(WeekNo-1)*7+WeekDay)</f>
        <v/>
      </c>
      <c r="C57" s="95" t="str">
        <v/>
      </c>
      <c r="D57" s="94" t="str">
        <v/>
      </c>
      <c r="E57" s="98">
        <v>44531</v>
      </c>
      <c r="F57" s="95">
        <v>44532</v>
      </c>
      <c r="G57" s="95">
        <v>44533</v>
      </c>
      <c r="H57" s="92">
        <v>44534</v>
      </c>
      <c r="I57" s="39"/>
      <c r="J57" s="244">
        <v>15</v>
      </c>
      <c r="K57" s="101" t="s">
        <v>288</v>
      </c>
      <c r="L57" s="39"/>
      <c r="M57" s="92" t="str">
        <f t="array" ref="M57:S62">IF(MONTH(M55)&lt;&gt;MONTH(DATE(YEAR(M55),MONTH(M55),1)-WEEKDAY(DATE(YEAR(M55),MONTH(M55),1),startday)+(WeekNo-1)*7+WeekDay),"",DATE(YEAR(M55),MONTH(M55),1)-WEEKDAY(DATE(YEAR(M55),MONTH(M55),1),startday)+(WeekNo-1)*7+WeekDay)</f>
        <v/>
      </c>
      <c r="N57" s="95" t="str">
        <v/>
      </c>
      <c r="O57" s="94" t="str">
        <v/>
      </c>
      <c r="P57" s="98">
        <v>44713</v>
      </c>
      <c r="Q57" s="95">
        <v>44714</v>
      </c>
      <c r="R57" s="95">
        <v>44715</v>
      </c>
      <c r="S57" s="92">
        <v>44716</v>
      </c>
      <c r="T57" s="39"/>
      <c r="U57" s="241">
        <v>15</v>
      </c>
      <c r="V57" s="101" t="s">
        <v>288</v>
      </c>
    </row>
    <row r="58" spans="2:28" s="37" customFormat="1" ht="12.95" customHeight="1">
      <c r="B58" s="92">
        <v>44535</v>
      </c>
      <c r="C58" s="95">
        <v>44536</v>
      </c>
      <c r="D58" s="95">
        <v>44537</v>
      </c>
      <c r="E58" s="105">
        <v>44538</v>
      </c>
      <c r="F58" s="95">
        <v>44539</v>
      </c>
      <c r="G58" s="95">
        <v>44540</v>
      </c>
      <c r="H58" s="92">
        <v>44541</v>
      </c>
      <c r="I58" s="39"/>
      <c r="J58" s="102">
        <v>31</v>
      </c>
      <c r="K58" s="115" t="s">
        <v>311</v>
      </c>
      <c r="L58" s="39"/>
      <c r="M58" s="92">
        <v>44717</v>
      </c>
      <c r="N58" s="95">
        <v>44718</v>
      </c>
      <c r="O58" s="95">
        <v>44719</v>
      </c>
      <c r="P58" s="105">
        <v>44720</v>
      </c>
      <c r="Q58" s="95">
        <v>44721</v>
      </c>
      <c r="R58" s="95">
        <v>44722</v>
      </c>
      <c r="S58" s="92">
        <v>44723</v>
      </c>
      <c r="T58" s="39"/>
      <c r="U58" s="122">
        <v>30</v>
      </c>
      <c r="V58" s="123" t="s">
        <v>312</v>
      </c>
    </row>
    <row r="59" spans="2:28" s="37" customFormat="1" ht="12.95" customHeight="1">
      <c r="B59" s="92">
        <v>44542</v>
      </c>
      <c r="C59" s="95">
        <v>44543</v>
      </c>
      <c r="D59" s="105">
        <v>44544</v>
      </c>
      <c r="E59" s="230">
        <v>44545</v>
      </c>
      <c r="F59" s="95">
        <v>44546</v>
      </c>
      <c r="G59" s="95">
        <v>44547</v>
      </c>
      <c r="H59" s="92">
        <v>44548</v>
      </c>
      <c r="I59" s="39"/>
      <c r="J59" s="102">
        <v>31</v>
      </c>
      <c r="K59" s="113" t="s">
        <v>313</v>
      </c>
      <c r="L59" s="39"/>
      <c r="M59" s="92">
        <v>44724</v>
      </c>
      <c r="N59" s="95">
        <v>44725</v>
      </c>
      <c r="O59" s="105">
        <v>44726</v>
      </c>
      <c r="P59" s="230">
        <v>44727</v>
      </c>
      <c r="Q59" s="95">
        <v>44728</v>
      </c>
      <c r="R59" s="95">
        <v>44729</v>
      </c>
      <c r="S59" s="92">
        <v>44730</v>
      </c>
      <c r="T59" s="39"/>
      <c r="U59" s="233"/>
      <c r="V59" s="91"/>
    </row>
    <row r="60" spans="2:28" s="38" customFormat="1" ht="12.95" customHeight="1">
      <c r="B60" s="92">
        <v>44549</v>
      </c>
      <c r="C60" s="95">
        <v>44550</v>
      </c>
      <c r="D60" s="95">
        <v>44551</v>
      </c>
      <c r="E60" s="95">
        <v>44552</v>
      </c>
      <c r="F60" s="95">
        <v>44553</v>
      </c>
      <c r="G60" s="95">
        <v>44554</v>
      </c>
      <c r="H60" s="92">
        <v>44555</v>
      </c>
      <c r="I60" s="39"/>
      <c r="L60" s="39"/>
      <c r="M60" s="92">
        <v>44731</v>
      </c>
      <c r="N60" s="95">
        <v>44732</v>
      </c>
      <c r="O60" s="95">
        <v>44733</v>
      </c>
      <c r="P60" s="105">
        <v>44734</v>
      </c>
      <c r="Q60" s="95">
        <v>44735</v>
      </c>
      <c r="R60" s="95">
        <v>44736</v>
      </c>
      <c r="S60" s="92">
        <v>44737</v>
      </c>
      <c r="T60" s="39"/>
      <c r="Y60" s="37"/>
      <c r="Z60" s="37"/>
      <c r="AA60" s="37"/>
      <c r="AB60" s="37"/>
    </row>
    <row r="61" spans="2:28" s="37" customFormat="1" ht="12.95" customHeight="1">
      <c r="B61" s="92">
        <v>44556</v>
      </c>
      <c r="C61" s="95">
        <v>44557</v>
      </c>
      <c r="D61" s="105">
        <v>44558</v>
      </c>
      <c r="E61" s="105">
        <v>44559</v>
      </c>
      <c r="F61" s="95">
        <v>44560</v>
      </c>
      <c r="G61" s="93">
        <v>44561</v>
      </c>
      <c r="H61" s="92" t="str">
        <v/>
      </c>
      <c r="I61" s="39"/>
      <c r="L61" s="39"/>
      <c r="M61" s="92">
        <v>44738</v>
      </c>
      <c r="N61" s="95">
        <v>44739</v>
      </c>
      <c r="O61" s="105">
        <v>44740</v>
      </c>
      <c r="P61" s="105">
        <v>44741</v>
      </c>
      <c r="Q61" s="93">
        <v>44742</v>
      </c>
      <c r="R61" s="93" t="str">
        <v/>
      </c>
      <c r="S61" s="92" t="str">
        <v/>
      </c>
      <c r="T61" s="39"/>
      <c r="U61" s="43"/>
      <c r="V61" s="39"/>
      <c r="AA61" s="38"/>
    </row>
    <row r="62" spans="2:28" s="37" customFormat="1" ht="12.95" customHeight="1">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4.25">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c r="B64" s="33"/>
      <c r="C64" s="33"/>
      <c r="D64" s="33"/>
      <c r="E64" s="33"/>
      <c r="F64" s="33"/>
      <c r="G64" s="33"/>
      <c r="H64" s="33"/>
      <c r="I64" s="39"/>
      <c r="J64" s="42"/>
      <c r="K64" s="39"/>
      <c r="L64" s="39"/>
      <c r="M64" s="33"/>
      <c r="N64" s="33"/>
      <c r="O64" s="33"/>
      <c r="P64" s="33"/>
      <c r="Q64" s="33"/>
      <c r="R64" s="33"/>
      <c r="S64" s="33"/>
      <c r="T64" s="39"/>
      <c r="U64" s="39"/>
      <c r="V64" s="39"/>
    </row>
    <row r="65" spans="2:28" s="37" customFormat="1">
      <c r="B65" s="33"/>
      <c r="C65" s="33"/>
      <c r="D65" s="33"/>
      <c r="E65" s="33"/>
      <c r="F65" s="33"/>
      <c r="G65" s="33"/>
      <c r="H65" s="33"/>
      <c r="I65" s="33"/>
      <c r="J65" s="34"/>
      <c r="K65" s="33"/>
      <c r="L65" s="33"/>
      <c r="M65" s="33"/>
      <c r="N65" s="33"/>
      <c r="O65" s="33"/>
      <c r="P65" s="33"/>
      <c r="Q65" s="33"/>
      <c r="R65" s="33"/>
      <c r="S65" s="33"/>
      <c r="T65" s="33"/>
      <c r="U65" s="33"/>
      <c r="V65" s="33"/>
    </row>
    <row r="66" spans="2:28" s="37" customFormat="1">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c r="B68" s="33"/>
      <c r="C68" s="33"/>
      <c r="D68" s="33"/>
      <c r="E68" s="33"/>
      <c r="F68" s="33"/>
      <c r="G68" s="33"/>
      <c r="H68" s="33"/>
      <c r="I68" s="33"/>
      <c r="J68" s="34"/>
      <c r="K68" s="33"/>
      <c r="L68" s="33"/>
      <c r="M68" s="33"/>
      <c r="N68" s="33"/>
      <c r="O68" s="33"/>
      <c r="P68" s="33"/>
      <c r="Q68" s="33"/>
      <c r="R68" s="33"/>
      <c r="S68" s="33"/>
      <c r="T68" s="33"/>
      <c r="U68" s="33"/>
      <c r="V68" s="33"/>
    </row>
    <row r="69" spans="2:28">
      <c r="Y69" s="37"/>
      <c r="Z69" s="37"/>
      <c r="AA69" s="37"/>
      <c r="AB69" s="37"/>
    </row>
    <row r="70" spans="2:28">
      <c r="M70" s="37"/>
      <c r="Y70" s="37"/>
      <c r="Z70" s="37"/>
      <c r="AB70" s="37"/>
    </row>
    <row r="71" spans="2:28">
      <c r="M71" s="37"/>
      <c r="Y71" s="37"/>
      <c r="Z71" s="37"/>
      <c r="AB71" s="37"/>
    </row>
    <row r="72" spans="2:28">
      <c r="L72" s="37"/>
      <c r="M72" s="37"/>
    </row>
    <row r="73" spans="2:28" ht="14.25">
      <c r="L73" s="37"/>
      <c r="M73" s="38"/>
      <c r="R73" s="46"/>
    </row>
    <row r="74" spans="2:28">
      <c r="M74" s="37"/>
    </row>
    <row r="75" spans="2:28">
      <c r="K75" s="262"/>
      <c r="M75" s="37"/>
    </row>
    <row r="76" spans="2:28">
      <c r="K76" s="262"/>
      <c r="M76" s="37"/>
    </row>
    <row r="77" spans="2:28">
      <c r="M77" s="37"/>
    </row>
  </sheetData>
  <mergeCells count="38">
    <mergeCell ref="A1:K1"/>
    <mergeCell ref="A2:K2"/>
    <mergeCell ref="D4:E4"/>
    <mergeCell ref="F4:H4"/>
    <mergeCell ref="K4:L4"/>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B28:H28"/>
    <mergeCell ref="J28:K28"/>
    <mergeCell ref="M28:S28"/>
    <mergeCell ref="U28:V28"/>
    <mergeCell ref="Y35:Y39"/>
    <mergeCell ref="B37:H37"/>
    <mergeCell ref="J37:K37"/>
    <mergeCell ref="M37:S37"/>
    <mergeCell ref="U37:V37"/>
    <mergeCell ref="B46:H46"/>
    <mergeCell ref="J46:K46"/>
    <mergeCell ref="M46:S46"/>
    <mergeCell ref="U46:V46"/>
    <mergeCell ref="B55:H55"/>
    <mergeCell ref="J55:K55"/>
    <mergeCell ref="M55:S55"/>
    <mergeCell ref="U55:V55"/>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1FAD678F-5501-4D51-81D5-48702886E88F}"/>
  </hyperlinks>
  <printOptions horizontalCentered="1"/>
  <pageMargins left="0.25" right="0.25" top="0.25" bottom="0.35" header="0.25" footer="0.2"/>
  <pageSetup scale="88"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ColWidth="8.85546875" defaultRowHeight="15"/>
  <cols>
    <col min="3" max="3" width="18" bestFit="1" customWidth="1"/>
    <col min="4" max="4" width="22.85546875" bestFit="1" customWidth="1"/>
    <col min="5" max="5" width="19" bestFit="1" customWidth="1"/>
    <col min="6" max="6" width="25.28515625" bestFit="1" customWidth="1"/>
  </cols>
  <sheetData>
    <row r="1" spans="1:7">
      <c r="A1" t="s">
        <v>136</v>
      </c>
      <c r="B1" t="s">
        <v>61</v>
      </c>
      <c r="C1" t="s">
        <v>153</v>
      </c>
      <c r="D1" t="s">
        <v>192</v>
      </c>
      <c r="E1" t="s">
        <v>255</v>
      </c>
      <c r="F1" t="s">
        <v>213</v>
      </c>
      <c r="G1" t="s">
        <v>61</v>
      </c>
    </row>
    <row r="2" spans="1:7">
      <c r="A2" t="s">
        <v>314</v>
      </c>
      <c r="B2" t="s">
        <v>48</v>
      </c>
      <c r="C2" t="s">
        <v>251</v>
      </c>
      <c r="D2" t="s">
        <v>187</v>
      </c>
      <c r="E2" t="s">
        <v>205</v>
      </c>
      <c r="G2" t="s">
        <v>48</v>
      </c>
    </row>
    <row r="3" spans="1:7">
      <c r="B3" t="s">
        <v>50</v>
      </c>
      <c r="G3" t="s">
        <v>50</v>
      </c>
    </row>
    <row r="4" spans="1:7">
      <c r="B4" t="s">
        <v>69</v>
      </c>
      <c r="G4" t="s">
        <v>69</v>
      </c>
    </row>
    <row r="5" spans="1:7">
      <c r="G5" t="s">
        <v>315</v>
      </c>
    </row>
    <row r="10" spans="1:7">
      <c r="A10" t="s">
        <v>196</v>
      </c>
      <c r="D10" t="s">
        <v>232</v>
      </c>
    </row>
    <row r="11" spans="1:7">
      <c r="A11" t="s">
        <v>199</v>
      </c>
      <c r="D11" t="s">
        <v>229</v>
      </c>
    </row>
    <row r="12" spans="1:7">
      <c r="D12" t="s">
        <v>259</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Gederos, Holly</cp:lastModifiedBy>
  <cp:revision/>
  <dcterms:created xsi:type="dcterms:W3CDTF">2017-02-07T21:45:49Z</dcterms:created>
  <dcterms:modified xsi:type="dcterms:W3CDTF">2022-05-25T20:11:21Z</dcterms:modified>
  <cp:category/>
  <cp:contentStatus/>
</cp:coreProperties>
</file>