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Reserve Fund Apps\Great Falls College\"/>
    </mc:Choice>
  </mc:AlternateContent>
  <xr:revisionPtr revIDLastSave="0" documentId="8_{110D4ECC-10BB-4EB0-94F7-76325F20EA90}" xr6:coauthVersionLast="47" xr6:coauthVersionMax="47" xr10:uidLastSave="{00000000-0000-0000-0000-000000000000}"/>
  <bookViews>
    <workbookView xWindow="-25320" yWindow="180" windowWidth="25440" windowHeight="1539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1-22 Calendar" sheetId="33"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6">'21-22 Calendar'!$B$7:$V$64</definedName>
    <definedName name="_xlnm.Print_Area" localSheetId="2">'Budget Detail &amp; Amendments'!$A$1:$U$135</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6">'21-22 Calendar'!$M$4</definedName>
    <definedName name="startday">#REF!</definedName>
    <definedName name="Supplies" localSheetId="6">'[1]Do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6">'[1]Do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'21-22 Calendar'!$F$4</definedName>
    <definedName name="year">#REF!</definedName>
    <definedName name="Yes" localSheetId="2">'Budget Detail &amp; Amendments'!$M$5:$M$6</definedName>
    <definedName name="Yes">#REF!</definedName>
    <definedName name="YesNo" localSheetId="6">'[1]Do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6" hidden="1">'21-22 Calendar'!$B$7:$V$64</definedName>
    <definedName name="Z_350610BE_E33E_45EF_97EC_9E2830199A90_.wvu.PrintArea" localSheetId="2" hidden="1">'Budget Detail &amp; Amendments'!$A$1:$U$135</definedName>
    <definedName name="Z_350610BE_E33E_45EF_97EC_9E2830199A90_.wvu.PrintArea" localSheetId="0" hidden="1">'Contact Information'!$A$1:$J$70</definedName>
    <definedName name="Z_350610BE_E33E_45EF_97EC_9E2830199A90_.wvu.PrintArea" localSheetId="1" hidden="1">Narrative!$A$1:$J$42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0" i="31" l="1"/>
  <c r="T108" i="31"/>
  <c r="T95" i="31"/>
  <c r="T81" i="31"/>
  <c r="T56" i="31"/>
  <c r="T43" i="31"/>
  <c r="T29" i="31"/>
  <c r="R128" i="31"/>
  <c r="R108" i="31"/>
  <c r="R95" i="31"/>
  <c r="R81" i="31"/>
  <c r="R70" i="31"/>
  <c r="R56" i="31"/>
  <c r="R43" i="31"/>
  <c r="R29" i="31"/>
  <c r="R45" i="31" s="1"/>
  <c r="R112" i="31" l="1"/>
  <c r="R135" i="31" s="1"/>
  <c r="R110" i="31"/>
  <c r="N70" i="31"/>
  <c r="S56" i="33"/>
  <c r="R56" i="33"/>
  <c r="Q56" i="33"/>
  <c r="P56" i="33"/>
  <c r="O56" i="33"/>
  <c r="N56" i="33"/>
  <c r="M56" i="33"/>
  <c r="H56" i="33"/>
  <c r="G56" i="33"/>
  <c r="F56" i="33"/>
  <c r="E56" i="33"/>
  <c r="D56" i="33"/>
  <c r="C56" i="33"/>
  <c r="B56" i="33"/>
  <c r="M55" i="33"/>
  <c r="M57" i="33" s="1" a="1"/>
  <c r="B55" i="33"/>
  <c r="B57" i="33" s="1" a="1"/>
  <c r="S47" i="33"/>
  <c r="R47" i="33"/>
  <c r="Q47" i="33"/>
  <c r="P47" i="33"/>
  <c r="O47" i="33"/>
  <c r="N47" i="33"/>
  <c r="M47" i="33"/>
  <c r="H47" i="33"/>
  <c r="G47" i="33"/>
  <c r="F47" i="33"/>
  <c r="E47" i="33"/>
  <c r="D47" i="33"/>
  <c r="C47" i="33"/>
  <c r="B47" i="33"/>
  <c r="M46" i="33"/>
  <c r="M48" i="33" s="1" a="1"/>
  <c r="B46" i="33"/>
  <c r="B48" i="33" s="1" a="1"/>
  <c r="D52" i="33" s="1"/>
  <c r="S38" i="33"/>
  <c r="R38" i="33"/>
  <c r="Q38" i="33"/>
  <c r="P38" i="33"/>
  <c r="O38" i="33"/>
  <c r="N38" i="33"/>
  <c r="M38" i="33"/>
  <c r="H38" i="33"/>
  <c r="G38" i="33"/>
  <c r="F38" i="33"/>
  <c r="E38" i="33"/>
  <c r="D38" i="33"/>
  <c r="C38" i="33"/>
  <c r="B38" i="33"/>
  <c r="M37" i="33"/>
  <c r="M39" i="33" s="1" a="1"/>
  <c r="Q42" i="33" s="1"/>
  <c r="B37" i="33"/>
  <c r="B39" i="33" s="1" a="1"/>
  <c r="S29" i="33"/>
  <c r="R29" i="33"/>
  <c r="Q29" i="33"/>
  <c r="P29" i="33"/>
  <c r="O29" i="33"/>
  <c r="N29" i="33"/>
  <c r="M29" i="33"/>
  <c r="H29" i="33"/>
  <c r="G29" i="33"/>
  <c r="F29" i="33"/>
  <c r="E29" i="33"/>
  <c r="D29" i="33"/>
  <c r="C29" i="33"/>
  <c r="B29" i="33"/>
  <c r="M28" i="33"/>
  <c r="M30" i="33" s="1" a="1"/>
  <c r="Q35" i="33" s="1"/>
  <c r="B28" i="33"/>
  <c r="B30" i="33" s="1" a="1"/>
  <c r="H34" i="33" s="1"/>
  <c r="S20" i="33"/>
  <c r="R20" i="33"/>
  <c r="Q20" i="33"/>
  <c r="P20" i="33"/>
  <c r="O20" i="33"/>
  <c r="N20" i="33"/>
  <c r="M20" i="33"/>
  <c r="H20" i="33"/>
  <c r="G20" i="33"/>
  <c r="F20" i="33"/>
  <c r="E20" i="33"/>
  <c r="D20" i="33"/>
  <c r="C20" i="33"/>
  <c r="B20" i="33"/>
  <c r="M19" i="33"/>
  <c r="M21" i="33" s="1" a="1"/>
  <c r="N25" i="33" s="1"/>
  <c r="B19" i="33"/>
  <c r="B21" i="33" s="1" a="1"/>
  <c r="F24" i="33" s="1"/>
  <c r="S10" i="33"/>
  <c r="R10" i="33"/>
  <c r="Q10" i="33"/>
  <c r="P10" i="33"/>
  <c r="O10" i="33"/>
  <c r="N10" i="33"/>
  <c r="M10" i="33"/>
  <c r="H10" i="33"/>
  <c r="G10" i="33"/>
  <c r="F10" i="33"/>
  <c r="E10" i="33"/>
  <c r="D10" i="33"/>
  <c r="C10" i="33"/>
  <c r="B10" i="33"/>
  <c r="M9" i="33"/>
  <c r="M11" i="33" s="1" a="1"/>
  <c r="P16" i="33" s="1"/>
  <c r="B9" i="33"/>
  <c r="B11" i="33" s="1" a="1"/>
  <c r="Q11" i="33" l="1"/>
  <c r="Q12" i="33"/>
  <c r="S13" i="33"/>
  <c r="S14" i="33"/>
  <c r="N16" i="33"/>
  <c r="Q53" i="33"/>
  <c r="M53" i="33"/>
  <c r="Q49" i="33"/>
  <c r="S51" i="33"/>
  <c r="R50" i="33"/>
  <c r="P48" i="33"/>
  <c r="M15" i="33"/>
  <c r="E53" i="33"/>
  <c r="P11" i="33"/>
  <c r="M16" i="33"/>
  <c r="P34" i="33"/>
  <c r="R12" i="33"/>
  <c r="R13" i="33"/>
  <c r="H16" i="33"/>
  <c r="G15" i="33"/>
  <c r="F14" i="33"/>
  <c r="E13" i="33"/>
  <c r="D12" i="33"/>
  <c r="C11" i="33"/>
  <c r="G16" i="33"/>
  <c r="F15" i="33"/>
  <c r="E14" i="33"/>
  <c r="D13" i="33"/>
  <c r="C12" i="33"/>
  <c r="B11" i="33"/>
  <c r="D16" i="33"/>
  <c r="C15" i="33"/>
  <c r="B14" i="33"/>
  <c r="H12" i="33"/>
  <c r="G11" i="33"/>
  <c r="H15" i="33"/>
  <c r="G14" i="33"/>
  <c r="E12" i="33"/>
  <c r="D11" i="33"/>
  <c r="C16" i="33"/>
  <c r="B15" i="33"/>
  <c r="H13" i="33"/>
  <c r="G12" i="33"/>
  <c r="F11" i="33"/>
  <c r="B16" i="33"/>
  <c r="H14" i="33"/>
  <c r="G13" i="33"/>
  <c r="F12" i="33"/>
  <c r="E11" i="33"/>
  <c r="D15" i="33"/>
  <c r="D14" i="33"/>
  <c r="C14" i="33"/>
  <c r="F13" i="33"/>
  <c r="C13" i="33"/>
  <c r="E16" i="33"/>
  <c r="B12" i="33"/>
  <c r="E15" i="33"/>
  <c r="H11" i="33"/>
  <c r="F16" i="33"/>
  <c r="B13" i="33"/>
  <c r="C22" i="33"/>
  <c r="D23" i="33"/>
  <c r="R21" i="33"/>
  <c r="F32" i="33"/>
  <c r="P41" i="33"/>
  <c r="S62" i="33"/>
  <c r="R61" i="33"/>
  <c r="Q60" i="33"/>
  <c r="P59" i="33"/>
  <c r="O58" i="33"/>
  <c r="N57" i="33"/>
  <c r="R62" i="33"/>
  <c r="Q61" i="33"/>
  <c r="P60" i="33"/>
  <c r="O59" i="33"/>
  <c r="N58" i="33"/>
  <c r="M57" i="33"/>
  <c r="Q62" i="33"/>
  <c r="P61" i="33"/>
  <c r="O60" i="33"/>
  <c r="N59" i="33"/>
  <c r="M58" i="33"/>
  <c r="P62" i="33"/>
  <c r="O61" i="33"/>
  <c r="N60" i="33"/>
  <c r="M59" i="33"/>
  <c r="S57" i="33"/>
  <c r="O62" i="33"/>
  <c r="N61" i="33"/>
  <c r="M60" i="33"/>
  <c r="S58" i="33"/>
  <c r="R57" i="33"/>
  <c r="N62" i="33"/>
  <c r="M61" i="33"/>
  <c r="S59" i="33"/>
  <c r="R58" i="33"/>
  <c r="Q57" i="33"/>
  <c r="M62" i="33"/>
  <c r="S60" i="33"/>
  <c r="R59" i="33"/>
  <c r="Q58" i="33"/>
  <c r="P57" i="33"/>
  <c r="S61" i="33"/>
  <c r="R60" i="33"/>
  <c r="Q59" i="33"/>
  <c r="P58" i="33"/>
  <c r="O57" i="33"/>
  <c r="G26" i="33"/>
  <c r="D22" i="33"/>
  <c r="H26" i="33"/>
  <c r="E31" i="33"/>
  <c r="O40" i="33"/>
  <c r="E23" i="33"/>
  <c r="S21" i="33"/>
  <c r="G33" i="33"/>
  <c r="F44" i="33"/>
  <c r="E43" i="33"/>
  <c r="D42" i="33"/>
  <c r="C41" i="33"/>
  <c r="B40" i="33"/>
  <c r="C43" i="33"/>
  <c r="E44" i="33"/>
  <c r="D43" i="33"/>
  <c r="C42" i="33"/>
  <c r="B41" i="33"/>
  <c r="H39" i="33"/>
  <c r="D44" i="33"/>
  <c r="B42" i="33"/>
  <c r="H40" i="33"/>
  <c r="G39" i="33"/>
  <c r="B44" i="33"/>
  <c r="H42" i="33"/>
  <c r="G41" i="33"/>
  <c r="F40" i="33"/>
  <c r="E39" i="33"/>
  <c r="E42" i="33"/>
  <c r="H43" i="33"/>
  <c r="G42" i="33"/>
  <c r="F41" i="33"/>
  <c r="E40" i="33"/>
  <c r="D39" i="33"/>
  <c r="F43" i="33"/>
  <c r="C40" i="33"/>
  <c r="H44" i="33"/>
  <c r="G43" i="33"/>
  <c r="F42" i="33"/>
  <c r="E41" i="33"/>
  <c r="D40" i="33"/>
  <c r="C39" i="33"/>
  <c r="G44" i="33"/>
  <c r="D41" i="33"/>
  <c r="B39" i="33"/>
  <c r="F39" i="33"/>
  <c r="N44" i="33"/>
  <c r="M43" i="33"/>
  <c r="S41" i="33"/>
  <c r="R40" i="33"/>
  <c r="Q39" i="33"/>
  <c r="R42" i="33"/>
  <c r="Q41" i="33"/>
  <c r="O39" i="33"/>
  <c r="M44" i="33"/>
  <c r="S42" i="33"/>
  <c r="R41" i="33"/>
  <c r="Q40" i="33"/>
  <c r="P39" i="33"/>
  <c r="S43" i="33"/>
  <c r="P40" i="33"/>
  <c r="R44" i="33"/>
  <c r="Q43" i="33"/>
  <c r="P42" i="33"/>
  <c r="O41" i="33"/>
  <c r="N40" i="33"/>
  <c r="M39" i="33"/>
  <c r="Q44" i="33"/>
  <c r="P43" i="33"/>
  <c r="O42" i="33"/>
  <c r="N41" i="33"/>
  <c r="M40" i="33"/>
  <c r="N43" i="33"/>
  <c r="M42" i="33"/>
  <c r="R39" i="33"/>
  <c r="P44" i="33"/>
  <c r="O43" i="33"/>
  <c r="N42" i="33"/>
  <c r="M41" i="33"/>
  <c r="S39" i="33"/>
  <c r="O44" i="33"/>
  <c r="S40" i="33"/>
  <c r="G40" i="33"/>
  <c r="R43" i="33"/>
  <c r="C62" i="33"/>
  <c r="B61" i="33"/>
  <c r="H59" i="33"/>
  <c r="G58" i="33"/>
  <c r="F57" i="33"/>
  <c r="B62" i="33"/>
  <c r="H60" i="33"/>
  <c r="G59" i="33"/>
  <c r="F58" i="33"/>
  <c r="E57" i="33"/>
  <c r="H61" i="33"/>
  <c r="G60" i="33"/>
  <c r="F59" i="33"/>
  <c r="E58" i="33"/>
  <c r="D57" i="33"/>
  <c r="H62" i="33"/>
  <c r="G61" i="33"/>
  <c r="F60" i="33"/>
  <c r="E59" i="33"/>
  <c r="D58" i="33"/>
  <c r="C57" i="33"/>
  <c r="G62" i="33"/>
  <c r="F61" i="33"/>
  <c r="E60" i="33"/>
  <c r="D59" i="33"/>
  <c r="C58" i="33"/>
  <c r="B57" i="33"/>
  <c r="F62" i="33"/>
  <c r="E61" i="33"/>
  <c r="D60" i="33"/>
  <c r="C59" i="33"/>
  <c r="B58" i="33"/>
  <c r="E62" i="33"/>
  <c r="D61" i="33"/>
  <c r="C60" i="33"/>
  <c r="B59" i="33"/>
  <c r="H57" i="33"/>
  <c r="D62" i="33"/>
  <c r="C61" i="33"/>
  <c r="B60" i="33"/>
  <c r="H58" i="33"/>
  <c r="G57" i="33"/>
  <c r="E24" i="33"/>
  <c r="S22" i="33"/>
  <c r="M24" i="33"/>
  <c r="S34" i="33"/>
  <c r="R33" i="33"/>
  <c r="Q32" i="33"/>
  <c r="P31" i="33"/>
  <c r="O30" i="33"/>
  <c r="S35" i="33"/>
  <c r="R34" i="33"/>
  <c r="Q33" i="33"/>
  <c r="P32" i="33"/>
  <c r="O31" i="33"/>
  <c r="N30" i="33"/>
  <c r="R35" i="33"/>
  <c r="Q34" i="33"/>
  <c r="P33" i="33"/>
  <c r="O32" i="33"/>
  <c r="N31" i="33"/>
  <c r="M30" i="33"/>
  <c r="P35" i="33"/>
  <c r="O34" i="33"/>
  <c r="N33" i="33"/>
  <c r="M32" i="33"/>
  <c r="S30" i="33"/>
  <c r="M35" i="33"/>
  <c r="S33" i="33"/>
  <c r="R32" i="33"/>
  <c r="Q31" i="33"/>
  <c r="P30" i="33"/>
  <c r="O35" i="33"/>
  <c r="N34" i="33"/>
  <c r="M33" i="33"/>
  <c r="S31" i="33"/>
  <c r="R30" i="33"/>
  <c r="N35" i="33"/>
  <c r="M34" i="33"/>
  <c r="S32" i="33"/>
  <c r="R31" i="33"/>
  <c r="Q30" i="33"/>
  <c r="H41" i="33"/>
  <c r="S44" i="33"/>
  <c r="B26" i="33"/>
  <c r="H24" i="33"/>
  <c r="G23" i="33"/>
  <c r="F22" i="33"/>
  <c r="E21" i="33"/>
  <c r="H25" i="33"/>
  <c r="G24" i="33"/>
  <c r="F23" i="33"/>
  <c r="E22" i="33"/>
  <c r="D21" i="33"/>
  <c r="F26" i="33"/>
  <c r="E25" i="33"/>
  <c r="D24" i="33"/>
  <c r="C23" i="33"/>
  <c r="B22" i="33"/>
  <c r="E26" i="33"/>
  <c r="D25" i="33"/>
  <c r="C24" i="33"/>
  <c r="B23" i="33"/>
  <c r="H21" i="33"/>
  <c r="C26" i="33"/>
  <c r="H23" i="33"/>
  <c r="F21" i="33"/>
  <c r="D26" i="33"/>
  <c r="C25" i="33"/>
  <c r="B24" i="33"/>
  <c r="H22" i="33"/>
  <c r="G21" i="33"/>
  <c r="B25" i="33"/>
  <c r="G22" i="33"/>
  <c r="B21" i="33"/>
  <c r="F25" i="33"/>
  <c r="M31" i="33"/>
  <c r="B43" i="33"/>
  <c r="H53" i="33"/>
  <c r="G52" i="33"/>
  <c r="F51" i="33"/>
  <c r="E50" i="33"/>
  <c r="D49" i="33"/>
  <c r="C48" i="33"/>
  <c r="F53" i="33"/>
  <c r="E52" i="33"/>
  <c r="D51" i="33"/>
  <c r="C50" i="33"/>
  <c r="B49" i="33"/>
  <c r="G53" i="33"/>
  <c r="F52" i="33"/>
  <c r="E51" i="33"/>
  <c r="D50" i="33"/>
  <c r="C49" i="33"/>
  <c r="B48" i="33"/>
  <c r="D53" i="33"/>
  <c r="C52" i="33"/>
  <c r="B51" i="33"/>
  <c r="H49" i="33"/>
  <c r="G48" i="33"/>
  <c r="F50" i="33"/>
  <c r="C53" i="33"/>
  <c r="B52" i="33"/>
  <c r="H50" i="33"/>
  <c r="G49" i="33"/>
  <c r="F48" i="33"/>
  <c r="G51" i="33"/>
  <c r="D48" i="33"/>
  <c r="B53" i="33"/>
  <c r="H51" i="33"/>
  <c r="G50" i="33"/>
  <c r="F49" i="33"/>
  <c r="E48" i="33"/>
  <c r="H52" i="33"/>
  <c r="E49" i="33"/>
  <c r="H48" i="33"/>
  <c r="R26" i="33"/>
  <c r="Q25" i="33"/>
  <c r="P24" i="33"/>
  <c r="O23" i="33"/>
  <c r="N22" i="33"/>
  <c r="M21" i="33"/>
  <c r="Q26" i="33"/>
  <c r="P25" i="33"/>
  <c r="O24" i="33"/>
  <c r="N23" i="33"/>
  <c r="M22" i="33"/>
  <c r="P26" i="33"/>
  <c r="O25" i="33"/>
  <c r="N24" i="33"/>
  <c r="M23" i="33"/>
  <c r="N26" i="33"/>
  <c r="M25" i="33"/>
  <c r="S23" i="33"/>
  <c r="R22" i="33"/>
  <c r="Q21" i="33"/>
  <c r="M26" i="33"/>
  <c r="S24" i="33"/>
  <c r="R23" i="33"/>
  <c r="Q22" i="33"/>
  <c r="P21" i="33"/>
  <c r="S26" i="33"/>
  <c r="R25" i="33"/>
  <c r="Q24" i="33"/>
  <c r="P23" i="33"/>
  <c r="O22" i="33"/>
  <c r="N21" i="33"/>
  <c r="S25" i="33"/>
  <c r="R24" i="33"/>
  <c r="Q23" i="33"/>
  <c r="P22" i="33"/>
  <c r="O21" i="33"/>
  <c r="C21" i="33"/>
  <c r="G25" i="33"/>
  <c r="O26" i="33"/>
  <c r="N32" i="33"/>
  <c r="C44" i="33"/>
  <c r="B50" i="33"/>
  <c r="D35" i="33"/>
  <c r="C34" i="33"/>
  <c r="B33" i="33"/>
  <c r="H31" i="33"/>
  <c r="G30" i="33"/>
  <c r="F31" i="33"/>
  <c r="C35" i="33"/>
  <c r="B34" i="33"/>
  <c r="H32" i="33"/>
  <c r="G31" i="33"/>
  <c r="F30" i="33"/>
  <c r="B35" i="33"/>
  <c r="H33" i="33"/>
  <c r="G32" i="33"/>
  <c r="E30" i="33"/>
  <c r="H35" i="33"/>
  <c r="G34" i="33"/>
  <c r="F33" i="33"/>
  <c r="E32" i="33"/>
  <c r="D31" i="33"/>
  <c r="C30" i="33"/>
  <c r="E35" i="33"/>
  <c r="D34" i="33"/>
  <c r="C33" i="33"/>
  <c r="B32" i="33"/>
  <c r="H30" i="33"/>
  <c r="G35" i="33"/>
  <c r="F34" i="33"/>
  <c r="E33" i="33"/>
  <c r="D32" i="33"/>
  <c r="C31" i="33"/>
  <c r="B30" i="33"/>
  <c r="F35" i="33"/>
  <c r="E34" i="33"/>
  <c r="D33" i="33"/>
  <c r="C32" i="33"/>
  <c r="B31" i="33"/>
  <c r="D30" i="33"/>
  <c r="O33" i="33"/>
  <c r="N39" i="33"/>
  <c r="C51" i="33"/>
  <c r="M12" i="33"/>
  <c r="N13" i="33"/>
  <c r="O14" i="33"/>
  <c r="P15" i="33"/>
  <c r="M11" i="33"/>
  <c r="N12" i="33"/>
  <c r="O13" i="33"/>
  <c r="P14" i="33"/>
  <c r="Q15" i="33"/>
  <c r="R16" i="33"/>
  <c r="M48" i="33"/>
  <c r="N49" i="33"/>
  <c r="O50" i="33"/>
  <c r="P51" i="33"/>
  <c r="Q52" i="33"/>
  <c r="R53" i="33"/>
  <c r="N11" i="33"/>
  <c r="O12" i="33"/>
  <c r="P13" i="33"/>
  <c r="Q14" i="33"/>
  <c r="R15" i="33"/>
  <c r="S16" i="33"/>
  <c r="N48" i="33"/>
  <c r="O49" i="33"/>
  <c r="P50" i="33"/>
  <c r="Q51" i="33"/>
  <c r="R52" i="33"/>
  <c r="S53" i="33"/>
  <c r="Q16" i="33"/>
  <c r="O11" i="33"/>
  <c r="P12" i="33"/>
  <c r="Q13" i="33"/>
  <c r="R14" i="33"/>
  <c r="S15" i="33"/>
  <c r="O48" i="33"/>
  <c r="P49" i="33"/>
  <c r="Q50" i="33"/>
  <c r="R51" i="33"/>
  <c r="S52" i="33"/>
  <c r="R11" i="33"/>
  <c r="S12" i="33"/>
  <c r="M14" i="33"/>
  <c r="N15" i="33"/>
  <c r="O16" i="33"/>
  <c r="R48" i="33"/>
  <c r="S49" i="33"/>
  <c r="M51" i="33"/>
  <c r="N52" i="33"/>
  <c r="O53" i="33"/>
  <c r="Q48" i="33"/>
  <c r="R49" i="33"/>
  <c r="S50" i="33"/>
  <c r="M52" i="33"/>
  <c r="N53" i="33"/>
  <c r="S11" i="33"/>
  <c r="M13" i="33"/>
  <c r="N14" i="33"/>
  <c r="O15" i="33"/>
  <c r="S48" i="33"/>
  <c r="M50" i="33"/>
  <c r="N51" i="33"/>
  <c r="O52" i="33"/>
  <c r="P53" i="33"/>
  <c r="M49" i="33"/>
  <c r="N50" i="33"/>
  <c r="O51" i="33"/>
  <c r="P52" i="33"/>
  <c r="J12" i="25" l="1"/>
  <c r="J11" i="25"/>
  <c r="J10" i="25"/>
  <c r="J9" i="25"/>
  <c r="J8" i="25"/>
  <c r="J7" i="25"/>
  <c r="J6" i="25"/>
  <c r="H12" i="25"/>
  <c r="H11" i="25"/>
  <c r="H10" i="25"/>
  <c r="H9" i="25"/>
  <c r="H8" i="25"/>
  <c r="H7" i="25"/>
  <c r="H6" i="25"/>
  <c r="F12" i="25"/>
  <c r="F11" i="25"/>
  <c r="F10" i="25"/>
  <c r="F9" i="25"/>
  <c r="F8" i="25"/>
  <c r="F7" i="25"/>
  <c r="F6" i="25"/>
  <c r="D12" i="25"/>
  <c r="D11" i="25"/>
  <c r="D10" i="25"/>
  <c r="D9" i="25"/>
  <c r="D8" i="25"/>
  <c r="D7" i="25"/>
  <c r="D6" i="25"/>
  <c r="J5" i="25"/>
  <c r="H5" i="25"/>
  <c r="F5" i="25"/>
  <c r="D5" i="25"/>
  <c r="J4" i="25"/>
  <c r="H4" i="25"/>
  <c r="F4" i="25"/>
  <c r="D4" i="25"/>
  <c r="J3" i="25"/>
  <c r="H3" i="25"/>
  <c r="F3" i="25"/>
  <c r="D3" i="25"/>
  <c r="B12" i="25"/>
  <c r="B11" i="25"/>
  <c r="B10" i="25"/>
  <c r="B9" i="25"/>
  <c r="B8" i="25"/>
  <c r="B7" i="25"/>
  <c r="B6" i="25"/>
  <c r="B5" i="25"/>
  <c r="B4" i="25"/>
  <c r="B3" i="25"/>
  <c r="O11" i="18"/>
  <c r="O12" i="18"/>
  <c r="O13" i="18"/>
  <c r="O14" i="18"/>
  <c r="O15" i="18"/>
  <c r="O16" i="18"/>
  <c r="O17" i="18"/>
  <c r="O18" i="18"/>
  <c r="O19" i="18"/>
  <c r="O20" i="18"/>
  <c r="O21" i="18"/>
  <c r="O22" i="18"/>
  <c r="O23" i="18"/>
  <c r="O10" i="18"/>
  <c r="O5" i="18"/>
  <c r="O6" i="18"/>
  <c r="O4" i="18"/>
  <c r="K11" i="18"/>
  <c r="K12" i="18"/>
  <c r="K13" i="18"/>
  <c r="K14" i="18"/>
  <c r="K15" i="18"/>
  <c r="K16" i="18"/>
  <c r="K17" i="18"/>
  <c r="K18" i="18"/>
  <c r="K19" i="18"/>
  <c r="K20" i="18"/>
  <c r="K21" i="18"/>
  <c r="K22" i="18"/>
  <c r="K23" i="18"/>
  <c r="K10" i="18"/>
  <c r="K5" i="18"/>
  <c r="K6" i="18"/>
  <c r="K4" i="18"/>
  <c r="G11" i="18"/>
  <c r="G12" i="18"/>
  <c r="G13" i="18"/>
  <c r="G14" i="18"/>
  <c r="G15" i="18"/>
  <c r="G16" i="18"/>
  <c r="G17" i="18"/>
  <c r="G18" i="18"/>
  <c r="G19" i="18"/>
  <c r="G20" i="18"/>
  <c r="G21" i="18"/>
  <c r="G22" i="18"/>
  <c r="G23" i="18"/>
  <c r="G10" i="18"/>
  <c r="G4" i="18"/>
  <c r="G5" i="18"/>
  <c r="G6" i="18"/>
  <c r="C4" i="18"/>
  <c r="C11" i="18"/>
  <c r="C12" i="18"/>
  <c r="C13" i="18"/>
  <c r="C14" i="18"/>
  <c r="C15" i="18"/>
  <c r="C16" i="18"/>
  <c r="C17" i="18"/>
  <c r="C18" i="18"/>
  <c r="C19" i="18"/>
  <c r="C20" i="18"/>
  <c r="C21" i="18"/>
  <c r="C22" i="18"/>
  <c r="C23" i="18"/>
  <c r="C10" i="18"/>
  <c r="C5" i="18"/>
  <c r="C6" i="18"/>
  <c r="C24" i="18" l="1"/>
  <c r="C7" i="18"/>
  <c r="O26" i="18" l="1"/>
  <c r="K26" i="18"/>
  <c r="G26" i="18"/>
  <c r="O24" i="18" l="1"/>
  <c r="O7" i="18"/>
  <c r="K24" i="18"/>
  <c r="K7" i="18"/>
  <c r="G24" i="18"/>
  <c r="G7" i="18"/>
  <c r="T128" i="31" l="1"/>
  <c r="O28" i="18" s="1"/>
  <c r="O30" i="18" s="1"/>
  <c r="K28" i="18"/>
  <c r="K30" i="18" s="1"/>
  <c r="P128" i="31"/>
  <c r="G28" i="18" s="1"/>
  <c r="G30" i="18" s="1"/>
  <c r="N128" i="31"/>
  <c r="C28" i="18" s="1"/>
  <c r="P108" i="31"/>
  <c r="N108" i="31"/>
  <c r="P95" i="31"/>
  <c r="N95" i="31"/>
  <c r="P81" i="31"/>
  <c r="N81" i="31"/>
  <c r="T70" i="31"/>
  <c r="P70" i="31"/>
  <c r="P56" i="31"/>
  <c r="N56" i="31"/>
  <c r="P43" i="31"/>
  <c r="N43" i="31"/>
  <c r="P29" i="31"/>
  <c r="N29" i="31"/>
  <c r="P45" i="31" l="1"/>
  <c r="P112" i="31" s="1"/>
  <c r="P135" i="31" s="1"/>
  <c r="T45" i="31"/>
  <c r="T112" i="31" s="1"/>
  <c r="N45" i="31"/>
  <c r="N112" i="31" s="1"/>
  <c r="N130" i="31" s="1"/>
  <c r="N132" i="31" s="1"/>
  <c r="C26" i="18" s="1"/>
  <c r="C30" i="18" s="1"/>
  <c r="P110" i="31"/>
  <c r="N110" i="31"/>
  <c r="N135" i="31" l="1"/>
</calcChain>
</file>

<file path=xl/sharedStrings.xml><?xml version="1.0" encoding="utf-8"?>
<sst xmlns="http://schemas.openxmlformats.org/spreadsheetml/2006/main" count="658" uniqueCount="265">
  <si>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</si>
  <si>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</si>
  <si>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</si>
  <si>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</si>
  <si>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</si>
  <si>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</si>
  <si>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</si>
  <si>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</si>
  <si>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</si>
  <si>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</si>
  <si>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</si>
  <si>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</si>
  <si>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</si>
  <si>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</si>
  <si>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</si>
  <si>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</si>
  <si>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</si>
  <si>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</si>
  <si>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</si>
  <si>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</si>
  <si>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</si>
  <si>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</si>
  <si>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</si>
  <si>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</si>
  <si>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</si>
  <si>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</si>
  <si>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</si>
  <si>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</si>
  <si>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</si>
  <si>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</si>
  <si>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</si>
  <si>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</si>
  <si>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</si>
  <si>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</si>
  <si>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</si>
  <si>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</si>
  <si>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</si>
  <si>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</si>
  <si>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</si>
  <si>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</si>
  <si>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</si>
  <si>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</si>
  <si>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</si>
  <si>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</si>
  <si>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</si>
  <si>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</si>
  <si>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</si>
  <si>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</si>
  <si>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</si>
  <si>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</si>
  <si>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</si>
  <si>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</si>
  <si>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</si>
  <si>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</si>
  <si>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</si>
  <si>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</si>
  <si>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</si>
  <si>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</si>
  <si>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</si>
  <si>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</si>
  <si>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</si>
  <si>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</si>
  <si>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</si>
  <si>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</si>
  <si>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</si>
  <si>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</si>
  <si>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</si>
  <si>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</si>
  <si>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</si>
  <si>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</si>
  <si>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</si>
  <si>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</si>
  <si>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</si>
  <si>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</si>
  <si>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</si>
  <si>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</si>
  <si>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</si>
  <si>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</si>
  <si>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</si>
  <si>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</si>
  <si>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</si>
  <si>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</si>
  <si>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</si>
  <si>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</si>
  <si>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</si>
  <si>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</si>
  <si>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</si>
  <si>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</si>
  <si>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</si>
  <si>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</si>
  <si>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</si>
  <si>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</si>
  <si>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</si>
  <si>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</si>
  <si>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</si>
  <si>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</si>
  <si>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</si>
  <si>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</si>
  <si>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</si>
  <si>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</si>
  <si>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</si>
  <si>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</si>
  <si>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</si>
  <si>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</si>
  <si>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</si>
  <si>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</si>
  <si>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</si>
  <si>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</si>
  <si>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</si>
  <si>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</si>
  <si>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</si>
  <si>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</si>
  <si>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</si>
  <si>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</si>
  <si>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</si>
  <si>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</si>
  <si>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</si>
  <si>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</si>
  <si>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</si>
  <si>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</si>
  <si>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</si>
  <si>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</si>
  <si>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</si>
  <si>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</si>
  <si>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</si>
  <si>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</si>
  <si>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</si>
  <si>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</si>
  <si>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</si>
  <si>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</si>
  <si>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</si>
  <si>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</si>
  <si>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</si>
  <si>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Grant Manager:</t>
  </si>
  <si>
    <t>Project/Program Purchase #1</t>
  </si>
  <si>
    <t>Project Title:</t>
  </si>
  <si>
    <t>Project/Program/Purchase Summary</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</si>
  <si>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</si>
  <si>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</si>
  <si>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</si>
  <si>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</si>
  <si>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</si>
  <si>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</si>
  <si>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</si>
  <si>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</si>
  <si>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</si>
  <si>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</si>
  <si>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</si>
  <si>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Total Aministrative/Indirect Costs Requested (must not exveed 5% of Grant Amount Requested)</t>
  </si>
  <si>
    <t>Grant Amount Requested:</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</si>
  <si>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</si>
  <si>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 Reserve Fund Grant 2021-22</t>
  </si>
  <si>
    <t xml:space="preserve">How does this project advance the use of technology in CTE? </t>
  </si>
  <si>
    <t>Perkins/BSP Calendar FY 2021-2022</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</si>
  <si>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</si>
  <si>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</si>
  <si>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</si>
  <si>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</si>
  <si>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</si>
  <si>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</si>
  <si>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Final Fiscal report and Final Narrative due for fiscal year 2020/2021</t>
  </si>
  <si>
    <t>PERKINS and Reserve RFP Released</t>
  </si>
  <si>
    <t>Perkins &amp; Rural Reserve Quarter 1 Reports Due</t>
  </si>
  <si>
    <t>Perkins &amp; Rural Reserve Quarter 3 Reports Due</t>
  </si>
  <si>
    <t xml:space="preserve">Perkins Data for 2020/2021 Due </t>
  </si>
  <si>
    <t>3</t>
  </si>
  <si>
    <t>PERKINS and Reserve Applications Due</t>
  </si>
  <si>
    <t>Perkins Fiscal Year 2021/2022 Ends</t>
  </si>
  <si>
    <t>Great Falls College MSU</t>
  </si>
  <si>
    <t>2021-22</t>
  </si>
  <si>
    <t>Marr</t>
  </si>
  <si>
    <t>Shannon</t>
  </si>
  <si>
    <t>2100 16th Ave. South</t>
  </si>
  <si>
    <t>Great Falls</t>
  </si>
  <si>
    <t>MT</t>
  </si>
  <si>
    <t>406-771-4408</t>
  </si>
  <si>
    <t>406-771-2267</t>
  </si>
  <si>
    <t>shannon.marr1@gfcmsu.edu</t>
  </si>
  <si>
    <t>Oceane</t>
  </si>
  <si>
    <t>Weldele</t>
  </si>
  <si>
    <t>2100 16th Ave. So.</t>
  </si>
  <si>
    <t>406-771-7323</t>
  </si>
  <si>
    <t>oceane.weldele@gfcmsu.edu</t>
  </si>
  <si>
    <t>Shannon Marr/Director of Recruitment &amp; Enrollment</t>
  </si>
  <si>
    <t>Perkins Reserve Coordinator-Social Security (@6.2%)</t>
  </si>
  <si>
    <t>Perkins Reserve Coordinator-Medicare (@1.45%)</t>
  </si>
  <si>
    <t>Perkins Reserve Coordinator-Unemployment insurance (@.35%)</t>
  </si>
  <si>
    <t xml:space="preserve">Perkins Reserve Coordinator-Health Insurance </t>
  </si>
  <si>
    <t>Perkins Reserve Coordinator-Retirement (@8.87%)</t>
  </si>
  <si>
    <t>Perkins Reserve Coordinator-Worker's Comp (@.40%)</t>
  </si>
  <si>
    <t>MT ACTE Membership annual renewal</t>
  </si>
  <si>
    <t>NACEP institutional membership annual renewal</t>
  </si>
  <si>
    <t>Event mailings (Dual Enrollment Essentials, Dual Enrollment MOUs and agreements, Advising and Enrollment mailings)</t>
  </si>
  <si>
    <t>Various printing/copying for routine work by Coordinator</t>
  </si>
  <si>
    <t>Fee for radio broadcast of Girls in STEM event</t>
  </si>
  <si>
    <t>Dual Enrollment Online Orientation</t>
  </si>
  <si>
    <t>CTE/Pathways Exploration Game</t>
  </si>
  <si>
    <t>This project directly advances the use of technology in CTE because it uses technology to promote options within CTE.</t>
  </si>
  <si>
    <t>Ideally, the student team will begin work in game research early in the 2021-22 academic year and be able to develop at least a prototype for the game by the end of the academic year.</t>
  </si>
  <si>
    <t xml:space="preserve">This project supports partnerships at the middle and high school level as well as students in a CTE program at the post-secondary level. </t>
  </si>
  <si>
    <t>In this grant year, the outcome would be to have an established steering committee which would have researched the potential for this concept and begun development of objectives, staffing and funding needs, and possible curriculum.</t>
  </si>
  <si>
    <t>While this project does not directly advance the use of technology in CTE, if created, technology will be used to offer coursework and career exploration activities because potentially dual credit courses will be offered in a hyflex model which would involve online learning and technology.</t>
  </si>
  <si>
    <t>This project will require buy-in from multiple partners including high school administrators, dual credit and CTE teachers, college faculty and directors, and industry representatives.</t>
  </si>
  <si>
    <t>Girls in STEM event</t>
  </si>
  <si>
    <t>The Coordinator will track attendance from invited schools and will survey students and counselor on their impressions of the event.</t>
  </si>
  <si>
    <t>Secondary partnerships, in particular Class C and B schools. Dual enrollment courses in STEM fields, Montana Career Pathways in STEM field.</t>
  </si>
  <si>
    <t>L.I.F.E. Career Exploration Event and/or Middle School Career Day</t>
  </si>
  <si>
    <r>
      <t xml:space="preserve">After a one-year break from in-person career exploration events (due to COVID), the Perkins Reserve Coordinator will organize and facilitate a career exploration event for middle school students. This event may be the already established L.I.F.E. Event or just collaboration with the already established Middle School Career Day. The L.I.F.E. Event is a career exploration event focused on middle-school and high school aged students. </t>
    </r>
    <r>
      <rPr>
        <b/>
        <u/>
        <sz val="11"/>
        <color theme="1"/>
        <rFont val="Calibri"/>
        <family val="2"/>
        <scheme val="minor"/>
      </rPr>
      <t>Priority area addressed:</t>
    </r>
    <r>
      <rPr>
        <sz val="11"/>
        <color theme="1"/>
        <rFont val="Calibri"/>
        <family val="2"/>
        <scheme val="minor"/>
      </rPr>
      <t xml:space="preserve"> #5: Expand public knowledge of Career &amp; Technical Education and/or Montana Career Pathways program through outreach and career exploration events and activities. </t>
    </r>
    <r>
      <rPr>
        <b/>
        <u/>
        <sz val="11"/>
        <color theme="1"/>
        <rFont val="Calibri"/>
        <family val="2"/>
        <scheme val="minor"/>
      </rPr>
      <t>Specific description:</t>
    </r>
    <r>
      <rPr>
        <sz val="11"/>
        <color theme="1"/>
        <rFont val="Calibri"/>
        <family val="2"/>
        <scheme val="minor"/>
      </rPr>
      <t xml:space="preserve"> L.I.F.E. stands for Learning about career options, Interacting with people in those career fields, Formulating a plan, and Educating families about options. This annual event features local and regional industries and businesses from Construction &amp; Manufacturing, Finance &amp; Business, Arts, Communication, Technology &amp; Marketing, Allied Health, Education, Human Services, Law &amp; Public Safety, Transportation &amp; Distribution, Hospitality &amp; Tourism, and Agriculture &amp; Natural Resources. </t>
    </r>
    <r>
      <rPr>
        <b/>
        <u/>
        <sz val="11"/>
        <color theme="1"/>
        <rFont val="Calibri"/>
        <family val="2"/>
        <scheme val="minor"/>
      </rPr>
      <t>Stakeholders for this activity:</t>
    </r>
    <r>
      <rPr>
        <sz val="11"/>
        <color theme="1"/>
        <rFont val="Calibri"/>
        <family val="2"/>
        <scheme val="minor"/>
      </rPr>
      <t xml:space="preserve"> United Way (existing partner), regional business and industry representatives (many existing and many new partners) , Great Falls Public Schools district personnel and regional high schools (existing partners). 200 high school students within a 60 mile radius (including 12 Class C schools, 3 Class B schools, and 2 Class AA schools) attended in 2019 and will be encouraged to attend again. Additionally, nearly 100, 8th grade GFPS students attend (paid for by the GFPS district) which helps broaden exposure to pathways for a younger and larger audience. </t>
    </r>
    <r>
      <rPr>
        <b/>
        <u/>
        <sz val="11"/>
        <color theme="1"/>
        <rFont val="Calibri"/>
        <family val="2"/>
        <scheme val="minor"/>
      </rPr>
      <t>Existing/Repeat Event or New Event:</t>
    </r>
    <r>
      <rPr>
        <sz val="11"/>
        <color theme="1"/>
        <rFont val="Calibri"/>
        <family val="2"/>
        <scheme val="minor"/>
      </rPr>
      <t xml:space="preserve"> Existing/Repeat **Note that, at the time of this grant application, this event is still being considered as a possiblity but implementation will depend on protocol established by Great Falls Public Schools for the 2021-22 school year. If the event cannot occur, the Perkins Reserve Coordinator will work with United Way to help supplement the Middle School Career Day activities in a different way.</t>
    </r>
  </si>
  <si>
    <t>We will utilize pre- and post- event surveys to determine career awareness among middle school attendees. Attendance will also be measured.</t>
  </si>
  <si>
    <t>Middle school partnerships, Industry representatives, and community partners are featured with this grant activity.</t>
  </si>
  <si>
    <t>WANTO or other similar career event</t>
  </si>
  <si>
    <r>
      <t xml:space="preserve">In 2018, a Department of Labor grant created the WANTO program (Women in Apprenticeship and Non Traditional Occupations) to address promotion of non traditional career fields for women. The event, which Perkins Reserve supported, was a success and the plan had been to repeat a similar event in 2019. Unfortunately, due to COVID, that did not occur. Although the WANTO grant funds have expired, a group of northcentral Montana organizations have renewed the conversation around a similar event. Although at the time of this grant application, a final concept has not been decided, Perkins Reserve plans to be a partner for the event. </t>
    </r>
    <r>
      <rPr>
        <b/>
        <u/>
        <sz val="11"/>
        <color theme="1"/>
        <rFont val="Calibri"/>
        <family val="2"/>
        <scheme val="minor"/>
      </rPr>
      <t>Priority area addressed:</t>
    </r>
    <r>
      <rPr>
        <sz val="11"/>
        <color theme="1"/>
        <rFont val="Calibri"/>
        <family val="2"/>
        <scheme val="minor"/>
      </rPr>
      <t xml:space="preserve"> #3 Increasing access to high-quality CTE programs that offer industry recognized credentials and #5: expanding public knowledge of CTE and/or Montana Career Pathways program through outreach and career exploration events. </t>
    </r>
    <r>
      <rPr>
        <b/>
        <u/>
        <sz val="11"/>
        <color theme="1"/>
        <rFont val="Calibri"/>
        <family val="2"/>
        <scheme val="minor"/>
      </rPr>
      <t>Specific description:</t>
    </r>
    <r>
      <rPr>
        <sz val="11"/>
        <color theme="1"/>
        <rFont val="Calibri"/>
        <family val="2"/>
        <scheme val="minor"/>
      </rPr>
      <t xml:space="preserve"> This concept is supported by many community partners (see stakeholders section) and aims to address the workforce shortage in high-wage, in-demand fields such as trades and information technology. Great Falls community leaders increasingly site the need for awareness and training for eligible workers so we intend to address that need through an in-person event or series of events. The first event included a bus tour of area businesses/industry, a career fair component, and a panel discussion. We are in conversation now about how best to structure the concept in 2021-22. </t>
    </r>
    <r>
      <rPr>
        <b/>
        <u/>
        <sz val="11"/>
        <color theme="1"/>
        <rFont val="Calibri"/>
        <family val="2"/>
        <scheme val="minor"/>
      </rPr>
      <t>Stakeholders for this activity:</t>
    </r>
    <r>
      <rPr>
        <sz val="11"/>
        <color theme="1"/>
        <rFont val="Calibri"/>
        <family val="2"/>
        <scheme val="minor"/>
      </rPr>
      <t xml:space="preserve"> Great Falls College MSU, Great Falls Job Service, Great Falls Development Authority, Chamber of Commerce, Great Falls Public Schools, Grow Great Falls, Home Builders Association of Great Falls, Great Falls Builders Exchange, and Montana Registered Apprenticeship. </t>
    </r>
    <r>
      <rPr>
        <b/>
        <u/>
        <sz val="11"/>
        <color theme="1"/>
        <rFont val="Calibri"/>
        <family val="2"/>
        <scheme val="minor"/>
      </rPr>
      <t>Exisiting/Repeat Event or New Event:</t>
    </r>
    <r>
      <rPr>
        <sz val="11"/>
        <color theme="1"/>
        <rFont val="Calibri"/>
        <family val="2"/>
        <scheme val="minor"/>
      </rPr>
      <t xml:space="preserve"> Repeating event but new for GFC MSU</t>
    </r>
  </si>
  <si>
    <t>The Perkins Reserve Coordinator will conduct pre and post event surveys to establish goals of attendees and their personal outcomes following the event. For any who identify education as a desired pathway, the coordinator will contact them to provide further information and assistance.</t>
  </si>
  <si>
    <t>This event supports multiple partnerships within Montana Career Pathways since it involves representation from local industry and education partners.</t>
  </si>
  <si>
    <t>Promoting and Supporting Dual Credit with Technology</t>
  </si>
  <si>
    <t>Webex, Zoom, Microsoft Teams, DocuSign are all uses of technology to advance CTE and dual credit.</t>
  </si>
  <si>
    <t>High school dual enrollment partners and affiliate faculty, students, and families.</t>
  </si>
  <si>
    <r>
      <t xml:space="preserve">2020 highlighted the need for creativity and flexibility in delivering content and assistance to dual credit students and faculty. The Perkins Reserve Coordinator intends to expand on efforts to support dual credit populations with technology. </t>
    </r>
    <r>
      <rPr>
        <b/>
        <u/>
        <sz val="11"/>
        <color theme="1"/>
        <rFont val="Calibri"/>
        <family val="2"/>
        <scheme val="minor"/>
      </rPr>
      <t>Priority area addressed:</t>
    </r>
    <r>
      <rPr>
        <sz val="11"/>
        <color theme="1"/>
        <rFont val="Calibri"/>
        <family val="2"/>
        <scheme val="minor"/>
      </rPr>
      <t xml:space="preserve"> #1 expanding opportunities for students to participate in distance and blended-learning CTE programs #4 increasing the number of opportunities for Montana high school students to explore and engage in college and careers through dual enrollment</t>
    </r>
    <r>
      <rPr>
        <b/>
        <u/>
        <sz val="11"/>
        <color theme="1"/>
        <rFont val="Calibri"/>
        <family val="2"/>
        <scheme val="minor"/>
      </rPr>
      <t xml:space="preserve"> Specific description:</t>
    </r>
    <r>
      <rPr>
        <sz val="11"/>
        <color theme="1"/>
        <rFont val="Calibri"/>
        <family val="2"/>
        <scheme val="minor"/>
      </rPr>
      <t xml:space="preserve"> The Perkins Reserve Coordinator will continue to build out online exposure activities (such as Dual Enrollment 101 and counselor and faculty information sessions) as well as online support activities (such as faculty training via webex, group student advising in Microsoft Teams, and improved online application and registration forms via DocuSign)  to better support access to and understanding of dual credit. For faculty training, these activities will enhance dual enrollment because discipline-specific and timely professional development for instructors-both new and continuing-is critical to the collaboration, quality, and sustainability of the dual enrollment partnership. All pathways are supported with these activities but specific concurrent DE classes are: ACTG 101, AHMS 144, BIOH 104, CSCI 100, CSCI 105, LIT 110, M121, M151, MART 231, PSYX 100, SOC 101, STAT 216  </t>
    </r>
    <r>
      <rPr>
        <b/>
        <u/>
        <sz val="11"/>
        <color theme="1"/>
        <rFont val="Calibri"/>
        <family val="2"/>
        <scheme val="minor"/>
      </rPr>
      <t>Stakeholders for this activity:</t>
    </r>
    <r>
      <rPr>
        <sz val="11"/>
        <color theme="1"/>
        <rFont val="Calibri"/>
        <family val="2"/>
        <scheme val="minor"/>
      </rPr>
      <t xml:space="preserve"> Great Falls College MSU faculty mentors, division directors and department chairs, concurrent dual enrollment affiliate faculty, high school dual enrollment partners, students and parents </t>
    </r>
    <r>
      <rPr>
        <b/>
        <u/>
        <sz val="11"/>
        <color theme="1"/>
        <rFont val="Calibri"/>
        <family val="2"/>
        <scheme val="minor"/>
      </rPr>
      <t>Existing/Repeat Event or New Event:</t>
    </r>
    <r>
      <rPr>
        <sz val="11"/>
        <color theme="1"/>
        <rFont val="Calibri"/>
        <family val="2"/>
        <scheme val="minor"/>
      </rPr>
      <t xml:space="preserve"> repeat with added components.</t>
    </r>
  </si>
  <si>
    <t>NACEP Conference Attendance</t>
  </si>
  <si>
    <r>
      <t>The Perkins Reserve Coordinator will attend the National Alliance for Concurrent Enrollment Partnerships annual conference in Orlando, FL.</t>
    </r>
    <r>
      <rPr>
        <b/>
        <u/>
        <sz val="11"/>
        <color theme="1"/>
        <rFont val="Calibri"/>
        <family val="2"/>
        <scheme val="minor"/>
      </rPr>
      <t xml:space="preserve"> Priority area addressed: </t>
    </r>
    <r>
      <rPr>
        <sz val="11"/>
        <color theme="1"/>
        <rFont val="Calibri"/>
        <family val="2"/>
        <scheme val="minor"/>
      </rPr>
      <t xml:space="preserve">#1 expanding opportunities for students to participate in distance and blended-learning CTE programs; #3 increasing access to high-quality CTE programs that offer dual enrollment, work-based learning, and/or industry recognized credentials. #4 increasing the number of opportunities for Montana high school students to explore and engage in college and careers through dual enrollment with priority given to growing CTE-focused dual enrollment programs. #7 pilot new or innovative CTE programs that include a secondary or middle school partnership  </t>
    </r>
    <r>
      <rPr>
        <b/>
        <u/>
        <sz val="11"/>
        <color theme="1"/>
        <rFont val="Calibri"/>
        <family val="2"/>
        <scheme val="minor"/>
      </rPr>
      <t>Specific description:</t>
    </r>
    <r>
      <rPr>
        <sz val="11"/>
        <color theme="1"/>
        <rFont val="Calibri"/>
        <family val="2"/>
        <scheme val="minor"/>
      </rPr>
      <t xml:space="preserve"> In order to support grant activity #3 (Allied Health Science Academy), the Perkins Reserve Coordinator should learn from other dual credit programs throughout the country. Many places around the country have developed academies and networking at this conference would allow the coordinator to gain knowledge and ideas in order to implement this concept. Additionally dual enrollment projects remain a priority for this grant and for Great Falls College MSU. It is vital the the coordinator stay abreast of issues, trends, and best practices in dual enrollment. By attending educational sessions and interacting with other dual enrollment professionals, the coordinator can return to the state with more ways to improve our offerings. </t>
    </r>
    <r>
      <rPr>
        <b/>
        <u/>
        <sz val="11"/>
        <color theme="1"/>
        <rFont val="Calibri"/>
        <family val="2"/>
        <scheme val="minor"/>
      </rPr>
      <t>Stakeholders for this activity:</t>
    </r>
    <r>
      <rPr>
        <sz val="11"/>
        <color theme="1"/>
        <rFont val="Calibri"/>
        <family val="2"/>
        <scheme val="minor"/>
      </rPr>
      <t xml:space="preserve"> GFC MSU Academic Division directors, partner dual enrollment high schools, concurrent affiliate faculty for GFC MSU. E</t>
    </r>
    <r>
      <rPr>
        <b/>
        <u/>
        <sz val="11"/>
        <color theme="1"/>
        <rFont val="Calibri"/>
        <family val="2"/>
        <scheme val="minor"/>
      </rPr>
      <t xml:space="preserve">xisting/Repeat Event or New: </t>
    </r>
    <r>
      <rPr>
        <sz val="11"/>
        <color theme="1"/>
        <rFont val="Calibri"/>
        <family val="2"/>
        <scheme val="minor"/>
      </rPr>
      <t>repeat</t>
    </r>
  </si>
  <si>
    <t>Attendance at conference and reporting back to campus (specifically Joint Directors, CPBAC (College Planning and Budget Analysis Committee) and Bridging Opportunities group)  upon return (an expectation of all conference attendees from GFC MSU).</t>
  </si>
  <si>
    <t>All partnerships that involve dual credit are supported.</t>
  </si>
  <si>
    <t>Connections 101</t>
  </si>
  <si>
    <t>There are multiple tracking mechanisms in place for these students. GFC MSU and the CCRC both track referrals to the program. We both track successful completions and the CCRC provides extensive notes for each participant. For the students who then enroll in GFC as students, they are provided intrusive advising so they stay on track.</t>
  </si>
  <si>
    <t>We partner with CCRC, a department of Great Falls Public Schools. Many students enroll in GFC following Connections 101 and take advantage of our Paired Pathways program where they can utilize dual enrollment pricing. Montana Career Pathways is featured as part of the tools students use to explore and decide on career paths.</t>
  </si>
  <si>
    <t>Perkins Reserve Workshop</t>
  </si>
  <si>
    <t>Attendance. Implement any changes in managing grant as suggested/required by OCHE.</t>
  </si>
  <si>
    <t>Attend required Perkins Reserve Workshop/Training meeting in Fall 2021.</t>
  </si>
  <si>
    <t>using exclusive technology to serve dual credit students in CTE and other dual credit courses.</t>
  </si>
  <si>
    <t>All dual credit students</t>
  </si>
  <si>
    <t>NACEP national conference registration</t>
  </si>
  <si>
    <t xml:space="preserve">Hotel accommodations for Coordinator to attend NACEP, Orlando, FL (1 room, 4 nights @$209/night + tax) </t>
  </si>
  <si>
    <t xml:space="preserve">Airfare for Coordinator to attend NACEP, GTF to Orlando (1 person, roundtrip flight) </t>
  </si>
  <si>
    <t>Ground transportation for coordinator at NACEP ($60 roundtrip fare)</t>
  </si>
  <si>
    <r>
      <t xml:space="preserve">Great Falls College has contracted with ADG (Advantage Design Group) to create a robust online orientation product for all students. We have also paid for an additional secondary "member group" of Dual Enrollment Students which will allow for a complete orientation experience for all dual credit students. There will be no cost for the grant because this product is being paid by the Office of Recruitment &amp; Enrollment  </t>
    </r>
    <r>
      <rPr>
        <b/>
        <u/>
        <sz val="11"/>
        <color theme="1"/>
        <rFont val="Calibri"/>
        <family val="2"/>
        <scheme val="minor"/>
      </rPr>
      <t>Priority area addressed:</t>
    </r>
    <r>
      <rPr>
        <sz val="11"/>
        <color theme="1"/>
        <rFont val="Calibri"/>
        <family val="2"/>
        <scheme val="minor"/>
      </rPr>
      <t xml:space="preserve"> #2 Using technology to enhance career exploration activities. </t>
    </r>
    <r>
      <rPr>
        <b/>
        <u/>
        <sz val="11"/>
        <color theme="1"/>
        <rFont val="Calibri"/>
        <family val="2"/>
        <scheme val="minor"/>
      </rPr>
      <t>Specific description:</t>
    </r>
    <r>
      <rPr>
        <sz val="11"/>
        <color theme="1"/>
        <rFont val="Calibri"/>
        <family val="2"/>
        <scheme val="minor"/>
      </rPr>
      <t xml:space="preserve"> This online orientation product will consist of seven modules that will cover a variety of topical areas including academic expectations, support services, accessing technology, policies and procedures and next steps.  The product features trackable quizzes that keep students engaged as they navigate through the program and provides profile-directed content so students are automatically sent down the right orientation path based on their student type. Students will only see material relevant to them as dual credit students and the product contains a single sign-on component which will reinforce the use of Net ID for dual credit students (how they sign into everything else at Great Falls College). There will be glossary terms, resource links, tracking and reporting, memory return (allowing students to complete the orientation in more than one session), frequently asked questions, and just-in-time information. It is reponsive for tablets and smartphones. </t>
    </r>
    <r>
      <rPr>
        <b/>
        <u/>
        <sz val="11"/>
        <color theme="1"/>
        <rFont val="Calibri"/>
        <family val="2"/>
        <scheme val="minor"/>
      </rPr>
      <t>Stakeholders for this activity:</t>
    </r>
    <r>
      <rPr>
        <sz val="11"/>
        <color theme="1"/>
        <rFont val="Calibri"/>
        <family val="2"/>
        <scheme val="minor"/>
      </rPr>
      <t xml:space="preserve"> Great Falls College Admissions, Advising, and First Year Experience group, Dual Enrollment Partner High schools, and students. </t>
    </r>
    <r>
      <rPr>
        <b/>
        <u/>
        <sz val="11"/>
        <color theme="1"/>
        <rFont val="Calibri"/>
        <family val="2"/>
        <scheme val="minor"/>
      </rPr>
      <t>Existing/Repeat Event or New Event?</t>
    </r>
    <r>
      <rPr>
        <sz val="11"/>
        <color theme="1"/>
        <rFont val="Calibri"/>
        <family val="2"/>
        <scheme val="minor"/>
      </rPr>
      <t xml:space="preserve"> New</t>
    </r>
  </si>
  <si>
    <t>All dual credit students will participate in online orientation prior to their first term of enrollment and we expect decreased number of maxient (student alert system) reports and calls to Technology Assistance Center. We anticipate this platform to be available for students beginning Spring semester 2022.</t>
  </si>
  <si>
    <r>
      <t xml:space="preserve">Although Girls in STEM event did not occur in 2021 due to COVID, it is planned again for late winter/early spring 2022. This activity will be to support the Girls in STEM event put on by Great Falls Public Schools. </t>
    </r>
    <r>
      <rPr>
        <b/>
        <u/>
        <sz val="11"/>
        <color theme="1"/>
        <rFont val="Calibri"/>
        <family val="2"/>
        <scheme val="minor"/>
      </rPr>
      <t>Priority are addressed:</t>
    </r>
    <r>
      <rPr>
        <sz val="11"/>
        <color theme="1"/>
        <rFont val="Calibri"/>
        <family val="2"/>
        <scheme val="minor"/>
      </rPr>
      <t xml:space="preserve"> #5: Expand public knowledge of CTE and/or Montana Career Pathways programs through dual enrollment with priority given to CTE-focused dual enrollment programs.</t>
    </r>
    <r>
      <rPr>
        <b/>
        <u/>
        <sz val="11"/>
        <color theme="1"/>
        <rFont val="Calibri"/>
        <family val="2"/>
        <scheme val="minor"/>
      </rPr>
      <t xml:space="preserve"> Specific description:</t>
    </r>
    <r>
      <rPr>
        <sz val="11"/>
        <color theme="1"/>
        <rFont val="Calibri"/>
        <family val="2"/>
        <scheme val="minor"/>
      </rPr>
      <t xml:space="preserve"> This is an event hosted by Great Falls Public Schools to expose girls in 8th grade to career fields in science, technology, engineering, and math. Over 20 companies and organizations, including Great Falls College, participate as exhibitors/presenters for this event. The Perkins Reserve Coordinator would like to support expansion of this program to 8th grade girls at five (5) surrounding school districts: Centerville, Belt, Simms, Fairfield and Choteau in order to expose more females to the options in career and technical education. Students/schools will be invited to attend this field trip experience. </t>
    </r>
    <r>
      <rPr>
        <b/>
        <u/>
        <sz val="11"/>
        <color theme="1"/>
        <rFont val="Calibri"/>
        <family val="2"/>
        <scheme val="minor"/>
      </rPr>
      <t>Stakeholders for this activity:</t>
    </r>
    <r>
      <rPr>
        <sz val="11"/>
        <color theme="1"/>
        <rFont val="Calibri"/>
        <family val="2"/>
        <scheme val="minor"/>
      </rPr>
      <t xml:space="preserve"> GFC MSU faculty, GFPS personnel, counselors, teachers, and students from the chosen five schools. </t>
    </r>
    <r>
      <rPr>
        <b/>
        <u/>
        <sz val="11"/>
        <color theme="1"/>
        <rFont val="Calibri"/>
        <family val="2"/>
        <scheme val="minor"/>
      </rPr>
      <t>Existing/Repeat Actvitiy or New Activity?</t>
    </r>
    <r>
      <rPr>
        <sz val="11"/>
        <color theme="1"/>
        <rFont val="Calibri"/>
        <family val="2"/>
        <scheme val="minor"/>
      </rPr>
      <t xml:space="preserve"> Existing with new component</t>
    </r>
  </si>
  <si>
    <r>
      <t xml:space="preserve">Connections 101 is a multi-faceted program at Great Falls College MSU through the Career and College Readiness Center. The Perkins grant has requested funding for expansion of this program and Perkins Reserve does not request funds. However, collaboration with this program is a continued grant activity and addresses priority areas within Perkins Reserve. Priority area addressed: #6 building capacity for existing industry recognized credentials with priority given to those available to both secondary and post secondary participants. Specific description: This program, in its third year, was developed by the Great Falls Career &amp; College Readiness Center to serve individuals from various entry points including referrals from Department of Labor/Vocational Rehabilitation, GFC MSU Admissions, and GFC MSU Advising. The goal is to provide a holistic  program that provides a framework for students to develop and build their academic knowledge, technical expertise, and self-management skills as well as providing an introductory college class (early college credit through our Paired Pathways program) or a work-based learning experience. Program components include Writing: WRIT 094 with specific transition for workforce applicability and college level transition/placement (WRIT 098 or 101); Math: M094 with specific transition for workforce applicability and college level transition/placement (M090 or higher); College Success: COLS103 with concentration in reading strategies, soft skill/work ethic, mindset fundamentals, and career exploration; Computers: CAPP131; CTE/Connections: Work-based learning component and/or Industry pre-learning course (examples in Allied Health Pathway: First Aid &amp; CPR, C.N.A., or AHMS 144; examples in Trades Pathway: WLDG 100 and High School House). </t>
    </r>
    <r>
      <rPr>
        <b/>
        <u/>
        <sz val="11"/>
        <color theme="1"/>
        <rFont val="Calibri"/>
        <family val="2"/>
        <scheme val="minor"/>
      </rPr>
      <t>Stakeholders for this activit</t>
    </r>
    <r>
      <rPr>
        <sz val="11"/>
        <color theme="1"/>
        <rFont val="Calibri"/>
        <family val="2"/>
        <scheme val="minor"/>
      </rPr>
      <t xml:space="preserve">y: Career &amp; College Readiness Center staff, GFC MSU Academic Division Directors, GFC MSU Lifelong Learning, GFC MSU Advising, GFC MSU Admissions </t>
    </r>
    <r>
      <rPr>
        <b/>
        <u/>
        <sz val="11"/>
        <color theme="1"/>
        <rFont val="Calibri"/>
        <family val="2"/>
        <scheme val="minor"/>
      </rPr>
      <t>Existing/Repeat Activity or New Activity?</t>
    </r>
    <r>
      <rPr>
        <sz val="11"/>
        <color theme="1"/>
        <rFont val="Calibri"/>
        <family val="2"/>
        <scheme val="minor"/>
      </rPr>
      <t xml:space="preserve"> Repeat</t>
    </r>
  </si>
  <si>
    <t xml:space="preserve">Per diem for Coordinator to attend NACEP conference ($50 per day for 4 days) </t>
  </si>
  <si>
    <t>APPLICATION NOTES</t>
  </si>
  <si>
    <t>2,790.35 will be used for indirect costs according to the outlined costs approved in our approved IDC cost agreement</t>
  </si>
  <si>
    <t xml:space="preserve">Please provide a measurable outcome. </t>
  </si>
  <si>
    <r>
      <t xml:space="preserve">In tandem with a proposed Perkins project at  Great Falls College MSU, the Hololens Student Development Team* will work with the Perkins Reserve Coordinator to develop a CTE/Career Pathways Exploration game. </t>
    </r>
    <r>
      <rPr>
        <b/>
        <u/>
        <sz val="11"/>
        <color theme="1"/>
        <rFont val="Calibri"/>
        <family val="2"/>
        <scheme val="minor"/>
      </rPr>
      <t>Priority area addressed</t>
    </r>
    <r>
      <rPr>
        <sz val="11"/>
        <color theme="1"/>
        <rFont val="Calibri"/>
        <family val="2"/>
        <scheme val="minor"/>
      </rPr>
      <t xml:space="preserve">: #2 Using technology to enhance career exploration activities. </t>
    </r>
    <r>
      <rPr>
        <b/>
        <u/>
        <sz val="11"/>
        <color theme="1"/>
        <rFont val="Calibri"/>
        <family val="2"/>
        <scheme val="minor"/>
      </rPr>
      <t>Specific description:</t>
    </r>
    <r>
      <rPr>
        <sz val="11"/>
        <color theme="1"/>
        <rFont val="Calibri"/>
        <family val="2"/>
        <scheme val="minor"/>
      </rPr>
      <t xml:space="preserve"> This gamified concept of career exploration will use game design techniques and mechanics to engage users in exploring a diverse range of career possibilities and the underlying knowledge and skills required for those professions. Using gamified career exploration is a proven concept that keeps students engaged and challenged as they learn about career fields. Games can appeal to a variety of learning styles and paces. This game will also be developed to feature career pathways from the Montana Career Pathways list so it may have universal use among other Montana colleges.  *The Hololens Student Development Team will incorporate second year students in the Great Falls College Computer Technology Department and software engineer advisors </t>
    </r>
    <r>
      <rPr>
        <b/>
        <u/>
        <sz val="11"/>
        <color theme="1"/>
        <rFont val="Calibri"/>
        <family val="2"/>
        <scheme val="minor"/>
      </rPr>
      <t>Stakeholders for this activity</t>
    </r>
    <r>
      <rPr>
        <sz val="11"/>
        <color theme="1"/>
        <rFont val="Calibri"/>
        <family val="2"/>
        <scheme val="minor"/>
      </rPr>
      <t xml:space="preserve">: Great Falls College MSU Perkins Reserve and Information Technology (specifically Computer Programming) faculty and students. </t>
    </r>
    <r>
      <rPr>
        <b/>
        <u/>
        <sz val="11"/>
        <color theme="1"/>
        <rFont val="Calibri"/>
        <family val="2"/>
        <scheme val="minor"/>
      </rPr>
      <t>Existing/Repeat Event or New Event?</t>
    </r>
    <r>
      <rPr>
        <sz val="11"/>
        <color theme="1"/>
        <rFont val="Calibri"/>
        <family val="2"/>
        <scheme val="minor"/>
      </rPr>
      <t xml:space="preserve"> New</t>
    </r>
  </si>
  <si>
    <t>Perkins Reserve Coordinator Annual Salary is .78 FTE of a $41,558 annual salary</t>
  </si>
  <si>
    <t>2 days-Hotel accommodations for Coordinator to attend required Perkins Reserve Meeting/Training in undecided location-assume Helena ($96 + tax per night for 2 nights)</t>
  </si>
  <si>
    <t>Per diem for Coordinator to attend required Perkins Reserve Meeting/Training in undecided location-assume Helena ($30.50x2 days) plus rental car ($36 per day for 2 days) plus $50 gas</t>
  </si>
  <si>
    <t>With increased efforts at online communication and resources, we have already heard positive feedback from students, families, partners, and faculty. As we continue to build online support, we anticipate greater satisfaction and in turn more enrollment in dual credit courses. This project will be measured in increased attendance at online events and increased numbers of students accessing scheduled advising appointments.</t>
  </si>
  <si>
    <t>Project/Program Purchase #11</t>
  </si>
  <si>
    <t>Program Coordinator Salary Justification</t>
  </si>
  <si>
    <t>Allied Health Science Academy &amp; Computer Technology Academy</t>
  </si>
  <si>
    <r>
      <t xml:space="preserve">For several years, Great Falls College has successfully operated a Welding Dual Enrollment Cohort which allows high school students to earn a Certificate of Technical Studies in Welding &amp; Fabrication during their senior year. It is this model that Great Falls College would like to replicate for an Allied Health Science and Computer Technology Academy. </t>
    </r>
    <r>
      <rPr>
        <b/>
        <u/>
        <sz val="11"/>
        <color theme="1"/>
        <rFont val="Calibri"/>
        <family val="2"/>
        <scheme val="minor"/>
      </rPr>
      <t>Priority area addressed:</t>
    </r>
    <r>
      <rPr>
        <sz val="11"/>
        <color theme="1"/>
        <rFont val="Calibri"/>
        <family val="2"/>
        <scheme val="minor"/>
      </rPr>
      <t xml:space="preserve"> #1 expanding opportunities for students to participate in distance and blended-learning CTE programs; #3 increasing access to high-quality CTE programs that offer dual enrollment, work-based learning, and/or industry recognized credentials. #4 increasing the number of opportunities for Montana high school students to explore and engage in college and careers through dual enrollment with priority given to growing CTE-focused dual enrollment programs. #7 pilot new or innovative CTE programs that include a secondary or middle school partnership </t>
    </r>
    <r>
      <rPr>
        <b/>
        <u/>
        <sz val="11"/>
        <color theme="1"/>
        <rFont val="Calibri"/>
        <family val="2"/>
        <scheme val="minor"/>
      </rPr>
      <t>Specific description:</t>
    </r>
    <r>
      <rPr>
        <sz val="11"/>
        <color theme="1"/>
        <rFont val="Calibri"/>
        <family val="2"/>
        <scheme val="minor"/>
      </rPr>
      <t xml:space="preserve"> In 2020-21, the Perkins Reserve Coordinator would research the concept and create a steering committee to examine the feasability of this program. The overarching goal would be to create an Academy concept that offers students the opportunity to gain essential skill and knowledge through foundational dual credit courses, explore various career opportunities, and earn certification in a health care or computer technology field (ex: Certified Nursing Assistant (CNA) or Emergency Medical Technician (EMT), Cisco Networking, Cybersecurity certificate, etc.). </t>
    </r>
    <r>
      <rPr>
        <b/>
        <u/>
        <sz val="11"/>
        <color theme="1"/>
        <rFont val="Calibri"/>
        <family val="2"/>
        <scheme val="minor"/>
      </rPr>
      <t>Stakeholders for this activity:</t>
    </r>
    <r>
      <rPr>
        <sz val="11"/>
        <color theme="1"/>
        <rFont val="Calibri"/>
        <family val="2"/>
        <scheme val="minor"/>
      </rPr>
      <t xml:space="preserve"> high school teachers and administrators, HOSA advisors and CyberPatriot advisors, college health science division and computer technology directors and faculty, Lifelong Learning personnel, and industry (health care and IT) representatives </t>
    </r>
    <r>
      <rPr>
        <b/>
        <u/>
        <sz val="11"/>
        <color theme="1"/>
        <rFont val="Calibri"/>
        <family val="2"/>
        <scheme val="minor"/>
      </rPr>
      <t>Existing/Repeat Event or New Event:</t>
    </r>
    <r>
      <rPr>
        <sz val="11"/>
        <color theme="1"/>
        <rFont val="Calibri"/>
        <family val="2"/>
        <scheme val="minor"/>
      </rPr>
      <t xml:space="preserve"> new</t>
    </r>
  </si>
  <si>
    <t xml:space="preserve">.78 FTE of the Program Coordinator for Perkins Reserve &amp; Dual Enrollment is requested to be paid by this grant. There are several new and enhanced activities that this position will coordinate which advance CTE programs including the CTE Pathways Game creation and the exploration of a Health Sciences and Computer Technology Academy. These are both new ideas that need a dedicated person for exploring and creating. Both projects are innovations in CTE and, once created, will have measurable outcomes in use of the game and participation in the academy (ies).  In particular, the Academy concept is a program that cannot be explored or implemented without the Coordinator. This project will require research, meetings of stakeholders, and curriculum planning. </t>
  </si>
  <si>
    <t xml:space="preserve">As mentioned above, measurement of the CTE exploration game will be measured by documented user counts. The Coordinator will also track distribution of the game through school and partner trainings. The Health Science and Computer Technology Academies outcomes will be measured by a feasability report that will feature overall goals, implementation plan, budget, and curriculum. </t>
  </si>
  <si>
    <t>All pathways are supported in the CTE game. Health Science and Computer Technology pathways are supported in the Academy concept. Overall, however, the Perkins Reserve/Dual Enrollment Coordinator supports all secondary partnerships, dual enrollment and Career Pathways.</t>
  </si>
  <si>
    <t>Use of technology will occur in these two projects, as well as all other projects the Coordinator supports.</t>
  </si>
  <si>
    <r>
      <t>How was this amount calculated?--</t>
    </r>
    <r>
      <rPr>
        <sz val="11"/>
        <color rgb="FF7030A0"/>
        <rFont val="Calibri"/>
        <family val="2"/>
        <scheme val="minor"/>
      </rPr>
      <t>removed this</t>
    </r>
    <r>
      <rPr>
        <sz val="11"/>
        <color rgb="FFFF0000"/>
        <rFont val="Calibri"/>
        <family val="2"/>
        <scheme val="minor"/>
      </rPr>
      <t xml:space="preserve"> </t>
    </r>
  </si>
  <si>
    <r>
      <t>How many days? State lodging rate is $96 plus taxes-</t>
    </r>
    <r>
      <rPr>
        <sz val="11"/>
        <color rgb="FF7030A0"/>
        <rFont val="Calibri"/>
        <family val="2"/>
        <scheme val="minor"/>
      </rPr>
      <t>adjusted this</t>
    </r>
  </si>
  <si>
    <r>
      <t>How many days? State per diem rate is $30.50 per day-</t>
    </r>
    <r>
      <rPr>
        <sz val="11"/>
        <color rgb="FF7030A0"/>
        <rFont val="Calibri"/>
        <family val="2"/>
        <scheme val="minor"/>
      </rPr>
      <t>adjusted this</t>
    </r>
  </si>
  <si>
    <r>
      <t>Please identify annual salary amount in description. Please justify in the narrative (new project number) what new and enhanced activities this position will be involved in which enhance CTE programs and how their impact will be measured.--</t>
    </r>
    <r>
      <rPr>
        <sz val="11"/>
        <color rgb="FF7030A0"/>
        <rFont val="Calibri"/>
        <family val="2"/>
        <scheme val="minor"/>
      </rPr>
      <t>added project #11 with justification</t>
    </r>
    <r>
      <rPr>
        <sz val="11"/>
        <color rgb="FFFF0000"/>
        <rFont val="Calibri"/>
        <family val="2"/>
        <scheme val="minor"/>
      </rPr>
      <t xml:space="preserve">  </t>
    </r>
  </si>
  <si>
    <r>
      <t>Unallowed-</t>
    </r>
    <r>
      <rPr>
        <sz val="11"/>
        <color rgb="FF7030A0"/>
        <rFont val="Calibri"/>
        <family val="2"/>
        <scheme val="minor"/>
      </rPr>
      <t>removed</t>
    </r>
    <r>
      <rPr>
        <sz val="11"/>
        <color rgb="FFFF0000"/>
        <rFont val="Calibri"/>
        <family val="2"/>
        <scheme val="minor"/>
      </rPr>
      <t xml:space="preserve"> </t>
    </r>
  </si>
  <si>
    <t>this is a classified staff position that is paid hourly so it was categorized incorrectly-this is to correct that mistake.</t>
  </si>
  <si>
    <t>we forgot to include this in Amendment #1</t>
  </si>
  <si>
    <t>this amount was not needed; no radio feed for the event</t>
  </si>
  <si>
    <t>Helena training cancelled. Using per diem funds to attend 2 day- Dual Enrollment Summit at Missoula College in June.</t>
  </si>
  <si>
    <t xml:space="preserve">Helena training cancelled. Using funds  to attend Dual Enrollment Summit (2 days) at Missoula College in June.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</si>
</sst>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b/>
      <u/>
      <sz val="11"/>
      <color theme="1"/>
      <name val="Calibri"/>
      <family val="2"/>
      <scheme val="minor"/>
    </font>
    <font>
      <sz val="11"/>
      <color rgb="FFFF0000"/>
      <name val="Calibri"/>
      <family val="2"/>
      <scheme val="minor"/>
    </font>
    <font>
      <sz val="11"/>
      <color rgb="FF7030A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386">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 fontId="18" fillId="0" borderId="0" xfId="1" applyNumberFormat="1" applyFont="1" applyAlignment="1">
      <alignment horizontal="left" vertical="top" wrapText="1"/>
    </xf>
    <xf numFmtId="0" fontId="0" fillId="0" borderId="2" xfId="0" applyBorder="1" applyAlignment="1" applyProtection="1">
      <alignment horizontal="center" wrapText="1"/>
      <protection locked="0"/>
    </xf>
    <xf numFmtId="0" fontId="2" fillId="0" borderId="8" xfId="0" applyFont="1" applyBorder="1" applyAlignment="1">
      <alignment horizontal="center"/>
    </xf>
    <xf numFmtId="0" fontId="2" fillId="0" borderId="0" xfId="0" applyFont="1" applyBorder="1" applyAlignment="1">
      <alignment horizont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0" fontId="0" fillId="0" borderId="1" xfId="0" applyBorder="1" applyProtection="1">
      <protection locked="0"/>
    </xf>
    <xf numFmtId="0" fontId="0" fillId="0" borderId="2" xfId="0" applyBorder="1" applyProtection="1">
      <protection locked="0"/>
    </xf>
    <xf numFmtId="0" fontId="0" fillId="0" borderId="18" xfId="0" applyBorder="1" applyProtection="1">
      <protection locked="0"/>
    </xf>
    <xf numFmtId="0" fontId="0" fillId="0" borderId="3" xfId="0" applyBorder="1" applyProtection="1">
      <protection locked="0"/>
    </xf>
    <xf numFmtId="0" fontId="8" fillId="0" borderId="8" xfId="0" applyFont="1" applyBorder="1" applyAlignment="1">
      <alignment horizontal="center"/>
    </xf>
    <xf numFmtId="0" fontId="8" fillId="0" borderId="8" xfId="0" applyFont="1" applyBorder="1" applyAlignment="1">
      <alignment horizontal="left"/>
    </xf>
    <xf numFmtId="0" fontId="8" fillId="0" borderId="0" xfId="0" applyFont="1" applyBorder="1" applyAlignment="1">
      <alignment horizontal="center"/>
    </xf>
    <xf numFmtId="0" fontId="1" fillId="0" borderId="2" xfId="0" applyFont="1" applyBorder="1" applyAlignment="1">
      <alignment horizontal="left"/>
    </xf>
    <xf numFmtId="0" fontId="1" fillId="0" borderId="2" xfId="0" applyFont="1" applyBorder="1" applyAlignment="1">
      <alignment horizontal="left" wrapText="1"/>
    </xf>
    <xf numFmtId="0" fontId="0" fillId="16" borderId="0" xfId="0" applyFill="1" applyBorder="1" applyAlignment="1" applyProtection="1">
      <alignment horizontal="left" vertical="top" wrapText="1"/>
      <protection locked="0"/>
    </xf>
    <xf numFmtId="164" fontId="34" fillId="0" borderId="2" xfId="0" applyNumberFormat="1" applyFont="1" applyBorder="1" applyAlignment="1" applyProtection="1">
      <alignment horizontal="right"/>
      <protection locked="0"/>
    </xf>
    <xf numFmtId="43" fontId="0" fillId="16" borderId="6" xfId="5" applyFont="1" applyFill="1" applyBorder="1" applyAlignment="1">
      <alignment horizontal="left"/>
    </xf>
    <xf numFmtId="164" fontId="34" fillId="0" borderId="2" xfId="0" applyNumberFormat="1" applyFont="1" applyBorder="1" applyAlignment="1" applyProtection="1">
      <alignment horizontal="right" wrapText="1"/>
      <protection locked="0"/>
    </xf>
    <xf numFmtId="0" fontId="34" fillId="16" borderId="0" xfId="0" applyFont="1" applyFill="1"/>
    <xf numFmtId="0" fontId="0" fillId="0" borderId="12" xfId="0" applyBorder="1" applyAlignment="1"/>
    <xf numFmtId="0" fontId="1" fillId="0" borderId="2" xfId="0" applyFont="1" applyBorder="1" applyAlignment="1">
      <alignment horizontal="left"/>
    </xf>
    <xf numFmtId="164" fontId="0" fillId="16" borderId="0" xfId="0" applyNumberFormat="1" applyFont="1" applyFill="1" applyProtection="1">
      <protection locked="0"/>
    </xf>
    <xf numFmtId="6" fontId="0" fillId="0" borderId="1" xfId="0" applyNumberFormat="1" applyBorder="1" applyAlignment="1" applyProtection="1">
      <alignment horizontal="center" wrapText="1"/>
      <protection locked="0"/>
    </xf>
    <xf numFmtId="0" fontId="0" fillId="0" borderId="27" xfId="0" applyBorder="1" applyAlignment="1">
      <alignment horizontal="center" wrapText="1"/>
    </xf>
    <xf numFmtId="0" fontId="0" fillId="0" borderId="23" xfId="0" applyBorder="1" applyAlignment="1" applyProtection="1">
      <alignment horizontal="center" wrapText="1"/>
      <protection locked="0"/>
    </xf>
    <xf numFmtId="0" fontId="10" fillId="16" borderId="19" xfId="0" applyNumberFormat="1" applyFont="1" applyFill="1" applyBorder="1"/>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14" fillId="16" borderId="15" xfId="2" applyFill="1" applyBorder="1" applyAlignment="1" applyProtection="1">
      <alignment horizontal="center"/>
    </xf>
    <xf numFmtId="0" fontId="2" fillId="16" borderId="0" xfId="0" applyFont="1" applyFill="1" applyAlignment="1">
      <alignment horizontal="left" wrapText="1"/>
    </xf>
    <xf numFmtId="0" fontId="0" fillId="0" borderId="0" xfId="0" applyAlignment="1">
      <alignment horizontal="left"/>
    </xf>
    <xf numFmtId="0" fontId="3" fillId="2" borderId="0" xfId="0" applyFont="1" applyFill="1" applyAlignment="1">
      <alignment horizontal="left"/>
    </xf>
    <xf numFmtId="0" fontId="0" fillId="0" borderId="8"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0" xfId="0" applyAlignment="1">
      <alignment horizontal="center"/>
    </xf>
    <xf numFmtId="0" fontId="1" fillId="0" borderId="0" xfId="0" applyFont="1" applyAlignment="1">
      <alignment horizontal="right"/>
    </xf>
    <xf numFmtId="0" fontId="1" fillId="0" borderId="11" xfId="0" applyFont="1" applyBorder="1" applyAlignment="1">
      <alignment horizontal="right"/>
    </xf>
    <xf numFmtId="0" fontId="1" fillId="0" borderId="0" xfId="0" applyFont="1" applyAlignment="1">
      <alignment horizontal="left"/>
    </xf>
    <xf numFmtId="0" fontId="1" fillId="0" borderId="11" xfId="0" applyFont="1"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2" fillId="0" borderId="0" xfId="0" applyFont="1" applyAlignment="1">
      <alignment horizontal="left"/>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8"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34" fillId="16" borderId="10" xfId="0" applyFont="1" applyFill="1" applyBorder="1" applyAlignment="1">
      <alignment horizontal="center" wrapText="1"/>
    </xf>
    <xf numFmtId="0" fontId="2"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Border="1" applyAlignment="1">
      <alignment horizontal="center" wrapText="1"/>
    </xf>
    <xf numFmtId="0" fontId="8" fillId="0" borderId="13" xfId="0" applyFont="1" applyBorder="1" applyAlignment="1">
      <alignment horizont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44" fontId="3" fillId="16" borderId="15" xfId="4" applyFont="1" applyFill="1" applyBorder="1" applyAlignment="1">
      <alignment horizontal="center"/>
    </xf>
    <xf numFmtId="44" fontId="3" fillId="16" borderId="17" xfId="4"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cellXfs>
  <cellStyles count="6">
    <cellStyle name="Comma" xfId="5" builtinId="3"/>
    <cellStyle name="Comma 2" xfId="3" xr:uid="{00000000-0005-0000-0000-000001000000}"/>
    <cellStyle name="Currency" xfId="4" builtinId="4"/>
    <cellStyle name="Hyperlink" xfId="2" builtinId="8"/>
    <cellStyle name="Normal" xfId="0" builtinId="0"/>
    <cellStyle name="Normal 2" xfId="1"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Applications%20&amp;%20Docs/21-22/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CLNA Addendum"/>
      <sheetName val="Budget Detail &amp; Amendments"/>
      <sheetName val="Budget Roll-Up"/>
      <sheetName val="Project Roll-Up"/>
      <sheetName val="Improvement Plan"/>
      <sheetName val="Program Assurances"/>
      <sheetName val="21-22 Calendar"/>
      <sheetName val="Do Not Edit"/>
    </sheetNames>
    <sheetDataSet>
      <sheetData sheetId="0"/>
      <sheetData sheetId="1"/>
      <sheetData sheetId="2"/>
      <sheetData sheetId="3"/>
      <sheetData sheetId="4"/>
      <sheetData sheetId="5"/>
      <sheetData sheetId="6"/>
      <sheetData sheetId="7"/>
      <sheetData sheetId="8"/>
      <sheetData sheetId="9"/>
      <sheetData sheetId="1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hannon.marr1@gfcmsu.edu" TargetMode="External"/><Relationship Id="rId2" Type="http://schemas.openxmlformats.org/officeDocument/2006/relationships/hyperlink" Target="mailto:oceane.weldele@gfcmsu.edu" TargetMode="External"/><Relationship Id="rId1" Type="http://schemas.openxmlformats.org/officeDocument/2006/relationships/hyperlink" Target="mailto:shannon.marr1@gfcmsu.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topLeftCell="A10" zoomScaleNormal="100" zoomScaleSheetLayoutView="100" workbookViewId="0">
      <selection activeCell="A18" sqref="A18:I18"/>
    </sheetView>
  </sheetViews>
  <sheetFormatPr defaultColWidth="8.7109375" defaultRowHeight="15" x14ac:dyDescent="0.25"/>
  <cols>
    <col min="1" max="1" width="4.42578125" style="127" customWidth="1"/>
    <col min="2" max="2" width="6.28515625" style="127" customWidth="1"/>
    <col min="3" max="3" width="9.5703125" style="127" customWidth="1"/>
    <col min="4" max="4" width="10.42578125" style="126" bestFit="1" customWidth="1"/>
    <col min="5" max="5" width="6.7109375" style="127" customWidth="1"/>
    <col min="6" max="6" width="8.7109375" style="127" customWidth="1"/>
    <col min="7" max="7" width="11.28515625" style="127" customWidth="1"/>
    <col min="8" max="8" width="11.28515625" style="127" bestFit="1" customWidth="1"/>
    <col min="9" max="9" width="10.5703125" style="127" customWidth="1"/>
    <col min="10" max="16384" width="8.7109375" style="127"/>
  </cols>
  <sheetData>
    <row r="1" spans="1:9" ht="21" x14ac:dyDescent="0.35">
      <c r="A1" s="125" t="s">
        <v>151</v>
      </c>
      <c r="B1" s="125"/>
      <c r="C1" s="125"/>
    </row>
    <row r="3" spans="1:9" x14ac:dyDescent="0.25">
      <c r="A3" s="276" t="s">
        <v>41</v>
      </c>
      <c r="B3" s="276"/>
      <c r="C3" s="276"/>
      <c r="D3" s="276"/>
      <c r="E3" s="276"/>
      <c r="F3" s="276"/>
      <c r="G3" s="276"/>
      <c r="H3" s="276"/>
    </row>
    <row r="5" spans="1:9" x14ac:dyDescent="0.25">
      <c r="A5" s="276" t="s">
        <v>116</v>
      </c>
      <c r="B5" s="276"/>
      <c r="C5" s="276"/>
      <c r="D5" s="276"/>
      <c r="E5" s="276"/>
      <c r="F5" s="276"/>
    </row>
    <row r="6" spans="1:9" x14ac:dyDescent="0.25">
      <c r="A6" s="276" t="s">
        <v>117</v>
      </c>
      <c r="B6" s="276"/>
      <c r="C6" s="276"/>
    </row>
    <row r="7" spans="1:9" x14ac:dyDescent="0.25">
      <c r="A7" s="276" t="s">
        <v>118</v>
      </c>
      <c r="B7" s="276"/>
      <c r="C7" s="276"/>
      <c r="D7" s="276"/>
      <c r="E7" s="276"/>
    </row>
    <row r="9" spans="1:9" x14ac:dyDescent="0.25">
      <c r="A9" s="276" t="s">
        <v>119</v>
      </c>
      <c r="B9" s="276"/>
      <c r="C9" s="276"/>
      <c r="D9" s="276"/>
    </row>
    <row r="10" spans="1:9" ht="15.75" thickBot="1" x14ac:dyDescent="0.3"/>
    <row r="11" spans="1:9" ht="15.75" thickBot="1" x14ac:dyDescent="0.3">
      <c r="A11" s="128" t="s">
        <v>49</v>
      </c>
      <c r="B11" s="129"/>
      <c r="C11" s="274" t="s">
        <v>168</v>
      </c>
      <c r="D11" s="277"/>
      <c r="E11" s="277"/>
      <c r="F11" s="275"/>
      <c r="G11" s="130" t="s">
        <v>50</v>
      </c>
      <c r="H11" s="131" t="s">
        <v>169</v>
      </c>
    </row>
    <row r="14" spans="1:9" ht="16.5" thickBot="1" x14ac:dyDescent="0.3">
      <c r="A14" s="132" t="s">
        <v>133</v>
      </c>
      <c r="B14" s="132"/>
      <c r="C14" s="132"/>
      <c r="D14" s="133"/>
      <c r="E14" s="132"/>
    </row>
    <row r="15" spans="1:9" ht="15.75" thickBot="1" x14ac:dyDescent="0.3">
      <c r="A15" s="274" t="s">
        <v>170</v>
      </c>
      <c r="B15" s="277"/>
      <c r="C15" s="277"/>
      <c r="D15" s="277"/>
      <c r="E15" s="275"/>
      <c r="F15" s="274" t="s">
        <v>171</v>
      </c>
      <c r="G15" s="277"/>
      <c r="H15" s="277"/>
      <c r="I15" s="275"/>
    </row>
    <row r="16" spans="1:9" x14ac:dyDescent="0.25">
      <c r="A16" s="128" t="s">
        <v>120</v>
      </c>
      <c r="F16" s="128" t="s">
        <v>121</v>
      </c>
    </row>
    <row r="17" spans="1:9" ht="15.75" thickBot="1" x14ac:dyDescent="0.3"/>
    <row r="18" spans="1:9" ht="15.75" thickBot="1" x14ac:dyDescent="0.3">
      <c r="A18" s="274" t="s">
        <v>172</v>
      </c>
      <c r="B18" s="277"/>
      <c r="C18" s="277"/>
      <c r="D18" s="277"/>
      <c r="E18" s="277"/>
      <c r="F18" s="277"/>
      <c r="G18" s="277"/>
      <c r="H18" s="277"/>
      <c r="I18" s="275"/>
    </row>
    <row r="19" spans="1:9" x14ac:dyDescent="0.25">
      <c r="A19" s="128" t="s">
        <v>122</v>
      </c>
      <c r="B19" s="134"/>
      <c r="C19" s="134"/>
      <c r="D19" s="135"/>
      <c r="E19" s="134"/>
      <c r="F19" s="134"/>
      <c r="G19" s="134"/>
      <c r="H19" s="134"/>
      <c r="I19" s="134"/>
    </row>
    <row r="20" spans="1:9" ht="15.75" thickBot="1" x14ac:dyDescent="0.3"/>
    <row r="21" spans="1:9" ht="15.75" thickBot="1" x14ac:dyDescent="0.3">
      <c r="A21" s="278" t="s">
        <v>173</v>
      </c>
      <c r="B21" s="279"/>
      <c r="C21" s="279"/>
      <c r="D21" s="280"/>
      <c r="E21" s="136" t="s">
        <v>174</v>
      </c>
      <c r="F21" s="274">
        <v>59405</v>
      </c>
      <c r="G21" s="275"/>
    </row>
    <row r="22" spans="1:9" x14ac:dyDescent="0.25">
      <c r="A22" s="128" t="s">
        <v>123</v>
      </c>
      <c r="E22" s="128" t="s">
        <v>124</v>
      </c>
      <c r="F22" s="128" t="s">
        <v>125</v>
      </c>
    </row>
    <row r="23" spans="1:9" ht="15.75" thickBot="1" x14ac:dyDescent="0.3">
      <c r="A23" s="128"/>
    </row>
    <row r="24" spans="1:9" ht="15.75" thickBot="1" x14ac:dyDescent="0.3">
      <c r="A24" s="137"/>
      <c r="B24" s="138" t="s">
        <v>175</v>
      </c>
      <c r="C24" s="139"/>
      <c r="D24" s="131"/>
      <c r="E24" s="274" t="s">
        <v>176</v>
      </c>
      <c r="F24" s="275"/>
    </row>
    <row r="25" spans="1:9" x14ac:dyDescent="0.25">
      <c r="A25" s="128" t="s">
        <v>126</v>
      </c>
      <c r="D25" s="140" t="s">
        <v>127</v>
      </c>
      <c r="E25" s="140" t="s">
        <v>128</v>
      </c>
    </row>
    <row r="26" spans="1:9" ht="15.75" thickBot="1" x14ac:dyDescent="0.3"/>
    <row r="27" spans="1:9" ht="15.75" thickBot="1" x14ac:dyDescent="0.3">
      <c r="A27" s="281" t="s">
        <v>177</v>
      </c>
      <c r="B27" s="277"/>
      <c r="C27" s="277"/>
      <c r="D27" s="277"/>
      <c r="E27" s="277"/>
      <c r="F27" s="275"/>
    </row>
    <row r="28" spans="1:9" s="128" customFormat="1" x14ac:dyDescent="0.25">
      <c r="A28" s="128" t="s">
        <v>129</v>
      </c>
      <c r="D28" s="140"/>
    </row>
    <row r="30" spans="1:9" ht="16.5" thickBot="1" x14ac:dyDescent="0.3">
      <c r="A30" s="132" t="s">
        <v>42</v>
      </c>
      <c r="B30" s="132"/>
    </row>
    <row r="31" spans="1:9" ht="15.75" thickBot="1" x14ac:dyDescent="0.3">
      <c r="A31" s="274" t="s">
        <v>179</v>
      </c>
      <c r="B31" s="277"/>
      <c r="C31" s="277"/>
      <c r="D31" s="277"/>
      <c r="E31" s="275"/>
      <c r="F31" s="274" t="s">
        <v>178</v>
      </c>
      <c r="G31" s="277"/>
      <c r="H31" s="277"/>
      <c r="I31" s="275"/>
    </row>
    <row r="32" spans="1:9" x14ac:dyDescent="0.25">
      <c r="A32" s="128" t="s">
        <v>120</v>
      </c>
      <c r="F32" s="128" t="s">
        <v>121</v>
      </c>
    </row>
    <row r="33" spans="1:9" ht="15.75" thickBot="1" x14ac:dyDescent="0.3"/>
    <row r="34" spans="1:9" ht="15.75" thickBot="1" x14ac:dyDescent="0.3">
      <c r="A34" s="274" t="s">
        <v>180</v>
      </c>
      <c r="B34" s="277"/>
      <c r="C34" s="277"/>
      <c r="D34" s="277"/>
      <c r="E34" s="277"/>
      <c r="F34" s="277"/>
      <c r="G34" s="277"/>
      <c r="H34" s="277"/>
      <c r="I34" s="275"/>
    </row>
    <row r="35" spans="1:9" x14ac:dyDescent="0.25">
      <c r="A35" s="128" t="s">
        <v>122</v>
      </c>
      <c r="B35" s="134"/>
      <c r="C35" s="134"/>
      <c r="D35" s="135"/>
      <c r="E35" s="134"/>
      <c r="F35" s="134"/>
      <c r="G35" s="134"/>
      <c r="H35" s="134"/>
      <c r="I35" s="134"/>
    </row>
    <row r="36" spans="1:9" ht="15.75" thickBot="1" x14ac:dyDescent="0.3"/>
    <row r="37" spans="1:9" ht="15.75" thickBot="1" x14ac:dyDescent="0.3">
      <c r="A37" s="278" t="s">
        <v>173</v>
      </c>
      <c r="B37" s="279"/>
      <c r="C37" s="279"/>
      <c r="D37" s="280"/>
      <c r="E37" s="136" t="s">
        <v>174</v>
      </c>
      <c r="F37" s="274">
        <v>59405</v>
      </c>
      <c r="G37" s="275"/>
    </row>
    <row r="38" spans="1:9" x14ac:dyDescent="0.25">
      <c r="A38" s="128" t="s">
        <v>123</v>
      </c>
      <c r="E38" s="128" t="s">
        <v>124</v>
      </c>
      <c r="F38" s="128" t="s">
        <v>125</v>
      </c>
    </row>
    <row r="39" spans="1:9" ht="15.75" thickBot="1" x14ac:dyDescent="0.3">
      <c r="A39" s="128"/>
    </row>
    <row r="40" spans="1:9" ht="15.75" thickBot="1" x14ac:dyDescent="0.3">
      <c r="A40" s="137"/>
      <c r="B40" s="138" t="s">
        <v>181</v>
      </c>
      <c r="C40" s="139"/>
      <c r="D40" s="131"/>
      <c r="E40" s="274"/>
      <c r="F40" s="275"/>
    </row>
    <row r="41" spans="1:9" x14ac:dyDescent="0.25">
      <c r="A41" s="128" t="s">
        <v>126</v>
      </c>
      <c r="D41" s="140" t="s">
        <v>127</v>
      </c>
      <c r="E41" s="128" t="s">
        <v>128</v>
      </c>
    </row>
    <row r="42" spans="1:9" ht="15.75" thickBot="1" x14ac:dyDescent="0.3"/>
    <row r="43" spans="1:9" ht="15.75" thickBot="1" x14ac:dyDescent="0.3">
      <c r="A43" s="281" t="s">
        <v>182</v>
      </c>
      <c r="B43" s="277"/>
      <c r="C43" s="277"/>
      <c r="D43" s="277"/>
      <c r="E43" s="277"/>
      <c r="F43" s="275"/>
    </row>
    <row r="44" spans="1:9" s="128" customFormat="1" x14ac:dyDescent="0.25">
      <c r="A44" s="128" t="s">
        <v>129</v>
      </c>
      <c r="D44" s="140"/>
    </row>
    <row r="45" spans="1:9" s="128" customFormat="1" x14ac:dyDescent="0.25">
      <c r="D45" s="140"/>
    </row>
    <row r="46" spans="1:9" ht="31.5" customHeight="1" x14ac:dyDescent="0.25">
      <c r="A46" s="282" t="s">
        <v>130</v>
      </c>
      <c r="B46" s="282"/>
      <c r="C46" s="282"/>
      <c r="D46" s="282"/>
      <c r="E46" s="282"/>
      <c r="F46" s="282"/>
      <c r="G46" s="282"/>
      <c r="H46" s="282"/>
      <c r="I46" s="282"/>
    </row>
    <row r="47" spans="1:9" ht="15.75" thickBot="1" x14ac:dyDescent="0.3"/>
    <row r="48" spans="1:9" ht="15.75" thickBot="1" x14ac:dyDescent="0.3">
      <c r="A48" s="274"/>
      <c r="B48" s="277"/>
      <c r="C48" s="277"/>
      <c r="D48" s="277"/>
      <c r="E48" s="275"/>
      <c r="F48" s="274"/>
      <c r="G48" s="277"/>
      <c r="H48" s="277"/>
      <c r="I48" s="275"/>
    </row>
    <row r="49" spans="1:10" x14ac:dyDescent="0.25">
      <c r="A49" s="128" t="s">
        <v>120</v>
      </c>
      <c r="F49" s="128" t="s">
        <v>121</v>
      </c>
    </row>
    <row r="50" spans="1:10" ht="15.75" thickBot="1" x14ac:dyDescent="0.3">
      <c r="A50" s="128"/>
      <c r="F50" s="128"/>
    </row>
    <row r="51" spans="1:10" ht="15.75" thickBot="1" x14ac:dyDescent="0.3">
      <c r="A51" s="137"/>
      <c r="B51" s="138"/>
      <c r="C51" s="139"/>
      <c r="D51" s="131"/>
      <c r="E51" s="274"/>
      <c r="F51" s="275"/>
    </row>
    <row r="52" spans="1:10" x14ac:dyDescent="0.25">
      <c r="A52" s="128" t="s">
        <v>126</v>
      </c>
      <c r="D52" s="140" t="s">
        <v>127</v>
      </c>
      <c r="E52" s="128" t="s">
        <v>128</v>
      </c>
    </row>
    <row r="53" spans="1:10" ht="15.75" thickBot="1" x14ac:dyDescent="0.3"/>
    <row r="54" spans="1:10" ht="15.75" thickBot="1" x14ac:dyDescent="0.3">
      <c r="A54" s="274"/>
      <c r="B54" s="277"/>
      <c r="C54" s="277"/>
      <c r="D54" s="277"/>
      <c r="E54" s="277"/>
      <c r="F54" s="275"/>
    </row>
    <row r="55" spans="1:10" s="128" customFormat="1" x14ac:dyDescent="0.25">
      <c r="A55" s="128" t="s">
        <v>129</v>
      </c>
      <c r="D55" s="140"/>
    </row>
    <row r="57" spans="1:10" x14ac:dyDescent="0.25">
      <c r="A57" s="276" t="s">
        <v>76</v>
      </c>
      <c r="B57" s="276"/>
      <c r="C57" s="276"/>
      <c r="D57" s="276"/>
      <c r="E57" s="276"/>
      <c r="F57" s="276"/>
      <c r="G57" s="276"/>
      <c r="H57" s="276"/>
      <c r="I57" s="276"/>
      <c r="J57" s="276"/>
    </row>
    <row r="58" spans="1:10" x14ac:dyDescent="0.25">
      <c r="A58" s="126"/>
      <c r="C58" s="126"/>
      <c r="E58" s="126"/>
      <c r="F58" s="126"/>
      <c r="G58" s="126"/>
      <c r="H58" s="126"/>
    </row>
    <row r="59" spans="1:10" ht="15.75" thickBot="1" x14ac:dyDescent="0.3">
      <c r="B59" s="128" t="s">
        <v>131</v>
      </c>
      <c r="C59" s="126"/>
      <c r="F59" s="128"/>
      <c r="G59" s="128" t="s">
        <v>132</v>
      </c>
      <c r="J59" s="128"/>
    </row>
    <row r="60" spans="1:10" ht="15.75" thickBot="1" x14ac:dyDescent="0.3">
      <c r="A60" s="141">
        <v>1</v>
      </c>
      <c r="B60" s="274" t="s">
        <v>183</v>
      </c>
      <c r="C60" s="277"/>
      <c r="D60" s="277"/>
      <c r="E60" s="277"/>
      <c r="F60" s="275"/>
      <c r="G60" s="281" t="s">
        <v>177</v>
      </c>
      <c r="H60" s="277"/>
      <c r="I60" s="277"/>
      <c r="J60" s="275"/>
    </row>
    <row r="61" spans="1:10" ht="15.75" thickBot="1" x14ac:dyDescent="0.3">
      <c r="A61" s="141">
        <v>2</v>
      </c>
      <c r="B61" s="274"/>
      <c r="C61" s="277"/>
      <c r="D61" s="277"/>
      <c r="E61" s="277"/>
      <c r="F61" s="275"/>
      <c r="G61" s="274"/>
      <c r="H61" s="277"/>
      <c r="I61" s="277"/>
      <c r="J61" s="275"/>
    </row>
    <row r="62" spans="1:10" ht="15.75" thickBot="1" x14ac:dyDescent="0.3">
      <c r="A62" s="141">
        <v>3</v>
      </c>
      <c r="B62" s="274"/>
      <c r="C62" s="277"/>
      <c r="D62" s="277"/>
      <c r="E62" s="277"/>
      <c r="F62" s="275"/>
      <c r="G62" s="274"/>
      <c r="H62" s="277"/>
      <c r="I62" s="277"/>
      <c r="J62" s="275"/>
    </row>
    <row r="63" spans="1:10" ht="15.75" thickBot="1" x14ac:dyDescent="0.3">
      <c r="A63" s="141">
        <v>4</v>
      </c>
      <c r="B63" s="274"/>
      <c r="C63" s="277"/>
      <c r="D63" s="277"/>
      <c r="E63" s="277"/>
      <c r="F63" s="275"/>
      <c r="G63" s="274"/>
      <c r="H63" s="277"/>
      <c r="I63" s="277"/>
      <c r="J63" s="275"/>
    </row>
    <row r="64" spans="1:10" ht="15.75" thickBot="1" x14ac:dyDescent="0.3">
      <c r="A64" s="141">
        <v>5</v>
      </c>
      <c r="B64" s="274"/>
      <c r="C64" s="277"/>
      <c r="D64" s="277"/>
      <c r="E64" s="277"/>
      <c r="F64" s="275"/>
      <c r="G64" s="274"/>
      <c r="H64" s="277"/>
      <c r="I64" s="277"/>
      <c r="J64" s="275"/>
    </row>
    <row r="65" spans="1:10" ht="15.75" thickBot="1" x14ac:dyDescent="0.3">
      <c r="A65" s="141">
        <v>6</v>
      </c>
      <c r="B65" s="274"/>
      <c r="C65" s="277"/>
      <c r="D65" s="277"/>
      <c r="E65" s="277"/>
      <c r="F65" s="275"/>
      <c r="G65" s="274"/>
      <c r="H65" s="277"/>
      <c r="I65" s="277"/>
      <c r="J65" s="275"/>
    </row>
    <row r="66" spans="1:10" ht="15.75" thickBot="1" x14ac:dyDescent="0.3">
      <c r="A66" s="141">
        <v>7</v>
      </c>
      <c r="B66" s="274"/>
      <c r="C66" s="277"/>
      <c r="D66" s="277"/>
      <c r="E66" s="277"/>
      <c r="F66" s="275"/>
      <c r="G66" s="274"/>
      <c r="H66" s="277"/>
      <c r="I66" s="277"/>
      <c r="J66" s="275"/>
    </row>
    <row r="67" spans="1:10" ht="15.75" thickBot="1" x14ac:dyDescent="0.3">
      <c r="A67" s="141">
        <v>8</v>
      </c>
      <c r="B67" s="274"/>
      <c r="C67" s="277"/>
      <c r="D67" s="277"/>
      <c r="E67" s="277"/>
      <c r="F67" s="275"/>
      <c r="G67" s="274"/>
      <c r="H67" s="277"/>
      <c r="I67" s="277"/>
      <c r="J67" s="275"/>
    </row>
  </sheetData>
  <mergeCells count="42">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 r:id="rId1" xr:uid="{00000000-0004-0000-0000-000000000000}"/>
    <hyperlink ref="A43" r:id="rId2" xr:uid="{00000000-0004-0000-0000-000001000000}"/>
    <hyperlink ref="G60"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62"/>
  <sheetViews>
    <sheetView showGridLines="0" zoomScaleNormal="100" zoomScaleSheetLayoutView="100" workbookViewId="0">
      <selection activeCell="D451" sqref="D451"/>
    </sheetView>
  </sheetViews>
  <sheetFormatPr defaultRowHeight="15.6" customHeight="1" x14ac:dyDescent="0.25"/>
  <cols>
    <col min="1" max="1" width="34.42578125" customWidth="1"/>
    <col min="3" max="3" width="9.5703125" customWidth="1"/>
    <col min="4" max="4" width="10.42578125" customWidth="1"/>
    <col min="5" max="5" width="5.7109375" customWidth="1"/>
    <col min="8" max="8" width="9.7109375" customWidth="1"/>
    <col min="9" max="9" width="23.85546875" customWidth="1"/>
    <col min="10" max="10" width="8.140625" hidden="1" customWidth="1"/>
    <col min="11" max="11" width="43.85546875" style="127" customWidth="1"/>
    <col min="12" max="25" width="8.7109375" style="127"/>
  </cols>
  <sheetData>
    <row r="1" spans="1:11" ht="15.6" customHeight="1" x14ac:dyDescent="0.3">
      <c r="A1" s="284" t="s">
        <v>134</v>
      </c>
      <c r="B1" s="284"/>
      <c r="C1" s="284"/>
      <c r="D1" s="284"/>
      <c r="E1" s="284"/>
      <c r="F1" s="284"/>
      <c r="G1" s="284"/>
      <c r="H1" s="284"/>
      <c r="I1" s="284"/>
      <c r="J1" s="284"/>
    </row>
    <row r="2" spans="1:11" ht="15.6" customHeight="1" thickBot="1" x14ac:dyDescent="0.3">
      <c r="A2" s="283"/>
      <c r="B2" s="283"/>
      <c r="C2" s="283"/>
      <c r="D2" s="283"/>
      <c r="E2" s="283"/>
      <c r="F2" s="283"/>
      <c r="G2" s="283"/>
      <c r="H2" s="283"/>
      <c r="I2" s="283"/>
      <c r="J2" s="283"/>
    </row>
    <row r="3" spans="1:11" ht="15.6" customHeight="1" thickBot="1" x14ac:dyDescent="0.3">
      <c r="A3" s="304" t="s">
        <v>135</v>
      </c>
      <c r="B3" s="304"/>
      <c r="C3" s="301" t="s">
        <v>195</v>
      </c>
      <c r="D3" s="302"/>
      <c r="E3" s="302"/>
      <c r="F3" s="302"/>
      <c r="G3" s="302"/>
      <c r="H3" s="302"/>
      <c r="I3" s="302"/>
      <c r="J3" s="303"/>
      <c r="K3" s="266"/>
    </row>
    <row r="4" spans="1:11" ht="15.6" customHeight="1" thickBot="1" x14ac:dyDescent="0.3">
      <c r="A4" s="296"/>
      <c r="B4" s="296"/>
      <c r="C4" s="296"/>
      <c r="D4" s="296"/>
      <c r="E4" s="296"/>
      <c r="F4" s="296"/>
      <c r="G4" s="296"/>
      <c r="H4" s="296"/>
      <c r="I4" s="296"/>
      <c r="J4" s="296"/>
      <c r="K4" s="266"/>
    </row>
    <row r="5" spans="1:11" ht="15.6" customHeight="1" thickBot="1" x14ac:dyDescent="0.3">
      <c r="A5" s="299" t="s">
        <v>60</v>
      </c>
      <c r="B5" s="299"/>
      <c r="C5" s="300"/>
      <c r="D5" s="142">
        <v>1</v>
      </c>
      <c r="F5" s="297" t="s">
        <v>61</v>
      </c>
      <c r="G5" s="297"/>
      <c r="H5" s="298"/>
      <c r="I5" s="142">
        <v>3</v>
      </c>
    </row>
    <row r="6" spans="1:11" ht="15.6" customHeight="1" x14ac:dyDescent="0.25">
      <c r="A6" s="296"/>
      <c r="B6" s="296"/>
      <c r="C6" s="296"/>
      <c r="D6" s="296"/>
      <c r="E6" s="296"/>
      <c r="F6" s="296"/>
      <c r="G6" s="296"/>
      <c r="H6" s="296"/>
      <c r="I6" s="296"/>
      <c r="J6" s="296"/>
    </row>
    <row r="7" spans="1:11" ht="15.6" customHeight="1" thickBot="1" x14ac:dyDescent="0.3">
      <c r="A7" s="295" t="s">
        <v>136</v>
      </c>
      <c r="B7" s="295"/>
      <c r="C7" s="295"/>
      <c r="D7" s="295"/>
      <c r="E7" s="295"/>
      <c r="F7" s="295"/>
      <c r="G7" s="295"/>
      <c r="H7" s="295"/>
      <c r="I7" s="295"/>
      <c r="J7" s="295"/>
    </row>
    <row r="8" spans="1:11" ht="15.6" customHeight="1" x14ac:dyDescent="0.25">
      <c r="A8" s="286" t="s">
        <v>234</v>
      </c>
      <c r="B8" s="287"/>
      <c r="C8" s="287"/>
      <c r="D8" s="287"/>
      <c r="E8" s="287"/>
      <c r="F8" s="287"/>
      <c r="G8" s="287"/>
      <c r="H8" s="287"/>
      <c r="I8" s="287"/>
      <c r="J8" s="288"/>
    </row>
    <row r="9" spans="1:11" ht="15.6" customHeight="1" x14ac:dyDescent="0.25">
      <c r="A9" s="289"/>
      <c r="B9" s="290"/>
      <c r="C9" s="290"/>
      <c r="D9" s="290"/>
      <c r="E9" s="290"/>
      <c r="F9" s="290"/>
      <c r="G9" s="290"/>
      <c r="H9" s="290"/>
      <c r="I9" s="290"/>
      <c r="J9" s="291"/>
    </row>
    <row r="10" spans="1:11" ht="15.6" customHeight="1" x14ac:dyDescent="0.25">
      <c r="A10" s="289"/>
      <c r="B10" s="290"/>
      <c r="C10" s="290"/>
      <c r="D10" s="290"/>
      <c r="E10" s="290"/>
      <c r="F10" s="290"/>
      <c r="G10" s="290"/>
      <c r="H10" s="290"/>
      <c r="I10" s="290"/>
      <c r="J10" s="291"/>
    </row>
    <row r="11" spans="1:11" ht="15.6" customHeight="1" x14ac:dyDescent="0.25">
      <c r="A11" s="289"/>
      <c r="B11" s="290"/>
      <c r="C11" s="290"/>
      <c r="D11" s="290"/>
      <c r="E11" s="290"/>
      <c r="F11" s="290"/>
      <c r="G11" s="290"/>
      <c r="H11" s="290"/>
      <c r="I11" s="290"/>
      <c r="J11" s="291"/>
    </row>
    <row r="12" spans="1:11" ht="15.6" customHeight="1" x14ac:dyDescent="0.25">
      <c r="A12" s="289"/>
      <c r="B12" s="290"/>
      <c r="C12" s="290"/>
      <c r="D12" s="290"/>
      <c r="E12" s="290"/>
      <c r="F12" s="290"/>
      <c r="G12" s="290"/>
      <c r="H12" s="290"/>
      <c r="I12" s="290"/>
      <c r="J12" s="291"/>
    </row>
    <row r="13" spans="1:11" ht="15.6" customHeight="1" x14ac:dyDescent="0.25">
      <c r="A13" s="289"/>
      <c r="B13" s="290"/>
      <c r="C13" s="290"/>
      <c r="D13" s="290"/>
      <c r="E13" s="290"/>
      <c r="F13" s="290"/>
      <c r="G13" s="290"/>
      <c r="H13" s="290"/>
      <c r="I13" s="290"/>
      <c r="J13" s="291"/>
    </row>
    <row r="14" spans="1:11" ht="15.6" customHeight="1" x14ac:dyDescent="0.25">
      <c r="A14" s="289"/>
      <c r="B14" s="290"/>
      <c r="C14" s="290"/>
      <c r="D14" s="290"/>
      <c r="E14" s="290"/>
      <c r="F14" s="290"/>
      <c r="G14" s="290"/>
      <c r="H14" s="290"/>
      <c r="I14" s="290"/>
      <c r="J14" s="291"/>
    </row>
    <row r="15" spans="1:11" ht="15.6" customHeight="1" x14ac:dyDescent="0.25">
      <c r="A15" s="289"/>
      <c r="B15" s="290"/>
      <c r="C15" s="290"/>
      <c r="D15" s="290"/>
      <c r="E15" s="290"/>
      <c r="F15" s="290"/>
      <c r="G15" s="290"/>
      <c r="H15" s="290"/>
      <c r="I15" s="290"/>
      <c r="J15" s="291"/>
    </row>
    <row r="16" spans="1:11" ht="15.6" customHeight="1" x14ac:dyDescent="0.25">
      <c r="A16" s="289"/>
      <c r="B16" s="290"/>
      <c r="C16" s="290"/>
      <c r="D16" s="290"/>
      <c r="E16" s="290"/>
      <c r="F16" s="290"/>
      <c r="G16" s="290"/>
      <c r="H16" s="290"/>
      <c r="I16" s="290"/>
      <c r="J16" s="291"/>
    </row>
    <row r="17" spans="1:10" ht="134.25" customHeight="1" thickBot="1" x14ac:dyDescent="0.3">
      <c r="A17" s="292"/>
      <c r="B17" s="293"/>
      <c r="C17" s="293"/>
      <c r="D17" s="293"/>
      <c r="E17" s="293"/>
      <c r="F17" s="293"/>
      <c r="G17" s="293"/>
      <c r="H17" s="293"/>
      <c r="I17" s="293"/>
      <c r="J17" s="294"/>
    </row>
    <row r="18" spans="1:10" ht="15.6" customHeight="1" x14ac:dyDescent="0.25">
      <c r="A18" s="285"/>
      <c r="B18" s="285"/>
      <c r="C18" s="285"/>
      <c r="D18" s="285"/>
      <c r="E18" s="285"/>
      <c r="F18" s="285"/>
      <c r="G18" s="285"/>
      <c r="H18" s="285"/>
      <c r="I18" s="285"/>
      <c r="J18" s="285"/>
    </row>
    <row r="19" spans="1:10" ht="15.6" customHeight="1" thickBot="1" x14ac:dyDescent="0.3">
      <c r="A19" s="295" t="s">
        <v>28</v>
      </c>
      <c r="B19" s="295"/>
      <c r="C19" s="295"/>
      <c r="D19" s="295"/>
      <c r="E19" s="295"/>
      <c r="F19" s="295"/>
      <c r="G19" s="295"/>
      <c r="H19" s="295"/>
      <c r="I19" s="295"/>
      <c r="J19" s="295"/>
    </row>
    <row r="20" spans="1:10" ht="15.6" customHeight="1" x14ac:dyDescent="0.25">
      <c r="A20" s="286" t="s">
        <v>235</v>
      </c>
      <c r="B20" s="287"/>
      <c r="C20" s="287"/>
      <c r="D20" s="287"/>
      <c r="E20" s="287"/>
      <c r="F20" s="287"/>
      <c r="G20" s="287"/>
      <c r="H20" s="287"/>
      <c r="I20" s="287"/>
      <c r="J20" s="288"/>
    </row>
    <row r="21" spans="1:10" ht="15.6" customHeight="1" x14ac:dyDescent="0.25">
      <c r="A21" s="289"/>
      <c r="B21" s="290"/>
      <c r="C21" s="290"/>
      <c r="D21" s="290"/>
      <c r="E21" s="290"/>
      <c r="F21" s="290"/>
      <c r="G21" s="290"/>
      <c r="H21" s="290"/>
      <c r="I21" s="290"/>
      <c r="J21" s="291"/>
    </row>
    <row r="22" spans="1:10" ht="15.6" customHeight="1" x14ac:dyDescent="0.25">
      <c r="A22" s="289"/>
      <c r="B22" s="290"/>
      <c r="C22" s="290"/>
      <c r="D22" s="290"/>
      <c r="E22" s="290"/>
      <c r="F22" s="290"/>
      <c r="G22" s="290"/>
      <c r="H22" s="290"/>
      <c r="I22" s="290"/>
      <c r="J22" s="291"/>
    </row>
    <row r="23" spans="1:10" ht="15.6" customHeight="1" x14ac:dyDescent="0.25">
      <c r="A23" s="289"/>
      <c r="B23" s="290"/>
      <c r="C23" s="290"/>
      <c r="D23" s="290"/>
      <c r="E23" s="290"/>
      <c r="F23" s="290"/>
      <c r="G23" s="290"/>
      <c r="H23" s="290"/>
      <c r="I23" s="290"/>
      <c r="J23" s="291"/>
    </row>
    <row r="24" spans="1:10" ht="15.6" customHeight="1" thickBot="1" x14ac:dyDescent="0.3">
      <c r="A24" s="292"/>
      <c r="B24" s="293"/>
      <c r="C24" s="293"/>
      <c r="D24" s="293"/>
      <c r="E24" s="293"/>
      <c r="F24" s="293"/>
      <c r="G24" s="293"/>
      <c r="H24" s="293"/>
      <c r="I24" s="293"/>
      <c r="J24" s="294"/>
    </row>
    <row r="25" spans="1:10" ht="15.6" customHeight="1" x14ac:dyDescent="0.25">
      <c r="A25" s="285"/>
      <c r="B25" s="285"/>
      <c r="C25" s="285"/>
      <c r="D25" s="285"/>
      <c r="E25" s="285"/>
      <c r="F25" s="285"/>
      <c r="G25" s="285"/>
      <c r="H25" s="285"/>
      <c r="I25" s="285"/>
      <c r="J25" s="285"/>
    </row>
    <row r="26" spans="1:10" ht="15.6" customHeight="1" thickBot="1" x14ac:dyDescent="0.3">
      <c r="A26" s="295" t="s">
        <v>152</v>
      </c>
      <c r="B26" s="295"/>
      <c r="C26" s="295"/>
      <c r="D26" s="295"/>
      <c r="E26" s="295"/>
      <c r="F26" s="295"/>
      <c r="G26" s="295"/>
      <c r="H26" s="295"/>
      <c r="I26" s="295"/>
      <c r="J26" s="295"/>
    </row>
    <row r="27" spans="1:10" ht="15.6" customHeight="1" x14ac:dyDescent="0.25">
      <c r="A27" s="236"/>
      <c r="B27" s="236"/>
      <c r="C27" s="236"/>
      <c r="D27" s="236"/>
      <c r="E27" s="236"/>
      <c r="F27" s="236"/>
      <c r="G27" s="236"/>
      <c r="H27" s="236"/>
      <c r="I27" s="236"/>
      <c r="J27" s="236"/>
    </row>
    <row r="28" spans="1:10" ht="15.6" customHeight="1" x14ac:dyDescent="0.25">
      <c r="A28" s="237"/>
      <c r="B28" s="237"/>
      <c r="C28" s="259" t="s">
        <v>228</v>
      </c>
      <c r="D28" s="237"/>
      <c r="E28" s="237"/>
      <c r="F28" s="237"/>
      <c r="G28" s="237"/>
      <c r="H28" s="237"/>
      <c r="I28" s="237"/>
      <c r="J28" s="237"/>
    </row>
    <row r="29" spans="1:10" ht="15.6" customHeight="1" x14ac:dyDescent="0.25">
      <c r="A29" s="237"/>
      <c r="B29" s="237"/>
      <c r="C29" s="237"/>
      <c r="D29" s="237"/>
      <c r="E29" s="237"/>
      <c r="F29" s="237"/>
      <c r="G29" s="237"/>
      <c r="H29" s="237"/>
      <c r="I29" s="237"/>
      <c r="J29" s="237"/>
    </row>
    <row r="30" spans="1:10" ht="15.6" customHeight="1" x14ac:dyDescent="0.25">
      <c r="A30" s="237"/>
      <c r="B30" s="237"/>
      <c r="C30" s="237"/>
      <c r="D30" s="237"/>
      <c r="E30" s="237"/>
      <c r="F30" s="237"/>
      <c r="G30" s="237"/>
      <c r="H30" s="237"/>
      <c r="I30" s="237"/>
      <c r="J30" s="237"/>
    </row>
    <row r="31" spans="1:10" ht="15.6" customHeight="1" x14ac:dyDescent="0.25">
      <c r="A31" s="237"/>
      <c r="B31" s="237"/>
      <c r="C31" s="237"/>
      <c r="D31" s="237"/>
      <c r="E31" s="237"/>
      <c r="F31" s="237"/>
      <c r="G31" s="237"/>
      <c r="H31" s="237"/>
      <c r="I31" s="237"/>
      <c r="J31" s="237"/>
    </row>
    <row r="32" spans="1:10" ht="15.6" customHeight="1" thickBot="1" x14ac:dyDescent="0.3">
      <c r="A32" s="317"/>
      <c r="B32" s="318"/>
      <c r="C32" s="318"/>
      <c r="D32" s="318"/>
      <c r="E32" s="318"/>
      <c r="F32" s="318"/>
      <c r="G32" s="318"/>
      <c r="H32" s="318"/>
      <c r="I32" s="318"/>
      <c r="J32" s="319"/>
    </row>
    <row r="33" spans="1:10" ht="15.6" customHeight="1" x14ac:dyDescent="0.25">
      <c r="A33" s="285"/>
      <c r="B33" s="285"/>
      <c r="C33" s="285"/>
      <c r="D33" s="285"/>
      <c r="E33" s="285"/>
      <c r="F33" s="285"/>
      <c r="G33" s="285"/>
      <c r="H33" s="285"/>
      <c r="I33" s="285"/>
      <c r="J33" s="285"/>
    </row>
    <row r="34" spans="1:10" ht="16.5" thickBot="1" x14ac:dyDescent="0.3">
      <c r="A34" s="315" t="s">
        <v>146</v>
      </c>
      <c r="B34" s="315"/>
      <c r="C34" s="315"/>
      <c r="D34" s="315"/>
      <c r="E34" s="315"/>
      <c r="F34" s="315"/>
      <c r="G34" s="315"/>
      <c r="H34" s="315"/>
      <c r="I34" s="315"/>
      <c r="J34" s="315"/>
    </row>
    <row r="35" spans="1:10" ht="15.6" customHeight="1" x14ac:dyDescent="0.25">
      <c r="A35" s="308" t="s">
        <v>229</v>
      </c>
      <c r="B35" s="309"/>
      <c r="C35" s="309"/>
      <c r="D35" s="309"/>
      <c r="E35" s="309"/>
      <c r="F35" s="309"/>
      <c r="G35" s="309"/>
      <c r="H35" s="309"/>
      <c r="I35" s="309"/>
      <c r="J35" s="310"/>
    </row>
    <row r="36" spans="1:10" ht="15.6" customHeight="1" x14ac:dyDescent="0.25">
      <c r="A36" s="311"/>
      <c r="B36" s="312"/>
      <c r="C36" s="312"/>
      <c r="D36" s="312"/>
      <c r="E36" s="312"/>
      <c r="F36" s="312"/>
      <c r="G36" s="312"/>
      <c r="H36" s="312"/>
      <c r="I36" s="312"/>
      <c r="J36" s="313"/>
    </row>
    <row r="37" spans="1:10" ht="15.6" customHeight="1" x14ac:dyDescent="0.25">
      <c r="A37" s="311"/>
      <c r="B37" s="312"/>
      <c r="C37" s="312"/>
      <c r="D37" s="312"/>
      <c r="E37" s="312"/>
      <c r="F37" s="312"/>
      <c r="G37" s="312"/>
      <c r="H37" s="312"/>
      <c r="I37" s="312"/>
      <c r="J37" s="313"/>
    </row>
    <row r="38" spans="1:10" ht="15.6" customHeight="1" x14ac:dyDescent="0.25">
      <c r="A38" s="311"/>
      <c r="B38" s="312"/>
      <c r="C38" s="312"/>
      <c r="D38" s="312"/>
      <c r="E38" s="312"/>
      <c r="F38" s="312"/>
      <c r="G38" s="312"/>
      <c r="H38" s="312"/>
      <c r="I38" s="312"/>
      <c r="J38" s="313"/>
    </row>
    <row r="39" spans="1:10" ht="15.6" customHeight="1" x14ac:dyDescent="0.25">
      <c r="A39" s="311"/>
      <c r="B39" s="312"/>
      <c r="C39" s="312"/>
      <c r="D39" s="312"/>
      <c r="E39" s="312"/>
      <c r="F39" s="312"/>
      <c r="G39" s="312"/>
      <c r="H39" s="312"/>
      <c r="I39" s="312"/>
      <c r="J39" s="313"/>
    </row>
    <row r="40" spans="1:10" ht="15.6" customHeight="1" x14ac:dyDescent="0.25">
      <c r="A40" s="311"/>
      <c r="B40" s="312"/>
      <c r="C40" s="312"/>
      <c r="D40" s="312"/>
      <c r="E40" s="312"/>
      <c r="F40" s="312"/>
      <c r="G40" s="312"/>
      <c r="H40" s="312"/>
      <c r="I40" s="312"/>
      <c r="J40" s="313"/>
    </row>
    <row r="41" spans="1:10" ht="15.6" customHeight="1" thickBot="1" x14ac:dyDescent="0.3">
      <c r="A41" s="314"/>
      <c r="B41" s="315"/>
      <c r="C41" s="315"/>
      <c r="D41" s="315"/>
      <c r="E41" s="315"/>
      <c r="F41" s="315"/>
      <c r="G41" s="315"/>
      <c r="H41" s="315"/>
      <c r="I41" s="315"/>
      <c r="J41" s="316"/>
    </row>
    <row r="42" spans="1:10" ht="15.6" customHeight="1" thickBot="1" x14ac:dyDescent="0.3">
      <c r="A42" s="305"/>
      <c r="B42" s="306"/>
      <c r="C42" s="306"/>
      <c r="D42" s="306"/>
      <c r="E42" s="306"/>
      <c r="F42" s="306"/>
      <c r="G42" s="306"/>
      <c r="H42" s="306"/>
      <c r="I42" s="306"/>
      <c r="J42" s="307"/>
    </row>
    <row r="43" spans="1:10" ht="15.6" customHeight="1" x14ac:dyDescent="0.3">
      <c r="A43" s="284" t="s">
        <v>137</v>
      </c>
      <c r="B43" s="284"/>
      <c r="C43" s="284"/>
      <c r="D43" s="284"/>
      <c r="E43" s="284"/>
      <c r="F43" s="284"/>
      <c r="G43" s="284"/>
      <c r="H43" s="284"/>
      <c r="I43" s="284"/>
      <c r="J43" s="284"/>
    </row>
    <row r="44" spans="1:10" ht="15.6" customHeight="1" thickBot="1" x14ac:dyDescent="0.3">
      <c r="A44" s="283"/>
      <c r="B44" s="283"/>
      <c r="C44" s="283"/>
      <c r="D44" s="283"/>
      <c r="E44" s="283"/>
      <c r="F44" s="283"/>
      <c r="G44" s="283"/>
      <c r="H44" s="283"/>
      <c r="I44" s="283"/>
      <c r="J44" s="283"/>
    </row>
    <row r="45" spans="1:10" ht="15.6" customHeight="1" thickBot="1" x14ac:dyDescent="0.3">
      <c r="A45" s="304" t="s">
        <v>135</v>
      </c>
      <c r="B45" s="304"/>
      <c r="C45" s="301" t="s">
        <v>196</v>
      </c>
      <c r="D45" s="302"/>
      <c r="E45" s="302"/>
      <c r="F45" s="302"/>
      <c r="G45" s="302"/>
      <c r="H45" s="302"/>
      <c r="I45" s="302"/>
      <c r="J45" s="303"/>
    </row>
    <row r="46" spans="1:10" ht="15.6" customHeight="1" thickBot="1" x14ac:dyDescent="0.3">
      <c r="A46" s="296"/>
      <c r="B46" s="296"/>
      <c r="C46" s="296"/>
      <c r="D46" s="296"/>
      <c r="E46" s="296"/>
      <c r="F46" s="296"/>
      <c r="G46" s="296"/>
      <c r="H46" s="296"/>
      <c r="I46" s="296"/>
      <c r="J46" s="296"/>
    </row>
    <row r="47" spans="1:10" ht="15.6" customHeight="1" thickBot="1" x14ac:dyDescent="0.3">
      <c r="A47" s="299" t="s">
        <v>60</v>
      </c>
      <c r="B47" s="299"/>
      <c r="C47" s="300"/>
      <c r="D47" s="142">
        <v>1</v>
      </c>
      <c r="F47" s="297" t="s">
        <v>61</v>
      </c>
      <c r="G47" s="297"/>
      <c r="H47" s="298"/>
      <c r="I47" s="142">
        <v>4</v>
      </c>
    </row>
    <row r="48" spans="1:10" ht="15.6" customHeight="1" x14ac:dyDescent="0.25">
      <c r="A48" s="296"/>
      <c r="B48" s="296"/>
      <c r="C48" s="296"/>
      <c r="D48" s="296"/>
      <c r="E48" s="296"/>
      <c r="F48" s="296"/>
      <c r="G48" s="296"/>
      <c r="H48" s="296"/>
      <c r="I48" s="296"/>
      <c r="J48" s="296"/>
    </row>
    <row r="49" spans="1:11" ht="15.6" customHeight="1" thickBot="1" x14ac:dyDescent="0.3">
      <c r="A49" s="295" t="s">
        <v>136</v>
      </c>
      <c r="B49" s="295"/>
      <c r="C49" s="295"/>
      <c r="D49" s="295"/>
      <c r="E49" s="295"/>
      <c r="F49" s="295"/>
      <c r="G49" s="295"/>
      <c r="H49" s="295"/>
      <c r="I49" s="295"/>
      <c r="J49" s="295"/>
    </row>
    <row r="50" spans="1:11" ht="15.6" customHeight="1" x14ac:dyDescent="0.25">
      <c r="A50" s="286" t="s">
        <v>242</v>
      </c>
      <c r="B50" s="287"/>
      <c r="C50" s="287"/>
      <c r="D50" s="287"/>
      <c r="E50" s="287"/>
      <c r="F50" s="287"/>
      <c r="G50" s="287"/>
      <c r="H50" s="287"/>
      <c r="I50" s="287"/>
      <c r="J50" s="288"/>
      <c r="K50" s="320"/>
    </row>
    <row r="51" spans="1:11" ht="15.6" customHeight="1" x14ac:dyDescent="0.25">
      <c r="A51" s="289"/>
      <c r="B51" s="290"/>
      <c r="C51" s="290"/>
      <c r="D51" s="290"/>
      <c r="E51" s="290"/>
      <c r="F51" s="290"/>
      <c r="G51" s="290"/>
      <c r="H51" s="290"/>
      <c r="I51" s="290"/>
      <c r="J51" s="291"/>
      <c r="K51" s="320"/>
    </row>
    <row r="52" spans="1:11" ht="15.6" customHeight="1" x14ac:dyDescent="0.25">
      <c r="A52" s="289"/>
      <c r="B52" s="290"/>
      <c r="C52" s="290"/>
      <c r="D52" s="290"/>
      <c r="E52" s="290"/>
      <c r="F52" s="290"/>
      <c r="G52" s="290"/>
      <c r="H52" s="290"/>
      <c r="I52" s="290"/>
      <c r="J52" s="291"/>
      <c r="K52" s="320"/>
    </row>
    <row r="53" spans="1:11" ht="15.6" customHeight="1" x14ac:dyDescent="0.25">
      <c r="A53" s="289"/>
      <c r="B53" s="290"/>
      <c r="C53" s="290"/>
      <c r="D53" s="290"/>
      <c r="E53" s="290"/>
      <c r="F53" s="290"/>
      <c r="G53" s="290"/>
      <c r="H53" s="290"/>
      <c r="I53" s="290"/>
      <c r="J53" s="291"/>
      <c r="K53" s="320"/>
    </row>
    <row r="54" spans="1:11" ht="15.6" customHeight="1" x14ac:dyDescent="0.25">
      <c r="A54" s="289"/>
      <c r="B54" s="290"/>
      <c r="C54" s="290"/>
      <c r="D54" s="290"/>
      <c r="E54" s="290"/>
      <c r="F54" s="290"/>
      <c r="G54" s="290"/>
      <c r="H54" s="290"/>
      <c r="I54" s="290"/>
      <c r="J54" s="291"/>
      <c r="K54" s="320"/>
    </row>
    <row r="55" spans="1:11" ht="15.6" customHeight="1" x14ac:dyDescent="0.25">
      <c r="A55" s="289"/>
      <c r="B55" s="290"/>
      <c r="C55" s="290"/>
      <c r="D55" s="290"/>
      <c r="E55" s="290"/>
      <c r="F55" s="290"/>
      <c r="G55" s="290"/>
      <c r="H55" s="290"/>
      <c r="I55" s="290"/>
      <c r="J55" s="291"/>
      <c r="K55" s="320"/>
    </row>
    <row r="56" spans="1:11" ht="15.6" customHeight="1" x14ac:dyDescent="0.25">
      <c r="A56" s="289"/>
      <c r="B56" s="290"/>
      <c r="C56" s="290"/>
      <c r="D56" s="290"/>
      <c r="E56" s="290"/>
      <c r="F56" s="290"/>
      <c r="G56" s="290"/>
      <c r="H56" s="290"/>
      <c r="I56" s="290"/>
      <c r="J56" s="291"/>
      <c r="K56" s="320"/>
    </row>
    <row r="57" spans="1:11" ht="15.6" customHeight="1" x14ac:dyDescent="0.25">
      <c r="A57" s="289"/>
      <c r="B57" s="290"/>
      <c r="C57" s="290"/>
      <c r="D57" s="290"/>
      <c r="E57" s="290"/>
      <c r="F57" s="290"/>
      <c r="G57" s="290"/>
      <c r="H57" s="290"/>
      <c r="I57" s="290"/>
      <c r="J57" s="291"/>
      <c r="K57" s="320"/>
    </row>
    <row r="58" spans="1:11" ht="15.6" customHeight="1" x14ac:dyDescent="0.25">
      <c r="A58" s="289"/>
      <c r="B58" s="290"/>
      <c r="C58" s="290"/>
      <c r="D58" s="290"/>
      <c r="E58" s="290"/>
      <c r="F58" s="290"/>
      <c r="G58" s="290"/>
      <c r="H58" s="290"/>
      <c r="I58" s="290"/>
      <c r="J58" s="291"/>
    </row>
    <row r="59" spans="1:11" ht="60.75" customHeight="1" thickBot="1" x14ac:dyDescent="0.3">
      <c r="A59" s="292"/>
      <c r="B59" s="293"/>
      <c r="C59" s="293"/>
      <c r="D59" s="293"/>
      <c r="E59" s="293"/>
      <c r="F59" s="293"/>
      <c r="G59" s="293"/>
      <c r="H59" s="293"/>
      <c r="I59" s="293"/>
      <c r="J59" s="294"/>
    </row>
    <row r="60" spans="1:11" ht="15.6" customHeight="1" x14ac:dyDescent="0.25">
      <c r="A60" s="285"/>
      <c r="B60" s="285"/>
      <c r="C60" s="285"/>
      <c r="D60" s="285"/>
      <c r="E60" s="285"/>
      <c r="F60" s="285"/>
      <c r="G60" s="285"/>
      <c r="H60" s="285"/>
      <c r="I60" s="285"/>
      <c r="J60" s="285"/>
    </row>
    <row r="61" spans="1:11" ht="15.6" customHeight="1" thickBot="1" x14ac:dyDescent="0.3">
      <c r="A61" s="295" t="s">
        <v>28</v>
      </c>
      <c r="B61" s="295"/>
      <c r="C61" s="295"/>
      <c r="D61" s="295"/>
      <c r="E61" s="295"/>
      <c r="F61" s="295"/>
      <c r="G61" s="295"/>
      <c r="H61" s="295"/>
      <c r="I61" s="295"/>
      <c r="J61" s="295"/>
    </row>
    <row r="62" spans="1:11" ht="15.6" customHeight="1" x14ac:dyDescent="0.25">
      <c r="A62" s="286" t="s">
        <v>198</v>
      </c>
      <c r="B62" s="287"/>
      <c r="C62" s="287"/>
      <c r="D62" s="287"/>
      <c r="E62" s="287"/>
      <c r="F62" s="287"/>
      <c r="G62" s="287"/>
      <c r="H62" s="287"/>
      <c r="I62" s="287"/>
      <c r="J62" s="288"/>
    </row>
    <row r="63" spans="1:11" ht="15.6" customHeight="1" x14ac:dyDescent="0.25">
      <c r="A63" s="289"/>
      <c r="B63" s="290"/>
      <c r="C63" s="290"/>
      <c r="D63" s="290"/>
      <c r="E63" s="290"/>
      <c r="F63" s="290"/>
      <c r="G63" s="290"/>
      <c r="H63" s="290"/>
      <c r="I63" s="290"/>
      <c r="J63" s="291"/>
    </row>
    <row r="64" spans="1:11" ht="15.6" customHeight="1" x14ac:dyDescent="0.25">
      <c r="A64" s="289"/>
      <c r="B64" s="290"/>
      <c r="C64" s="290"/>
      <c r="D64" s="290"/>
      <c r="E64" s="290"/>
      <c r="F64" s="290"/>
      <c r="G64" s="290"/>
      <c r="H64" s="290"/>
      <c r="I64" s="290"/>
      <c r="J64" s="291"/>
    </row>
    <row r="65" spans="1:10" ht="15.6" customHeight="1" x14ac:dyDescent="0.25">
      <c r="A65" s="289"/>
      <c r="B65" s="290"/>
      <c r="C65" s="290"/>
      <c r="D65" s="290"/>
      <c r="E65" s="290"/>
      <c r="F65" s="290"/>
      <c r="G65" s="290"/>
      <c r="H65" s="290"/>
      <c r="I65" s="290"/>
      <c r="J65" s="291"/>
    </row>
    <row r="66" spans="1:10" ht="15.6" customHeight="1" thickBot="1" x14ac:dyDescent="0.3">
      <c r="A66" s="292"/>
      <c r="B66" s="293"/>
      <c r="C66" s="293"/>
      <c r="D66" s="293"/>
      <c r="E66" s="293"/>
      <c r="F66" s="293"/>
      <c r="G66" s="293"/>
      <c r="H66" s="293"/>
      <c r="I66" s="293"/>
      <c r="J66" s="294"/>
    </row>
    <row r="67" spans="1:10" ht="15.6" customHeight="1" x14ac:dyDescent="0.25">
      <c r="A67" s="285"/>
      <c r="B67" s="285"/>
      <c r="C67" s="285"/>
      <c r="D67" s="285"/>
      <c r="E67" s="285"/>
      <c r="F67" s="285"/>
      <c r="G67" s="285"/>
      <c r="H67" s="285"/>
      <c r="I67" s="285"/>
      <c r="J67" s="285"/>
    </row>
    <row r="68" spans="1:10" ht="15.6" customHeight="1" thickBot="1" x14ac:dyDescent="0.3">
      <c r="A68" s="295" t="s">
        <v>152</v>
      </c>
      <c r="B68" s="295"/>
      <c r="C68" s="295"/>
      <c r="D68" s="295"/>
      <c r="E68" s="295"/>
      <c r="F68" s="295"/>
      <c r="G68" s="295"/>
      <c r="H68" s="295"/>
      <c r="I68" s="295"/>
      <c r="J68" s="295"/>
    </row>
    <row r="69" spans="1:10" ht="15.6" customHeight="1" x14ac:dyDescent="0.25">
      <c r="A69" s="258" t="s">
        <v>197</v>
      </c>
      <c r="C69" s="236"/>
      <c r="D69" s="236"/>
      <c r="E69" s="236"/>
      <c r="F69" s="236"/>
      <c r="G69" s="236"/>
      <c r="H69" s="236"/>
      <c r="I69" s="236"/>
      <c r="J69" s="236"/>
    </row>
    <row r="70" spans="1:10" ht="15.6" customHeight="1" x14ac:dyDescent="0.25">
      <c r="A70" s="237"/>
      <c r="B70" s="237"/>
      <c r="C70" s="237"/>
      <c r="D70" s="237"/>
      <c r="E70" s="237"/>
      <c r="F70" s="237"/>
      <c r="G70" s="237"/>
      <c r="H70" s="237"/>
      <c r="I70" s="237"/>
      <c r="J70" s="237"/>
    </row>
    <row r="71" spans="1:10" ht="15.6" customHeight="1" x14ac:dyDescent="0.25">
      <c r="A71" s="237"/>
      <c r="B71" s="237"/>
      <c r="C71" s="237"/>
      <c r="D71" s="237"/>
      <c r="E71" s="237"/>
      <c r="F71" s="237"/>
      <c r="G71" s="237"/>
      <c r="H71" s="237"/>
      <c r="I71" s="237"/>
      <c r="J71" s="237"/>
    </row>
    <row r="72" spans="1:10" ht="15.6" customHeight="1" x14ac:dyDescent="0.25">
      <c r="A72" s="237"/>
      <c r="B72" s="237"/>
      <c r="C72" s="237"/>
      <c r="D72" s="237"/>
      <c r="E72" s="237"/>
      <c r="F72" s="237"/>
      <c r="G72" s="237"/>
      <c r="H72" s="237"/>
      <c r="I72" s="237"/>
      <c r="J72" s="237"/>
    </row>
    <row r="73" spans="1:10" ht="15.6" customHeight="1" x14ac:dyDescent="0.25">
      <c r="A73" s="237"/>
      <c r="B73" s="237"/>
      <c r="C73" s="237"/>
      <c r="D73" s="237"/>
      <c r="E73" s="237"/>
      <c r="F73" s="237"/>
      <c r="G73" s="237"/>
      <c r="H73" s="237"/>
      <c r="I73" s="237"/>
      <c r="J73" s="237"/>
    </row>
    <row r="74" spans="1:10" ht="15.6" customHeight="1" thickBot="1" x14ac:dyDescent="0.3">
      <c r="A74" s="317"/>
      <c r="B74" s="318"/>
      <c r="C74" s="318"/>
      <c r="D74" s="318"/>
      <c r="E74" s="318"/>
      <c r="F74" s="318"/>
      <c r="G74" s="318"/>
      <c r="H74" s="318"/>
      <c r="I74" s="318"/>
      <c r="J74" s="319"/>
    </row>
    <row r="75" spans="1:10" ht="15.6" customHeight="1" x14ac:dyDescent="0.25">
      <c r="A75" s="285"/>
      <c r="B75" s="285"/>
      <c r="C75" s="285"/>
      <c r="D75" s="285"/>
      <c r="E75" s="285"/>
      <c r="F75" s="285"/>
      <c r="G75" s="285"/>
      <c r="H75" s="285"/>
      <c r="I75" s="285"/>
      <c r="J75" s="285"/>
    </row>
    <row r="76" spans="1:10" ht="15.6" customHeight="1" thickBot="1" x14ac:dyDescent="0.3">
      <c r="A76" s="315" t="s">
        <v>146</v>
      </c>
      <c r="B76" s="315"/>
      <c r="C76" s="315"/>
      <c r="D76" s="315"/>
      <c r="E76" s="315"/>
      <c r="F76" s="315"/>
      <c r="G76" s="315"/>
      <c r="H76" s="315"/>
      <c r="I76" s="315"/>
      <c r="J76" s="315"/>
    </row>
    <row r="77" spans="1:10" ht="15.6" customHeight="1" x14ac:dyDescent="0.25">
      <c r="A77" s="308" t="s">
        <v>199</v>
      </c>
      <c r="B77" s="309"/>
      <c r="C77" s="309"/>
      <c r="D77" s="309"/>
      <c r="E77" s="309"/>
      <c r="F77" s="309"/>
      <c r="G77" s="309"/>
      <c r="H77" s="309"/>
      <c r="I77" s="309"/>
      <c r="J77" s="310"/>
    </row>
    <row r="78" spans="1:10" ht="15.6" customHeight="1" x14ac:dyDescent="0.25">
      <c r="A78" s="311"/>
      <c r="B78" s="312"/>
      <c r="C78" s="312"/>
      <c r="D78" s="312"/>
      <c r="E78" s="312"/>
      <c r="F78" s="312"/>
      <c r="G78" s="312"/>
      <c r="H78" s="312"/>
      <c r="I78" s="312"/>
      <c r="J78" s="313"/>
    </row>
    <row r="79" spans="1:10" ht="15.6" customHeight="1" x14ac:dyDescent="0.25">
      <c r="A79" s="311"/>
      <c r="B79" s="312"/>
      <c r="C79" s="312"/>
      <c r="D79" s="312"/>
      <c r="E79" s="312"/>
      <c r="F79" s="312"/>
      <c r="G79" s="312"/>
      <c r="H79" s="312"/>
      <c r="I79" s="312"/>
      <c r="J79" s="313"/>
    </row>
    <row r="80" spans="1:10" ht="15.6" customHeight="1" x14ac:dyDescent="0.25">
      <c r="A80" s="311"/>
      <c r="B80" s="312"/>
      <c r="C80" s="312"/>
      <c r="D80" s="312"/>
      <c r="E80" s="312"/>
      <c r="F80" s="312"/>
      <c r="G80" s="312"/>
      <c r="H80" s="312"/>
      <c r="I80" s="312"/>
      <c r="J80" s="313"/>
    </row>
    <row r="81" spans="1:10" ht="15.6" customHeight="1" x14ac:dyDescent="0.25">
      <c r="A81" s="311"/>
      <c r="B81" s="312"/>
      <c r="C81" s="312"/>
      <c r="D81" s="312"/>
      <c r="E81" s="312"/>
      <c r="F81" s="312"/>
      <c r="G81" s="312"/>
      <c r="H81" s="312"/>
      <c r="I81" s="312"/>
      <c r="J81" s="313"/>
    </row>
    <row r="82" spans="1:10" ht="15.6" customHeight="1" x14ac:dyDescent="0.25">
      <c r="A82" s="311"/>
      <c r="B82" s="312"/>
      <c r="C82" s="312"/>
      <c r="D82" s="312"/>
      <c r="E82" s="312"/>
      <c r="F82" s="312"/>
      <c r="G82" s="312"/>
      <c r="H82" s="312"/>
      <c r="I82" s="312"/>
      <c r="J82" s="313"/>
    </row>
    <row r="83" spans="1:10" ht="15.6" customHeight="1" thickBot="1" x14ac:dyDescent="0.3">
      <c r="A83" s="314"/>
      <c r="B83" s="315"/>
      <c r="C83" s="315"/>
      <c r="D83" s="315"/>
      <c r="E83" s="315"/>
      <c r="F83" s="315"/>
      <c r="G83" s="315"/>
      <c r="H83" s="315"/>
      <c r="I83" s="315"/>
      <c r="J83" s="316"/>
    </row>
    <row r="84" spans="1:10" ht="15.6" customHeight="1" thickBot="1" x14ac:dyDescent="0.3">
      <c r="A84" s="305"/>
      <c r="B84" s="306"/>
      <c r="C84" s="306"/>
      <c r="D84" s="306"/>
      <c r="E84" s="306"/>
      <c r="F84" s="306"/>
      <c r="G84" s="306"/>
      <c r="H84" s="306"/>
      <c r="I84" s="306"/>
      <c r="J84" s="307"/>
    </row>
    <row r="85" spans="1:10" ht="15.6" customHeight="1" x14ac:dyDescent="0.3">
      <c r="A85" s="284" t="s">
        <v>138</v>
      </c>
      <c r="B85" s="284"/>
      <c r="C85" s="284"/>
      <c r="D85" s="284"/>
      <c r="E85" s="284"/>
      <c r="F85" s="284"/>
      <c r="G85" s="284"/>
      <c r="H85" s="284"/>
      <c r="I85" s="284"/>
      <c r="J85" s="284"/>
    </row>
    <row r="86" spans="1:10" ht="15.6" customHeight="1" thickBot="1" x14ac:dyDescent="0.3">
      <c r="A86" s="283"/>
      <c r="B86" s="283"/>
      <c r="C86" s="283"/>
      <c r="D86" s="283"/>
      <c r="E86" s="283"/>
      <c r="F86" s="283"/>
      <c r="G86" s="283"/>
      <c r="H86" s="283"/>
      <c r="I86" s="283"/>
      <c r="J86" s="283"/>
    </row>
    <row r="87" spans="1:10" ht="15.6" customHeight="1" thickBot="1" x14ac:dyDescent="0.3">
      <c r="A87" s="304" t="s">
        <v>135</v>
      </c>
      <c r="B87" s="304"/>
      <c r="C87" s="301" t="s">
        <v>249</v>
      </c>
      <c r="D87" s="302"/>
      <c r="E87" s="302"/>
      <c r="F87" s="302"/>
      <c r="G87" s="302"/>
      <c r="H87" s="302"/>
      <c r="I87" s="302"/>
      <c r="J87" s="303"/>
    </row>
    <row r="88" spans="1:10" ht="15.6" customHeight="1" thickBot="1" x14ac:dyDescent="0.3">
      <c r="A88" s="296"/>
      <c r="B88" s="296"/>
      <c r="C88" s="296"/>
      <c r="D88" s="296"/>
      <c r="E88" s="296"/>
      <c r="F88" s="296"/>
      <c r="G88" s="296"/>
      <c r="H88" s="296"/>
      <c r="I88" s="296"/>
      <c r="J88" s="296"/>
    </row>
    <row r="89" spans="1:10" ht="15.6" customHeight="1" thickBot="1" x14ac:dyDescent="0.3">
      <c r="A89" s="299" t="s">
        <v>60</v>
      </c>
      <c r="B89" s="299"/>
      <c r="C89" s="300"/>
      <c r="D89" s="142">
        <v>1</v>
      </c>
      <c r="F89" s="297" t="s">
        <v>61</v>
      </c>
      <c r="G89" s="297"/>
      <c r="H89" s="298"/>
      <c r="I89" s="142">
        <v>4</v>
      </c>
    </row>
    <row r="90" spans="1:10" ht="15.6" customHeight="1" x14ac:dyDescent="0.25">
      <c r="A90" s="296"/>
      <c r="B90" s="296"/>
      <c r="C90" s="296"/>
      <c r="D90" s="296"/>
      <c r="E90" s="296"/>
      <c r="F90" s="296"/>
      <c r="G90" s="296"/>
      <c r="H90" s="296"/>
      <c r="I90" s="296"/>
      <c r="J90" s="296"/>
    </row>
    <row r="91" spans="1:10" ht="15.6" customHeight="1" thickBot="1" x14ac:dyDescent="0.3">
      <c r="A91" s="295" t="s">
        <v>136</v>
      </c>
      <c r="B91" s="295"/>
      <c r="C91" s="295"/>
      <c r="D91" s="295"/>
      <c r="E91" s="295"/>
      <c r="F91" s="295"/>
      <c r="G91" s="295"/>
      <c r="H91" s="295"/>
      <c r="I91" s="295"/>
      <c r="J91" s="295"/>
    </row>
    <row r="92" spans="1:10" ht="15.6" customHeight="1" x14ac:dyDescent="0.25">
      <c r="A92" s="286" t="s">
        <v>250</v>
      </c>
      <c r="B92" s="287"/>
      <c r="C92" s="287"/>
      <c r="D92" s="287"/>
      <c r="E92" s="287"/>
      <c r="F92" s="287"/>
      <c r="G92" s="287"/>
      <c r="H92" s="287"/>
      <c r="I92" s="287"/>
      <c r="J92" s="288"/>
    </row>
    <row r="93" spans="1:10" ht="15.6" customHeight="1" x14ac:dyDescent="0.25">
      <c r="A93" s="289"/>
      <c r="B93" s="290"/>
      <c r="C93" s="290"/>
      <c r="D93" s="290"/>
      <c r="E93" s="290"/>
      <c r="F93" s="290"/>
      <c r="G93" s="290"/>
      <c r="H93" s="290"/>
      <c r="I93" s="290"/>
      <c r="J93" s="291"/>
    </row>
    <row r="94" spans="1:10" ht="15.6" customHeight="1" x14ac:dyDescent="0.25">
      <c r="A94" s="289"/>
      <c r="B94" s="290"/>
      <c r="C94" s="290"/>
      <c r="D94" s="290"/>
      <c r="E94" s="290"/>
      <c r="F94" s="290"/>
      <c r="G94" s="290"/>
      <c r="H94" s="290"/>
      <c r="I94" s="290"/>
      <c r="J94" s="291"/>
    </row>
    <row r="95" spans="1:10" ht="15.6" customHeight="1" x14ac:dyDescent="0.25">
      <c r="A95" s="289"/>
      <c r="B95" s="290"/>
      <c r="C95" s="290"/>
      <c r="D95" s="290"/>
      <c r="E95" s="290"/>
      <c r="F95" s="290"/>
      <c r="G95" s="290"/>
      <c r="H95" s="290"/>
      <c r="I95" s="290"/>
      <c r="J95" s="291"/>
    </row>
    <row r="96" spans="1:10" ht="15.6" customHeight="1" x14ac:dyDescent="0.25">
      <c r="A96" s="289"/>
      <c r="B96" s="290"/>
      <c r="C96" s="290"/>
      <c r="D96" s="290"/>
      <c r="E96" s="290"/>
      <c r="F96" s="290"/>
      <c r="G96" s="290"/>
      <c r="H96" s="290"/>
      <c r="I96" s="290"/>
      <c r="J96" s="291"/>
    </row>
    <row r="97" spans="1:10" ht="15.6" customHeight="1" x14ac:dyDescent="0.25">
      <c r="A97" s="289"/>
      <c r="B97" s="290"/>
      <c r="C97" s="290"/>
      <c r="D97" s="290"/>
      <c r="E97" s="290"/>
      <c r="F97" s="290"/>
      <c r="G97" s="290"/>
      <c r="H97" s="290"/>
      <c r="I97" s="290"/>
      <c r="J97" s="291"/>
    </row>
    <row r="98" spans="1:10" ht="15.6" customHeight="1" x14ac:dyDescent="0.25">
      <c r="A98" s="289"/>
      <c r="B98" s="290"/>
      <c r="C98" s="290"/>
      <c r="D98" s="290"/>
      <c r="E98" s="290"/>
      <c r="F98" s="290"/>
      <c r="G98" s="290"/>
      <c r="H98" s="290"/>
      <c r="I98" s="290"/>
      <c r="J98" s="291"/>
    </row>
    <row r="99" spans="1:10" ht="15.6" customHeight="1" x14ac:dyDescent="0.25">
      <c r="A99" s="289"/>
      <c r="B99" s="290"/>
      <c r="C99" s="290"/>
      <c r="D99" s="290"/>
      <c r="E99" s="290"/>
      <c r="F99" s="290"/>
      <c r="G99" s="290"/>
      <c r="H99" s="290"/>
      <c r="I99" s="290"/>
      <c r="J99" s="291"/>
    </row>
    <row r="100" spans="1:10" ht="15.6" customHeight="1" x14ac:dyDescent="0.25">
      <c r="A100" s="289"/>
      <c r="B100" s="290"/>
      <c r="C100" s="290"/>
      <c r="D100" s="290"/>
      <c r="E100" s="290"/>
      <c r="F100" s="290"/>
      <c r="G100" s="290"/>
      <c r="H100" s="290"/>
      <c r="I100" s="290"/>
      <c r="J100" s="291"/>
    </row>
    <row r="101" spans="1:10" ht="167.25" customHeight="1" thickBot="1" x14ac:dyDescent="0.3">
      <c r="A101" s="292"/>
      <c r="B101" s="293"/>
      <c r="C101" s="293"/>
      <c r="D101" s="293"/>
      <c r="E101" s="293"/>
      <c r="F101" s="293"/>
      <c r="G101" s="293"/>
      <c r="H101" s="293"/>
      <c r="I101" s="293"/>
      <c r="J101" s="294"/>
    </row>
    <row r="102" spans="1:10" ht="15.6" customHeight="1" x14ac:dyDescent="0.25">
      <c r="A102" s="285"/>
      <c r="B102" s="285"/>
      <c r="C102" s="285"/>
      <c r="D102" s="285"/>
      <c r="E102" s="285"/>
      <c r="F102" s="285"/>
      <c r="G102" s="285"/>
      <c r="H102" s="285"/>
      <c r="I102" s="285"/>
      <c r="J102" s="285"/>
    </row>
    <row r="103" spans="1:10" ht="15.6" customHeight="1" thickBot="1" x14ac:dyDescent="0.3">
      <c r="A103" s="295" t="s">
        <v>28</v>
      </c>
      <c r="B103" s="295"/>
      <c r="C103" s="295"/>
      <c r="D103" s="295"/>
      <c r="E103" s="295"/>
      <c r="F103" s="295"/>
      <c r="G103" s="295"/>
      <c r="H103" s="295"/>
      <c r="I103" s="295"/>
      <c r="J103" s="295"/>
    </row>
    <row r="104" spans="1:10" ht="15.6" customHeight="1" x14ac:dyDescent="0.25">
      <c r="A104" s="286" t="s">
        <v>200</v>
      </c>
      <c r="B104" s="287"/>
      <c r="C104" s="287"/>
      <c r="D104" s="287"/>
      <c r="E104" s="287"/>
      <c r="F104" s="287"/>
      <c r="G104" s="287"/>
      <c r="H104" s="287"/>
      <c r="I104" s="287"/>
      <c r="J104" s="288"/>
    </row>
    <row r="105" spans="1:10" ht="15.6" customHeight="1" x14ac:dyDescent="0.25">
      <c r="A105" s="289"/>
      <c r="B105" s="290"/>
      <c r="C105" s="290"/>
      <c r="D105" s="290"/>
      <c r="E105" s="290"/>
      <c r="F105" s="290"/>
      <c r="G105" s="290"/>
      <c r="H105" s="290"/>
      <c r="I105" s="290"/>
      <c r="J105" s="291"/>
    </row>
    <row r="106" spans="1:10" ht="15.6" customHeight="1" x14ac:dyDescent="0.25">
      <c r="A106" s="289"/>
      <c r="B106" s="290"/>
      <c r="C106" s="290"/>
      <c r="D106" s="290"/>
      <c r="E106" s="290"/>
      <c r="F106" s="290"/>
      <c r="G106" s="290"/>
      <c r="H106" s="290"/>
      <c r="I106" s="290"/>
      <c r="J106" s="291"/>
    </row>
    <row r="107" spans="1:10" ht="15.6" customHeight="1" x14ac:dyDescent="0.25">
      <c r="A107" s="289"/>
      <c r="B107" s="290"/>
      <c r="C107" s="290"/>
      <c r="D107" s="290"/>
      <c r="E107" s="290"/>
      <c r="F107" s="290"/>
      <c r="G107" s="290"/>
      <c r="H107" s="290"/>
      <c r="I107" s="290"/>
      <c r="J107" s="291"/>
    </row>
    <row r="108" spans="1:10" ht="15.6" customHeight="1" thickBot="1" x14ac:dyDescent="0.3">
      <c r="A108" s="292"/>
      <c r="B108" s="293"/>
      <c r="C108" s="293"/>
      <c r="D108" s="293"/>
      <c r="E108" s="293"/>
      <c r="F108" s="293"/>
      <c r="G108" s="293"/>
      <c r="H108" s="293"/>
      <c r="I108" s="293"/>
      <c r="J108" s="294"/>
    </row>
    <row r="109" spans="1:10" ht="15.6" customHeight="1" x14ac:dyDescent="0.25">
      <c r="A109" s="285"/>
      <c r="B109" s="285"/>
      <c r="C109" s="285"/>
      <c r="D109" s="285"/>
      <c r="E109" s="285"/>
      <c r="F109" s="285"/>
      <c r="G109" s="285"/>
      <c r="H109" s="285"/>
      <c r="I109" s="285"/>
      <c r="J109" s="285"/>
    </row>
    <row r="110" spans="1:10" ht="15.6" customHeight="1" thickBot="1" x14ac:dyDescent="0.3">
      <c r="A110" s="295" t="s">
        <v>152</v>
      </c>
      <c r="B110" s="295"/>
      <c r="C110" s="295"/>
      <c r="D110" s="295"/>
      <c r="E110" s="295"/>
      <c r="F110" s="295"/>
      <c r="G110" s="295"/>
      <c r="H110" s="295"/>
      <c r="I110" s="295"/>
      <c r="J110" s="295"/>
    </row>
    <row r="111" spans="1:10" ht="15.6" customHeight="1" x14ac:dyDescent="0.25">
      <c r="A111" s="236"/>
      <c r="B111" s="322" t="s">
        <v>201</v>
      </c>
      <c r="C111" s="322"/>
      <c r="D111" s="322"/>
      <c r="E111" s="322"/>
      <c r="F111" s="322"/>
      <c r="G111" s="322"/>
      <c r="H111" s="322"/>
      <c r="I111" s="322"/>
      <c r="J111" s="322"/>
    </row>
    <row r="112" spans="1:10" ht="15.6" customHeight="1" x14ac:dyDescent="0.25">
      <c r="A112" s="237"/>
      <c r="B112" s="323"/>
      <c r="C112" s="323"/>
      <c r="D112" s="323"/>
      <c r="E112" s="323"/>
      <c r="F112" s="323"/>
      <c r="G112" s="323"/>
      <c r="H112" s="323"/>
      <c r="I112" s="323"/>
      <c r="J112" s="323"/>
    </row>
    <row r="113" spans="1:10" ht="15.6" customHeight="1" x14ac:dyDescent="0.25">
      <c r="A113" s="237"/>
      <c r="B113" s="323"/>
      <c r="C113" s="323"/>
      <c r="D113" s="323"/>
      <c r="E113" s="323"/>
      <c r="F113" s="323"/>
      <c r="G113" s="323"/>
      <c r="H113" s="323"/>
      <c r="I113" s="323"/>
      <c r="J113" s="323"/>
    </row>
    <row r="114" spans="1:10" ht="15.6" customHeight="1" x14ac:dyDescent="0.25">
      <c r="A114" s="237"/>
      <c r="B114" s="323"/>
      <c r="C114" s="323"/>
      <c r="D114" s="323"/>
      <c r="E114" s="323"/>
      <c r="F114" s="323"/>
      <c r="G114" s="323"/>
      <c r="H114" s="323"/>
      <c r="I114" s="323"/>
      <c r="J114" s="323"/>
    </row>
    <row r="115" spans="1:10" ht="15.6" customHeight="1" x14ac:dyDescent="0.25">
      <c r="A115" s="237"/>
      <c r="B115" s="323"/>
      <c r="C115" s="323"/>
      <c r="D115" s="323"/>
      <c r="E115" s="323"/>
      <c r="F115" s="323"/>
      <c r="G115" s="323"/>
      <c r="H115" s="323"/>
      <c r="I115" s="323"/>
      <c r="J115" s="323"/>
    </row>
    <row r="116" spans="1:10" ht="15.6" customHeight="1" thickBot="1" x14ac:dyDescent="0.3">
      <c r="A116" s="267"/>
      <c r="B116" s="324"/>
      <c r="C116" s="324"/>
      <c r="D116" s="324"/>
      <c r="E116" s="324"/>
      <c r="F116" s="324"/>
      <c r="G116" s="324"/>
      <c r="H116" s="324"/>
      <c r="I116" s="324"/>
      <c r="J116" s="324"/>
    </row>
    <row r="117" spans="1:10" ht="15.6" customHeight="1" x14ac:dyDescent="0.25">
      <c r="A117" s="285"/>
      <c r="B117" s="285"/>
      <c r="C117" s="285"/>
      <c r="D117" s="285"/>
      <c r="E117" s="285"/>
      <c r="F117" s="285"/>
      <c r="G117" s="285"/>
      <c r="H117" s="285"/>
      <c r="I117" s="285"/>
      <c r="J117" s="285"/>
    </row>
    <row r="118" spans="1:10" ht="15.6" customHeight="1" thickBot="1" x14ac:dyDescent="0.3">
      <c r="A118" s="315" t="s">
        <v>146</v>
      </c>
      <c r="B118" s="315"/>
      <c r="C118" s="315"/>
      <c r="D118" s="315"/>
      <c r="E118" s="315"/>
      <c r="F118" s="315"/>
      <c r="G118" s="315"/>
      <c r="H118" s="315"/>
      <c r="I118" s="315"/>
      <c r="J118" s="315"/>
    </row>
    <row r="119" spans="1:10" ht="15.6" customHeight="1" x14ac:dyDescent="0.25">
      <c r="A119" s="308" t="s">
        <v>202</v>
      </c>
      <c r="B119" s="309"/>
      <c r="C119" s="309"/>
      <c r="D119" s="309"/>
      <c r="E119" s="309"/>
      <c r="F119" s="309"/>
      <c r="G119" s="309"/>
      <c r="H119" s="309"/>
      <c r="I119" s="309"/>
      <c r="J119" s="310"/>
    </row>
    <row r="120" spans="1:10" ht="15.6" customHeight="1" x14ac:dyDescent="0.25">
      <c r="A120" s="311"/>
      <c r="B120" s="312"/>
      <c r="C120" s="312"/>
      <c r="D120" s="312"/>
      <c r="E120" s="312"/>
      <c r="F120" s="312"/>
      <c r="G120" s="312"/>
      <c r="H120" s="312"/>
      <c r="I120" s="312"/>
      <c r="J120" s="313"/>
    </row>
    <row r="121" spans="1:10" ht="15.6" customHeight="1" x14ac:dyDescent="0.25">
      <c r="A121" s="311"/>
      <c r="B121" s="312"/>
      <c r="C121" s="312"/>
      <c r="D121" s="312"/>
      <c r="E121" s="312"/>
      <c r="F121" s="312"/>
      <c r="G121" s="312"/>
      <c r="H121" s="312"/>
      <c r="I121" s="312"/>
      <c r="J121" s="313"/>
    </row>
    <row r="122" spans="1:10" ht="15.6" customHeight="1" x14ac:dyDescent="0.25">
      <c r="A122" s="311"/>
      <c r="B122" s="312"/>
      <c r="C122" s="312"/>
      <c r="D122" s="312"/>
      <c r="E122" s="312"/>
      <c r="F122" s="312"/>
      <c r="G122" s="312"/>
      <c r="H122" s="312"/>
      <c r="I122" s="312"/>
      <c r="J122" s="313"/>
    </row>
    <row r="123" spans="1:10" ht="15.6" customHeight="1" x14ac:dyDescent="0.25">
      <c r="A123" s="311"/>
      <c r="B123" s="312"/>
      <c r="C123" s="312"/>
      <c r="D123" s="312"/>
      <c r="E123" s="312"/>
      <c r="F123" s="312"/>
      <c r="G123" s="312"/>
      <c r="H123" s="312"/>
      <c r="I123" s="312"/>
      <c r="J123" s="313"/>
    </row>
    <row r="124" spans="1:10" ht="15.6" customHeight="1" x14ac:dyDescent="0.25">
      <c r="A124" s="311"/>
      <c r="B124" s="312"/>
      <c r="C124" s="312"/>
      <c r="D124" s="312"/>
      <c r="E124" s="312"/>
      <c r="F124" s="312"/>
      <c r="G124" s="312"/>
      <c r="H124" s="312"/>
      <c r="I124" s="312"/>
      <c r="J124" s="313"/>
    </row>
    <row r="125" spans="1:10" ht="15.6" customHeight="1" thickBot="1" x14ac:dyDescent="0.3">
      <c r="A125" s="314"/>
      <c r="B125" s="315"/>
      <c r="C125" s="315"/>
      <c r="D125" s="315"/>
      <c r="E125" s="315"/>
      <c r="F125" s="315"/>
      <c r="G125" s="315"/>
      <c r="H125" s="315"/>
      <c r="I125" s="315"/>
      <c r="J125" s="316"/>
    </row>
    <row r="126" spans="1:10" ht="15.6" customHeight="1" thickBot="1" x14ac:dyDescent="0.3">
      <c r="A126" s="305"/>
      <c r="B126" s="306"/>
      <c r="C126" s="306"/>
      <c r="D126" s="306"/>
      <c r="E126" s="306"/>
      <c r="F126" s="306"/>
      <c r="G126" s="306"/>
      <c r="H126" s="306"/>
      <c r="I126" s="306"/>
      <c r="J126" s="307"/>
    </row>
    <row r="127" spans="1:10" ht="15.6" customHeight="1" x14ac:dyDescent="0.3">
      <c r="A127" s="284" t="s">
        <v>139</v>
      </c>
      <c r="B127" s="284"/>
      <c r="C127" s="284"/>
      <c r="D127" s="284"/>
      <c r="E127" s="284"/>
      <c r="F127" s="284"/>
      <c r="G127" s="284"/>
      <c r="H127" s="284"/>
      <c r="I127" s="284"/>
      <c r="J127" s="284"/>
    </row>
    <row r="128" spans="1:10" ht="15.6" customHeight="1" thickBot="1" x14ac:dyDescent="0.3">
      <c r="A128" s="283"/>
      <c r="B128" s="283"/>
      <c r="C128" s="283"/>
      <c r="D128" s="283"/>
      <c r="E128" s="283"/>
      <c r="F128" s="283"/>
      <c r="G128" s="283"/>
      <c r="H128" s="283"/>
      <c r="I128" s="283"/>
      <c r="J128" s="283"/>
    </row>
    <row r="129" spans="1:10" ht="15.6" customHeight="1" thickBot="1" x14ac:dyDescent="0.3">
      <c r="A129" s="304" t="s">
        <v>135</v>
      </c>
      <c r="B129" s="304"/>
      <c r="C129" s="301" t="s">
        <v>203</v>
      </c>
      <c r="D129" s="302"/>
      <c r="E129" s="302"/>
      <c r="F129" s="302"/>
      <c r="G129" s="302"/>
      <c r="H129" s="302"/>
      <c r="I129" s="302"/>
      <c r="J129" s="303"/>
    </row>
    <row r="130" spans="1:10" ht="15.6" customHeight="1" thickBot="1" x14ac:dyDescent="0.3">
      <c r="A130" s="296"/>
      <c r="B130" s="296"/>
      <c r="C130" s="296"/>
      <c r="D130" s="296"/>
      <c r="E130" s="296"/>
      <c r="F130" s="296"/>
      <c r="G130" s="296"/>
      <c r="H130" s="296"/>
      <c r="I130" s="296"/>
      <c r="J130" s="296"/>
    </row>
    <row r="131" spans="1:10" ht="15.6" customHeight="1" thickBot="1" x14ac:dyDescent="0.3">
      <c r="A131" s="299" t="s">
        <v>60</v>
      </c>
      <c r="B131" s="299"/>
      <c r="C131" s="300"/>
      <c r="D131" s="142">
        <v>3</v>
      </c>
      <c r="F131" s="297" t="s">
        <v>61</v>
      </c>
      <c r="G131" s="297"/>
      <c r="H131" s="298"/>
      <c r="I131" s="142">
        <v>3</v>
      </c>
    </row>
    <row r="132" spans="1:10" ht="15.6" customHeight="1" x14ac:dyDescent="0.25">
      <c r="A132" s="296"/>
      <c r="B132" s="296"/>
      <c r="C132" s="296"/>
      <c r="D132" s="296"/>
      <c r="E132" s="296"/>
      <c r="F132" s="296"/>
      <c r="G132" s="296"/>
      <c r="H132" s="296"/>
      <c r="I132" s="296"/>
      <c r="J132" s="296"/>
    </row>
    <row r="133" spans="1:10" ht="15.6" customHeight="1" thickBot="1" x14ac:dyDescent="0.3">
      <c r="A133" s="295" t="s">
        <v>136</v>
      </c>
      <c r="B133" s="295"/>
      <c r="C133" s="295"/>
      <c r="D133" s="295"/>
      <c r="E133" s="295"/>
      <c r="F133" s="295"/>
      <c r="G133" s="295"/>
      <c r="H133" s="295"/>
      <c r="I133" s="295"/>
      <c r="J133" s="295"/>
    </row>
    <row r="134" spans="1:10" ht="15.6" customHeight="1" x14ac:dyDescent="0.25">
      <c r="A134" s="286" t="s">
        <v>236</v>
      </c>
      <c r="B134" s="287"/>
      <c r="C134" s="287"/>
      <c r="D134" s="287"/>
      <c r="E134" s="287"/>
      <c r="F134" s="287"/>
      <c r="G134" s="287"/>
      <c r="H134" s="287"/>
      <c r="I134" s="287"/>
      <c r="J134" s="288"/>
    </row>
    <row r="135" spans="1:10" ht="15.6" customHeight="1" x14ac:dyDescent="0.25">
      <c r="A135" s="289"/>
      <c r="B135" s="290"/>
      <c r="C135" s="290"/>
      <c r="D135" s="290"/>
      <c r="E135" s="290"/>
      <c r="F135" s="290"/>
      <c r="G135" s="290"/>
      <c r="H135" s="290"/>
      <c r="I135" s="290"/>
      <c r="J135" s="291"/>
    </row>
    <row r="136" spans="1:10" ht="15.6" customHeight="1" x14ac:dyDescent="0.25">
      <c r="A136" s="289"/>
      <c r="B136" s="290"/>
      <c r="C136" s="290"/>
      <c r="D136" s="290"/>
      <c r="E136" s="290"/>
      <c r="F136" s="290"/>
      <c r="G136" s="290"/>
      <c r="H136" s="290"/>
      <c r="I136" s="290"/>
      <c r="J136" s="291"/>
    </row>
    <row r="137" spans="1:10" ht="15.6" customHeight="1" x14ac:dyDescent="0.25">
      <c r="A137" s="289"/>
      <c r="B137" s="290"/>
      <c r="C137" s="290"/>
      <c r="D137" s="290"/>
      <c r="E137" s="290"/>
      <c r="F137" s="290"/>
      <c r="G137" s="290"/>
      <c r="H137" s="290"/>
      <c r="I137" s="290"/>
      <c r="J137" s="291"/>
    </row>
    <row r="138" spans="1:10" ht="15.6" customHeight="1" x14ac:dyDescent="0.25">
      <c r="A138" s="289"/>
      <c r="B138" s="290"/>
      <c r="C138" s="290"/>
      <c r="D138" s="290"/>
      <c r="E138" s="290"/>
      <c r="F138" s="290"/>
      <c r="G138" s="290"/>
      <c r="H138" s="290"/>
      <c r="I138" s="290"/>
      <c r="J138" s="291"/>
    </row>
    <row r="139" spans="1:10" ht="15.6" customHeight="1" x14ac:dyDescent="0.25">
      <c r="A139" s="289"/>
      <c r="B139" s="290"/>
      <c r="C139" s="290"/>
      <c r="D139" s="290"/>
      <c r="E139" s="290"/>
      <c r="F139" s="290"/>
      <c r="G139" s="290"/>
      <c r="H139" s="290"/>
      <c r="I139" s="290"/>
      <c r="J139" s="291"/>
    </row>
    <row r="140" spans="1:10" ht="15.6" customHeight="1" x14ac:dyDescent="0.25">
      <c r="A140" s="289"/>
      <c r="B140" s="290"/>
      <c r="C140" s="290"/>
      <c r="D140" s="290"/>
      <c r="E140" s="290"/>
      <c r="F140" s="290"/>
      <c r="G140" s="290"/>
      <c r="H140" s="290"/>
      <c r="I140" s="290"/>
      <c r="J140" s="291"/>
    </row>
    <row r="141" spans="1:10" ht="15.6" customHeight="1" x14ac:dyDescent="0.25">
      <c r="A141" s="289"/>
      <c r="B141" s="290"/>
      <c r="C141" s="290"/>
      <c r="D141" s="290"/>
      <c r="E141" s="290"/>
      <c r="F141" s="290"/>
      <c r="G141" s="290"/>
      <c r="H141" s="290"/>
      <c r="I141" s="290"/>
      <c r="J141" s="291"/>
    </row>
    <row r="142" spans="1:10" ht="15.6" customHeight="1" x14ac:dyDescent="0.25">
      <c r="A142" s="289"/>
      <c r="B142" s="290"/>
      <c r="C142" s="290"/>
      <c r="D142" s="290"/>
      <c r="E142" s="290"/>
      <c r="F142" s="290"/>
      <c r="G142" s="290"/>
      <c r="H142" s="290"/>
      <c r="I142" s="290"/>
      <c r="J142" s="291"/>
    </row>
    <row r="143" spans="1:10" ht="69.75" customHeight="1" thickBot="1" x14ac:dyDescent="0.3">
      <c r="A143" s="292"/>
      <c r="B143" s="293"/>
      <c r="C143" s="293"/>
      <c r="D143" s="293"/>
      <c r="E143" s="293"/>
      <c r="F143" s="293"/>
      <c r="G143" s="293"/>
      <c r="H143" s="293"/>
      <c r="I143" s="293"/>
      <c r="J143" s="294"/>
    </row>
    <row r="144" spans="1:10" ht="15.6" customHeight="1" x14ac:dyDescent="0.25">
      <c r="A144" s="285"/>
      <c r="B144" s="285"/>
      <c r="C144" s="285"/>
      <c r="D144" s="285"/>
      <c r="E144" s="285"/>
      <c r="F144" s="285"/>
      <c r="G144" s="285"/>
      <c r="H144" s="285"/>
      <c r="I144" s="285"/>
      <c r="J144" s="285"/>
    </row>
    <row r="145" spans="1:10" ht="15.6" customHeight="1" thickBot="1" x14ac:dyDescent="0.3">
      <c r="A145" s="295" t="s">
        <v>28</v>
      </c>
      <c r="B145" s="295"/>
      <c r="C145" s="295"/>
      <c r="D145" s="295"/>
      <c r="E145" s="295"/>
      <c r="F145" s="295"/>
      <c r="G145" s="295"/>
      <c r="H145" s="295"/>
      <c r="I145" s="295"/>
      <c r="J145" s="295"/>
    </row>
    <row r="146" spans="1:10" ht="15.6" customHeight="1" x14ac:dyDescent="0.25">
      <c r="A146" s="286" t="s">
        <v>204</v>
      </c>
      <c r="B146" s="287"/>
      <c r="C146" s="287"/>
      <c r="D146" s="287"/>
      <c r="E146" s="287"/>
      <c r="F146" s="287"/>
      <c r="G146" s="287"/>
      <c r="H146" s="287"/>
      <c r="I146" s="287"/>
      <c r="J146" s="288"/>
    </row>
    <row r="147" spans="1:10" ht="15.6" customHeight="1" x14ac:dyDescent="0.25">
      <c r="A147" s="289"/>
      <c r="B147" s="290"/>
      <c r="C147" s="290"/>
      <c r="D147" s="290"/>
      <c r="E147" s="290"/>
      <c r="F147" s="290"/>
      <c r="G147" s="290"/>
      <c r="H147" s="290"/>
      <c r="I147" s="290"/>
      <c r="J147" s="291"/>
    </row>
    <row r="148" spans="1:10" ht="15.6" customHeight="1" x14ac:dyDescent="0.25">
      <c r="A148" s="289"/>
      <c r="B148" s="290"/>
      <c r="C148" s="290"/>
      <c r="D148" s="290"/>
      <c r="E148" s="290"/>
      <c r="F148" s="290"/>
      <c r="G148" s="290"/>
      <c r="H148" s="290"/>
      <c r="I148" s="290"/>
      <c r="J148" s="291"/>
    </row>
    <row r="149" spans="1:10" ht="15.6" customHeight="1" x14ac:dyDescent="0.25">
      <c r="A149" s="289"/>
      <c r="B149" s="290"/>
      <c r="C149" s="290"/>
      <c r="D149" s="290"/>
      <c r="E149" s="290"/>
      <c r="F149" s="290"/>
      <c r="G149" s="290"/>
      <c r="H149" s="290"/>
      <c r="I149" s="290"/>
      <c r="J149" s="291"/>
    </row>
    <row r="150" spans="1:10" ht="15.6" customHeight="1" thickBot="1" x14ac:dyDescent="0.3">
      <c r="A150" s="292"/>
      <c r="B150" s="293"/>
      <c r="C150" s="293"/>
      <c r="D150" s="293"/>
      <c r="E150" s="293"/>
      <c r="F150" s="293"/>
      <c r="G150" s="293"/>
      <c r="H150" s="293"/>
      <c r="I150" s="293"/>
      <c r="J150" s="294"/>
    </row>
    <row r="151" spans="1:10" ht="15.6" customHeight="1" x14ac:dyDescent="0.25">
      <c r="A151" s="285"/>
      <c r="B151" s="285"/>
      <c r="C151" s="285"/>
      <c r="D151" s="285"/>
      <c r="E151" s="285"/>
      <c r="F151" s="285"/>
      <c r="G151" s="285"/>
      <c r="H151" s="285"/>
      <c r="I151" s="285"/>
      <c r="J151" s="285"/>
    </row>
    <row r="152" spans="1:10" ht="15.6" customHeight="1" thickBot="1" x14ac:dyDescent="0.3">
      <c r="A152" s="295" t="s">
        <v>152</v>
      </c>
      <c r="B152" s="295"/>
      <c r="C152" s="295"/>
      <c r="D152" s="295"/>
      <c r="E152" s="295"/>
      <c r="F152" s="295"/>
      <c r="G152" s="295"/>
      <c r="H152" s="295"/>
      <c r="I152" s="295"/>
      <c r="J152" s="295"/>
    </row>
    <row r="153" spans="1:10" ht="15.6" customHeight="1" x14ac:dyDescent="0.25">
      <c r="A153" s="236"/>
      <c r="B153" s="236"/>
      <c r="C153" s="236"/>
      <c r="D153" s="236"/>
      <c r="E153" s="236"/>
      <c r="F153" s="236"/>
      <c r="G153" s="236"/>
      <c r="H153" s="236"/>
      <c r="I153" s="236"/>
      <c r="J153" s="236"/>
    </row>
    <row r="154" spans="1:10" ht="15.6" customHeight="1" x14ac:dyDescent="0.25">
      <c r="A154" s="237"/>
      <c r="B154" s="237"/>
      <c r="C154" s="237"/>
      <c r="D154" s="237"/>
      <c r="E154" s="237"/>
      <c r="F154" s="237"/>
      <c r="G154" s="237"/>
      <c r="H154" s="237"/>
      <c r="I154" s="237"/>
      <c r="J154" s="237"/>
    </row>
    <row r="155" spans="1:10" ht="15.6" customHeight="1" x14ac:dyDescent="0.25">
      <c r="A155" s="237"/>
      <c r="B155" s="237"/>
      <c r="C155" s="237"/>
      <c r="D155" s="237"/>
      <c r="E155" s="237"/>
      <c r="F155" s="237"/>
      <c r="G155" s="237"/>
      <c r="H155" s="237"/>
      <c r="I155" s="237"/>
      <c r="J155" s="237"/>
    </row>
    <row r="156" spans="1:10" ht="15.6" customHeight="1" x14ac:dyDescent="0.25">
      <c r="A156" s="237"/>
      <c r="B156" s="237"/>
      <c r="C156" s="237"/>
      <c r="D156" s="237"/>
      <c r="E156" s="237"/>
      <c r="F156" s="237"/>
      <c r="G156" s="237"/>
      <c r="H156" s="237"/>
      <c r="I156" s="237"/>
      <c r="J156" s="237"/>
    </row>
    <row r="157" spans="1:10" ht="15.6" customHeight="1" x14ac:dyDescent="0.25">
      <c r="A157" s="237"/>
      <c r="B157" s="237"/>
      <c r="C157" s="237"/>
      <c r="D157" s="237"/>
      <c r="E157" s="237"/>
      <c r="F157" s="237"/>
      <c r="G157" s="237"/>
      <c r="H157" s="237"/>
      <c r="I157" s="237"/>
      <c r="J157" s="237"/>
    </row>
    <row r="158" spans="1:10" ht="15.6" customHeight="1" thickBot="1" x14ac:dyDescent="0.3">
      <c r="A158" s="317"/>
      <c r="B158" s="318"/>
      <c r="C158" s="318"/>
      <c r="D158" s="318"/>
      <c r="E158" s="318"/>
      <c r="F158" s="318"/>
      <c r="G158" s="318"/>
      <c r="H158" s="318"/>
      <c r="I158" s="318"/>
      <c r="J158" s="319"/>
    </row>
    <row r="159" spans="1:10" ht="15.6" customHeight="1" x14ac:dyDescent="0.25">
      <c r="A159" s="285"/>
      <c r="B159" s="285"/>
      <c r="C159" s="285"/>
      <c r="D159" s="285"/>
      <c r="E159" s="285"/>
      <c r="F159" s="285"/>
      <c r="G159" s="285"/>
      <c r="H159" s="285"/>
      <c r="I159" s="285"/>
      <c r="J159" s="285"/>
    </row>
    <row r="160" spans="1:10" ht="15.6" customHeight="1" thickBot="1" x14ac:dyDescent="0.3">
      <c r="A160" s="315" t="s">
        <v>146</v>
      </c>
      <c r="B160" s="315"/>
      <c r="C160" s="315"/>
      <c r="D160" s="315"/>
      <c r="E160" s="315"/>
      <c r="F160" s="315"/>
      <c r="G160" s="315"/>
      <c r="H160" s="315"/>
      <c r="I160" s="315"/>
      <c r="J160" s="315"/>
    </row>
    <row r="161" spans="1:10" ht="15.6" customHeight="1" x14ac:dyDescent="0.25">
      <c r="A161" s="308" t="s">
        <v>205</v>
      </c>
      <c r="B161" s="309"/>
      <c r="C161" s="309"/>
      <c r="D161" s="309"/>
      <c r="E161" s="309"/>
      <c r="F161" s="309"/>
      <c r="G161" s="309"/>
      <c r="H161" s="309"/>
      <c r="I161" s="309"/>
      <c r="J161" s="310"/>
    </row>
    <row r="162" spans="1:10" ht="15.6" customHeight="1" x14ac:dyDescent="0.25">
      <c r="A162" s="311"/>
      <c r="B162" s="312"/>
      <c r="C162" s="312"/>
      <c r="D162" s="312"/>
      <c r="E162" s="312"/>
      <c r="F162" s="312"/>
      <c r="G162" s="312"/>
      <c r="H162" s="312"/>
      <c r="I162" s="312"/>
      <c r="J162" s="313"/>
    </row>
    <row r="163" spans="1:10" ht="15.6" customHeight="1" x14ac:dyDescent="0.25">
      <c r="A163" s="311"/>
      <c r="B163" s="312"/>
      <c r="C163" s="312"/>
      <c r="D163" s="312"/>
      <c r="E163" s="312"/>
      <c r="F163" s="312"/>
      <c r="G163" s="312"/>
      <c r="H163" s="312"/>
      <c r="I163" s="312"/>
      <c r="J163" s="313"/>
    </row>
    <row r="164" spans="1:10" ht="15.6" customHeight="1" x14ac:dyDescent="0.25">
      <c r="A164" s="311"/>
      <c r="B164" s="312"/>
      <c r="C164" s="312"/>
      <c r="D164" s="312"/>
      <c r="E164" s="312"/>
      <c r="F164" s="312"/>
      <c r="G164" s="312"/>
      <c r="H164" s="312"/>
      <c r="I164" s="312"/>
      <c r="J164" s="313"/>
    </row>
    <row r="165" spans="1:10" ht="15.6" customHeight="1" x14ac:dyDescent="0.25">
      <c r="A165" s="311"/>
      <c r="B165" s="312"/>
      <c r="C165" s="312"/>
      <c r="D165" s="312"/>
      <c r="E165" s="312"/>
      <c r="F165" s="312"/>
      <c r="G165" s="312"/>
      <c r="H165" s="312"/>
      <c r="I165" s="312"/>
      <c r="J165" s="313"/>
    </row>
    <row r="166" spans="1:10" ht="15.6" customHeight="1" x14ac:dyDescent="0.25">
      <c r="A166" s="311"/>
      <c r="B166" s="312"/>
      <c r="C166" s="312"/>
      <c r="D166" s="312"/>
      <c r="E166" s="312"/>
      <c r="F166" s="312"/>
      <c r="G166" s="312"/>
      <c r="H166" s="312"/>
      <c r="I166" s="312"/>
      <c r="J166" s="313"/>
    </row>
    <row r="167" spans="1:10" ht="15.6" customHeight="1" thickBot="1" x14ac:dyDescent="0.3">
      <c r="A167" s="314"/>
      <c r="B167" s="315"/>
      <c r="C167" s="315"/>
      <c r="D167" s="315"/>
      <c r="E167" s="315"/>
      <c r="F167" s="315"/>
      <c r="G167" s="315"/>
      <c r="H167" s="315"/>
      <c r="I167" s="315"/>
      <c r="J167" s="316"/>
    </row>
    <row r="168" spans="1:10" ht="15.6" customHeight="1" thickBot="1" x14ac:dyDescent="0.3">
      <c r="A168" s="305"/>
      <c r="B168" s="306"/>
      <c r="C168" s="306"/>
      <c r="D168" s="306"/>
      <c r="E168" s="306"/>
      <c r="F168" s="306"/>
      <c r="G168" s="306"/>
      <c r="H168" s="306"/>
      <c r="I168" s="306"/>
      <c r="J168" s="307"/>
    </row>
    <row r="169" spans="1:10" ht="15.6" customHeight="1" x14ac:dyDescent="0.3">
      <c r="A169" s="284" t="s">
        <v>140</v>
      </c>
      <c r="B169" s="284"/>
      <c r="C169" s="284"/>
      <c r="D169" s="284"/>
      <c r="E169" s="284"/>
      <c r="F169" s="284"/>
      <c r="G169" s="284"/>
      <c r="H169" s="284"/>
      <c r="I169" s="284"/>
      <c r="J169" s="284"/>
    </row>
    <row r="170" spans="1:10" ht="15.6" customHeight="1" thickBot="1" x14ac:dyDescent="0.3">
      <c r="A170" s="283"/>
      <c r="B170" s="283"/>
      <c r="C170" s="283"/>
      <c r="D170" s="283"/>
      <c r="E170" s="283"/>
      <c r="F170" s="283"/>
      <c r="G170" s="283"/>
      <c r="H170" s="283"/>
      <c r="I170" s="283"/>
      <c r="J170" s="283"/>
    </row>
    <row r="171" spans="1:10" ht="15.6" customHeight="1" thickBot="1" x14ac:dyDescent="0.3">
      <c r="A171" s="304" t="s">
        <v>135</v>
      </c>
      <c r="B171" s="304"/>
      <c r="C171" s="301" t="s">
        <v>206</v>
      </c>
      <c r="D171" s="302"/>
      <c r="E171" s="302"/>
      <c r="F171" s="302"/>
      <c r="G171" s="302"/>
      <c r="H171" s="302"/>
      <c r="I171" s="302"/>
      <c r="J171" s="303"/>
    </row>
    <row r="172" spans="1:10" ht="15.6" customHeight="1" thickBot="1" x14ac:dyDescent="0.3">
      <c r="A172" s="296"/>
      <c r="B172" s="296"/>
      <c r="C172" s="296"/>
      <c r="D172" s="296"/>
      <c r="E172" s="296"/>
      <c r="F172" s="296"/>
      <c r="G172" s="296"/>
      <c r="H172" s="296"/>
      <c r="I172" s="296"/>
      <c r="J172" s="296"/>
    </row>
    <row r="173" spans="1:10" ht="15.6" customHeight="1" thickBot="1" x14ac:dyDescent="0.3">
      <c r="A173" s="299" t="s">
        <v>60</v>
      </c>
      <c r="B173" s="299"/>
      <c r="C173" s="300"/>
      <c r="D173" s="142">
        <v>1</v>
      </c>
      <c r="F173" s="297" t="s">
        <v>61</v>
      </c>
      <c r="G173" s="297"/>
      <c r="H173" s="298"/>
      <c r="I173" s="142">
        <v>2</v>
      </c>
    </row>
    <row r="174" spans="1:10" ht="15.6" customHeight="1" x14ac:dyDescent="0.25">
      <c r="A174" s="296"/>
      <c r="B174" s="296"/>
      <c r="C174" s="296"/>
      <c r="D174" s="296"/>
      <c r="E174" s="296"/>
      <c r="F174" s="296"/>
      <c r="G174" s="296"/>
      <c r="H174" s="296"/>
      <c r="I174" s="296"/>
      <c r="J174" s="296"/>
    </row>
    <row r="175" spans="1:10" ht="15.6" customHeight="1" thickBot="1" x14ac:dyDescent="0.3">
      <c r="A175" s="295" t="s">
        <v>136</v>
      </c>
      <c r="B175" s="295"/>
      <c r="C175" s="295"/>
      <c r="D175" s="295"/>
      <c r="E175" s="295"/>
      <c r="F175" s="295"/>
      <c r="G175" s="295"/>
      <c r="H175" s="295"/>
      <c r="I175" s="295"/>
      <c r="J175" s="295"/>
    </row>
    <row r="176" spans="1:10" ht="15.6" customHeight="1" x14ac:dyDescent="0.25">
      <c r="A176" s="286" t="s">
        <v>207</v>
      </c>
      <c r="B176" s="287"/>
      <c r="C176" s="287"/>
      <c r="D176" s="287"/>
      <c r="E176" s="287"/>
      <c r="F176" s="287"/>
      <c r="G176" s="287"/>
      <c r="H176" s="287"/>
      <c r="I176" s="287"/>
      <c r="J176" s="288"/>
    </row>
    <row r="177" spans="1:10" ht="15.6" customHeight="1" x14ac:dyDescent="0.25">
      <c r="A177" s="289"/>
      <c r="B177" s="290"/>
      <c r="C177" s="290"/>
      <c r="D177" s="290"/>
      <c r="E177" s="290"/>
      <c r="F177" s="290"/>
      <c r="G177" s="290"/>
      <c r="H177" s="290"/>
      <c r="I177" s="290"/>
      <c r="J177" s="291"/>
    </row>
    <row r="178" spans="1:10" ht="15.6" customHeight="1" x14ac:dyDescent="0.25">
      <c r="A178" s="289"/>
      <c r="B178" s="290"/>
      <c r="C178" s="290"/>
      <c r="D178" s="290"/>
      <c r="E178" s="290"/>
      <c r="F178" s="290"/>
      <c r="G178" s="290"/>
      <c r="H178" s="290"/>
      <c r="I178" s="290"/>
      <c r="J178" s="291"/>
    </row>
    <row r="179" spans="1:10" ht="15.6" customHeight="1" x14ac:dyDescent="0.25">
      <c r="A179" s="289"/>
      <c r="B179" s="290"/>
      <c r="C179" s="290"/>
      <c r="D179" s="290"/>
      <c r="E179" s="290"/>
      <c r="F179" s="290"/>
      <c r="G179" s="290"/>
      <c r="H179" s="290"/>
      <c r="I179" s="290"/>
      <c r="J179" s="291"/>
    </row>
    <row r="180" spans="1:10" ht="15.6" customHeight="1" x14ac:dyDescent="0.25">
      <c r="A180" s="289"/>
      <c r="B180" s="290"/>
      <c r="C180" s="290"/>
      <c r="D180" s="290"/>
      <c r="E180" s="290"/>
      <c r="F180" s="290"/>
      <c r="G180" s="290"/>
      <c r="H180" s="290"/>
      <c r="I180" s="290"/>
      <c r="J180" s="291"/>
    </row>
    <row r="181" spans="1:10" ht="15.6" customHeight="1" x14ac:dyDescent="0.25">
      <c r="A181" s="289"/>
      <c r="B181" s="290"/>
      <c r="C181" s="290"/>
      <c r="D181" s="290"/>
      <c r="E181" s="290"/>
      <c r="F181" s="290"/>
      <c r="G181" s="290"/>
      <c r="H181" s="290"/>
      <c r="I181" s="290"/>
      <c r="J181" s="291"/>
    </row>
    <row r="182" spans="1:10" ht="15.6" customHeight="1" x14ac:dyDescent="0.25">
      <c r="A182" s="289"/>
      <c r="B182" s="290"/>
      <c r="C182" s="290"/>
      <c r="D182" s="290"/>
      <c r="E182" s="290"/>
      <c r="F182" s="290"/>
      <c r="G182" s="290"/>
      <c r="H182" s="290"/>
      <c r="I182" s="290"/>
      <c r="J182" s="291"/>
    </row>
    <row r="183" spans="1:10" ht="15.6" customHeight="1" x14ac:dyDescent="0.25">
      <c r="A183" s="289"/>
      <c r="B183" s="290"/>
      <c r="C183" s="290"/>
      <c r="D183" s="290"/>
      <c r="E183" s="290"/>
      <c r="F183" s="290"/>
      <c r="G183" s="290"/>
      <c r="H183" s="290"/>
      <c r="I183" s="290"/>
      <c r="J183" s="291"/>
    </row>
    <row r="184" spans="1:10" ht="15.6" customHeight="1" x14ac:dyDescent="0.25">
      <c r="A184" s="289"/>
      <c r="B184" s="290"/>
      <c r="C184" s="290"/>
      <c r="D184" s="290"/>
      <c r="E184" s="290"/>
      <c r="F184" s="290"/>
      <c r="G184" s="290"/>
      <c r="H184" s="290"/>
      <c r="I184" s="290"/>
      <c r="J184" s="291"/>
    </row>
    <row r="185" spans="1:10" ht="205.5" customHeight="1" thickBot="1" x14ac:dyDescent="0.3">
      <c r="A185" s="292"/>
      <c r="B185" s="293"/>
      <c r="C185" s="293"/>
      <c r="D185" s="293"/>
      <c r="E185" s="293"/>
      <c r="F185" s="293"/>
      <c r="G185" s="293"/>
      <c r="H185" s="293"/>
      <c r="I185" s="293"/>
      <c r="J185" s="294"/>
    </row>
    <row r="186" spans="1:10" ht="15.6" customHeight="1" x14ac:dyDescent="0.25">
      <c r="A186" s="285"/>
      <c r="B186" s="285"/>
      <c r="C186" s="285"/>
      <c r="D186" s="285"/>
      <c r="E186" s="285"/>
      <c r="F186" s="285"/>
      <c r="G186" s="285"/>
      <c r="H186" s="285"/>
      <c r="I186" s="285"/>
      <c r="J186" s="285"/>
    </row>
    <row r="187" spans="1:10" ht="15.6" customHeight="1" thickBot="1" x14ac:dyDescent="0.3">
      <c r="A187" s="295" t="s">
        <v>28</v>
      </c>
      <c r="B187" s="295"/>
      <c r="C187" s="295"/>
      <c r="D187" s="295"/>
      <c r="E187" s="295"/>
      <c r="F187" s="295"/>
      <c r="G187" s="295"/>
      <c r="H187" s="295"/>
      <c r="I187" s="295"/>
      <c r="J187" s="295"/>
    </row>
    <row r="188" spans="1:10" ht="15.6" customHeight="1" x14ac:dyDescent="0.25">
      <c r="A188" s="286" t="s">
        <v>208</v>
      </c>
      <c r="B188" s="287"/>
      <c r="C188" s="287"/>
      <c r="D188" s="287"/>
      <c r="E188" s="287"/>
      <c r="F188" s="287"/>
      <c r="G188" s="287"/>
      <c r="H188" s="287"/>
      <c r="I188" s="287"/>
      <c r="J188" s="288"/>
    </row>
    <row r="189" spans="1:10" ht="15.6" customHeight="1" x14ac:dyDescent="0.25">
      <c r="A189" s="289"/>
      <c r="B189" s="290"/>
      <c r="C189" s="290"/>
      <c r="D189" s="290"/>
      <c r="E189" s="290"/>
      <c r="F189" s="290"/>
      <c r="G189" s="290"/>
      <c r="H189" s="290"/>
      <c r="I189" s="290"/>
      <c r="J189" s="291"/>
    </row>
    <row r="190" spans="1:10" ht="15.6" customHeight="1" x14ac:dyDescent="0.25">
      <c r="A190" s="289"/>
      <c r="B190" s="290"/>
      <c r="C190" s="290"/>
      <c r="D190" s="290"/>
      <c r="E190" s="290"/>
      <c r="F190" s="290"/>
      <c r="G190" s="290"/>
      <c r="H190" s="290"/>
      <c r="I190" s="290"/>
      <c r="J190" s="291"/>
    </row>
    <row r="191" spans="1:10" ht="15.6" customHeight="1" x14ac:dyDescent="0.25">
      <c r="A191" s="289"/>
      <c r="B191" s="290"/>
      <c r="C191" s="290"/>
      <c r="D191" s="290"/>
      <c r="E191" s="290"/>
      <c r="F191" s="290"/>
      <c r="G191" s="290"/>
      <c r="H191" s="290"/>
      <c r="I191" s="290"/>
      <c r="J191" s="291"/>
    </row>
    <row r="192" spans="1:10" ht="15.6" customHeight="1" thickBot="1" x14ac:dyDescent="0.3">
      <c r="A192" s="292"/>
      <c r="B192" s="293"/>
      <c r="C192" s="293"/>
      <c r="D192" s="293"/>
      <c r="E192" s="293"/>
      <c r="F192" s="293"/>
      <c r="G192" s="293"/>
      <c r="H192" s="293"/>
      <c r="I192" s="293"/>
      <c r="J192" s="294"/>
    </row>
    <row r="193" spans="1:10" ht="15.6" customHeight="1" x14ac:dyDescent="0.25">
      <c r="A193" s="285"/>
      <c r="B193" s="285"/>
      <c r="C193" s="285"/>
      <c r="D193" s="285"/>
      <c r="E193" s="285"/>
      <c r="F193" s="285"/>
      <c r="G193" s="285"/>
      <c r="H193" s="285"/>
      <c r="I193" s="285"/>
      <c r="J193" s="285"/>
    </row>
    <row r="194" spans="1:10" ht="15.6" customHeight="1" thickBot="1" x14ac:dyDescent="0.3">
      <c r="A194" s="295" t="s">
        <v>152</v>
      </c>
      <c r="B194" s="295"/>
      <c r="C194" s="295"/>
      <c r="D194" s="295"/>
      <c r="E194" s="295"/>
      <c r="F194" s="295"/>
      <c r="G194" s="295"/>
      <c r="H194" s="295"/>
      <c r="I194" s="295"/>
      <c r="J194" s="295"/>
    </row>
    <row r="195" spans="1:10" ht="15.6" customHeight="1" x14ac:dyDescent="0.25">
      <c r="A195" s="236"/>
      <c r="B195" s="236"/>
      <c r="C195" s="236"/>
      <c r="D195" s="236"/>
      <c r="E195" s="236"/>
      <c r="F195" s="236"/>
      <c r="G195" s="236"/>
      <c r="H195" s="236"/>
      <c r="I195" s="236"/>
      <c r="J195" s="236"/>
    </row>
    <row r="196" spans="1:10" ht="15.6" customHeight="1" x14ac:dyDescent="0.25">
      <c r="A196" s="237"/>
      <c r="B196" s="237"/>
      <c r="C196" s="237"/>
      <c r="D196" s="237"/>
      <c r="E196" s="237"/>
      <c r="F196" s="237"/>
      <c r="G196" s="237"/>
      <c r="H196" s="237"/>
      <c r="I196" s="237"/>
      <c r="J196" s="237"/>
    </row>
    <row r="197" spans="1:10" ht="15.6" customHeight="1" x14ac:dyDescent="0.25">
      <c r="A197" s="237"/>
      <c r="B197" s="237"/>
      <c r="C197" s="237"/>
      <c r="D197" s="237"/>
      <c r="E197" s="237"/>
      <c r="F197" s="237"/>
      <c r="G197" s="237"/>
      <c r="H197" s="237"/>
      <c r="I197" s="237"/>
      <c r="J197" s="237"/>
    </row>
    <row r="198" spans="1:10" ht="15.6" customHeight="1" x14ac:dyDescent="0.25">
      <c r="A198" s="237"/>
      <c r="B198" s="237"/>
      <c r="C198" s="237"/>
      <c r="D198" s="237"/>
      <c r="E198" s="237"/>
      <c r="F198" s="237"/>
      <c r="G198" s="237"/>
      <c r="H198" s="237"/>
      <c r="I198" s="237"/>
      <c r="J198" s="237"/>
    </row>
    <row r="199" spans="1:10" ht="15.6" customHeight="1" x14ac:dyDescent="0.25">
      <c r="A199" s="237"/>
      <c r="B199" s="237"/>
      <c r="C199" s="237"/>
      <c r="D199" s="237"/>
      <c r="E199" s="237"/>
      <c r="F199" s="237"/>
      <c r="G199" s="237"/>
      <c r="H199" s="237"/>
      <c r="I199" s="237"/>
      <c r="J199" s="237"/>
    </row>
    <row r="200" spans="1:10" ht="15.6" customHeight="1" thickBot="1" x14ac:dyDescent="0.3">
      <c r="A200" s="317"/>
      <c r="B200" s="318"/>
      <c r="C200" s="318"/>
      <c r="D200" s="318"/>
      <c r="E200" s="318"/>
      <c r="F200" s="318"/>
      <c r="G200" s="318"/>
      <c r="H200" s="318"/>
      <c r="I200" s="318"/>
      <c r="J200" s="319"/>
    </row>
    <row r="201" spans="1:10" ht="15.6" customHeight="1" x14ac:dyDescent="0.25">
      <c r="A201" s="285"/>
      <c r="B201" s="285"/>
      <c r="C201" s="285"/>
      <c r="D201" s="285"/>
      <c r="E201" s="285"/>
      <c r="F201" s="285"/>
      <c r="G201" s="285"/>
      <c r="H201" s="285"/>
      <c r="I201" s="285"/>
      <c r="J201" s="285"/>
    </row>
    <row r="202" spans="1:10" ht="15.6" customHeight="1" thickBot="1" x14ac:dyDescent="0.3">
      <c r="A202" s="315" t="s">
        <v>146</v>
      </c>
      <c r="B202" s="315"/>
      <c r="C202" s="315"/>
      <c r="D202" s="315"/>
      <c r="E202" s="315"/>
      <c r="F202" s="315"/>
      <c r="G202" s="315"/>
      <c r="H202" s="315"/>
      <c r="I202" s="315"/>
      <c r="J202" s="315"/>
    </row>
    <row r="203" spans="1:10" ht="15.6" customHeight="1" x14ac:dyDescent="0.25">
      <c r="A203" s="308" t="s">
        <v>209</v>
      </c>
      <c r="B203" s="309"/>
      <c r="C203" s="309"/>
      <c r="D203" s="309"/>
      <c r="E203" s="309"/>
      <c r="F203" s="309"/>
      <c r="G203" s="309"/>
      <c r="H203" s="309"/>
      <c r="I203" s="309"/>
      <c r="J203" s="310"/>
    </row>
    <row r="204" spans="1:10" ht="15.6" customHeight="1" x14ac:dyDescent="0.25">
      <c r="A204" s="311"/>
      <c r="B204" s="312"/>
      <c r="C204" s="312"/>
      <c r="D204" s="312"/>
      <c r="E204" s="312"/>
      <c r="F204" s="312"/>
      <c r="G204" s="312"/>
      <c r="H204" s="312"/>
      <c r="I204" s="312"/>
      <c r="J204" s="313"/>
    </row>
    <row r="205" spans="1:10" ht="15.6" customHeight="1" x14ac:dyDescent="0.25">
      <c r="A205" s="311"/>
      <c r="B205" s="312"/>
      <c r="C205" s="312"/>
      <c r="D205" s="312"/>
      <c r="E205" s="312"/>
      <c r="F205" s="312"/>
      <c r="G205" s="312"/>
      <c r="H205" s="312"/>
      <c r="I205" s="312"/>
      <c r="J205" s="313"/>
    </row>
    <row r="206" spans="1:10" ht="15.6" customHeight="1" x14ac:dyDescent="0.25">
      <c r="A206" s="311"/>
      <c r="B206" s="312"/>
      <c r="C206" s="312"/>
      <c r="D206" s="312"/>
      <c r="E206" s="312"/>
      <c r="F206" s="312"/>
      <c r="G206" s="312"/>
      <c r="H206" s="312"/>
      <c r="I206" s="312"/>
      <c r="J206" s="313"/>
    </row>
    <row r="207" spans="1:10" ht="15.6" customHeight="1" x14ac:dyDescent="0.25">
      <c r="A207" s="311"/>
      <c r="B207" s="312"/>
      <c r="C207" s="312"/>
      <c r="D207" s="312"/>
      <c r="E207" s="312"/>
      <c r="F207" s="312"/>
      <c r="G207" s="312"/>
      <c r="H207" s="312"/>
      <c r="I207" s="312"/>
      <c r="J207" s="313"/>
    </row>
    <row r="208" spans="1:10" ht="15.6" customHeight="1" x14ac:dyDescent="0.25">
      <c r="A208" s="311"/>
      <c r="B208" s="312"/>
      <c r="C208" s="312"/>
      <c r="D208" s="312"/>
      <c r="E208" s="312"/>
      <c r="F208" s="312"/>
      <c r="G208" s="312"/>
      <c r="H208" s="312"/>
      <c r="I208" s="312"/>
      <c r="J208" s="313"/>
    </row>
    <row r="209" spans="1:10" ht="15.6" customHeight="1" thickBot="1" x14ac:dyDescent="0.3">
      <c r="A209" s="314"/>
      <c r="B209" s="315"/>
      <c r="C209" s="315"/>
      <c r="D209" s="315"/>
      <c r="E209" s="315"/>
      <c r="F209" s="315"/>
      <c r="G209" s="315"/>
      <c r="H209" s="315"/>
      <c r="I209" s="315"/>
      <c r="J209" s="316"/>
    </row>
    <row r="210" spans="1:10" ht="15.6" customHeight="1" thickBot="1" x14ac:dyDescent="0.3">
      <c r="A210" s="305"/>
      <c r="B210" s="306"/>
      <c r="C210" s="306"/>
      <c r="D210" s="306"/>
      <c r="E210" s="306"/>
      <c r="F210" s="306"/>
      <c r="G210" s="306"/>
      <c r="H210" s="306"/>
      <c r="I210" s="306"/>
      <c r="J210" s="307"/>
    </row>
    <row r="211" spans="1:10" ht="15.6" customHeight="1" x14ac:dyDescent="0.3">
      <c r="A211" s="284" t="s">
        <v>141</v>
      </c>
      <c r="B211" s="284"/>
      <c r="C211" s="284"/>
      <c r="D211" s="284"/>
      <c r="E211" s="284"/>
      <c r="F211" s="284"/>
      <c r="G211" s="284"/>
      <c r="H211" s="284"/>
      <c r="I211" s="284"/>
      <c r="J211" s="284"/>
    </row>
    <row r="212" spans="1:10" ht="15.6" customHeight="1" thickBot="1" x14ac:dyDescent="0.3">
      <c r="A212" s="283"/>
      <c r="B212" s="283"/>
      <c r="C212" s="283"/>
      <c r="D212" s="283"/>
      <c r="E212" s="283"/>
      <c r="F212" s="283"/>
      <c r="G212" s="283"/>
      <c r="H212" s="283"/>
      <c r="I212" s="283"/>
      <c r="J212" s="283"/>
    </row>
    <row r="213" spans="1:10" ht="15.6" customHeight="1" thickBot="1" x14ac:dyDescent="0.3">
      <c r="A213" s="304" t="s">
        <v>135</v>
      </c>
      <c r="B213" s="304"/>
      <c r="C213" s="301" t="s">
        <v>210</v>
      </c>
      <c r="D213" s="302"/>
      <c r="E213" s="302"/>
      <c r="F213" s="302"/>
      <c r="G213" s="302"/>
      <c r="H213" s="302"/>
      <c r="I213" s="302"/>
      <c r="J213" s="303"/>
    </row>
    <row r="214" spans="1:10" ht="15.6" customHeight="1" thickBot="1" x14ac:dyDescent="0.3">
      <c r="A214" s="296"/>
      <c r="B214" s="296"/>
      <c r="C214" s="296"/>
      <c r="D214" s="296"/>
      <c r="E214" s="296"/>
      <c r="F214" s="296"/>
      <c r="G214" s="296"/>
      <c r="H214" s="296"/>
      <c r="I214" s="296"/>
      <c r="J214" s="296"/>
    </row>
    <row r="215" spans="1:10" ht="15.6" customHeight="1" thickBot="1" x14ac:dyDescent="0.3">
      <c r="A215" s="299" t="s">
        <v>60</v>
      </c>
      <c r="B215" s="299"/>
      <c r="C215" s="300"/>
      <c r="D215" s="142">
        <v>1</v>
      </c>
      <c r="F215" s="297" t="s">
        <v>61</v>
      </c>
      <c r="G215" s="297"/>
      <c r="H215" s="298"/>
      <c r="I215" s="142">
        <v>4</v>
      </c>
    </row>
    <row r="216" spans="1:10" ht="15.6" customHeight="1" x14ac:dyDescent="0.25">
      <c r="A216" s="296"/>
      <c r="B216" s="296"/>
      <c r="C216" s="296"/>
      <c r="D216" s="296"/>
      <c r="E216" s="296"/>
      <c r="F216" s="296"/>
      <c r="G216" s="296"/>
      <c r="H216" s="296"/>
      <c r="I216" s="296"/>
      <c r="J216" s="296"/>
    </row>
    <row r="217" spans="1:10" ht="15.6" customHeight="1" thickBot="1" x14ac:dyDescent="0.3">
      <c r="A217" s="295" t="s">
        <v>136</v>
      </c>
      <c r="B217" s="295"/>
      <c r="C217" s="295"/>
      <c r="D217" s="295"/>
      <c r="E217" s="295"/>
      <c r="F217" s="295"/>
      <c r="G217" s="295"/>
      <c r="H217" s="295"/>
      <c r="I217" s="295"/>
      <c r="J217" s="295"/>
    </row>
    <row r="218" spans="1:10" ht="15.6" customHeight="1" x14ac:dyDescent="0.25">
      <c r="A218" s="286" t="s">
        <v>211</v>
      </c>
      <c r="B218" s="287"/>
      <c r="C218" s="287"/>
      <c r="D218" s="287"/>
      <c r="E218" s="287"/>
      <c r="F218" s="287"/>
      <c r="G218" s="287"/>
      <c r="H218" s="287"/>
      <c r="I218" s="287"/>
      <c r="J218" s="288"/>
    </row>
    <row r="219" spans="1:10" ht="15.6" customHeight="1" x14ac:dyDescent="0.25">
      <c r="A219" s="289"/>
      <c r="B219" s="290"/>
      <c r="C219" s="290"/>
      <c r="D219" s="290"/>
      <c r="E219" s="290"/>
      <c r="F219" s="290"/>
      <c r="G219" s="290"/>
      <c r="H219" s="290"/>
      <c r="I219" s="290"/>
      <c r="J219" s="291"/>
    </row>
    <row r="220" spans="1:10" ht="15.6" customHeight="1" x14ac:dyDescent="0.25">
      <c r="A220" s="289"/>
      <c r="B220" s="290"/>
      <c r="C220" s="290"/>
      <c r="D220" s="290"/>
      <c r="E220" s="290"/>
      <c r="F220" s="290"/>
      <c r="G220" s="290"/>
      <c r="H220" s="290"/>
      <c r="I220" s="290"/>
      <c r="J220" s="291"/>
    </row>
    <row r="221" spans="1:10" ht="15.6" customHeight="1" x14ac:dyDescent="0.25">
      <c r="A221" s="289"/>
      <c r="B221" s="290"/>
      <c r="C221" s="290"/>
      <c r="D221" s="290"/>
      <c r="E221" s="290"/>
      <c r="F221" s="290"/>
      <c r="G221" s="290"/>
      <c r="H221" s="290"/>
      <c r="I221" s="290"/>
      <c r="J221" s="291"/>
    </row>
    <row r="222" spans="1:10" ht="15.6" customHeight="1" x14ac:dyDescent="0.25">
      <c r="A222" s="289"/>
      <c r="B222" s="290"/>
      <c r="C222" s="290"/>
      <c r="D222" s="290"/>
      <c r="E222" s="290"/>
      <c r="F222" s="290"/>
      <c r="G222" s="290"/>
      <c r="H222" s="290"/>
      <c r="I222" s="290"/>
      <c r="J222" s="291"/>
    </row>
    <row r="223" spans="1:10" ht="15.6" customHeight="1" x14ac:dyDescent="0.25">
      <c r="A223" s="289"/>
      <c r="B223" s="290"/>
      <c r="C223" s="290"/>
      <c r="D223" s="290"/>
      <c r="E223" s="290"/>
      <c r="F223" s="290"/>
      <c r="G223" s="290"/>
      <c r="H223" s="290"/>
      <c r="I223" s="290"/>
      <c r="J223" s="291"/>
    </row>
    <row r="224" spans="1:10" ht="15.6" customHeight="1" x14ac:dyDescent="0.25">
      <c r="A224" s="289"/>
      <c r="B224" s="290"/>
      <c r="C224" s="290"/>
      <c r="D224" s="290"/>
      <c r="E224" s="290"/>
      <c r="F224" s="290"/>
      <c r="G224" s="290"/>
      <c r="H224" s="290"/>
      <c r="I224" s="290"/>
      <c r="J224" s="291"/>
    </row>
    <row r="225" spans="1:10" ht="15.6" customHeight="1" x14ac:dyDescent="0.25">
      <c r="A225" s="289"/>
      <c r="B225" s="290"/>
      <c r="C225" s="290"/>
      <c r="D225" s="290"/>
      <c r="E225" s="290"/>
      <c r="F225" s="290"/>
      <c r="G225" s="290"/>
      <c r="H225" s="290"/>
      <c r="I225" s="290"/>
      <c r="J225" s="291"/>
    </row>
    <row r="226" spans="1:10" ht="15.6" customHeight="1" x14ac:dyDescent="0.25">
      <c r="A226" s="289"/>
      <c r="B226" s="290"/>
      <c r="C226" s="290"/>
      <c r="D226" s="290"/>
      <c r="E226" s="290"/>
      <c r="F226" s="290"/>
      <c r="G226" s="290"/>
      <c r="H226" s="290"/>
      <c r="I226" s="290"/>
      <c r="J226" s="291"/>
    </row>
    <row r="227" spans="1:10" ht="172.5" customHeight="1" thickBot="1" x14ac:dyDescent="0.3">
      <c r="A227" s="292"/>
      <c r="B227" s="293"/>
      <c r="C227" s="293"/>
      <c r="D227" s="293"/>
      <c r="E227" s="293"/>
      <c r="F227" s="293"/>
      <c r="G227" s="293"/>
      <c r="H227" s="293"/>
      <c r="I227" s="293"/>
      <c r="J227" s="294"/>
    </row>
    <row r="228" spans="1:10" ht="51" customHeight="1" x14ac:dyDescent="0.25">
      <c r="A228" s="285"/>
      <c r="B228" s="285"/>
      <c r="C228" s="285"/>
      <c r="D228" s="285"/>
      <c r="E228" s="285"/>
      <c r="F228" s="285"/>
      <c r="G228" s="285"/>
      <c r="H228" s="285"/>
      <c r="I228" s="285"/>
      <c r="J228" s="285"/>
    </row>
    <row r="229" spans="1:10" ht="15" customHeight="1" thickBot="1" x14ac:dyDescent="0.3">
      <c r="A229" s="295" t="s">
        <v>28</v>
      </c>
      <c r="B229" s="295"/>
      <c r="C229" s="295"/>
      <c r="D229" s="295"/>
      <c r="E229" s="295"/>
      <c r="F229" s="295"/>
      <c r="G229" s="295"/>
      <c r="H229" s="295"/>
      <c r="I229" s="295"/>
      <c r="J229" s="295"/>
    </row>
    <row r="230" spans="1:10" ht="15.6" customHeight="1" x14ac:dyDescent="0.25">
      <c r="A230" s="286" t="s">
        <v>212</v>
      </c>
      <c r="B230" s="287"/>
      <c r="C230" s="287"/>
      <c r="D230" s="287"/>
      <c r="E230" s="287"/>
      <c r="F230" s="287"/>
      <c r="G230" s="287"/>
      <c r="H230" s="287"/>
      <c r="I230" s="287"/>
      <c r="J230" s="288"/>
    </row>
    <row r="231" spans="1:10" ht="15.6" customHeight="1" x14ac:dyDescent="0.25">
      <c r="A231" s="289"/>
      <c r="B231" s="290"/>
      <c r="C231" s="290"/>
      <c r="D231" s="290"/>
      <c r="E231" s="290"/>
      <c r="F231" s="290"/>
      <c r="G231" s="290"/>
      <c r="H231" s="290"/>
      <c r="I231" s="290"/>
      <c r="J231" s="291"/>
    </row>
    <row r="232" spans="1:10" ht="15.6" customHeight="1" x14ac:dyDescent="0.25">
      <c r="A232" s="289"/>
      <c r="B232" s="290"/>
      <c r="C232" s="290"/>
      <c r="D232" s="290"/>
      <c r="E232" s="290"/>
      <c r="F232" s="290"/>
      <c r="G232" s="290"/>
      <c r="H232" s="290"/>
      <c r="I232" s="290"/>
      <c r="J232" s="291"/>
    </row>
    <row r="233" spans="1:10" ht="15.6" customHeight="1" x14ac:dyDescent="0.25">
      <c r="A233" s="289"/>
      <c r="B233" s="290"/>
      <c r="C233" s="290"/>
      <c r="D233" s="290"/>
      <c r="E233" s="290"/>
      <c r="F233" s="290"/>
      <c r="G233" s="290"/>
      <c r="H233" s="290"/>
      <c r="I233" s="290"/>
      <c r="J233" s="291"/>
    </row>
    <row r="234" spans="1:10" ht="15.6" customHeight="1" thickBot="1" x14ac:dyDescent="0.3">
      <c r="A234" s="292"/>
      <c r="B234" s="293"/>
      <c r="C234" s="293"/>
      <c r="D234" s="293"/>
      <c r="E234" s="293"/>
      <c r="F234" s="293"/>
      <c r="G234" s="293"/>
      <c r="H234" s="293"/>
      <c r="I234" s="293"/>
      <c r="J234" s="294"/>
    </row>
    <row r="235" spans="1:10" ht="15.6" customHeight="1" x14ac:dyDescent="0.25">
      <c r="A235" s="285"/>
      <c r="B235" s="285"/>
      <c r="C235" s="285"/>
      <c r="D235" s="285"/>
      <c r="E235" s="285"/>
      <c r="F235" s="285"/>
      <c r="G235" s="285"/>
      <c r="H235" s="285"/>
      <c r="I235" s="285"/>
      <c r="J235" s="285"/>
    </row>
    <row r="236" spans="1:10" ht="15.6" customHeight="1" thickBot="1" x14ac:dyDescent="0.3">
      <c r="A236" s="295" t="s">
        <v>152</v>
      </c>
      <c r="B236" s="295"/>
      <c r="C236" s="295"/>
      <c r="D236" s="295"/>
      <c r="E236" s="295"/>
      <c r="F236" s="295"/>
      <c r="G236" s="295"/>
      <c r="H236" s="295"/>
      <c r="I236" s="295"/>
      <c r="J236" s="295"/>
    </row>
    <row r="237" spans="1:10" ht="15.6" customHeight="1" x14ac:dyDescent="0.25">
      <c r="A237" s="236"/>
      <c r="B237" s="236"/>
      <c r="C237" s="236"/>
      <c r="D237" s="236"/>
      <c r="E237" s="236"/>
      <c r="F237" s="236"/>
      <c r="G237" s="236"/>
      <c r="H237" s="236"/>
      <c r="I237" s="236"/>
      <c r="J237" s="236"/>
    </row>
    <row r="238" spans="1:10" ht="15.6" customHeight="1" x14ac:dyDescent="0.25">
      <c r="A238" s="237"/>
      <c r="B238" s="237"/>
      <c r="C238" s="237"/>
      <c r="D238" s="237"/>
      <c r="E238" s="237"/>
      <c r="F238" s="237"/>
      <c r="G238" s="237"/>
      <c r="H238" s="237"/>
      <c r="I238" s="237"/>
      <c r="J238" s="237"/>
    </row>
    <row r="239" spans="1:10" ht="15.6" customHeight="1" x14ac:dyDescent="0.25">
      <c r="A239" s="237"/>
      <c r="B239" s="237"/>
      <c r="C239" s="237"/>
      <c r="D239" s="237"/>
      <c r="E239" s="237"/>
      <c r="F239" s="237"/>
      <c r="G239" s="237"/>
      <c r="H239" s="237"/>
      <c r="I239" s="237"/>
      <c r="J239" s="237"/>
    </row>
    <row r="240" spans="1:10" ht="15.6" customHeight="1" x14ac:dyDescent="0.25">
      <c r="A240" s="237"/>
      <c r="B240" s="237"/>
      <c r="C240" s="237"/>
      <c r="D240" s="237"/>
      <c r="E240" s="237"/>
      <c r="F240" s="237"/>
      <c r="G240" s="237"/>
      <c r="H240" s="237"/>
      <c r="I240" s="237"/>
      <c r="J240" s="237"/>
    </row>
    <row r="241" spans="1:10" ht="15.6" customHeight="1" x14ac:dyDescent="0.25">
      <c r="A241" s="237"/>
      <c r="B241" s="237"/>
      <c r="C241" s="237"/>
      <c r="D241" s="237"/>
      <c r="E241" s="237"/>
      <c r="F241" s="237"/>
      <c r="G241" s="237"/>
      <c r="H241" s="237"/>
      <c r="I241" s="237"/>
      <c r="J241" s="237"/>
    </row>
    <row r="242" spans="1:10" ht="15.6" customHeight="1" thickBot="1" x14ac:dyDescent="0.3">
      <c r="A242" s="317"/>
      <c r="B242" s="318"/>
      <c r="C242" s="318"/>
      <c r="D242" s="318"/>
      <c r="E242" s="318"/>
      <c r="F242" s="318"/>
      <c r="G242" s="318"/>
      <c r="H242" s="318"/>
      <c r="I242" s="318"/>
      <c r="J242" s="319"/>
    </row>
    <row r="243" spans="1:10" ht="15.6" customHeight="1" x14ac:dyDescent="0.25">
      <c r="A243" s="285"/>
      <c r="B243" s="285"/>
      <c r="C243" s="285"/>
      <c r="D243" s="285"/>
      <c r="E243" s="285"/>
      <c r="F243" s="285"/>
      <c r="G243" s="285"/>
      <c r="H243" s="285"/>
      <c r="I243" s="285"/>
      <c r="J243" s="285"/>
    </row>
    <row r="244" spans="1:10" ht="15.6" customHeight="1" thickBot="1" x14ac:dyDescent="0.3">
      <c r="A244" s="315" t="s">
        <v>146</v>
      </c>
      <c r="B244" s="315"/>
      <c r="C244" s="315"/>
      <c r="D244" s="315"/>
      <c r="E244" s="315"/>
      <c r="F244" s="315"/>
      <c r="G244" s="315"/>
      <c r="H244" s="315"/>
      <c r="I244" s="315"/>
      <c r="J244" s="315"/>
    </row>
    <row r="245" spans="1:10" ht="15.6" customHeight="1" x14ac:dyDescent="0.25">
      <c r="A245" s="308" t="s">
        <v>213</v>
      </c>
      <c r="B245" s="309"/>
      <c r="C245" s="309"/>
      <c r="D245" s="309"/>
      <c r="E245" s="309"/>
      <c r="F245" s="309"/>
      <c r="G245" s="309"/>
      <c r="H245" s="309"/>
      <c r="I245" s="309"/>
      <c r="J245" s="310"/>
    </row>
    <row r="246" spans="1:10" ht="15.6" customHeight="1" x14ac:dyDescent="0.25">
      <c r="A246" s="311"/>
      <c r="B246" s="312"/>
      <c r="C246" s="312"/>
      <c r="D246" s="312"/>
      <c r="E246" s="312"/>
      <c r="F246" s="312"/>
      <c r="G246" s="312"/>
      <c r="H246" s="312"/>
      <c r="I246" s="312"/>
      <c r="J246" s="313"/>
    </row>
    <row r="247" spans="1:10" ht="15.6" customHeight="1" x14ac:dyDescent="0.25">
      <c r="A247" s="311"/>
      <c r="B247" s="312"/>
      <c r="C247" s="312"/>
      <c r="D247" s="312"/>
      <c r="E247" s="312"/>
      <c r="F247" s="312"/>
      <c r="G247" s="312"/>
      <c r="H247" s="312"/>
      <c r="I247" s="312"/>
      <c r="J247" s="313"/>
    </row>
    <row r="248" spans="1:10" ht="15.6" customHeight="1" x14ac:dyDescent="0.25">
      <c r="A248" s="311"/>
      <c r="B248" s="312"/>
      <c r="C248" s="312"/>
      <c r="D248" s="312"/>
      <c r="E248" s="312"/>
      <c r="F248" s="312"/>
      <c r="G248" s="312"/>
      <c r="H248" s="312"/>
      <c r="I248" s="312"/>
      <c r="J248" s="313"/>
    </row>
    <row r="249" spans="1:10" ht="15.6" customHeight="1" x14ac:dyDescent="0.25">
      <c r="A249" s="311"/>
      <c r="B249" s="312"/>
      <c r="C249" s="312"/>
      <c r="D249" s="312"/>
      <c r="E249" s="312"/>
      <c r="F249" s="312"/>
      <c r="G249" s="312"/>
      <c r="H249" s="312"/>
      <c r="I249" s="312"/>
      <c r="J249" s="313"/>
    </row>
    <row r="250" spans="1:10" ht="15.6" customHeight="1" x14ac:dyDescent="0.25">
      <c r="A250" s="311"/>
      <c r="B250" s="312"/>
      <c r="C250" s="312"/>
      <c r="D250" s="312"/>
      <c r="E250" s="312"/>
      <c r="F250" s="312"/>
      <c r="G250" s="312"/>
      <c r="H250" s="312"/>
      <c r="I250" s="312"/>
      <c r="J250" s="313"/>
    </row>
    <row r="251" spans="1:10" ht="15.6" customHeight="1" thickBot="1" x14ac:dyDescent="0.3">
      <c r="A251" s="314"/>
      <c r="B251" s="315"/>
      <c r="C251" s="315"/>
      <c r="D251" s="315"/>
      <c r="E251" s="315"/>
      <c r="F251" s="315"/>
      <c r="G251" s="315"/>
      <c r="H251" s="315"/>
      <c r="I251" s="315"/>
      <c r="J251" s="316"/>
    </row>
    <row r="252" spans="1:10" ht="15.6" customHeight="1" thickBot="1" x14ac:dyDescent="0.3">
      <c r="A252" s="305"/>
      <c r="B252" s="306"/>
      <c r="C252" s="306"/>
      <c r="D252" s="306"/>
      <c r="E252" s="306"/>
      <c r="F252" s="306"/>
      <c r="G252" s="306"/>
      <c r="H252" s="306"/>
      <c r="I252" s="306"/>
      <c r="J252" s="307"/>
    </row>
    <row r="253" spans="1:10" ht="15.6" customHeight="1" x14ac:dyDescent="0.3">
      <c r="A253" s="284" t="s">
        <v>142</v>
      </c>
      <c r="B253" s="284"/>
      <c r="C253" s="284"/>
      <c r="D253" s="284"/>
      <c r="E253" s="284"/>
      <c r="F253" s="284"/>
      <c r="G253" s="284"/>
      <c r="H253" s="284"/>
      <c r="I253" s="284"/>
      <c r="J253" s="284"/>
    </row>
    <row r="254" spans="1:10" ht="15.6" customHeight="1" thickBot="1" x14ac:dyDescent="0.3">
      <c r="A254" s="283"/>
      <c r="B254" s="283"/>
      <c r="C254" s="283"/>
      <c r="D254" s="283"/>
      <c r="E254" s="283"/>
      <c r="F254" s="283"/>
      <c r="G254" s="283"/>
      <c r="H254" s="283"/>
      <c r="I254" s="283"/>
      <c r="J254" s="283"/>
    </row>
    <row r="255" spans="1:10" ht="15.6" customHeight="1" thickBot="1" x14ac:dyDescent="0.3">
      <c r="A255" s="304" t="s">
        <v>135</v>
      </c>
      <c r="B255" s="304"/>
      <c r="C255" s="301" t="s">
        <v>214</v>
      </c>
      <c r="D255" s="302"/>
      <c r="E255" s="302"/>
      <c r="F255" s="302"/>
      <c r="G255" s="302"/>
      <c r="H255" s="302"/>
      <c r="I255" s="302"/>
      <c r="J255" s="303"/>
    </row>
    <row r="256" spans="1:10" ht="15.6" customHeight="1" thickBot="1" x14ac:dyDescent="0.3">
      <c r="A256" s="296"/>
      <c r="B256" s="296"/>
      <c r="C256" s="296"/>
      <c r="D256" s="296"/>
      <c r="E256" s="296"/>
      <c r="F256" s="296"/>
      <c r="G256" s="296"/>
      <c r="H256" s="296"/>
      <c r="I256" s="296"/>
      <c r="J256" s="296"/>
    </row>
    <row r="257" spans="1:11" ht="15.6" customHeight="1" thickBot="1" x14ac:dyDescent="0.3">
      <c r="A257" s="299" t="s">
        <v>60</v>
      </c>
      <c r="B257" s="299"/>
      <c r="C257" s="300"/>
      <c r="D257" s="142">
        <v>1</v>
      </c>
      <c r="F257" s="297" t="s">
        <v>61</v>
      </c>
      <c r="G257" s="297"/>
      <c r="H257" s="298"/>
      <c r="I257" s="142">
        <v>4</v>
      </c>
    </row>
    <row r="258" spans="1:11" ht="15.6" customHeight="1" x14ac:dyDescent="0.25">
      <c r="A258" s="296"/>
      <c r="B258" s="296"/>
      <c r="C258" s="296"/>
      <c r="D258" s="296"/>
      <c r="E258" s="296"/>
      <c r="F258" s="296"/>
      <c r="G258" s="296"/>
      <c r="H258" s="296"/>
      <c r="I258" s="296"/>
      <c r="J258" s="296"/>
    </row>
    <row r="259" spans="1:11" ht="15.6" customHeight="1" thickBot="1" x14ac:dyDescent="0.3">
      <c r="A259" s="295" t="s">
        <v>136</v>
      </c>
      <c r="B259" s="295"/>
      <c r="C259" s="295"/>
      <c r="D259" s="295"/>
      <c r="E259" s="295"/>
      <c r="F259" s="295"/>
      <c r="G259" s="295"/>
      <c r="H259" s="295"/>
      <c r="I259" s="295"/>
      <c r="J259" s="295"/>
    </row>
    <row r="260" spans="1:11" ht="15.6" customHeight="1" x14ac:dyDescent="0.25">
      <c r="A260" s="286" t="s">
        <v>217</v>
      </c>
      <c r="B260" s="287"/>
      <c r="C260" s="287"/>
      <c r="D260" s="287"/>
      <c r="E260" s="287"/>
      <c r="F260" s="287"/>
      <c r="G260" s="287"/>
      <c r="H260" s="287"/>
      <c r="I260" s="287"/>
      <c r="J260" s="288"/>
    </row>
    <row r="261" spans="1:11" ht="15.6" customHeight="1" x14ac:dyDescent="0.25">
      <c r="A261" s="289"/>
      <c r="B261" s="290"/>
      <c r="C261" s="290"/>
      <c r="D261" s="290"/>
      <c r="E261" s="290"/>
      <c r="F261" s="290"/>
      <c r="G261" s="290"/>
      <c r="H261" s="290"/>
      <c r="I261" s="290"/>
      <c r="J261" s="291"/>
    </row>
    <row r="262" spans="1:11" ht="15.6" customHeight="1" x14ac:dyDescent="0.25">
      <c r="A262" s="289"/>
      <c r="B262" s="290"/>
      <c r="C262" s="290"/>
      <c r="D262" s="290"/>
      <c r="E262" s="290"/>
      <c r="F262" s="290"/>
      <c r="G262" s="290"/>
      <c r="H262" s="290"/>
      <c r="I262" s="290"/>
      <c r="J262" s="291"/>
    </row>
    <row r="263" spans="1:11" ht="15.6" customHeight="1" x14ac:dyDescent="0.25">
      <c r="A263" s="289"/>
      <c r="B263" s="290"/>
      <c r="C263" s="290"/>
      <c r="D263" s="290"/>
      <c r="E263" s="290"/>
      <c r="F263" s="290"/>
      <c r="G263" s="290"/>
      <c r="H263" s="290"/>
      <c r="I263" s="290"/>
      <c r="J263" s="291"/>
    </row>
    <row r="264" spans="1:11" ht="15.6" customHeight="1" x14ac:dyDescent="0.25">
      <c r="A264" s="289"/>
      <c r="B264" s="290"/>
      <c r="C264" s="290"/>
      <c r="D264" s="290"/>
      <c r="E264" s="290"/>
      <c r="F264" s="290"/>
      <c r="G264" s="290"/>
      <c r="H264" s="290"/>
      <c r="I264" s="290"/>
      <c r="J264" s="291"/>
    </row>
    <row r="265" spans="1:11" ht="15.6" customHeight="1" x14ac:dyDescent="0.25">
      <c r="A265" s="289"/>
      <c r="B265" s="290"/>
      <c r="C265" s="290"/>
      <c r="D265" s="290"/>
      <c r="E265" s="290"/>
      <c r="F265" s="290"/>
      <c r="G265" s="290"/>
      <c r="H265" s="290"/>
      <c r="I265" s="290"/>
      <c r="J265" s="291"/>
    </row>
    <row r="266" spans="1:11" ht="15.6" customHeight="1" x14ac:dyDescent="0.25">
      <c r="A266" s="289"/>
      <c r="B266" s="290"/>
      <c r="C266" s="290"/>
      <c r="D266" s="290"/>
      <c r="E266" s="290"/>
      <c r="F266" s="290"/>
      <c r="G266" s="290"/>
      <c r="H266" s="290"/>
      <c r="I266" s="290"/>
      <c r="J266" s="291"/>
    </row>
    <row r="267" spans="1:11" ht="15.6" customHeight="1" x14ac:dyDescent="0.25">
      <c r="A267" s="289"/>
      <c r="B267" s="290"/>
      <c r="C267" s="290"/>
      <c r="D267" s="290"/>
      <c r="E267" s="290"/>
      <c r="F267" s="290"/>
      <c r="G267" s="290"/>
      <c r="H267" s="290"/>
      <c r="I267" s="290"/>
      <c r="J267" s="291"/>
    </row>
    <row r="268" spans="1:11" ht="15.6" customHeight="1" x14ac:dyDescent="0.25">
      <c r="A268" s="289"/>
      <c r="B268" s="290"/>
      <c r="C268" s="290"/>
      <c r="D268" s="290"/>
      <c r="E268" s="290"/>
      <c r="F268" s="290"/>
      <c r="G268" s="290"/>
      <c r="H268" s="290"/>
      <c r="I268" s="290"/>
      <c r="J268" s="291"/>
    </row>
    <row r="269" spans="1:11" ht="130.5" customHeight="1" thickBot="1" x14ac:dyDescent="0.3">
      <c r="A269" s="292"/>
      <c r="B269" s="293"/>
      <c r="C269" s="293"/>
      <c r="D269" s="293"/>
      <c r="E269" s="293"/>
      <c r="F269" s="293"/>
      <c r="G269" s="293"/>
      <c r="H269" s="293"/>
      <c r="I269" s="293"/>
      <c r="J269" s="294"/>
    </row>
    <row r="270" spans="1:11" ht="21" customHeight="1" x14ac:dyDescent="0.25">
      <c r="A270" s="285"/>
      <c r="B270" s="285"/>
      <c r="C270" s="285"/>
      <c r="D270" s="285"/>
      <c r="E270" s="285"/>
      <c r="F270" s="285"/>
      <c r="G270" s="285"/>
      <c r="H270" s="285"/>
      <c r="I270" s="285"/>
      <c r="J270" s="285"/>
    </row>
    <row r="271" spans="1:11" ht="15.6" customHeight="1" thickBot="1" x14ac:dyDescent="0.3">
      <c r="A271" s="295" t="s">
        <v>28</v>
      </c>
      <c r="B271" s="295"/>
      <c r="C271" s="295"/>
      <c r="D271" s="295"/>
      <c r="E271" s="295"/>
      <c r="F271" s="295"/>
      <c r="G271" s="295"/>
      <c r="H271" s="295"/>
      <c r="I271" s="295"/>
      <c r="J271" s="295"/>
    </row>
    <row r="272" spans="1:11" ht="15.6" customHeight="1" x14ac:dyDescent="0.25">
      <c r="A272" s="286" t="s">
        <v>246</v>
      </c>
      <c r="B272" s="287"/>
      <c r="C272" s="287"/>
      <c r="D272" s="287"/>
      <c r="E272" s="287"/>
      <c r="F272" s="287"/>
      <c r="G272" s="287"/>
      <c r="H272" s="287"/>
      <c r="I272" s="287"/>
      <c r="J272" s="288"/>
      <c r="K272" s="266" t="s">
        <v>241</v>
      </c>
    </row>
    <row r="273" spans="1:10" ht="15.6" customHeight="1" x14ac:dyDescent="0.25">
      <c r="A273" s="289"/>
      <c r="B273" s="290"/>
      <c r="C273" s="290"/>
      <c r="D273" s="290"/>
      <c r="E273" s="290"/>
      <c r="F273" s="290"/>
      <c r="G273" s="290"/>
      <c r="H273" s="290"/>
      <c r="I273" s="290"/>
      <c r="J273" s="291"/>
    </row>
    <row r="274" spans="1:10" ht="15.6" customHeight="1" x14ac:dyDescent="0.25">
      <c r="A274" s="289"/>
      <c r="B274" s="290"/>
      <c r="C274" s="290"/>
      <c r="D274" s="290"/>
      <c r="E274" s="290"/>
      <c r="F274" s="290"/>
      <c r="G274" s="290"/>
      <c r="H274" s="290"/>
      <c r="I274" s="290"/>
      <c r="J274" s="291"/>
    </row>
    <row r="275" spans="1:10" ht="15.6" customHeight="1" x14ac:dyDescent="0.25">
      <c r="A275" s="289"/>
      <c r="B275" s="290"/>
      <c r="C275" s="290"/>
      <c r="D275" s="290"/>
      <c r="E275" s="290"/>
      <c r="F275" s="290"/>
      <c r="G275" s="290"/>
      <c r="H275" s="290"/>
      <c r="I275" s="290"/>
      <c r="J275" s="291"/>
    </row>
    <row r="276" spans="1:10" ht="15.6" customHeight="1" thickBot="1" x14ac:dyDescent="0.3">
      <c r="A276" s="292"/>
      <c r="B276" s="293"/>
      <c r="C276" s="293"/>
      <c r="D276" s="293"/>
      <c r="E276" s="293"/>
      <c r="F276" s="293"/>
      <c r="G276" s="293"/>
      <c r="H276" s="293"/>
      <c r="I276" s="293"/>
      <c r="J276" s="294"/>
    </row>
    <row r="277" spans="1:10" ht="15.6" customHeight="1" x14ac:dyDescent="0.25">
      <c r="A277" s="285"/>
      <c r="B277" s="285"/>
      <c r="C277" s="285"/>
      <c r="D277" s="285"/>
      <c r="E277" s="285"/>
      <c r="F277" s="285"/>
      <c r="G277" s="285"/>
      <c r="H277" s="285"/>
      <c r="I277" s="285"/>
      <c r="J277" s="285"/>
    </row>
    <row r="278" spans="1:10" ht="15.6" customHeight="1" thickBot="1" x14ac:dyDescent="0.3">
      <c r="A278" s="295" t="s">
        <v>152</v>
      </c>
      <c r="B278" s="295"/>
      <c r="C278" s="295"/>
      <c r="D278" s="295"/>
      <c r="E278" s="295"/>
      <c r="F278" s="295"/>
      <c r="G278" s="295"/>
      <c r="H278" s="295"/>
      <c r="I278" s="295"/>
      <c r="J278" s="295"/>
    </row>
    <row r="279" spans="1:10" ht="15.6" customHeight="1" x14ac:dyDescent="0.25">
      <c r="A279" s="236"/>
      <c r="B279" s="257" t="s">
        <v>215</v>
      </c>
      <c r="C279" s="236"/>
      <c r="D279" s="236"/>
      <c r="E279" s="236"/>
      <c r="F279" s="236"/>
      <c r="G279" s="236"/>
      <c r="H279" s="236"/>
      <c r="I279" s="236"/>
      <c r="J279" s="236"/>
    </row>
    <row r="280" spans="1:10" ht="15.6" customHeight="1" x14ac:dyDescent="0.25">
      <c r="A280" s="237"/>
      <c r="B280" s="237"/>
      <c r="C280" s="237"/>
      <c r="D280" s="237"/>
      <c r="E280" s="237"/>
      <c r="F280" s="237"/>
      <c r="G280" s="237"/>
      <c r="H280" s="237"/>
      <c r="I280" s="237"/>
      <c r="J280" s="237"/>
    </row>
    <row r="281" spans="1:10" ht="15.6" customHeight="1" x14ac:dyDescent="0.25">
      <c r="A281" s="237"/>
      <c r="B281" s="237"/>
      <c r="C281" s="237"/>
      <c r="D281" s="237"/>
      <c r="E281" s="237"/>
      <c r="F281" s="237"/>
      <c r="G281" s="237"/>
      <c r="H281" s="237"/>
      <c r="I281" s="237"/>
      <c r="J281" s="237"/>
    </row>
    <row r="282" spans="1:10" ht="15.6" customHeight="1" x14ac:dyDescent="0.25">
      <c r="A282" s="237"/>
      <c r="B282" s="237"/>
      <c r="C282" s="237"/>
      <c r="D282" s="237"/>
      <c r="E282" s="237"/>
      <c r="F282" s="237"/>
      <c r="G282" s="237"/>
      <c r="H282" s="237"/>
      <c r="I282" s="237"/>
      <c r="J282" s="237"/>
    </row>
    <row r="283" spans="1:10" ht="15.6" customHeight="1" x14ac:dyDescent="0.25">
      <c r="A283" s="237"/>
      <c r="B283" s="237"/>
      <c r="C283" s="237"/>
      <c r="D283" s="237"/>
      <c r="E283" s="237"/>
      <c r="F283" s="237"/>
      <c r="G283" s="237"/>
      <c r="H283" s="237"/>
      <c r="I283" s="237"/>
      <c r="J283" s="237"/>
    </row>
    <row r="284" spans="1:10" ht="15.6" customHeight="1" thickBot="1" x14ac:dyDescent="0.3">
      <c r="A284" s="317"/>
      <c r="B284" s="318"/>
      <c r="C284" s="318"/>
      <c r="D284" s="318"/>
      <c r="E284" s="318"/>
      <c r="F284" s="318"/>
      <c r="G284" s="318"/>
      <c r="H284" s="318"/>
      <c r="I284" s="318"/>
      <c r="J284" s="319"/>
    </row>
    <row r="285" spans="1:10" ht="15.6" customHeight="1" x14ac:dyDescent="0.25">
      <c r="A285" s="285"/>
      <c r="B285" s="285"/>
      <c r="C285" s="285"/>
      <c r="D285" s="285"/>
      <c r="E285" s="285"/>
      <c r="F285" s="285"/>
      <c r="G285" s="285"/>
      <c r="H285" s="285"/>
      <c r="I285" s="285"/>
      <c r="J285" s="285"/>
    </row>
    <row r="286" spans="1:10" ht="15.6" customHeight="1" thickBot="1" x14ac:dyDescent="0.3">
      <c r="A286" s="315" t="s">
        <v>146</v>
      </c>
      <c r="B286" s="315"/>
      <c r="C286" s="315"/>
      <c r="D286" s="315"/>
      <c r="E286" s="315"/>
      <c r="F286" s="315"/>
      <c r="G286" s="315"/>
      <c r="H286" s="315"/>
      <c r="I286" s="315"/>
      <c r="J286" s="315"/>
    </row>
    <row r="287" spans="1:10" ht="15.6" customHeight="1" x14ac:dyDescent="0.25">
      <c r="A287" s="308" t="s">
        <v>216</v>
      </c>
      <c r="B287" s="309"/>
      <c r="C287" s="309"/>
      <c r="D287" s="309"/>
      <c r="E287" s="309"/>
      <c r="F287" s="309"/>
      <c r="G287" s="309"/>
      <c r="H287" s="309"/>
      <c r="I287" s="309"/>
      <c r="J287" s="310"/>
    </row>
    <row r="288" spans="1:10" ht="15.6" customHeight="1" x14ac:dyDescent="0.25">
      <c r="A288" s="311"/>
      <c r="B288" s="312"/>
      <c r="C288" s="312"/>
      <c r="D288" s="312"/>
      <c r="E288" s="312"/>
      <c r="F288" s="312"/>
      <c r="G288" s="312"/>
      <c r="H288" s="312"/>
      <c r="I288" s="312"/>
      <c r="J288" s="313"/>
    </row>
    <row r="289" spans="1:10" ht="15.6" customHeight="1" x14ac:dyDescent="0.25">
      <c r="A289" s="311"/>
      <c r="B289" s="312"/>
      <c r="C289" s="312"/>
      <c r="D289" s="312"/>
      <c r="E289" s="312"/>
      <c r="F289" s="312"/>
      <c r="G289" s="312"/>
      <c r="H289" s="312"/>
      <c r="I289" s="312"/>
      <c r="J289" s="313"/>
    </row>
    <row r="290" spans="1:10" ht="15.6" customHeight="1" x14ac:dyDescent="0.25">
      <c r="A290" s="311"/>
      <c r="B290" s="312"/>
      <c r="C290" s="312"/>
      <c r="D290" s="312"/>
      <c r="E290" s="312"/>
      <c r="F290" s="312"/>
      <c r="G290" s="312"/>
      <c r="H290" s="312"/>
      <c r="I290" s="312"/>
      <c r="J290" s="313"/>
    </row>
    <row r="291" spans="1:10" ht="15.6" customHeight="1" x14ac:dyDescent="0.25">
      <c r="A291" s="311"/>
      <c r="B291" s="312"/>
      <c r="C291" s="312"/>
      <c r="D291" s="312"/>
      <c r="E291" s="312"/>
      <c r="F291" s="312"/>
      <c r="G291" s="312"/>
      <c r="H291" s="312"/>
      <c r="I291" s="312"/>
      <c r="J291" s="313"/>
    </row>
    <row r="292" spans="1:10" ht="15.6" customHeight="1" x14ac:dyDescent="0.25">
      <c r="A292" s="311"/>
      <c r="B292" s="312"/>
      <c r="C292" s="312"/>
      <c r="D292" s="312"/>
      <c r="E292" s="312"/>
      <c r="F292" s="312"/>
      <c r="G292" s="312"/>
      <c r="H292" s="312"/>
      <c r="I292" s="312"/>
      <c r="J292" s="313"/>
    </row>
    <row r="293" spans="1:10" ht="15.6" customHeight="1" thickBot="1" x14ac:dyDescent="0.3">
      <c r="A293" s="314"/>
      <c r="B293" s="315"/>
      <c r="C293" s="315"/>
      <c r="D293" s="315"/>
      <c r="E293" s="315"/>
      <c r="F293" s="315"/>
      <c r="G293" s="315"/>
      <c r="H293" s="315"/>
      <c r="I293" s="315"/>
      <c r="J293" s="316"/>
    </row>
    <row r="294" spans="1:10" ht="15.6" customHeight="1" thickBot="1" x14ac:dyDescent="0.3">
      <c r="A294" s="305"/>
      <c r="B294" s="306"/>
      <c r="C294" s="306"/>
      <c r="D294" s="306"/>
      <c r="E294" s="306"/>
      <c r="F294" s="306"/>
      <c r="G294" s="306"/>
      <c r="H294" s="306"/>
      <c r="I294" s="306"/>
      <c r="J294" s="307"/>
    </row>
    <row r="295" spans="1:10" ht="15.6" customHeight="1" x14ac:dyDescent="0.3">
      <c r="A295" s="284" t="s">
        <v>143</v>
      </c>
      <c r="B295" s="284"/>
      <c r="C295" s="284"/>
      <c r="D295" s="284"/>
      <c r="E295" s="284"/>
      <c r="F295" s="284"/>
      <c r="G295" s="284"/>
      <c r="H295" s="284"/>
      <c r="I295" s="284"/>
      <c r="J295" s="284"/>
    </row>
    <row r="296" spans="1:10" ht="15.6" customHeight="1" thickBot="1" x14ac:dyDescent="0.3">
      <c r="A296" s="283"/>
      <c r="B296" s="283"/>
      <c r="C296" s="283"/>
      <c r="D296" s="283"/>
      <c r="E296" s="283"/>
      <c r="F296" s="283"/>
      <c r="G296" s="283"/>
      <c r="H296" s="283"/>
      <c r="I296" s="283"/>
      <c r="J296" s="283"/>
    </row>
    <row r="297" spans="1:10" ht="15.6" customHeight="1" thickBot="1" x14ac:dyDescent="0.3">
      <c r="A297" s="304" t="s">
        <v>135</v>
      </c>
      <c r="B297" s="304"/>
      <c r="C297" s="301" t="s">
        <v>218</v>
      </c>
      <c r="D297" s="302"/>
      <c r="E297" s="302"/>
      <c r="F297" s="302"/>
      <c r="G297" s="302"/>
      <c r="H297" s="302"/>
      <c r="I297" s="302"/>
      <c r="J297" s="303"/>
    </row>
    <row r="298" spans="1:10" ht="15.6" customHeight="1" thickBot="1" x14ac:dyDescent="0.3">
      <c r="A298" s="296"/>
      <c r="B298" s="296"/>
      <c r="C298" s="296"/>
      <c r="D298" s="296"/>
      <c r="E298" s="296"/>
      <c r="F298" s="296"/>
      <c r="G298" s="296"/>
      <c r="H298" s="296"/>
      <c r="I298" s="296"/>
      <c r="J298" s="296"/>
    </row>
    <row r="299" spans="1:10" ht="15.6" customHeight="1" thickBot="1" x14ac:dyDescent="0.3">
      <c r="A299" s="299" t="s">
        <v>60</v>
      </c>
      <c r="B299" s="299"/>
      <c r="C299" s="300"/>
      <c r="D299" s="142">
        <v>2</v>
      </c>
      <c r="F299" s="297" t="s">
        <v>61</v>
      </c>
      <c r="G299" s="297"/>
      <c r="H299" s="298"/>
      <c r="I299" s="142">
        <v>2</v>
      </c>
    </row>
    <row r="300" spans="1:10" ht="15.6" customHeight="1" x14ac:dyDescent="0.25">
      <c r="A300" s="296"/>
      <c r="B300" s="296"/>
      <c r="C300" s="296"/>
      <c r="D300" s="296"/>
      <c r="E300" s="296"/>
      <c r="F300" s="296"/>
      <c r="G300" s="296"/>
      <c r="H300" s="296"/>
      <c r="I300" s="296"/>
      <c r="J300" s="296"/>
    </row>
    <row r="301" spans="1:10" ht="15.6" customHeight="1" thickBot="1" x14ac:dyDescent="0.3">
      <c r="A301" s="295" t="s">
        <v>136</v>
      </c>
      <c r="B301" s="295"/>
      <c r="C301" s="295"/>
      <c r="D301" s="295"/>
      <c r="E301" s="295"/>
      <c r="F301" s="295"/>
      <c r="G301" s="295"/>
      <c r="H301" s="295"/>
      <c r="I301" s="295"/>
      <c r="J301" s="295"/>
    </row>
    <row r="302" spans="1:10" ht="15.6" customHeight="1" x14ac:dyDescent="0.25">
      <c r="A302" s="286" t="s">
        <v>219</v>
      </c>
      <c r="B302" s="287"/>
      <c r="C302" s="287"/>
      <c r="D302" s="287"/>
      <c r="E302" s="287"/>
      <c r="F302" s="287"/>
      <c r="G302" s="287"/>
      <c r="H302" s="287"/>
      <c r="I302" s="287"/>
      <c r="J302" s="288"/>
    </row>
    <row r="303" spans="1:10" ht="15.6" customHeight="1" x14ac:dyDescent="0.25">
      <c r="A303" s="289"/>
      <c r="B303" s="290"/>
      <c r="C303" s="290"/>
      <c r="D303" s="290"/>
      <c r="E303" s="290"/>
      <c r="F303" s="290"/>
      <c r="G303" s="290"/>
      <c r="H303" s="290"/>
      <c r="I303" s="290"/>
      <c r="J303" s="291"/>
    </row>
    <row r="304" spans="1:10" ht="15.6" customHeight="1" x14ac:dyDescent="0.25">
      <c r="A304" s="289"/>
      <c r="B304" s="290"/>
      <c r="C304" s="290"/>
      <c r="D304" s="290"/>
      <c r="E304" s="290"/>
      <c r="F304" s="290"/>
      <c r="G304" s="290"/>
      <c r="H304" s="290"/>
      <c r="I304" s="290"/>
      <c r="J304" s="291"/>
    </row>
    <row r="305" spans="1:10" ht="15.6" customHeight="1" x14ac:dyDescent="0.25">
      <c r="A305" s="289"/>
      <c r="B305" s="290"/>
      <c r="C305" s="290"/>
      <c r="D305" s="290"/>
      <c r="E305" s="290"/>
      <c r="F305" s="290"/>
      <c r="G305" s="290"/>
      <c r="H305" s="290"/>
      <c r="I305" s="290"/>
      <c r="J305" s="291"/>
    </row>
    <row r="306" spans="1:10" ht="15.6" customHeight="1" x14ac:dyDescent="0.25">
      <c r="A306" s="289"/>
      <c r="B306" s="290"/>
      <c r="C306" s="290"/>
      <c r="D306" s="290"/>
      <c r="E306" s="290"/>
      <c r="F306" s="290"/>
      <c r="G306" s="290"/>
      <c r="H306" s="290"/>
      <c r="I306" s="290"/>
      <c r="J306" s="291"/>
    </row>
    <row r="307" spans="1:10" ht="15.6" customHeight="1" x14ac:dyDescent="0.25">
      <c r="A307" s="289"/>
      <c r="B307" s="290"/>
      <c r="C307" s="290"/>
      <c r="D307" s="290"/>
      <c r="E307" s="290"/>
      <c r="F307" s="290"/>
      <c r="G307" s="290"/>
      <c r="H307" s="290"/>
      <c r="I307" s="290"/>
      <c r="J307" s="291"/>
    </row>
    <row r="308" spans="1:10" ht="15.6" customHeight="1" x14ac:dyDescent="0.25">
      <c r="A308" s="289"/>
      <c r="B308" s="290"/>
      <c r="C308" s="290"/>
      <c r="D308" s="290"/>
      <c r="E308" s="290"/>
      <c r="F308" s="290"/>
      <c r="G308" s="290"/>
      <c r="H308" s="290"/>
      <c r="I308" s="290"/>
      <c r="J308" s="291"/>
    </row>
    <row r="309" spans="1:10" ht="15.6" customHeight="1" x14ac:dyDescent="0.25">
      <c r="A309" s="289"/>
      <c r="B309" s="290"/>
      <c r="C309" s="290"/>
      <c r="D309" s="290"/>
      <c r="E309" s="290"/>
      <c r="F309" s="290"/>
      <c r="G309" s="290"/>
      <c r="H309" s="290"/>
      <c r="I309" s="290"/>
      <c r="J309" s="291"/>
    </row>
    <row r="310" spans="1:10" ht="15.6" customHeight="1" x14ac:dyDescent="0.25">
      <c r="A310" s="289"/>
      <c r="B310" s="290"/>
      <c r="C310" s="290"/>
      <c r="D310" s="290"/>
      <c r="E310" s="290"/>
      <c r="F310" s="290"/>
      <c r="G310" s="290"/>
      <c r="H310" s="290"/>
      <c r="I310" s="290"/>
      <c r="J310" s="291"/>
    </row>
    <row r="311" spans="1:10" ht="161.25" customHeight="1" thickBot="1" x14ac:dyDescent="0.3">
      <c r="A311" s="292"/>
      <c r="B311" s="293"/>
      <c r="C311" s="293"/>
      <c r="D311" s="293"/>
      <c r="E311" s="293"/>
      <c r="F311" s="293"/>
      <c r="G311" s="293"/>
      <c r="H311" s="293"/>
      <c r="I311" s="293"/>
      <c r="J311" s="294"/>
    </row>
    <row r="312" spans="1:10" ht="15.6" customHeight="1" x14ac:dyDescent="0.25">
      <c r="A312" s="285"/>
      <c r="B312" s="285"/>
      <c r="C312" s="285"/>
      <c r="D312" s="285"/>
      <c r="E312" s="285"/>
      <c r="F312" s="285"/>
      <c r="G312" s="285"/>
      <c r="H312" s="285"/>
      <c r="I312" s="285"/>
      <c r="J312" s="285"/>
    </row>
    <row r="313" spans="1:10" ht="15.6" customHeight="1" thickBot="1" x14ac:dyDescent="0.3">
      <c r="A313" s="295" t="s">
        <v>28</v>
      </c>
      <c r="B313" s="295"/>
      <c r="C313" s="295"/>
      <c r="D313" s="295"/>
      <c r="E313" s="295"/>
      <c r="F313" s="295"/>
      <c r="G313" s="295"/>
      <c r="H313" s="295"/>
      <c r="I313" s="295"/>
      <c r="J313" s="295"/>
    </row>
    <row r="314" spans="1:10" ht="15.6" customHeight="1" x14ac:dyDescent="0.25">
      <c r="A314" s="286" t="s">
        <v>220</v>
      </c>
      <c r="B314" s="287"/>
      <c r="C314" s="287"/>
      <c r="D314" s="287"/>
      <c r="E314" s="287"/>
      <c r="F314" s="287"/>
      <c r="G314" s="287"/>
      <c r="H314" s="287"/>
      <c r="I314" s="287"/>
      <c r="J314" s="288"/>
    </row>
    <row r="315" spans="1:10" ht="15.6" customHeight="1" x14ac:dyDescent="0.25">
      <c r="A315" s="289"/>
      <c r="B315" s="290"/>
      <c r="C315" s="290"/>
      <c r="D315" s="290"/>
      <c r="E315" s="290"/>
      <c r="F315" s="290"/>
      <c r="G315" s="290"/>
      <c r="H315" s="290"/>
      <c r="I315" s="290"/>
      <c r="J315" s="291"/>
    </row>
    <row r="316" spans="1:10" ht="15.6" customHeight="1" x14ac:dyDescent="0.25">
      <c r="A316" s="289"/>
      <c r="B316" s="290"/>
      <c r="C316" s="290"/>
      <c r="D316" s="290"/>
      <c r="E316" s="290"/>
      <c r="F316" s="290"/>
      <c r="G316" s="290"/>
      <c r="H316" s="290"/>
      <c r="I316" s="290"/>
      <c r="J316" s="291"/>
    </row>
    <row r="317" spans="1:10" ht="15.6" customHeight="1" x14ac:dyDescent="0.25">
      <c r="A317" s="289"/>
      <c r="B317" s="290"/>
      <c r="C317" s="290"/>
      <c r="D317" s="290"/>
      <c r="E317" s="290"/>
      <c r="F317" s="290"/>
      <c r="G317" s="290"/>
      <c r="H317" s="290"/>
      <c r="I317" s="290"/>
      <c r="J317" s="291"/>
    </row>
    <row r="318" spans="1:10" ht="42" customHeight="1" thickBot="1" x14ac:dyDescent="0.3">
      <c r="A318" s="292"/>
      <c r="B318" s="293"/>
      <c r="C318" s="293"/>
      <c r="D318" s="293"/>
      <c r="E318" s="293"/>
      <c r="F318" s="293"/>
      <c r="G318" s="293"/>
      <c r="H318" s="293"/>
      <c r="I318" s="293"/>
      <c r="J318" s="294"/>
    </row>
    <row r="319" spans="1:10" ht="15.6" customHeight="1" x14ac:dyDescent="0.25">
      <c r="A319" s="285"/>
      <c r="B319" s="285"/>
      <c r="C319" s="285"/>
      <c r="D319" s="285"/>
      <c r="E319" s="285"/>
      <c r="F319" s="285"/>
      <c r="G319" s="285"/>
      <c r="H319" s="285"/>
      <c r="I319" s="285"/>
      <c r="J319" s="285"/>
    </row>
    <row r="320" spans="1:10" ht="15.6" customHeight="1" thickBot="1" x14ac:dyDescent="0.3">
      <c r="A320" s="295" t="s">
        <v>152</v>
      </c>
      <c r="B320" s="295"/>
      <c r="C320" s="295"/>
      <c r="D320" s="295"/>
      <c r="E320" s="295"/>
      <c r="F320" s="295"/>
      <c r="G320" s="295"/>
      <c r="H320" s="295"/>
      <c r="I320" s="295"/>
      <c r="J320" s="295"/>
    </row>
    <row r="321" spans="1:10" ht="15.6" customHeight="1" x14ac:dyDescent="0.25">
      <c r="A321" s="236"/>
      <c r="B321" s="236"/>
      <c r="C321" s="236"/>
      <c r="D321" s="236"/>
      <c r="E321" s="236"/>
      <c r="F321" s="236"/>
      <c r="G321" s="236"/>
      <c r="H321" s="236"/>
      <c r="I321" s="236"/>
      <c r="J321" s="236"/>
    </row>
    <row r="322" spans="1:10" ht="15.6" customHeight="1" x14ac:dyDescent="0.25">
      <c r="A322" s="237"/>
      <c r="B322" s="237"/>
      <c r="C322" s="237"/>
      <c r="D322" s="237"/>
      <c r="E322" s="237"/>
      <c r="F322" s="237"/>
      <c r="G322" s="237"/>
      <c r="H322" s="237"/>
      <c r="I322" s="237"/>
      <c r="J322" s="237"/>
    </row>
    <row r="323" spans="1:10" ht="15.6" customHeight="1" x14ac:dyDescent="0.25">
      <c r="A323" s="237"/>
      <c r="B323" s="237"/>
      <c r="C323" s="237"/>
      <c r="D323" s="237"/>
      <c r="E323" s="237"/>
      <c r="F323" s="237"/>
      <c r="G323" s="237"/>
      <c r="H323" s="237"/>
      <c r="I323" s="237"/>
      <c r="J323" s="237"/>
    </row>
    <row r="324" spans="1:10" ht="15.6" customHeight="1" x14ac:dyDescent="0.25">
      <c r="A324" s="237"/>
      <c r="B324" s="237"/>
      <c r="C324" s="237"/>
      <c r="D324" s="237"/>
      <c r="E324" s="237"/>
      <c r="F324" s="237"/>
      <c r="G324" s="237"/>
      <c r="H324" s="237"/>
      <c r="I324" s="237"/>
      <c r="J324" s="237"/>
    </row>
    <row r="325" spans="1:10" ht="15.6" customHeight="1" x14ac:dyDescent="0.25">
      <c r="A325" s="237"/>
      <c r="B325" s="237"/>
      <c r="C325" s="237"/>
      <c r="D325" s="237"/>
      <c r="E325" s="237"/>
      <c r="F325" s="237"/>
      <c r="G325" s="237"/>
      <c r="H325" s="237"/>
      <c r="I325" s="237"/>
      <c r="J325" s="237"/>
    </row>
    <row r="326" spans="1:10" ht="15.6" customHeight="1" thickBot="1" x14ac:dyDescent="0.3">
      <c r="A326" s="317"/>
      <c r="B326" s="318"/>
      <c r="C326" s="318"/>
      <c r="D326" s="318"/>
      <c r="E326" s="318"/>
      <c r="F326" s="318"/>
      <c r="G326" s="318"/>
      <c r="H326" s="318"/>
      <c r="I326" s="318"/>
      <c r="J326" s="319"/>
    </row>
    <row r="327" spans="1:10" ht="15.6" customHeight="1" x14ac:dyDescent="0.25">
      <c r="A327" s="285"/>
      <c r="B327" s="285"/>
      <c r="C327" s="285"/>
      <c r="D327" s="285"/>
      <c r="E327" s="285"/>
      <c r="F327" s="285"/>
      <c r="G327" s="285"/>
      <c r="H327" s="285"/>
      <c r="I327" s="285"/>
      <c r="J327" s="285"/>
    </row>
    <row r="328" spans="1:10" ht="15.6" customHeight="1" thickBot="1" x14ac:dyDescent="0.3">
      <c r="A328" s="315" t="s">
        <v>146</v>
      </c>
      <c r="B328" s="315"/>
      <c r="C328" s="315"/>
      <c r="D328" s="315"/>
      <c r="E328" s="315"/>
      <c r="F328" s="315"/>
      <c r="G328" s="315"/>
      <c r="H328" s="315"/>
      <c r="I328" s="315"/>
      <c r="J328" s="315"/>
    </row>
    <row r="329" spans="1:10" ht="15.6" customHeight="1" x14ac:dyDescent="0.25">
      <c r="A329" s="308" t="s">
        <v>221</v>
      </c>
      <c r="B329" s="309"/>
      <c r="C329" s="309"/>
      <c r="D329" s="309"/>
      <c r="E329" s="309"/>
      <c r="F329" s="309"/>
      <c r="G329" s="309"/>
      <c r="H329" s="309"/>
      <c r="I329" s="309"/>
      <c r="J329" s="310"/>
    </row>
    <row r="330" spans="1:10" ht="15.6" customHeight="1" x14ac:dyDescent="0.25">
      <c r="A330" s="311"/>
      <c r="B330" s="312"/>
      <c r="C330" s="312"/>
      <c r="D330" s="312"/>
      <c r="E330" s="312"/>
      <c r="F330" s="312"/>
      <c r="G330" s="312"/>
      <c r="H330" s="312"/>
      <c r="I330" s="312"/>
      <c r="J330" s="313"/>
    </row>
    <row r="331" spans="1:10" ht="15.6" customHeight="1" x14ac:dyDescent="0.25">
      <c r="A331" s="311"/>
      <c r="B331" s="312"/>
      <c r="C331" s="312"/>
      <c r="D331" s="312"/>
      <c r="E331" s="312"/>
      <c r="F331" s="312"/>
      <c r="G331" s="312"/>
      <c r="H331" s="312"/>
      <c r="I331" s="312"/>
      <c r="J331" s="313"/>
    </row>
    <row r="332" spans="1:10" ht="15.6" customHeight="1" x14ac:dyDescent="0.25">
      <c r="A332" s="311"/>
      <c r="B332" s="312"/>
      <c r="C332" s="312"/>
      <c r="D332" s="312"/>
      <c r="E332" s="312"/>
      <c r="F332" s="312"/>
      <c r="G332" s="312"/>
      <c r="H332" s="312"/>
      <c r="I332" s="312"/>
      <c r="J332" s="313"/>
    </row>
    <row r="333" spans="1:10" ht="15.6" customHeight="1" x14ac:dyDescent="0.25">
      <c r="A333" s="311"/>
      <c r="B333" s="312"/>
      <c r="C333" s="312"/>
      <c r="D333" s="312"/>
      <c r="E333" s="312"/>
      <c r="F333" s="312"/>
      <c r="G333" s="312"/>
      <c r="H333" s="312"/>
      <c r="I333" s="312"/>
      <c r="J333" s="313"/>
    </row>
    <row r="334" spans="1:10" ht="15.6" customHeight="1" x14ac:dyDescent="0.25">
      <c r="A334" s="311"/>
      <c r="B334" s="312"/>
      <c r="C334" s="312"/>
      <c r="D334" s="312"/>
      <c r="E334" s="312"/>
      <c r="F334" s="312"/>
      <c r="G334" s="312"/>
      <c r="H334" s="312"/>
      <c r="I334" s="312"/>
      <c r="J334" s="313"/>
    </row>
    <row r="335" spans="1:10" ht="15.6" customHeight="1" thickBot="1" x14ac:dyDescent="0.3">
      <c r="A335" s="314"/>
      <c r="B335" s="315"/>
      <c r="C335" s="315"/>
      <c r="D335" s="315"/>
      <c r="E335" s="315"/>
      <c r="F335" s="315"/>
      <c r="G335" s="315"/>
      <c r="H335" s="315"/>
      <c r="I335" s="315"/>
      <c r="J335" s="316"/>
    </row>
    <row r="336" spans="1:10" ht="15.6" customHeight="1" thickBot="1" x14ac:dyDescent="0.3">
      <c r="A336" s="305"/>
      <c r="B336" s="306"/>
      <c r="C336" s="306"/>
      <c r="D336" s="306"/>
      <c r="E336" s="306"/>
      <c r="F336" s="306"/>
      <c r="G336" s="306"/>
      <c r="H336" s="306"/>
      <c r="I336" s="306"/>
      <c r="J336" s="307"/>
    </row>
    <row r="337" spans="1:10" ht="15.6" customHeight="1" x14ac:dyDescent="0.3">
      <c r="A337" s="284" t="s">
        <v>144</v>
      </c>
      <c r="B337" s="284"/>
      <c r="C337" s="284"/>
      <c r="D337" s="284"/>
      <c r="E337" s="284"/>
      <c r="F337" s="284"/>
      <c r="G337" s="284"/>
      <c r="H337" s="284"/>
      <c r="I337" s="284"/>
      <c r="J337" s="284"/>
    </row>
    <row r="338" spans="1:10" ht="15.6" customHeight="1" thickBot="1" x14ac:dyDescent="0.3">
      <c r="A338" s="283"/>
      <c r="B338" s="283"/>
      <c r="C338" s="283"/>
      <c r="D338" s="283"/>
      <c r="E338" s="283"/>
      <c r="F338" s="283"/>
      <c r="G338" s="283"/>
      <c r="H338" s="283"/>
      <c r="I338" s="283"/>
      <c r="J338" s="283"/>
    </row>
    <row r="339" spans="1:10" ht="15.6" customHeight="1" thickBot="1" x14ac:dyDescent="0.3">
      <c r="A339" s="304" t="s">
        <v>135</v>
      </c>
      <c r="B339" s="304"/>
      <c r="C339" s="301" t="s">
        <v>222</v>
      </c>
      <c r="D339" s="302"/>
      <c r="E339" s="302"/>
      <c r="F339" s="302"/>
      <c r="G339" s="302"/>
      <c r="H339" s="302"/>
      <c r="I339" s="302"/>
      <c r="J339" s="303"/>
    </row>
    <row r="340" spans="1:10" ht="15.6" customHeight="1" thickBot="1" x14ac:dyDescent="0.3">
      <c r="A340" s="296"/>
      <c r="B340" s="296"/>
      <c r="C340" s="296"/>
      <c r="D340" s="296"/>
      <c r="E340" s="296"/>
      <c r="F340" s="296"/>
      <c r="G340" s="296"/>
      <c r="H340" s="296"/>
      <c r="I340" s="296"/>
      <c r="J340" s="296"/>
    </row>
    <row r="341" spans="1:10" ht="15.6" customHeight="1" thickBot="1" x14ac:dyDescent="0.3">
      <c r="A341" s="299" t="s">
        <v>60</v>
      </c>
      <c r="B341" s="299"/>
      <c r="C341" s="300"/>
      <c r="D341" s="142">
        <v>1</v>
      </c>
      <c r="F341" s="297" t="s">
        <v>61</v>
      </c>
      <c r="G341" s="297"/>
      <c r="H341" s="298"/>
      <c r="I341" s="142">
        <v>4</v>
      </c>
    </row>
    <row r="342" spans="1:10" ht="15.6" customHeight="1" x14ac:dyDescent="0.25">
      <c r="A342" s="296"/>
      <c r="B342" s="296"/>
      <c r="C342" s="296"/>
      <c r="D342" s="296"/>
      <c r="E342" s="296"/>
      <c r="F342" s="296"/>
      <c r="G342" s="296"/>
      <c r="H342" s="296"/>
      <c r="I342" s="296"/>
      <c r="J342" s="296"/>
    </row>
    <row r="343" spans="1:10" ht="15.6" customHeight="1" thickBot="1" x14ac:dyDescent="0.3">
      <c r="A343" s="295" t="s">
        <v>136</v>
      </c>
      <c r="B343" s="295"/>
      <c r="C343" s="295"/>
      <c r="D343" s="295"/>
      <c r="E343" s="295"/>
      <c r="F343" s="295"/>
      <c r="G343" s="295"/>
      <c r="H343" s="295"/>
      <c r="I343" s="295"/>
      <c r="J343" s="295"/>
    </row>
    <row r="344" spans="1:10" ht="15.6" customHeight="1" x14ac:dyDescent="0.25">
      <c r="A344" s="286" t="s">
        <v>237</v>
      </c>
      <c r="B344" s="287"/>
      <c r="C344" s="287"/>
      <c r="D344" s="287"/>
      <c r="E344" s="287"/>
      <c r="F344" s="287"/>
      <c r="G344" s="287"/>
      <c r="H344" s="287"/>
      <c r="I344" s="287"/>
      <c r="J344" s="288"/>
    </row>
    <row r="345" spans="1:10" ht="15.6" customHeight="1" x14ac:dyDescent="0.25">
      <c r="A345" s="289"/>
      <c r="B345" s="290"/>
      <c r="C345" s="290"/>
      <c r="D345" s="290"/>
      <c r="E345" s="290"/>
      <c r="F345" s="290"/>
      <c r="G345" s="290"/>
      <c r="H345" s="290"/>
      <c r="I345" s="290"/>
      <c r="J345" s="291"/>
    </row>
    <row r="346" spans="1:10" ht="15.6" customHeight="1" x14ac:dyDescent="0.25">
      <c r="A346" s="289"/>
      <c r="B346" s="290"/>
      <c r="C346" s="290"/>
      <c r="D346" s="290"/>
      <c r="E346" s="290"/>
      <c r="F346" s="290"/>
      <c r="G346" s="290"/>
      <c r="H346" s="290"/>
      <c r="I346" s="290"/>
      <c r="J346" s="291"/>
    </row>
    <row r="347" spans="1:10" ht="15.6" customHeight="1" x14ac:dyDescent="0.25">
      <c r="A347" s="289"/>
      <c r="B347" s="290"/>
      <c r="C347" s="290"/>
      <c r="D347" s="290"/>
      <c r="E347" s="290"/>
      <c r="F347" s="290"/>
      <c r="G347" s="290"/>
      <c r="H347" s="290"/>
      <c r="I347" s="290"/>
      <c r="J347" s="291"/>
    </row>
    <row r="348" spans="1:10" ht="15.6" customHeight="1" x14ac:dyDescent="0.25">
      <c r="A348" s="289"/>
      <c r="B348" s="290"/>
      <c r="C348" s="290"/>
      <c r="D348" s="290"/>
      <c r="E348" s="290"/>
      <c r="F348" s="290"/>
      <c r="G348" s="290"/>
      <c r="H348" s="290"/>
      <c r="I348" s="290"/>
      <c r="J348" s="291"/>
    </row>
    <row r="349" spans="1:10" ht="15.6" customHeight="1" x14ac:dyDescent="0.25">
      <c r="A349" s="289"/>
      <c r="B349" s="290"/>
      <c r="C349" s="290"/>
      <c r="D349" s="290"/>
      <c r="E349" s="290"/>
      <c r="F349" s="290"/>
      <c r="G349" s="290"/>
      <c r="H349" s="290"/>
      <c r="I349" s="290"/>
      <c r="J349" s="291"/>
    </row>
    <row r="350" spans="1:10" ht="15.6" customHeight="1" x14ac:dyDescent="0.25">
      <c r="A350" s="289"/>
      <c r="B350" s="290"/>
      <c r="C350" s="290"/>
      <c r="D350" s="290"/>
      <c r="E350" s="290"/>
      <c r="F350" s="290"/>
      <c r="G350" s="290"/>
      <c r="H350" s="290"/>
      <c r="I350" s="290"/>
      <c r="J350" s="291"/>
    </row>
    <row r="351" spans="1:10" ht="15.6" customHeight="1" x14ac:dyDescent="0.25">
      <c r="A351" s="289"/>
      <c r="B351" s="290"/>
      <c r="C351" s="290"/>
      <c r="D351" s="290"/>
      <c r="E351" s="290"/>
      <c r="F351" s="290"/>
      <c r="G351" s="290"/>
      <c r="H351" s="290"/>
      <c r="I351" s="290"/>
      <c r="J351" s="291"/>
    </row>
    <row r="352" spans="1:10" ht="15.6" customHeight="1" x14ac:dyDescent="0.25">
      <c r="A352" s="289"/>
      <c r="B352" s="290"/>
      <c r="C352" s="290"/>
      <c r="D352" s="290"/>
      <c r="E352" s="290"/>
      <c r="F352" s="290"/>
      <c r="G352" s="290"/>
      <c r="H352" s="290"/>
      <c r="I352" s="290"/>
      <c r="J352" s="291"/>
    </row>
    <row r="353" spans="1:10" ht="235.5" customHeight="1" thickBot="1" x14ac:dyDescent="0.3">
      <c r="A353" s="292"/>
      <c r="B353" s="293"/>
      <c r="C353" s="293"/>
      <c r="D353" s="293"/>
      <c r="E353" s="293"/>
      <c r="F353" s="293"/>
      <c r="G353" s="293"/>
      <c r="H353" s="293"/>
      <c r="I353" s="293"/>
      <c r="J353" s="294"/>
    </row>
    <row r="354" spans="1:10" ht="15.6" customHeight="1" x14ac:dyDescent="0.25">
      <c r="A354" s="285"/>
      <c r="B354" s="285"/>
      <c r="C354" s="285"/>
      <c r="D354" s="285"/>
      <c r="E354" s="285"/>
      <c r="F354" s="285"/>
      <c r="G354" s="285"/>
      <c r="H354" s="285"/>
      <c r="I354" s="285"/>
      <c r="J354" s="285"/>
    </row>
    <row r="355" spans="1:10" ht="15.6" customHeight="1" thickBot="1" x14ac:dyDescent="0.3">
      <c r="A355" s="295" t="s">
        <v>28</v>
      </c>
      <c r="B355" s="295"/>
      <c r="C355" s="295"/>
      <c r="D355" s="295"/>
      <c r="E355" s="295"/>
      <c r="F355" s="295"/>
      <c r="G355" s="295"/>
      <c r="H355" s="295"/>
      <c r="I355" s="295"/>
      <c r="J355" s="295"/>
    </row>
    <row r="356" spans="1:10" ht="15.6" customHeight="1" x14ac:dyDescent="0.25">
      <c r="A356" s="286" t="s">
        <v>223</v>
      </c>
      <c r="B356" s="287"/>
      <c r="C356" s="287"/>
      <c r="D356" s="287"/>
      <c r="E356" s="287"/>
      <c r="F356" s="287"/>
      <c r="G356" s="287"/>
      <c r="H356" s="287"/>
      <c r="I356" s="287"/>
      <c r="J356" s="288"/>
    </row>
    <row r="357" spans="1:10" ht="15.6" customHeight="1" x14ac:dyDescent="0.25">
      <c r="A357" s="289"/>
      <c r="B357" s="290"/>
      <c r="C357" s="290"/>
      <c r="D357" s="290"/>
      <c r="E357" s="290"/>
      <c r="F357" s="290"/>
      <c r="G357" s="290"/>
      <c r="H357" s="290"/>
      <c r="I357" s="290"/>
      <c r="J357" s="291"/>
    </row>
    <row r="358" spans="1:10" ht="15.6" customHeight="1" x14ac:dyDescent="0.25">
      <c r="A358" s="289"/>
      <c r="B358" s="290"/>
      <c r="C358" s="290"/>
      <c r="D358" s="290"/>
      <c r="E358" s="290"/>
      <c r="F358" s="290"/>
      <c r="G358" s="290"/>
      <c r="H358" s="290"/>
      <c r="I358" s="290"/>
      <c r="J358" s="291"/>
    </row>
    <row r="359" spans="1:10" ht="15.6" customHeight="1" x14ac:dyDescent="0.25">
      <c r="A359" s="289"/>
      <c r="B359" s="290"/>
      <c r="C359" s="290"/>
      <c r="D359" s="290"/>
      <c r="E359" s="290"/>
      <c r="F359" s="290"/>
      <c r="G359" s="290"/>
      <c r="H359" s="290"/>
      <c r="I359" s="290"/>
      <c r="J359" s="291"/>
    </row>
    <row r="360" spans="1:10" ht="15.6" customHeight="1" thickBot="1" x14ac:dyDescent="0.3">
      <c r="A360" s="292"/>
      <c r="B360" s="293"/>
      <c r="C360" s="293"/>
      <c r="D360" s="293"/>
      <c r="E360" s="293"/>
      <c r="F360" s="293"/>
      <c r="G360" s="293"/>
      <c r="H360" s="293"/>
      <c r="I360" s="293"/>
      <c r="J360" s="294"/>
    </row>
    <row r="361" spans="1:10" ht="15.6" customHeight="1" x14ac:dyDescent="0.25">
      <c r="A361" s="285"/>
      <c r="B361" s="285"/>
      <c r="C361" s="285"/>
      <c r="D361" s="285"/>
      <c r="E361" s="285"/>
      <c r="F361" s="285"/>
      <c r="G361" s="285"/>
      <c r="H361" s="285"/>
      <c r="I361" s="285"/>
      <c r="J361" s="285"/>
    </row>
    <row r="362" spans="1:10" ht="15.6" customHeight="1" thickBot="1" x14ac:dyDescent="0.3">
      <c r="A362" s="295" t="s">
        <v>152</v>
      </c>
      <c r="B362" s="295"/>
      <c r="C362" s="295"/>
      <c r="D362" s="295"/>
      <c r="E362" s="295"/>
      <c r="F362" s="295"/>
      <c r="G362" s="295"/>
      <c r="H362" s="295"/>
      <c r="I362" s="295"/>
      <c r="J362" s="295"/>
    </row>
    <row r="363" spans="1:10" ht="15.6" customHeight="1" x14ac:dyDescent="0.25">
      <c r="A363" s="236"/>
      <c r="B363" s="236"/>
      <c r="C363" s="236"/>
      <c r="D363" s="236"/>
      <c r="E363" s="236"/>
      <c r="F363" s="236"/>
      <c r="G363" s="236"/>
      <c r="H363" s="236"/>
      <c r="I363" s="236"/>
      <c r="J363" s="236"/>
    </row>
    <row r="364" spans="1:10" ht="15.6" customHeight="1" x14ac:dyDescent="0.25">
      <c r="A364" s="237"/>
      <c r="B364" s="237"/>
      <c r="C364" s="237"/>
      <c r="D364" s="237"/>
      <c r="E364" s="237"/>
      <c r="F364" s="237"/>
      <c r="G364" s="237"/>
      <c r="H364" s="237"/>
      <c r="I364" s="237"/>
      <c r="J364" s="237"/>
    </row>
    <row r="365" spans="1:10" ht="15.6" customHeight="1" x14ac:dyDescent="0.25">
      <c r="A365" s="237"/>
      <c r="B365" s="237"/>
      <c r="C365" s="237"/>
      <c r="D365" s="237"/>
      <c r="E365" s="237"/>
      <c r="F365" s="237"/>
      <c r="G365" s="237"/>
      <c r="H365" s="237"/>
      <c r="I365" s="237"/>
      <c r="J365" s="237"/>
    </row>
    <row r="366" spans="1:10" ht="15.6" customHeight="1" x14ac:dyDescent="0.25">
      <c r="A366" s="237"/>
      <c r="B366" s="237"/>
      <c r="C366" s="237"/>
      <c r="D366" s="237"/>
      <c r="E366" s="237"/>
      <c r="F366" s="237"/>
      <c r="G366" s="237"/>
      <c r="H366" s="237"/>
      <c r="I366" s="237"/>
      <c r="J366" s="237"/>
    </row>
    <row r="367" spans="1:10" ht="15.6" customHeight="1" x14ac:dyDescent="0.25">
      <c r="A367" s="237"/>
      <c r="B367" s="237"/>
      <c r="C367" s="237"/>
      <c r="D367" s="237"/>
      <c r="E367" s="237"/>
      <c r="F367" s="237"/>
      <c r="G367" s="237"/>
      <c r="H367" s="237"/>
      <c r="I367" s="237"/>
      <c r="J367" s="237"/>
    </row>
    <row r="368" spans="1:10" ht="15.6" customHeight="1" thickBot="1" x14ac:dyDescent="0.3">
      <c r="A368" s="317"/>
      <c r="B368" s="318"/>
      <c r="C368" s="318"/>
      <c r="D368" s="318"/>
      <c r="E368" s="318"/>
      <c r="F368" s="318"/>
      <c r="G368" s="318"/>
      <c r="H368" s="318"/>
      <c r="I368" s="318"/>
      <c r="J368" s="319"/>
    </row>
    <row r="369" spans="1:10" ht="15.6" customHeight="1" x14ac:dyDescent="0.25">
      <c r="A369" s="285"/>
      <c r="B369" s="285"/>
      <c r="C369" s="285"/>
      <c r="D369" s="285"/>
      <c r="E369" s="285"/>
      <c r="F369" s="285"/>
      <c r="G369" s="285"/>
      <c r="H369" s="285"/>
      <c r="I369" s="285"/>
      <c r="J369" s="285"/>
    </row>
    <row r="370" spans="1:10" ht="15.6" customHeight="1" thickBot="1" x14ac:dyDescent="0.3">
      <c r="A370" s="315" t="s">
        <v>146</v>
      </c>
      <c r="B370" s="315"/>
      <c r="C370" s="315"/>
      <c r="D370" s="315"/>
      <c r="E370" s="315"/>
      <c r="F370" s="315"/>
      <c r="G370" s="315"/>
      <c r="H370" s="315"/>
      <c r="I370" s="315"/>
      <c r="J370" s="315"/>
    </row>
    <row r="371" spans="1:10" ht="15.6" customHeight="1" x14ac:dyDescent="0.25">
      <c r="A371" s="308" t="s">
        <v>224</v>
      </c>
      <c r="B371" s="309"/>
      <c r="C371" s="309"/>
      <c r="D371" s="309"/>
      <c r="E371" s="309"/>
      <c r="F371" s="309"/>
      <c r="G371" s="309"/>
      <c r="H371" s="309"/>
      <c r="I371" s="309"/>
      <c r="J371" s="310"/>
    </row>
    <row r="372" spans="1:10" ht="15.6" customHeight="1" x14ac:dyDescent="0.25">
      <c r="A372" s="311"/>
      <c r="B372" s="312"/>
      <c r="C372" s="312"/>
      <c r="D372" s="312"/>
      <c r="E372" s="312"/>
      <c r="F372" s="312"/>
      <c r="G372" s="312"/>
      <c r="H372" s="312"/>
      <c r="I372" s="312"/>
      <c r="J372" s="313"/>
    </row>
    <row r="373" spans="1:10" ht="15.6" customHeight="1" x14ac:dyDescent="0.25">
      <c r="A373" s="311"/>
      <c r="B373" s="312"/>
      <c r="C373" s="312"/>
      <c r="D373" s="312"/>
      <c r="E373" s="312"/>
      <c r="F373" s="312"/>
      <c r="G373" s="312"/>
      <c r="H373" s="312"/>
      <c r="I373" s="312"/>
      <c r="J373" s="313"/>
    </row>
    <row r="374" spans="1:10" ht="15.6" customHeight="1" x14ac:dyDescent="0.25">
      <c r="A374" s="311"/>
      <c r="B374" s="312"/>
      <c r="C374" s="312"/>
      <c r="D374" s="312"/>
      <c r="E374" s="312"/>
      <c r="F374" s="312"/>
      <c r="G374" s="312"/>
      <c r="H374" s="312"/>
      <c r="I374" s="312"/>
      <c r="J374" s="313"/>
    </row>
    <row r="375" spans="1:10" ht="15.6" customHeight="1" x14ac:dyDescent="0.25">
      <c r="A375" s="311"/>
      <c r="B375" s="312"/>
      <c r="C375" s="312"/>
      <c r="D375" s="312"/>
      <c r="E375" s="312"/>
      <c r="F375" s="312"/>
      <c r="G375" s="312"/>
      <c r="H375" s="312"/>
      <c r="I375" s="312"/>
      <c r="J375" s="313"/>
    </row>
    <row r="376" spans="1:10" ht="15.6" customHeight="1" x14ac:dyDescent="0.25">
      <c r="A376" s="311"/>
      <c r="B376" s="312"/>
      <c r="C376" s="312"/>
      <c r="D376" s="312"/>
      <c r="E376" s="312"/>
      <c r="F376" s="312"/>
      <c r="G376" s="312"/>
      <c r="H376" s="312"/>
      <c r="I376" s="312"/>
      <c r="J376" s="313"/>
    </row>
    <row r="377" spans="1:10" ht="15.6" customHeight="1" thickBot="1" x14ac:dyDescent="0.3">
      <c r="A377" s="314"/>
      <c r="B377" s="315"/>
      <c r="C377" s="315"/>
      <c r="D377" s="315"/>
      <c r="E377" s="315"/>
      <c r="F377" s="315"/>
      <c r="G377" s="315"/>
      <c r="H377" s="315"/>
      <c r="I377" s="315"/>
      <c r="J377" s="316"/>
    </row>
    <row r="378" spans="1:10" ht="15.6" customHeight="1" thickBot="1" x14ac:dyDescent="0.3">
      <c r="A378" s="305"/>
      <c r="B378" s="306"/>
      <c r="C378" s="306"/>
      <c r="D378" s="306"/>
      <c r="E378" s="306"/>
      <c r="F378" s="306"/>
      <c r="G378" s="306"/>
      <c r="H378" s="306"/>
      <c r="I378" s="306"/>
      <c r="J378" s="307"/>
    </row>
    <row r="379" spans="1:10" ht="15.6" customHeight="1" x14ac:dyDescent="0.3">
      <c r="A379" s="284" t="s">
        <v>145</v>
      </c>
      <c r="B379" s="284"/>
      <c r="C379" s="284"/>
      <c r="D379" s="284"/>
      <c r="E379" s="284"/>
      <c r="F379" s="284"/>
      <c r="G379" s="284"/>
      <c r="H379" s="284"/>
      <c r="I379" s="284"/>
      <c r="J379" s="284"/>
    </row>
    <row r="380" spans="1:10" ht="15.6" customHeight="1" thickBot="1" x14ac:dyDescent="0.3">
      <c r="A380" s="283"/>
      <c r="B380" s="283"/>
      <c r="C380" s="283"/>
      <c r="D380" s="283"/>
      <c r="E380" s="283"/>
      <c r="F380" s="283"/>
      <c r="G380" s="283"/>
      <c r="H380" s="283"/>
      <c r="I380" s="283"/>
      <c r="J380" s="283"/>
    </row>
    <row r="381" spans="1:10" ht="15.6" customHeight="1" thickBot="1" x14ac:dyDescent="0.3">
      <c r="A381" s="304" t="s">
        <v>135</v>
      </c>
      <c r="B381" s="304"/>
      <c r="C381" s="301" t="s">
        <v>225</v>
      </c>
      <c r="D381" s="302"/>
      <c r="E381" s="302"/>
      <c r="F381" s="302"/>
      <c r="G381" s="302"/>
      <c r="H381" s="302"/>
      <c r="I381" s="302"/>
      <c r="J381" s="303"/>
    </row>
    <row r="382" spans="1:10" ht="15.6" customHeight="1" thickBot="1" x14ac:dyDescent="0.3">
      <c r="A382" s="296"/>
      <c r="B382" s="296"/>
      <c r="C382" s="296"/>
      <c r="D382" s="296"/>
      <c r="E382" s="296"/>
      <c r="F382" s="296"/>
      <c r="G382" s="296"/>
      <c r="H382" s="296"/>
      <c r="I382" s="296"/>
      <c r="J382" s="296"/>
    </row>
    <row r="383" spans="1:10" ht="15.6" customHeight="1" thickBot="1" x14ac:dyDescent="0.3">
      <c r="A383" s="299" t="s">
        <v>60</v>
      </c>
      <c r="B383" s="299"/>
      <c r="C383" s="300"/>
      <c r="D383" s="142">
        <v>2</v>
      </c>
      <c r="F383" s="297" t="s">
        <v>61</v>
      </c>
      <c r="G383" s="297"/>
      <c r="H383" s="298"/>
      <c r="I383" s="142">
        <v>2</v>
      </c>
    </row>
    <row r="384" spans="1:10" ht="15.6" customHeight="1" x14ac:dyDescent="0.25">
      <c r="A384" s="296"/>
      <c r="B384" s="296"/>
      <c r="C384" s="296"/>
      <c r="D384" s="296"/>
      <c r="E384" s="296"/>
      <c r="F384" s="296"/>
      <c r="G384" s="296"/>
      <c r="H384" s="296"/>
      <c r="I384" s="296"/>
      <c r="J384" s="296"/>
    </row>
    <row r="385" spans="1:10" ht="15.6" customHeight="1" thickBot="1" x14ac:dyDescent="0.3">
      <c r="A385" s="295" t="s">
        <v>136</v>
      </c>
      <c r="B385" s="295"/>
      <c r="C385" s="295"/>
      <c r="D385" s="295"/>
      <c r="E385" s="295"/>
      <c r="F385" s="295"/>
      <c r="G385" s="295"/>
      <c r="H385" s="295"/>
      <c r="I385" s="295"/>
      <c r="J385" s="295"/>
    </row>
    <row r="386" spans="1:10" ht="15.6" customHeight="1" x14ac:dyDescent="0.25">
      <c r="A386" s="286" t="s">
        <v>227</v>
      </c>
      <c r="B386" s="287"/>
      <c r="C386" s="287"/>
      <c r="D386" s="287"/>
      <c r="E386" s="287"/>
      <c r="F386" s="287"/>
      <c r="G386" s="287"/>
      <c r="H386" s="287"/>
      <c r="I386" s="287"/>
      <c r="J386" s="288"/>
    </row>
    <row r="387" spans="1:10" ht="15.6" customHeight="1" x14ac:dyDescent="0.25">
      <c r="A387" s="289"/>
      <c r="B387" s="290"/>
      <c r="C387" s="290"/>
      <c r="D387" s="290"/>
      <c r="E387" s="290"/>
      <c r="F387" s="290"/>
      <c r="G387" s="290"/>
      <c r="H387" s="290"/>
      <c r="I387" s="290"/>
      <c r="J387" s="291"/>
    </row>
    <row r="388" spans="1:10" ht="15.6" customHeight="1" x14ac:dyDescent="0.25">
      <c r="A388" s="289"/>
      <c r="B388" s="290"/>
      <c r="C388" s="290"/>
      <c r="D388" s="290"/>
      <c r="E388" s="290"/>
      <c r="F388" s="290"/>
      <c r="G388" s="290"/>
      <c r="H388" s="290"/>
      <c r="I388" s="290"/>
      <c r="J388" s="291"/>
    </row>
    <row r="389" spans="1:10" ht="15.6" customHeight="1" x14ac:dyDescent="0.25">
      <c r="A389" s="289"/>
      <c r="B389" s="290"/>
      <c r="C389" s="290"/>
      <c r="D389" s="290"/>
      <c r="E389" s="290"/>
      <c r="F389" s="290"/>
      <c r="G389" s="290"/>
      <c r="H389" s="290"/>
      <c r="I389" s="290"/>
      <c r="J389" s="291"/>
    </row>
    <row r="390" spans="1:10" ht="15.6" customHeight="1" x14ac:dyDescent="0.25">
      <c r="A390" s="289"/>
      <c r="B390" s="290"/>
      <c r="C390" s="290"/>
      <c r="D390" s="290"/>
      <c r="E390" s="290"/>
      <c r="F390" s="290"/>
      <c r="G390" s="290"/>
      <c r="H390" s="290"/>
      <c r="I390" s="290"/>
      <c r="J390" s="291"/>
    </row>
    <row r="391" spans="1:10" ht="15.6" customHeight="1" x14ac:dyDescent="0.25">
      <c r="A391" s="289"/>
      <c r="B391" s="290"/>
      <c r="C391" s="290"/>
      <c r="D391" s="290"/>
      <c r="E391" s="290"/>
      <c r="F391" s="290"/>
      <c r="G391" s="290"/>
      <c r="H391" s="290"/>
      <c r="I391" s="290"/>
      <c r="J391" s="291"/>
    </row>
    <row r="392" spans="1:10" ht="15.6" customHeight="1" x14ac:dyDescent="0.25">
      <c r="A392" s="289"/>
      <c r="B392" s="290"/>
      <c r="C392" s="290"/>
      <c r="D392" s="290"/>
      <c r="E392" s="290"/>
      <c r="F392" s="290"/>
      <c r="G392" s="290"/>
      <c r="H392" s="290"/>
      <c r="I392" s="290"/>
      <c r="J392" s="291"/>
    </row>
    <row r="393" spans="1:10" ht="15.6" customHeight="1" x14ac:dyDescent="0.25">
      <c r="A393" s="289"/>
      <c r="B393" s="290"/>
      <c r="C393" s="290"/>
      <c r="D393" s="290"/>
      <c r="E393" s="290"/>
      <c r="F393" s="290"/>
      <c r="G393" s="290"/>
      <c r="H393" s="290"/>
      <c r="I393" s="290"/>
      <c r="J393" s="291"/>
    </row>
    <row r="394" spans="1:10" ht="15.6" customHeight="1" x14ac:dyDescent="0.25">
      <c r="A394" s="289"/>
      <c r="B394" s="290"/>
      <c r="C394" s="290"/>
      <c r="D394" s="290"/>
      <c r="E394" s="290"/>
      <c r="F394" s="290"/>
      <c r="G394" s="290"/>
      <c r="H394" s="290"/>
      <c r="I394" s="290"/>
      <c r="J394" s="291"/>
    </row>
    <row r="395" spans="1:10" ht="15.6" customHeight="1" thickBot="1" x14ac:dyDescent="0.3">
      <c r="A395" s="292"/>
      <c r="B395" s="293"/>
      <c r="C395" s="293"/>
      <c r="D395" s="293"/>
      <c r="E395" s="293"/>
      <c r="F395" s="293"/>
      <c r="G395" s="293"/>
      <c r="H395" s="293"/>
      <c r="I395" s="293"/>
      <c r="J395" s="294"/>
    </row>
    <row r="396" spans="1:10" ht="15.6" customHeight="1" x14ac:dyDescent="0.25">
      <c r="A396" s="285"/>
      <c r="B396" s="285"/>
      <c r="C396" s="285"/>
      <c r="D396" s="285"/>
      <c r="E396" s="285"/>
      <c r="F396" s="285"/>
      <c r="G396" s="285"/>
      <c r="H396" s="285"/>
      <c r="I396" s="285"/>
      <c r="J396" s="285"/>
    </row>
    <row r="397" spans="1:10" ht="15.6" customHeight="1" thickBot="1" x14ac:dyDescent="0.3">
      <c r="A397" s="295" t="s">
        <v>28</v>
      </c>
      <c r="B397" s="295"/>
      <c r="C397" s="295"/>
      <c r="D397" s="295"/>
      <c r="E397" s="295"/>
      <c r="F397" s="295"/>
      <c r="G397" s="295"/>
      <c r="H397" s="295"/>
      <c r="I397" s="295"/>
      <c r="J397" s="295"/>
    </row>
    <row r="398" spans="1:10" ht="15.6" customHeight="1" x14ac:dyDescent="0.25">
      <c r="A398" s="286" t="s">
        <v>226</v>
      </c>
      <c r="B398" s="287"/>
      <c r="C398" s="287"/>
      <c r="D398" s="287"/>
      <c r="E398" s="287"/>
      <c r="F398" s="287"/>
      <c r="G398" s="287"/>
      <c r="H398" s="287"/>
      <c r="I398" s="287"/>
      <c r="J398" s="288"/>
    </row>
    <row r="399" spans="1:10" ht="15.6" customHeight="1" x14ac:dyDescent="0.25">
      <c r="A399" s="289"/>
      <c r="B399" s="290"/>
      <c r="C399" s="290"/>
      <c r="D399" s="290"/>
      <c r="E399" s="290"/>
      <c r="F399" s="290"/>
      <c r="G399" s="290"/>
      <c r="H399" s="290"/>
      <c r="I399" s="290"/>
      <c r="J399" s="291"/>
    </row>
    <row r="400" spans="1:10" ht="15.6" customHeight="1" x14ac:dyDescent="0.25">
      <c r="A400" s="289"/>
      <c r="B400" s="290"/>
      <c r="C400" s="290"/>
      <c r="D400" s="290"/>
      <c r="E400" s="290"/>
      <c r="F400" s="290"/>
      <c r="G400" s="290"/>
      <c r="H400" s="290"/>
      <c r="I400" s="290"/>
      <c r="J400" s="291"/>
    </row>
    <row r="401" spans="1:10" ht="15.6" customHeight="1" x14ac:dyDescent="0.25">
      <c r="A401" s="289"/>
      <c r="B401" s="290"/>
      <c r="C401" s="290"/>
      <c r="D401" s="290"/>
      <c r="E401" s="290"/>
      <c r="F401" s="290"/>
      <c r="G401" s="290"/>
      <c r="H401" s="290"/>
      <c r="I401" s="290"/>
      <c r="J401" s="291"/>
    </row>
    <row r="402" spans="1:10" ht="15.6" customHeight="1" thickBot="1" x14ac:dyDescent="0.3">
      <c r="A402" s="292"/>
      <c r="B402" s="293"/>
      <c r="C402" s="293"/>
      <c r="D402" s="293"/>
      <c r="E402" s="293"/>
      <c r="F402" s="293"/>
      <c r="G402" s="293"/>
      <c r="H402" s="293"/>
      <c r="I402" s="293"/>
      <c r="J402" s="294"/>
    </row>
    <row r="403" spans="1:10" ht="15.6" customHeight="1" x14ac:dyDescent="0.25">
      <c r="A403" s="285"/>
      <c r="B403" s="285"/>
      <c r="C403" s="285"/>
      <c r="D403" s="285"/>
      <c r="E403" s="285"/>
      <c r="F403" s="285"/>
      <c r="G403" s="285"/>
      <c r="H403" s="285"/>
      <c r="I403" s="285"/>
      <c r="J403" s="285"/>
    </row>
    <row r="404" spans="1:10" ht="15.6" customHeight="1" thickBot="1" x14ac:dyDescent="0.3">
      <c r="A404" s="295" t="s">
        <v>152</v>
      </c>
      <c r="B404" s="295"/>
      <c r="C404" s="295"/>
      <c r="D404" s="295"/>
      <c r="E404" s="295"/>
      <c r="F404" s="295"/>
      <c r="G404" s="295"/>
      <c r="H404" s="295"/>
      <c r="I404" s="295"/>
      <c r="J404" s="295"/>
    </row>
    <row r="405" spans="1:10" ht="15.6" customHeight="1" x14ac:dyDescent="0.25">
      <c r="A405" s="236"/>
      <c r="B405" s="236"/>
      <c r="C405" s="236"/>
      <c r="D405" s="236"/>
      <c r="E405" s="236"/>
      <c r="F405" s="236"/>
      <c r="G405" s="236"/>
      <c r="H405" s="236"/>
      <c r="I405" s="236"/>
      <c r="J405" s="236"/>
    </row>
    <row r="406" spans="1:10" ht="15.6" customHeight="1" x14ac:dyDescent="0.25">
      <c r="A406" s="237"/>
      <c r="B406" s="237"/>
      <c r="C406" s="237"/>
      <c r="D406" s="237"/>
      <c r="E406" s="237"/>
      <c r="F406" s="237"/>
      <c r="G406" s="237"/>
      <c r="H406" s="237"/>
      <c r="I406" s="237"/>
      <c r="J406" s="237"/>
    </row>
    <row r="407" spans="1:10" ht="15.6" customHeight="1" x14ac:dyDescent="0.25">
      <c r="A407" s="237"/>
      <c r="B407" s="237"/>
      <c r="C407" s="237"/>
      <c r="D407" s="237"/>
      <c r="E407" s="237"/>
      <c r="F407" s="237"/>
      <c r="G407" s="237"/>
      <c r="H407" s="237"/>
      <c r="I407" s="237"/>
      <c r="J407" s="237"/>
    </row>
    <row r="408" spans="1:10" ht="15.6" customHeight="1" x14ac:dyDescent="0.25">
      <c r="A408" s="237"/>
      <c r="B408" s="237"/>
      <c r="C408" s="237"/>
      <c r="D408" s="237"/>
      <c r="E408" s="237"/>
      <c r="F408" s="237"/>
      <c r="G408" s="237"/>
      <c r="H408" s="237"/>
      <c r="I408" s="237"/>
      <c r="J408" s="237"/>
    </row>
    <row r="409" spans="1:10" ht="15.6" customHeight="1" x14ac:dyDescent="0.25">
      <c r="A409" s="237"/>
      <c r="B409" s="237"/>
      <c r="C409" s="237"/>
      <c r="D409" s="237"/>
      <c r="E409" s="237"/>
      <c r="F409" s="237"/>
      <c r="G409" s="237"/>
      <c r="H409" s="237"/>
      <c r="I409" s="237"/>
      <c r="J409" s="237"/>
    </row>
    <row r="410" spans="1:10" ht="15.6" customHeight="1" thickBot="1" x14ac:dyDescent="0.3">
      <c r="A410" s="317"/>
      <c r="B410" s="318"/>
      <c r="C410" s="318"/>
      <c r="D410" s="318"/>
      <c r="E410" s="318"/>
      <c r="F410" s="318"/>
      <c r="G410" s="318"/>
      <c r="H410" s="318"/>
      <c r="I410" s="318"/>
      <c r="J410" s="319"/>
    </row>
    <row r="411" spans="1:10" ht="15.6" customHeight="1" x14ac:dyDescent="0.25">
      <c r="A411" s="285"/>
      <c r="B411" s="285"/>
      <c r="C411" s="285"/>
      <c r="D411" s="285"/>
      <c r="E411" s="285"/>
      <c r="F411" s="285"/>
      <c r="G411" s="285"/>
      <c r="H411" s="285"/>
      <c r="I411" s="285"/>
      <c r="J411" s="285"/>
    </row>
    <row r="412" spans="1:10" ht="15.6" customHeight="1" thickBot="1" x14ac:dyDescent="0.3">
      <c r="A412" s="315" t="s">
        <v>146</v>
      </c>
      <c r="B412" s="315"/>
      <c r="C412" s="315"/>
      <c r="D412" s="315"/>
      <c r="E412" s="315"/>
      <c r="F412" s="315"/>
      <c r="G412" s="315"/>
      <c r="H412" s="315"/>
      <c r="I412" s="315"/>
      <c r="J412" s="315"/>
    </row>
    <row r="413" spans="1:10" ht="15.6" customHeight="1" x14ac:dyDescent="0.25">
      <c r="A413" s="321"/>
      <c r="B413" s="309"/>
      <c r="C413" s="309"/>
      <c r="D413" s="309"/>
      <c r="E413" s="309"/>
      <c r="F413" s="309"/>
      <c r="G413" s="309"/>
      <c r="H413" s="309"/>
      <c r="I413" s="309"/>
      <c r="J413" s="310"/>
    </row>
    <row r="414" spans="1:10" ht="15.6" customHeight="1" x14ac:dyDescent="0.25">
      <c r="A414" s="311"/>
      <c r="B414" s="312"/>
      <c r="C414" s="312"/>
      <c r="D414" s="312"/>
      <c r="E414" s="312"/>
      <c r="F414" s="312"/>
      <c r="G414" s="312"/>
      <c r="H414" s="312"/>
      <c r="I414" s="312"/>
      <c r="J414" s="313"/>
    </row>
    <row r="415" spans="1:10" ht="15.6" customHeight="1" x14ac:dyDescent="0.25">
      <c r="A415" s="311"/>
      <c r="B415" s="312"/>
      <c r="C415" s="312"/>
      <c r="D415" s="312"/>
      <c r="E415" s="312"/>
      <c r="F415" s="312"/>
      <c r="G415" s="312"/>
      <c r="H415" s="312"/>
      <c r="I415" s="312"/>
      <c r="J415" s="313"/>
    </row>
    <row r="416" spans="1:10" ht="15.6" customHeight="1" x14ac:dyDescent="0.25">
      <c r="A416" s="311"/>
      <c r="B416" s="312"/>
      <c r="C416" s="312"/>
      <c r="D416" s="312"/>
      <c r="E416" s="312"/>
      <c r="F416" s="312"/>
      <c r="G416" s="312"/>
      <c r="H416" s="312"/>
      <c r="I416" s="312"/>
      <c r="J416" s="313"/>
    </row>
    <row r="417" spans="1:10" ht="15.6" customHeight="1" x14ac:dyDescent="0.25">
      <c r="A417" s="311"/>
      <c r="B417" s="312"/>
      <c r="C417" s="312"/>
      <c r="D417" s="312"/>
      <c r="E417" s="312"/>
      <c r="F417" s="312"/>
      <c r="G417" s="312"/>
      <c r="H417" s="312"/>
      <c r="I417" s="312"/>
      <c r="J417" s="313"/>
    </row>
    <row r="418" spans="1:10" ht="15.6" customHeight="1" x14ac:dyDescent="0.25">
      <c r="A418" s="311"/>
      <c r="B418" s="312"/>
      <c r="C418" s="312"/>
      <c r="D418" s="312"/>
      <c r="E418" s="312"/>
      <c r="F418" s="312"/>
      <c r="G418" s="312"/>
      <c r="H418" s="312"/>
      <c r="I418" s="312"/>
      <c r="J418" s="313"/>
    </row>
    <row r="419" spans="1:10" ht="15.6" customHeight="1" thickBot="1" x14ac:dyDescent="0.3">
      <c r="A419" s="314"/>
      <c r="B419" s="315"/>
      <c r="C419" s="315"/>
      <c r="D419" s="315"/>
      <c r="E419" s="315"/>
      <c r="F419" s="315"/>
      <c r="G419" s="315"/>
      <c r="H419" s="315"/>
      <c r="I419" s="315"/>
      <c r="J419" s="316"/>
    </row>
    <row r="420" spans="1:10" ht="15.6" customHeight="1" thickBot="1" x14ac:dyDescent="0.3">
      <c r="A420" s="305"/>
      <c r="B420" s="306"/>
      <c r="C420" s="306"/>
      <c r="D420" s="306"/>
      <c r="E420" s="306"/>
      <c r="F420" s="306"/>
      <c r="G420" s="306"/>
      <c r="H420" s="306"/>
      <c r="I420" s="306"/>
      <c r="J420" s="307"/>
    </row>
    <row r="421" spans="1:10" ht="15.6" customHeight="1" x14ac:dyDescent="0.3">
      <c r="A421" s="284" t="s">
        <v>247</v>
      </c>
      <c r="B421" s="284"/>
      <c r="C421" s="284"/>
      <c r="D421" s="284"/>
      <c r="E421" s="284"/>
      <c r="F421" s="284"/>
      <c r="G421" s="284"/>
      <c r="H421" s="284"/>
      <c r="I421" s="284"/>
      <c r="J421" s="284"/>
    </row>
    <row r="422" spans="1:10" ht="15.6" customHeight="1" thickBot="1" x14ac:dyDescent="0.3">
      <c r="A422" s="283"/>
      <c r="B422" s="283"/>
      <c r="C422" s="283"/>
      <c r="D422" s="283"/>
      <c r="E422" s="283"/>
      <c r="F422" s="283"/>
      <c r="G422" s="283"/>
      <c r="H422" s="283"/>
      <c r="I422" s="283"/>
      <c r="J422" s="283"/>
    </row>
    <row r="423" spans="1:10" ht="15.6" customHeight="1" thickBot="1" x14ac:dyDescent="0.3">
      <c r="A423" s="304" t="s">
        <v>135</v>
      </c>
      <c r="B423" s="304"/>
      <c r="C423" s="301" t="s">
        <v>248</v>
      </c>
      <c r="D423" s="302"/>
      <c r="E423" s="302"/>
      <c r="F423" s="302"/>
      <c r="G423" s="302"/>
      <c r="H423" s="302"/>
      <c r="I423" s="302"/>
      <c r="J423" s="303"/>
    </row>
    <row r="424" spans="1:10" ht="15.6" customHeight="1" thickBot="1" x14ac:dyDescent="0.3">
      <c r="A424" s="296"/>
      <c r="B424" s="296"/>
      <c r="C424" s="296"/>
      <c r="D424" s="296"/>
      <c r="E424" s="296"/>
      <c r="F424" s="296"/>
      <c r="G424" s="296"/>
      <c r="H424" s="296"/>
      <c r="I424" s="296"/>
      <c r="J424" s="296"/>
    </row>
    <row r="425" spans="1:10" ht="15.6" customHeight="1" thickBot="1" x14ac:dyDescent="0.3">
      <c r="A425" s="299" t="s">
        <v>60</v>
      </c>
      <c r="B425" s="299"/>
      <c r="C425" s="300"/>
      <c r="D425" s="142">
        <v>1</v>
      </c>
      <c r="F425" s="297" t="s">
        <v>61</v>
      </c>
      <c r="G425" s="297"/>
      <c r="H425" s="298"/>
      <c r="I425" s="142">
        <v>4</v>
      </c>
    </row>
    <row r="426" spans="1:10" ht="15.6" customHeight="1" x14ac:dyDescent="0.25">
      <c r="A426" s="296"/>
      <c r="B426" s="296"/>
      <c r="C426" s="296"/>
      <c r="D426" s="296"/>
      <c r="E426" s="296"/>
      <c r="F426" s="296"/>
      <c r="G426" s="296"/>
      <c r="H426" s="296"/>
      <c r="I426" s="296"/>
      <c r="J426" s="296"/>
    </row>
    <row r="427" spans="1:10" ht="15.6" customHeight="1" thickBot="1" x14ac:dyDescent="0.3">
      <c r="A427" s="295" t="s">
        <v>136</v>
      </c>
      <c r="B427" s="295"/>
      <c r="C427" s="295"/>
      <c r="D427" s="295"/>
      <c r="E427" s="295"/>
      <c r="F427" s="295"/>
      <c r="G427" s="295"/>
      <c r="H427" s="295"/>
      <c r="I427" s="295"/>
      <c r="J427" s="295"/>
    </row>
    <row r="428" spans="1:10" ht="15.6" customHeight="1" x14ac:dyDescent="0.25">
      <c r="A428" s="286" t="s">
        <v>251</v>
      </c>
      <c r="B428" s="287"/>
      <c r="C428" s="287"/>
      <c r="D428" s="287"/>
      <c r="E428" s="287"/>
      <c r="F428" s="287"/>
      <c r="G428" s="287"/>
      <c r="H428" s="287"/>
      <c r="I428" s="287"/>
      <c r="J428" s="288"/>
    </row>
    <row r="429" spans="1:10" ht="15.6" customHeight="1" x14ac:dyDescent="0.25">
      <c r="A429" s="289"/>
      <c r="B429" s="290"/>
      <c r="C429" s="290"/>
      <c r="D429" s="290"/>
      <c r="E429" s="290"/>
      <c r="F429" s="290"/>
      <c r="G429" s="290"/>
      <c r="H429" s="290"/>
      <c r="I429" s="290"/>
      <c r="J429" s="291"/>
    </row>
    <row r="430" spans="1:10" ht="15.6" customHeight="1" x14ac:dyDescent="0.25">
      <c r="A430" s="289"/>
      <c r="B430" s="290"/>
      <c r="C430" s="290"/>
      <c r="D430" s="290"/>
      <c r="E430" s="290"/>
      <c r="F430" s="290"/>
      <c r="G430" s="290"/>
      <c r="H430" s="290"/>
      <c r="I430" s="290"/>
      <c r="J430" s="291"/>
    </row>
    <row r="431" spans="1:10" ht="15.6" customHeight="1" x14ac:dyDescent="0.25">
      <c r="A431" s="289"/>
      <c r="B431" s="290"/>
      <c r="C431" s="290"/>
      <c r="D431" s="290"/>
      <c r="E431" s="290"/>
      <c r="F431" s="290"/>
      <c r="G431" s="290"/>
      <c r="H431" s="290"/>
      <c r="I431" s="290"/>
      <c r="J431" s="291"/>
    </row>
    <row r="432" spans="1:10" ht="15.6" customHeight="1" x14ac:dyDescent="0.25">
      <c r="A432" s="289"/>
      <c r="B432" s="290"/>
      <c r="C432" s="290"/>
      <c r="D432" s="290"/>
      <c r="E432" s="290"/>
      <c r="F432" s="290"/>
      <c r="G432" s="290"/>
      <c r="H432" s="290"/>
      <c r="I432" s="290"/>
      <c r="J432" s="291"/>
    </row>
    <row r="433" spans="1:10" ht="15.6" customHeight="1" x14ac:dyDescent="0.25">
      <c r="A433" s="289"/>
      <c r="B433" s="290"/>
      <c r="C433" s="290"/>
      <c r="D433" s="290"/>
      <c r="E433" s="290"/>
      <c r="F433" s="290"/>
      <c r="G433" s="290"/>
      <c r="H433" s="290"/>
      <c r="I433" s="290"/>
      <c r="J433" s="291"/>
    </row>
    <row r="434" spans="1:10" ht="15.6" customHeight="1" x14ac:dyDescent="0.25">
      <c r="A434" s="289"/>
      <c r="B434" s="290"/>
      <c r="C434" s="290"/>
      <c r="D434" s="290"/>
      <c r="E434" s="290"/>
      <c r="F434" s="290"/>
      <c r="G434" s="290"/>
      <c r="H434" s="290"/>
      <c r="I434" s="290"/>
      <c r="J434" s="291"/>
    </row>
    <row r="435" spans="1:10" ht="15.6" customHeight="1" x14ac:dyDescent="0.25">
      <c r="A435" s="289"/>
      <c r="B435" s="290"/>
      <c r="C435" s="290"/>
      <c r="D435" s="290"/>
      <c r="E435" s="290"/>
      <c r="F435" s="290"/>
      <c r="G435" s="290"/>
      <c r="H435" s="290"/>
      <c r="I435" s="290"/>
      <c r="J435" s="291"/>
    </row>
    <row r="436" spans="1:10" ht="15.6" customHeight="1" x14ac:dyDescent="0.25">
      <c r="A436" s="289"/>
      <c r="B436" s="290"/>
      <c r="C436" s="290"/>
      <c r="D436" s="290"/>
      <c r="E436" s="290"/>
      <c r="F436" s="290"/>
      <c r="G436" s="290"/>
      <c r="H436" s="290"/>
      <c r="I436" s="290"/>
      <c r="J436" s="291"/>
    </row>
    <row r="437" spans="1:10" ht="15.6" customHeight="1" thickBot="1" x14ac:dyDescent="0.3">
      <c r="A437" s="292"/>
      <c r="B437" s="293"/>
      <c r="C437" s="293"/>
      <c r="D437" s="293"/>
      <c r="E437" s="293"/>
      <c r="F437" s="293"/>
      <c r="G437" s="293"/>
      <c r="H437" s="293"/>
      <c r="I437" s="293"/>
      <c r="J437" s="294"/>
    </row>
    <row r="438" spans="1:10" ht="15.6" customHeight="1" x14ac:dyDescent="0.25">
      <c r="A438" s="285"/>
      <c r="B438" s="285"/>
      <c r="C438" s="285"/>
      <c r="D438" s="285"/>
      <c r="E438" s="285"/>
      <c r="F438" s="285"/>
      <c r="G438" s="285"/>
      <c r="H438" s="285"/>
      <c r="I438" s="285"/>
      <c r="J438" s="285"/>
    </row>
    <row r="439" spans="1:10" ht="15.6" customHeight="1" thickBot="1" x14ac:dyDescent="0.3">
      <c r="A439" s="295" t="s">
        <v>28</v>
      </c>
      <c r="B439" s="295"/>
      <c r="C439" s="295"/>
      <c r="D439" s="295"/>
      <c r="E439" s="295"/>
      <c r="F439" s="295"/>
      <c r="G439" s="295"/>
      <c r="H439" s="295"/>
      <c r="I439" s="295"/>
      <c r="J439" s="295"/>
    </row>
    <row r="440" spans="1:10" ht="15.6" customHeight="1" x14ac:dyDescent="0.25">
      <c r="A440" s="286" t="s">
        <v>252</v>
      </c>
      <c r="B440" s="287"/>
      <c r="C440" s="287"/>
      <c r="D440" s="287"/>
      <c r="E440" s="287"/>
      <c r="F440" s="287"/>
      <c r="G440" s="287"/>
      <c r="H440" s="287"/>
      <c r="I440" s="287"/>
      <c r="J440" s="288"/>
    </row>
    <row r="441" spans="1:10" ht="15.6" customHeight="1" x14ac:dyDescent="0.25">
      <c r="A441" s="289"/>
      <c r="B441" s="290"/>
      <c r="C441" s="290"/>
      <c r="D441" s="290"/>
      <c r="E441" s="290"/>
      <c r="F441" s="290"/>
      <c r="G441" s="290"/>
      <c r="H441" s="290"/>
      <c r="I441" s="290"/>
      <c r="J441" s="291"/>
    </row>
    <row r="442" spans="1:10" ht="15.6" customHeight="1" x14ac:dyDescent="0.25">
      <c r="A442" s="289"/>
      <c r="B442" s="290"/>
      <c r="C442" s="290"/>
      <c r="D442" s="290"/>
      <c r="E442" s="290"/>
      <c r="F442" s="290"/>
      <c r="G442" s="290"/>
      <c r="H442" s="290"/>
      <c r="I442" s="290"/>
      <c r="J442" s="291"/>
    </row>
    <row r="443" spans="1:10" ht="15.6" customHeight="1" x14ac:dyDescent="0.25">
      <c r="A443" s="289"/>
      <c r="B443" s="290"/>
      <c r="C443" s="290"/>
      <c r="D443" s="290"/>
      <c r="E443" s="290"/>
      <c r="F443" s="290"/>
      <c r="G443" s="290"/>
      <c r="H443" s="290"/>
      <c r="I443" s="290"/>
      <c r="J443" s="291"/>
    </row>
    <row r="444" spans="1:10" ht="15.6" customHeight="1" thickBot="1" x14ac:dyDescent="0.3">
      <c r="A444" s="292"/>
      <c r="B444" s="293"/>
      <c r="C444" s="293"/>
      <c r="D444" s="293"/>
      <c r="E444" s="293"/>
      <c r="F444" s="293"/>
      <c r="G444" s="293"/>
      <c r="H444" s="293"/>
      <c r="I444" s="293"/>
      <c r="J444" s="294"/>
    </row>
    <row r="445" spans="1:10" ht="15.6" customHeight="1" x14ac:dyDescent="0.25">
      <c r="A445" s="285"/>
      <c r="B445" s="285"/>
      <c r="C445" s="285"/>
      <c r="D445" s="285"/>
      <c r="E445" s="285"/>
      <c r="F445" s="285"/>
      <c r="G445" s="285"/>
      <c r="H445" s="285"/>
      <c r="I445" s="285"/>
      <c r="J445" s="285"/>
    </row>
    <row r="446" spans="1:10" ht="15.6" customHeight="1" thickBot="1" x14ac:dyDescent="0.3">
      <c r="A446" s="295" t="s">
        <v>152</v>
      </c>
      <c r="B446" s="295"/>
      <c r="C446" s="295"/>
      <c r="D446" s="295"/>
      <c r="E446" s="295"/>
      <c r="F446" s="295"/>
      <c r="G446" s="295"/>
      <c r="H446" s="295"/>
      <c r="I446" s="295"/>
      <c r="J446" s="295"/>
    </row>
    <row r="447" spans="1:10" ht="15.6" customHeight="1" x14ac:dyDescent="0.25">
      <c r="A447" s="236"/>
      <c r="B447" s="236"/>
      <c r="C447" s="236"/>
      <c r="D447" s="236"/>
      <c r="E447" s="236"/>
      <c r="F447" s="236"/>
      <c r="G447" s="236"/>
      <c r="H447" s="236"/>
      <c r="I447" s="236"/>
      <c r="J447" s="236"/>
    </row>
    <row r="448" spans="1:10" ht="15.6" customHeight="1" x14ac:dyDescent="0.25">
      <c r="A448" s="259" t="s">
        <v>254</v>
      </c>
      <c r="B448" s="237"/>
      <c r="C448" s="237"/>
      <c r="D448" s="237"/>
      <c r="E448" s="237"/>
      <c r="F448" s="237"/>
      <c r="G448" s="237"/>
      <c r="H448" s="237"/>
      <c r="I448" s="237"/>
      <c r="J448" s="237"/>
    </row>
    <row r="449" spans="1:10" ht="15.6" customHeight="1" x14ac:dyDescent="0.25">
      <c r="A449" s="237"/>
      <c r="B449" s="237"/>
      <c r="C449" s="237"/>
      <c r="D449" s="237"/>
      <c r="E449" s="237"/>
      <c r="F449" s="237"/>
      <c r="G449" s="237"/>
      <c r="H449" s="237"/>
      <c r="I449" s="237"/>
      <c r="J449" s="237"/>
    </row>
    <row r="450" spans="1:10" ht="15.6" customHeight="1" x14ac:dyDescent="0.25">
      <c r="A450" s="237"/>
      <c r="B450" s="237"/>
      <c r="C450" s="237"/>
      <c r="D450" s="237"/>
      <c r="E450" s="237"/>
      <c r="F450" s="237"/>
      <c r="G450" s="237"/>
      <c r="H450" s="237"/>
      <c r="I450" s="237"/>
      <c r="J450" s="237"/>
    </row>
    <row r="451" spans="1:10" ht="15.6" customHeight="1" x14ac:dyDescent="0.25">
      <c r="A451" s="237"/>
      <c r="B451" s="237"/>
      <c r="C451" s="237"/>
      <c r="D451" s="237"/>
      <c r="E451" s="237"/>
      <c r="F451" s="237"/>
      <c r="G451" s="237"/>
      <c r="H451" s="237"/>
      <c r="I451" s="237"/>
      <c r="J451" s="237"/>
    </row>
    <row r="452" spans="1:10" ht="15.6" customHeight="1" thickBot="1" x14ac:dyDescent="0.3">
      <c r="A452" s="317"/>
      <c r="B452" s="318"/>
      <c r="C452" s="318"/>
      <c r="D452" s="318"/>
      <c r="E452" s="318"/>
      <c r="F452" s="318"/>
      <c r="G452" s="318"/>
      <c r="H452" s="318"/>
      <c r="I452" s="318"/>
      <c r="J452" s="319"/>
    </row>
    <row r="453" spans="1:10" ht="15.6" customHeight="1" x14ac:dyDescent="0.25">
      <c r="A453" s="285"/>
      <c r="B453" s="285"/>
      <c r="C453" s="285"/>
      <c r="D453" s="285"/>
      <c r="E453" s="285"/>
      <c r="F453" s="285"/>
      <c r="G453" s="285"/>
      <c r="H453" s="285"/>
      <c r="I453" s="285"/>
      <c r="J453" s="285"/>
    </row>
    <row r="454" spans="1:10" ht="15.6" customHeight="1" thickBot="1" x14ac:dyDescent="0.3">
      <c r="A454" s="315" t="s">
        <v>146</v>
      </c>
      <c r="B454" s="315"/>
      <c r="C454" s="315"/>
      <c r="D454" s="315"/>
      <c r="E454" s="315"/>
      <c r="F454" s="315"/>
      <c r="G454" s="315"/>
      <c r="H454" s="315"/>
      <c r="I454" s="315"/>
      <c r="J454" s="315"/>
    </row>
    <row r="455" spans="1:10" ht="15.6" customHeight="1" x14ac:dyDescent="0.25">
      <c r="A455" s="308" t="s">
        <v>253</v>
      </c>
      <c r="B455" s="309"/>
      <c r="C455" s="309"/>
      <c r="D455" s="309"/>
      <c r="E455" s="309"/>
      <c r="F455" s="309"/>
      <c r="G455" s="309"/>
      <c r="H455" s="309"/>
      <c r="I455" s="309"/>
      <c r="J455" s="310"/>
    </row>
    <row r="456" spans="1:10" ht="15.6" customHeight="1" x14ac:dyDescent="0.25">
      <c r="A456" s="311"/>
      <c r="B456" s="312"/>
      <c r="C456" s="312"/>
      <c r="D456" s="312"/>
      <c r="E456" s="312"/>
      <c r="F456" s="312"/>
      <c r="G456" s="312"/>
      <c r="H456" s="312"/>
      <c r="I456" s="312"/>
      <c r="J456" s="313"/>
    </row>
    <row r="457" spans="1:10" ht="15.6" customHeight="1" x14ac:dyDescent="0.25">
      <c r="A457" s="311"/>
      <c r="B457" s="312"/>
      <c r="C457" s="312"/>
      <c r="D457" s="312"/>
      <c r="E457" s="312"/>
      <c r="F457" s="312"/>
      <c r="G457" s="312"/>
      <c r="H457" s="312"/>
      <c r="I457" s="312"/>
      <c r="J457" s="313"/>
    </row>
    <row r="458" spans="1:10" ht="15.6" customHeight="1" x14ac:dyDescent="0.25">
      <c r="A458" s="311"/>
      <c r="B458" s="312"/>
      <c r="C458" s="312"/>
      <c r="D458" s="312"/>
      <c r="E458" s="312"/>
      <c r="F458" s="312"/>
      <c r="G458" s="312"/>
      <c r="H458" s="312"/>
      <c r="I458" s="312"/>
      <c r="J458" s="313"/>
    </row>
    <row r="459" spans="1:10" ht="15.6" customHeight="1" x14ac:dyDescent="0.25">
      <c r="A459" s="311"/>
      <c r="B459" s="312"/>
      <c r="C459" s="312"/>
      <c r="D459" s="312"/>
      <c r="E459" s="312"/>
      <c r="F459" s="312"/>
      <c r="G459" s="312"/>
      <c r="H459" s="312"/>
      <c r="I459" s="312"/>
      <c r="J459" s="313"/>
    </row>
    <row r="460" spans="1:10" ht="15.6" customHeight="1" x14ac:dyDescent="0.25">
      <c r="A460" s="311"/>
      <c r="B460" s="312"/>
      <c r="C460" s="312"/>
      <c r="D460" s="312"/>
      <c r="E460" s="312"/>
      <c r="F460" s="312"/>
      <c r="G460" s="312"/>
      <c r="H460" s="312"/>
      <c r="I460" s="312"/>
      <c r="J460" s="313"/>
    </row>
    <row r="461" spans="1:10" ht="15.6" customHeight="1" thickBot="1" x14ac:dyDescent="0.3">
      <c r="A461" s="314"/>
      <c r="B461" s="315"/>
      <c r="C461" s="315"/>
      <c r="D461" s="315"/>
      <c r="E461" s="315"/>
      <c r="F461" s="315"/>
      <c r="G461" s="315"/>
      <c r="H461" s="315"/>
      <c r="I461" s="315"/>
      <c r="J461" s="316"/>
    </row>
    <row r="462" spans="1:10" ht="15.6" customHeight="1" thickBot="1" x14ac:dyDescent="0.3">
      <c r="A462" s="305"/>
      <c r="B462" s="306"/>
      <c r="C462" s="306"/>
      <c r="D462" s="306"/>
      <c r="E462" s="306"/>
      <c r="F462" s="306"/>
      <c r="G462" s="306"/>
      <c r="H462" s="306"/>
      <c r="I462" s="306"/>
      <c r="J462" s="307"/>
    </row>
  </sheetData>
  <mergeCells count="221">
    <mergeCell ref="A420:J420"/>
    <mergeCell ref="A171:B171"/>
    <mergeCell ref="C171:J171"/>
    <mergeCell ref="A172:J172"/>
    <mergeCell ref="A173:C173"/>
    <mergeCell ref="F173:H173"/>
    <mergeCell ref="A174:J174"/>
    <mergeCell ref="A176:J185"/>
    <mergeCell ref="A397:J397"/>
    <mergeCell ref="A398:J402"/>
    <mergeCell ref="A403:J403"/>
    <mergeCell ref="A404:J404"/>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8:J368"/>
    <mergeCell ref="A369:J369"/>
    <mergeCell ref="A370:J370"/>
    <mergeCell ref="A371: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284:J284"/>
    <mergeCell ref="A285:J285"/>
    <mergeCell ref="A286:J286"/>
    <mergeCell ref="A287:J293"/>
    <mergeCell ref="A320:J320"/>
    <mergeCell ref="A336:J336"/>
    <mergeCell ref="A301:J301"/>
    <mergeCell ref="A302:J311"/>
    <mergeCell ref="A312:J312"/>
    <mergeCell ref="A313:J313"/>
    <mergeCell ref="A314:J318"/>
    <mergeCell ref="A319:J319"/>
    <mergeCell ref="A326:J326"/>
    <mergeCell ref="A327:J327"/>
    <mergeCell ref="A328:J328"/>
    <mergeCell ref="A329:J335"/>
    <mergeCell ref="A297:B297"/>
    <mergeCell ref="C297:J297"/>
    <mergeCell ref="A298:J298"/>
    <mergeCell ref="A299:C299"/>
    <mergeCell ref="F299:H299"/>
    <mergeCell ref="A300:J300"/>
    <mergeCell ref="A294:J294"/>
    <mergeCell ref="A295:J295"/>
    <mergeCell ref="A296:J296"/>
    <mergeCell ref="A270:J270"/>
    <mergeCell ref="A271:J271"/>
    <mergeCell ref="A272:J276"/>
    <mergeCell ref="A277:J277"/>
    <mergeCell ref="A278:J278"/>
    <mergeCell ref="A256:J256"/>
    <mergeCell ref="A257:C257"/>
    <mergeCell ref="F257:H257"/>
    <mergeCell ref="A258:J258"/>
    <mergeCell ref="A259:J259"/>
    <mergeCell ref="A260:J269"/>
    <mergeCell ref="A252:J252"/>
    <mergeCell ref="A253:J253"/>
    <mergeCell ref="A254:J254"/>
    <mergeCell ref="A255:B255"/>
    <mergeCell ref="C255:J255"/>
    <mergeCell ref="A229:J229"/>
    <mergeCell ref="A230:J234"/>
    <mergeCell ref="A235:J235"/>
    <mergeCell ref="A236:J236"/>
    <mergeCell ref="A242:J242"/>
    <mergeCell ref="A243:J243"/>
    <mergeCell ref="A244:J244"/>
    <mergeCell ref="A245:J251"/>
    <mergeCell ref="A215:C215"/>
    <mergeCell ref="F215:H215"/>
    <mergeCell ref="A216:J216"/>
    <mergeCell ref="A217:J217"/>
    <mergeCell ref="A218:J227"/>
    <mergeCell ref="A228:J228"/>
    <mergeCell ref="A214:J214"/>
    <mergeCell ref="A194:J194"/>
    <mergeCell ref="A210:J210"/>
    <mergeCell ref="A175:J175"/>
    <mergeCell ref="A187:J187"/>
    <mergeCell ref="A186:J186"/>
    <mergeCell ref="A188:J192"/>
    <mergeCell ref="A193:J193"/>
    <mergeCell ref="A200:J200"/>
    <mergeCell ref="A201:J201"/>
    <mergeCell ref="A202:J202"/>
    <mergeCell ref="A203:J209"/>
    <mergeCell ref="A129:B129"/>
    <mergeCell ref="C129:J129"/>
    <mergeCell ref="A130:J130"/>
    <mergeCell ref="A131:C131"/>
    <mergeCell ref="F131:H131"/>
    <mergeCell ref="A132:J132"/>
    <mergeCell ref="A211:J211"/>
    <mergeCell ref="A212:J212"/>
    <mergeCell ref="A213:B213"/>
    <mergeCell ref="C213:J213"/>
    <mergeCell ref="A170:J170"/>
    <mergeCell ref="A152:J152"/>
    <mergeCell ref="A168:J168"/>
    <mergeCell ref="A133:J133"/>
    <mergeCell ref="A134:J143"/>
    <mergeCell ref="A144:J144"/>
    <mergeCell ref="A145:J145"/>
    <mergeCell ref="A146:J150"/>
    <mergeCell ref="A151:J151"/>
    <mergeCell ref="A169:J169"/>
    <mergeCell ref="A158:J158"/>
    <mergeCell ref="A159:J159"/>
    <mergeCell ref="A160:J160"/>
    <mergeCell ref="A161:J167"/>
    <mergeCell ref="A126:J126"/>
    <mergeCell ref="A127:J127"/>
    <mergeCell ref="A128:J128"/>
    <mergeCell ref="A102:J102"/>
    <mergeCell ref="A103:J103"/>
    <mergeCell ref="A104:J108"/>
    <mergeCell ref="A109:J109"/>
    <mergeCell ref="A110:J110"/>
    <mergeCell ref="A88:J88"/>
    <mergeCell ref="A89:C89"/>
    <mergeCell ref="F89:H89"/>
    <mergeCell ref="A90:J90"/>
    <mergeCell ref="A91:J91"/>
    <mergeCell ref="A92:J101"/>
    <mergeCell ref="A117:J117"/>
    <mergeCell ref="A118:J118"/>
    <mergeCell ref="A119:J125"/>
    <mergeCell ref="B111:J116"/>
    <mergeCell ref="A84:J84"/>
    <mergeCell ref="A85:J85"/>
    <mergeCell ref="A86:J86"/>
    <mergeCell ref="A87:B87"/>
    <mergeCell ref="C87:J87"/>
    <mergeCell ref="A61:J61"/>
    <mergeCell ref="A62:J66"/>
    <mergeCell ref="A67:J67"/>
    <mergeCell ref="A68:J68"/>
    <mergeCell ref="A74:J74"/>
    <mergeCell ref="A75:J75"/>
    <mergeCell ref="A76:J76"/>
    <mergeCell ref="A77:J83"/>
    <mergeCell ref="A47:C47"/>
    <mergeCell ref="F47:H47"/>
    <mergeCell ref="A48:J48"/>
    <mergeCell ref="A49:J49"/>
    <mergeCell ref="A50:J59"/>
    <mergeCell ref="A60:J60"/>
    <mergeCell ref="A42:J42"/>
    <mergeCell ref="A43:J43"/>
    <mergeCell ref="A44:J44"/>
    <mergeCell ref="A45:B45"/>
    <mergeCell ref="C45:J45"/>
    <mergeCell ref="A46:J46"/>
    <mergeCell ref="K50:K57"/>
    <mergeCell ref="A410:J410"/>
    <mergeCell ref="A411:J411"/>
    <mergeCell ref="A412:J412"/>
    <mergeCell ref="A413:J419"/>
    <mergeCell ref="A1:J1"/>
    <mergeCell ref="A2:J2"/>
    <mergeCell ref="A3:B3"/>
    <mergeCell ref="C3:J3"/>
    <mergeCell ref="A4:J4"/>
    <mergeCell ref="A5:C5"/>
    <mergeCell ref="F5:H5"/>
    <mergeCell ref="A25:J25"/>
    <mergeCell ref="A26:J26"/>
    <mergeCell ref="A32:J32"/>
    <mergeCell ref="A33:J33"/>
    <mergeCell ref="A34:J34"/>
    <mergeCell ref="A35:J41"/>
    <mergeCell ref="A6:J6"/>
    <mergeCell ref="A7:J7"/>
    <mergeCell ref="A8:J17"/>
    <mergeCell ref="A18:J18"/>
    <mergeCell ref="A19:J19"/>
    <mergeCell ref="A20:J24"/>
    <mergeCell ref="A462:J462"/>
    <mergeCell ref="A455:J461"/>
    <mergeCell ref="A454:J454"/>
    <mergeCell ref="A453:J453"/>
    <mergeCell ref="A452:J452"/>
    <mergeCell ref="A446:J446"/>
    <mergeCell ref="A445:J445"/>
    <mergeCell ref="A440:J444"/>
    <mergeCell ref="A439:J439"/>
    <mergeCell ref="A422:J422"/>
    <mergeCell ref="A421:J421"/>
    <mergeCell ref="A438:J438"/>
    <mergeCell ref="A428:J437"/>
    <mergeCell ref="A427:J427"/>
    <mergeCell ref="A426:J426"/>
    <mergeCell ref="F425:H425"/>
    <mergeCell ref="A425:C425"/>
    <mergeCell ref="A424:J424"/>
    <mergeCell ref="C423:J423"/>
    <mergeCell ref="A423:B423"/>
  </mergeCells>
  <dataValidations count="1">
    <dataValidation type="list" allowBlank="1" showInputMessage="1" showErrorMessage="1" sqref="I5 D5 I47 D47 I89 D89 I131 D131 I173 D173 I215 D215 I257 D257 I299 D299 I341 D341 I383 D383 I425 D425" xr:uid="{00000000-0002-0000-0100-000000000000}">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5"/>
  <sheetViews>
    <sheetView tabSelected="1" topLeftCell="K108" zoomScaleNormal="100" zoomScaleSheetLayoutView="100" workbookViewId="0">
      <selection activeCell="U86" sqref="U86"/>
    </sheetView>
  </sheetViews>
  <sheetFormatPr defaultColWidth="9.42578125" defaultRowHeight="15" x14ac:dyDescent="0.25"/>
  <cols>
    <col min="1" max="1" width="11" customWidth="1"/>
    <col min="2" max="2" width="9.28515625" style="8" customWidth="1"/>
    <col min="3" max="3" width="10.28515625" style="8" customWidth="1"/>
    <col min="4" max="4" width="11.5703125" style="8" customWidth="1"/>
    <col min="5" max="5" width="11" customWidth="1"/>
    <col min="13" max="13" width="11.5703125" customWidth="1"/>
    <col min="14" max="14" width="19" customWidth="1"/>
    <col min="15" max="15" width="32.140625" customWidth="1"/>
    <col min="16" max="16" width="16.5703125" style="230" customWidth="1"/>
    <col min="17" max="17" width="36.28515625" style="11" customWidth="1"/>
    <col min="18" max="18" width="16.5703125" style="230" customWidth="1"/>
    <col min="19" max="19" width="36.28515625" style="11" customWidth="1"/>
    <col min="20" max="20" width="15.5703125" style="3" customWidth="1"/>
    <col min="21" max="21" width="36.28515625" style="11" customWidth="1"/>
  </cols>
  <sheetData>
    <row r="1" spans="1:25" s="127" customFormat="1" ht="19.5" thickBot="1" x14ac:dyDescent="0.35">
      <c r="A1" s="358" t="s">
        <v>149</v>
      </c>
      <c r="B1" s="358"/>
      <c r="C1" s="358"/>
      <c r="D1" s="359">
        <v>58597.25</v>
      </c>
      <c r="E1" s="360"/>
      <c r="F1" s="232"/>
      <c r="P1" s="143"/>
      <c r="Q1" s="144"/>
      <c r="R1" s="143"/>
      <c r="S1" s="144"/>
      <c r="T1" s="141"/>
      <c r="U1" s="144"/>
    </row>
    <row r="2" spans="1:25" s="127" customFormat="1" x14ac:dyDescent="0.25">
      <c r="B2" s="134"/>
      <c r="C2" s="134"/>
      <c r="D2" s="134"/>
      <c r="P2" s="143"/>
      <c r="Q2" s="144"/>
      <c r="R2" s="143"/>
      <c r="S2" s="144"/>
      <c r="T2" s="141"/>
      <c r="U2" s="144"/>
    </row>
    <row r="3" spans="1:25" ht="18.75" x14ac:dyDescent="0.3">
      <c r="A3" s="17" t="s">
        <v>29</v>
      </c>
      <c r="B3" s="145"/>
      <c r="C3" s="145"/>
      <c r="D3" s="146"/>
      <c r="E3" s="9"/>
      <c r="F3" s="9"/>
      <c r="G3" s="9"/>
      <c r="H3" s="9"/>
      <c r="I3" s="9"/>
      <c r="J3" s="9"/>
      <c r="K3" s="231"/>
      <c r="L3" s="9"/>
      <c r="M3" s="9"/>
      <c r="N3" s="9"/>
      <c r="O3" s="9"/>
      <c r="P3" s="147"/>
      <c r="Q3" s="9"/>
      <c r="R3" s="147"/>
      <c r="S3" s="9"/>
      <c r="T3" s="9"/>
      <c r="U3" s="9"/>
      <c r="V3" s="9"/>
      <c r="W3" s="9"/>
      <c r="X3" s="9"/>
      <c r="Y3" s="9"/>
    </row>
    <row r="4" spans="1:25" s="127" customFormat="1" x14ac:dyDescent="0.25">
      <c r="A4" s="126" t="s">
        <v>26</v>
      </c>
      <c r="B4" s="135"/>
      <c r="C4" s="135"/>
      <c r="D4" s="135"/>
      <c r="E4" s="135"/>
      <c r="F4" s="134"/>
      <c r="G4" s="134"/>
      <c r="K4" s="126"/>
      <c r="P4" s="143"/>
      <c r="R4" s="143"/>
    </row>
    <row r="5" spans="1:25" s="127" customFormat="1" ht="15.75" thickBot="1" x14ac:dyDescent="0.3">
      <c r="A5" s="135"/>
      <c r="B5" s="135"/>
      <c r="C5" s="135"/>
      <c r="D5" s="135"/>
      <c r="E5" s="135"/>
      <c r="F5" s="134"/>
      <c r="G5" s="134"/>
      <c r="P5" s="143"/>
      <c r="R5" s="143"/>
    </row>
    <row r="6" spans="1:25" s="127" customFormat="1" ht="15.75" thickBot="1" x14ac:dyDescent="0.3">
      <c r="A6" s="127" t="s">
        <v>27</v>
      </c>
      <c r="B6" s="134"/>
      <c r="C6" s="134"/>
      <c r="D6" s="134"/>
      <c r="H6" s="148" t="s">
        <v>30</v>
      </c>
      <c r="P6" s="143"/>
      <c r="R6" s="143"/>
    </row>
    <row r="7" spans="1:25" s="127" customFormat="1" ht="15.75" thickBot="1" x14ac:dyDescent="0.3">
      <c r="A7" s="135"/>
      <c r="B7" s="135"/>
      <c r="C7" s="135"/>
      <c r="D7" s="135"/>
      <c r="E7" s="135"/>
      <c r="F7" s="135"/>
      <c r="G7" s="135"/>
      <c r="P7" s="143"/>
      <c r="R7" s="143"/>
    </row>
    <row r="8" spans="1:25" s="127" customFormat="1" ht="15.75" thickBot="1" x14ac:dyDescent="0.3">
      <c r="A8" s="127" t="s">
        <v>148</v>
      </c>
      <c r="I8" s="264">
        <v>2929.86</v>
      </c>
      <c r="L8" s="135"/>
      <c r="M8" s="135"/>
      <c r="N8" s="135"/>
      <c r="O8" s="135"/>
      <c r="P8" s="149"/>
      <c r="R8" s="149"/>
    </row>
    <row r="9" spans="1:25" s="127" customFormat="1" x14ac:dyDescent="0.25">
      <c r="A9" s="135"/>
      <c r="B9" s="135"/>
      <c r="C9" s="135"/>
      <c r="D9" s="135"/>
      <c r="E9" s="135"/>
      <c r="F9" s="135"/>
      <c r="G9" s="135"/>
      <c r="P9" s="143"/>
      <c r="R9" s="143"/>
    </row>
    <row r="10" spans="1:25" s="127" customFormat="1" ht="15.75" thickBot="1" x14ac:dyDescent="0.3">
      <c r="A10" s="126" t="s">
        <v>51</v>
      </c>
      <c r="B10" s="135"/>
      <c r="C10" s="135"/>
      <c r="D10" s="135"/>
      <c r="E10" s="126"/>
      <c r="F10" s="126"/>
      <c r="G10" s="126"/>
      <c r="H10" s="126"/>
      <c r="I10" s="126"/>
      <c r="J10" s="126"/>
      <c r="P10" s="143"/>
      <c r="R10" s="143"/>
    </row>
    <row r="11" spans="1:25" s="127" customFormat="1" x14ac:dyDescent="0.25">
      <c r="A11" s="328" t="s">
        <v>240</v>
      </c>
      <c r="B11" s="329"/>
      <c r="C11" s="329"/>
      <c r="D11" s="329"/>
      <c r="E11" s="329"/>
      <c r="F11" s="329"/>
      <c r="G11" s="329"/>
      <c r="H11" s="329"/>
      <c r="I11" s="329"/>
      <c r="J11" s="329"/>
      <c r="K11" s="329"/>
      <c r="L11" s="329"/>
      <c r="M11" s="329"/>
      <c r="N11" s="330"/>
      <c r="O11" s="262"/>
      <c r="P11" s="150"/>
      <c r="Q11" s="151"/>
      <c r="R11" s="150"/>
      <c r="S11" s="134"/>
      <c r="T11" s="134"/>
      <c r="U11" s="134"/>
      <c r="V11" s="134"/>
      <c r="W11" s="134"/>
      <c r="X11" s="134"/>
      <c r="Y11" s="134"/>
    </row>
    <row r="12" spans="1:25" s="127" customFormat="1" x14ac:dyDescent="0.25">
      <c r="A12" s="331"/>
      <c r="B12" s="332"/>
      <c r="C12" s="332"/>
      <c r="D12" s="332"/>
      <c r="E12" s="332"/>
      <c r="F12" s="332"/>
      <c r="G12" s="332"/>
      <c r="H12" s="332"/>
      <c r="I12" s="332"/>
      <c r="J12" s="332"/>
      <c r="K12" s="332"/>
      <c r="L12" s="332"/>
      <c r="M12" s="332"/>
      <c r="N12" s="333"/>
      <c r="O12" s="262"/>
      <c r="P12" s="150"/>
      <c r="Q12" s="151"/>
      <c r="R12" s="150"/>
      <c r="S12" s="134"/>
      <c r="T12" s="134"/>
      <c r="U12" s="134"/>
      <c r="V12" s="134"/>
      <c r="W12" s="134"/>
      <c r="X12" s="134"/>
      <c r="Y12" s="134"/>
    </row>
    <row r="13" spans="1:25" s="127" customFormat="1" x14ac:dyDescent="0.25">
      <c r="A13" s="331"/>
      <c r="B13" s="332"/>
      <c r="C13" s="332"/>
      <c r="D13" s="332"/>
      <c r="E13" s="332"/>
      <c r="F13" s="332"/>
      <c r="G13" s="332"/>
      <c r="H13" s="332"/>
      <c r="I13" s="332"/>
      <c r="J13" s="332"/>
      <c r="K13" s="332"/>
      <c r="L13" s="332"/>
      <c r="M13" s="332"/>
      <c r="N13" s="333"/>
      <c r="O13" s="262"/>
      <c r="P13" s="150"/>
      <c r="Q13" s="151"/>
      <c r="R13" s="150"/>
      <c r="S13" s="134"/>
      <c r="T13" s="134"/>
      <c r="U13" s="134"/>
      <c r="V13" s="134"/>
      <c r="W13" s="134"/>
      <c r="X13" s="134"/>
      <c r="Y13" s="134"/>
    </row>
    <row r="14" spans="1:25" s="127" customFormat="1" ht="15.75" thickBot="1" x14ac:dyDescent="0.3">
      <c r="A14" s="334"/>
      <c r="B14" s="335"/>
      <c r="C14" s="335"/>
      <c r="D14" s="335"/>
      <c r="E14" s="335"/>
      <c r="F14" s="335"/>
      <c r="G14" s="335"/>
      <c r="H14" s="335"/>
      <c r="I14" s="335"/>
      <c r="J14" s="335"/>
      <c r="K14" s="335"/>
      <c r="L14" s="335"/>
      <c r="M14" s="335"/>
      <c r="N14" s="336"/>
      <c r="O14" s="262"/>
      <c r="P14" s="150"/>
      <c r="Q14" s="151"/>
      <c r="R14" s="150"/>
      <c r="S14" s="134"/>
      <c r="T14" s="134"/>
      <c r="U14" s="134"/>
      <c r="V14" s="134"/>
      <c r="W14" s="134"/>
      <c r="X14" s="134"/>
      <c r="Y14" s="134"/>
    </row>
    <row r="15" spans="1:25" s="127" customFormat="1" x14ac:dyDescent="0.25">
      <c r="A15" s="151"/>
      <c r="B15" s="151"/>
      <c r="C15" s="151"/>
      <c r="D15" s="151"/>
      <c r="E15" s="151"/>
      <c r="F15" s="151"/>
      <c r="G15" s="151"/>
      <c r="H15" s="151"/>
      <c r="I15" s="151"/>
      <c r="J15" s="151"/>
      <c r="K15" s="151"/>
      <c r="L15" s="151"/>
      <c r="M15" s="151"/>
      <c r="N15" s="151"/>
      <c r="O15" s="151"/>
      <c r="P15" s="150"/>
      <c r="Q15" s="151"/>
      <c r="R15" s="150"/>
      <c r="S15" s="134"/>
      <c r="T15" s="134"/>
      <c r="U15" s="134"/>
      <c r="V15" s="134"/>
      <c r="W15" s="134"/>
      <c r="X15" s="134"/>
      <c r="Y15" s="134"/>
    </row>
    <row r="16" spans="1:25" s="9" customFormat="1" ht="23.25" x14ac:dyDescent="0.35">
      <c r="A16" s="152" t="s">
        <v>115</v>
      </c>
      <c r="B16" s="153"/>
      <c r="C16" s="153"/>
      <c r="D16" s="154"/>
      <c r="E16" s="155"/>
      <c r="F16" s="155"/>
      <c r="G16" s="155"/>
      <c r="H16" s="155"/>
      <c r="I16" s="155"/>
      <c r="J16" s="155"/>
      <c r="K16" s="155"/>
      <c r="P16" s="147"/>
      <c r="Q16" s="156"/>
      <c r="R16" s="147"/>
      <c r="S16" s="156"/>
      <c r="T16" s="157"/>
      <c r="U16" s="156"/>
    </row>
    <row r="17" spans="1:21" s="164" customFormat="1" ht="31.5" x14ac:dyDescent="0.25">
      <c r="A17" s="158" t="s">
        <v>64</v>
      </c>
      <c r="B17" s="159"/>
      <c r="C17" s="159"/>
      <c r="D17" s="159"/>
      <c r="E17" s="160"/>
      <c r="F17" s="160"/>
      <c r="G17" s="160"/>
      <c r="H17" s="160"/>
      <c r="I17" s="160"/>
      <c r="J17" s="160"/>
      <c r="K17" s="160"/>
      <c r="L17" s="160"/>
      <c r="M17" s="161"/>
      <c r="N17" s="162" t="s">
        <v>62</v>
      </c>
      <c r="O17" s="162" t="s">
        <v>239</v>
      </c>
      <c r="P17" s="163" t="s">
        <v>37</v>
      </c>
      <c r="Q17" s="163" t="s">
        <v>63</v>
      </c>
      <c r="R17" s="163" t="s">
        <v>38</v>
      </c>
      <c r="S17" s="163" t="s">
        <v>63</v>
      </c>
      <c r="T17" s="163" t="s">
        <v>39</v>
      </c>
      <c r="U17" s="163" t="s">
        <v>63</v>
      </c>
    </row>
    <row r="18" spans="1:21" s="8" customFormat="1" ht="30" x14ac:dyDescent="0.25">
      <c r="A18" s="165" t="s">
        <v>58</v>
      </c>
      <c r="B18" s="166" t="s">
        <v>53</v>
      </c>
      <c r="C18" s="166" t="s">
        <v>52</v>
      </c>
      <c r="D18" s="167" t="s">
        <v>32</v>
      </c>
      <c r="E18" s="337" t="s">
        <v>33</v>
      </c>
      <c r="F18" s="338"/>
      <c r="G18" s="338"/>
      <c r="H18" s="338"/>
      <c r="I18" s="338"/>
      <c r="J18" s="338"/>
      <c r="K18" s="338"/>
      <c r="L18" s="338"/>
      <c r="M18" s="339"/>
      <c r="N18" s="168" t="s">
        <v>34</v>
      </c>
      <c r="O18" s="261"/>
      <c r="P18" s="169" t="s">
        <v>34</v>
      </c>
      <c r="Q18" s="14"/>
      <c r="R18" s="169" t="s">
        <v>34</v>
      </c>
      <c r="S18" s="15"/>
      <c r="T18" s="14" t="s">
        <v>34</v>
      </c>
      <c r="U18" s="15"/>
    </row>
    <row r="19" spans="1:21" s="27" customFormat="1" ht="135" x14ac:dyDescent="0.25">
      <c r="A19" s="22"/>
      <c r="B19" s="26">
        <v>1</v>
      </c>
      <c r="C19" s="124">
        <v>4</v>
      </c>
      <c r="D19" s="170" t="s">
        <v>1</v>
      </c>
      <c r="E19" s="325" t="s">
        <v>243</v>
      </c>
      <c r="F19" s="326"/>
      <c r="G19" s="326"/>
      <c r="H19" s="326"/>
      <c r="I19" s="326"/>
      <c r="J19" s="326"/>
      <c r="K19" s="326"/>
      <c r="L19" s="326"/>
      <c r="M19" s="327"/>
      <c r="N19" s="23">
        <v>32240</v>
      </c>
      <c r="O19" s="265" t="s">
        <v>258</v>
      </c>
      <c r="P19" s="24"/>
      <c r="Q19" s="25"/>
      <c r="R19" s="24"/>
      <c r="S19" s="26"/>
      <c r="T19" s="24"/>
      <c r="U19" s="26"/>
    </row>
    <row r="20" spans="1:21" s="27" customFormat="1" hidden="1" x14ac:dyDescent="0.25">
      <c r="A20" s="22"/>
      <c r="B20" s="26"/>
      <c r="C20" s="124"/>
      <c r="D20" s="170"/>
      <c r="E20" s="325"/>
      <c r="F20" s="326"/>
      <c r="G20" s="326"/>
      <c r="H20" s="326"/>
      <c r="I20" s="326"/>
      <c r="J20" s="326"/>
      <c r="K20" s="326"/>
      <c r="L20" s="326"/>
      <c r="M20" s="327"/>
      <c r="N20" s="23"/>
      <c r="O20" s="23"/>
      <c r="P20" s="24"/>
      <c r="Q20" s="25"/>
      <c r="R20" s="24"/>
      <c r="S20" s="26"/>
      <c r="T20" s="24"/>
      <c r="U20" s="26"/>
    </row>
    <row r="21" spans="1:21" s="27" customFormat="1" hidden="1" x14ac:dyDescent="0.25">
      <c r="A21" s="22"/>
      <c r="B21" s="26"/>
      <c r="C21" s="124"/>
      <c r="D21" s="170"/>
      <c r="E21" s="325"/>
      <c r="F21" s="326"/>
      <c r="G21" s="326"/>
      <c r="H21" s="326"/>
      <c r="I21" s="326"/>
      <c r="J21" s="326"/>
      <c r="K21" s="326"/>
      <c r="L21" s="326"/>
      <c r="M21" s="327"/>
      <c r="N21" s="23"/>
      <c r="O21" s="23"/>
      <c r="P21" s="24"/>
      <c r="Q21" s="25"/>
      <c r="R21" s="24"/>
      <c r="S21" s="26"/>
      <c r="T21" s="24"/>
      <c r="U21" s="26"/>
    </row>
    <row r="22" spans="1:21" s="27" customFormat="1" hidden="1" x14ac:dyDescent="0.25">
      <c r="A22" s="22"/>
      <c r="B22" s="26"/>
      <c r="C22" s="124"/>
      <c r="D22" s="170"/>
      <c r="E22" s="325"/>
      <c r="F22" s="326"/>
      <c r="G22" s="326"/>
      <c r="H22" s="326"/>
      <c r="I22" s="326"/>
      <c r="J22" s="326"/>
      <c r="K22" s="326"/>
      <c r="L22" s="326"/>
      <c r="M22" s="327"/>
      <c r="N22" s="23"/>
      <c r="O22" s="23"/>
      <c r="P22" s="24"/>
      <c r="Q22" s="25"/>
      <c r="R22" s="24"/>
      <c r="S22" s="26"/>
      <c r="T22" s="24"/>
      <c r="U22" s="26"/>
    </row>
    <row r="23" spans="1:21" s="27" customFormat="1" hidden="1" x14ac:dyDescent="0.25">
      <c r="A23" s="22"/>
      <c r="B23" s="26"/>
      <c r="C23" s="124"/>
      <c r="D23" s="170"/>
      <c r="E23" s="325"/>
      <c r="F23" s="326"/>
      <c r="G23" s="326"/>
      <c r="H23" s="326"/>
      <c r="I23" s="326"/>
      <c r="J23" s="326"/>
      <c r="K23" s="326"/>
      <c r="L23" s="326"/>
      <c r="M23" s="327"/>
      <c r="N23" s="23"/>
      <c r="O23" s="23"/>
      <c r="P23" s="24"/>
      <c r="Q23" s="25"/>
      <c r="R23" s="24"/>
      <c r="S23" s="26"/>
      <c r="T23" s="24"/>
      <c r="U23" s="26"/>
    </row>
    <row r="24" spans="1:21" s="27" customFormat="1" hidden="1" x14ac:dyDescent="0.25">
      <c r="A24" s="22"/>
      <c r="B24" s="26"/>
      <c r="C24" s="124"/>
      <c r="D24" s="170"/>
      <c r="E24" s="325"/>
      <c r="F24" s="326"/>
      <c r="G24" s="326"/>
      <c r="H24" s="326"/>
      <c r="I24" s="326"/>
      <c r="J24" s="326"/>
      <c r="K24" s="326"/>
      <c r="L24" s="326"/>
      <c r="M24" s="327"/>
      <c r="N24" s="23"/>
      <c r="O24" s="23"/>
      <c r="P24" s="24"/>
      <c r="Q24" s="25"/>
      <c r="R24" s="24"/>
      <c r="S24" s="26"/>
      <c r="T24" s="24"/>
      <c r="U24" s="26"/>
    </row>
    <row r="25" spans="1:21" s="27" customFormat="1" hidden="1" x14ac:dyDescent="0.25">
      <c r="A25" s="22"/>
      <c r="B25" s="26"/>
      <c r="C25" s="124"/>
      <c r="D25" s="170"/>
      <c r="E25" s="325"/>
      <c r="F25" s="326"/>
      <c r="G25" s="326"/>
      <c r="H25" s="326"/>
      <c r="I25" s="326"/>
      <c r="J25" s="326"/>
      <c r="K25" s="326"/>
      <c r="L25" s="326"/>
      <c r="M25" s="327"/>
      <c r="N25" s="23"/>
      <c r="O25" s="23"/>
      <c r="P25" s="24"/>
      <c r="Q25" s="25"/>
      <c r="R25" s="24"/>
      <c r="S25" s="26"/>
      <c r="T25" s="24"/>
      <c r="U25" s="26"/>
    </row>
    <row r="26" spans="1:21" s="27" customFormat="1" hidden="1" x14ac:dyDescent="0.25">
      <c r="A26" s="22"/>
      <c r="B26" s="26"/>
      <c r="C26" s="124"/>
      <c r="D26" s="170"/>
      <c r="E26" s="325"/>
      <c r="F26" s="326"/>
      <c r="G26" s="326"/>
      <c r="H26" s="326"/>
      <c r="I26" s="326"/>
      <c r="J26" s="326"/>
      <c r="K26" s="326"/>
      <c r="L26" s="326"/>
      <c r="M26" s="327"/>
      <c r="N26" s="23"/>
      <c r="O26" s="23"/>
      <c r="P26" s="24"/>
      <c r="Q26" s="25"/>
      <c r="R26" s="24"/>
      <c r="S26" s="26"/>
      <c r="T26" s="24"/>
      <c r="U26" s="26"/>
    </row>
    <row r="27" spans="1:21" s="27" customFormat="1" hidden="1" x14ac:dyDescent="0.25">
      <c r="A27" s="22"/>
      <c r="B27" s="26"/>
      <c r="C27" s="124"/>
      <c r="D27" s="170"/>
      <c r="E27" s="325"/>
      <c r="F27" s="326"/>
      <c r="G27" s="326"/>
      <c r="H27" s="326"/>
      <c r="I27" s="326"/>
      <c r="J27" s="326"/>
      <c r="K27" s="326"/>
      <c r="L27" s="326"/>
      <c r="M27" s="327"/>
      <c r="N27" s="23"/>
      <c r="O27" s="23"/>
      <c r="P27" s="24"/>
      <c r="Q27" s="25"/>
      <c r="R27" s="24"/>
      <c r="S27" s="26"/>
      <c r="T27" s="24"/>
      <c r="U27" s="26"/>
    </row>
    <row r="28" spans="1:21" s="27" customFormat="1" ht="60" x14ac:dyDescent="0.25">
      <c r="A28" s="22"/>
      <c r="B28" s="26">
        <v>1</v>
      </c>
      <c r="C28" s="124">
        <v>4</v>
      </c>
      <c r="D28" s="170" t="s">
        <v>3</v>
      </c>
      <c r="E28" s="325" t="s">
        <v>243</v>
      </c>
      <c r="F28" s="326"/>
      <c r="G28" s="326"/>
      <c r="H28" s="326"/>
      <c r="I28" s="326"/>
      <c r="J28" s="326"/>
      <c r="K28" s="326"/>
      <c r="L28" s="326"/>
      <c r="M28" s="327"/>
      <c r="N28" s="23"/>
      <c r="O28" s="265"/>
      <c r="P28" s="23">
        <v>32240</v>
      </c>
      <c r="Q28" s="25" t="s">
        <v>260</v>
      </c>
      <c r="R28" s="23">
        <v>32240</v>
      </c>
      <c r="S28" s="26"/>
      <c r="T28" s="23">
        <v>32240</v>
      </c>
      <c r="U28" s="270"/>
    </row>
    <row r="29" spans="1:21" s="128" customFormat="1" x14ac:dyDescent="0.25">
      <c r="B29" s="171"/>
      <c r="C29" s="171"/>
      <c r="D29" s="171"/>
      <c r="K29" s="172" t="s">
        <v>65</v>
      </c>
      <c r="N29" s="172">
        <f>SUM(N19:N28)</f>
        <v>32240</v>
      </c>
      <c r="O29" s="172"/>
      <c r="P29" s="173">
        <f>SUM(P19:P28)</f>
        <v>32240</v>
      </c>
      <c r="Q29" s="174"/>
      <c r="R29" s="173">
        <f>SUM(R19:R28)</f>
        <v>32240</v>
      </c>
      <c r="S29" s="174"/>
      <c r="T29" s="173">
        <f>SUM(T19:T28)</f>
        <v>32240</v>
      </c>
      <c r="U29" s="174"/>
    </row>
    <row r="30" spans="1:21" s="127" customFormat="1" x14ac:dyDescent="0.25">
      <c r="B30" s="134"/>
      <c r="C30" s="134"/>
      <c r="D30" s="134"/>
      <c r="P30" s="143"/>
      <c r="Q30" s="144"/>
      <c r="R30" s="143"/>
      <c r="S30" s="144"/>
      <c r="T30" s="141"/>
      <c r="U30" s="144"/>
    </row>
    <row r="31" spans="1:21" s="49" customFormat="1" ht="37.5" x14ac:dyDescent="0.25">
      <c r="A31" s="50" t="s">
        <v>107</v>
      </c>
      <c r="B31" s="175"/>
      <c r="C31" s="175"/>
      <c r="D31" s="175"/>
      <c r="E31" s="51"/>
      <c r="F31" s="51"/>
      <c r="G31" s="51"/>
      <c r="H31" s="51"/>
      <c r="I31" s="51"/>
      <c r="J31" s="51"/>
      <c r="K31" s="51"/>
      <c r="L31" s="51"/>
      <c r="M31" s="52"/>
      <c r="N31" s="176" t="s">
        <v>62</v>
      </c>
      <c r="O31" s="176"/>
      <c r="P31" s="53" t="s">
        <v>37</v>
      </c>
      <c r="Q31" s="163" t="s">
        <v>63</v>
      </c>
      <c r="R31" s="53" t="s">
        <v>38</v>
      </c>
      <c r="S31" s="54" t="s">
        <v>63</v>
      </c>
      <c r="T31" s="53" t="s">
        <v>39</v>
      </c>
      <c r="U31" s="54" t="s">
        <v>63</v>
      </c>
    </row>
    <row r="32" spans="1:21" s="8" customFormat="1" ht="30" x14ac:dyDescent="0.25">
      <c r="A32" s="165" t="s">
        <v>58</v>
      </c>
      <c r="B32" s="166" t="s">
        <v>53</v>
      </c>
      <c r="C32" s="166" t="s">
        <v>52</v>
      </c>
      <c r="D32" s="167" t="s">
        <v>32</v>
      </c>
      <c r="E32" s="337" t="s">
        <v>33</v>
      </c>
      <c r="F32" s="338"/>
      <c r="G32" s="338"/>
      <c r="H32" s="338"/>
      <c r="I32" s="338"/>
      <c r="J32" s="338"/>
      <c r="K32" s="338"/>
      <c r="L32" s="338"/>
      <c r="M32" s="339"/>
      <c r="N32" s="168" t="s">
        <v>34</v>
      </c>
      <c r="O32" s="261"/>
      <c r="P32" s="169" t="s">
        <v>34</v>
      </c>
      <c r="Q32" s="14"/>
      <c r="R32" s="169" t="s">
        <v>34</v>
      </c>
      <c r="S32" s="15"/>
      <c r="T32" s="14" t="s">
        <v>34</v>
      </c>
      <c r="U32" s="15"/>
    </row>
    <row r="33" spans="1:21" s="27" customFormat="1" ht="30" x14ac:dyDescent="0.25">
      <c r="A33" s="22"/>
      <c r="B33" s="26"/>
      <c r="C33" s="124"/>
      <c r="D33" s="177" t="s">
        <v>4</v>
      </c>
      <c r="E33" s="340" t="s">
        <v>188</v>
      </c>
      <c r="F33" s="341"/>
      <c r="G33" s="341"/>
      <c r="H33" s="341"/>
      <c r="I33" s="341"/>
      <c r="J33" s="341"/>
      <c r="K33" s="341"/>
      <c r="L33" s="341"/>
      <c r="M33" s="342"/>
      <c r="N33" s="23">
        <v>2859.69</v>
      </c>
      <c r="O33" s="23"/>
      <c r="P33" s="23">
        <v>2859.69</v>
      </c>
      <c r="Q33" s="25"/>
      <c r="R33" s="23">
        <v>2859.69</v>
      </c>
      <c r="S33" s="26"/>
      <c r="T33" s="23">
        <v>2859.69</v>
      </c>
      <c r="U33" s="26"/>
    </row>
    <row r="34" spans="1:21" s="27" customFormat="1" ht="30" x14ac:dyDescent="0.25">
      <c r="A34" s="22"/>
      <c r="B34" s="26"/>
      <c r="C34" s="124"/>
      <c r="D34" s="177" t="s">
        <v>4</v>
      </c>
      <c r="E34" s="343" t="s">
        <v>184</v>
      </c>
      <c r="F34" s="344"/>
      <c r="G34" s="344"/>
      <c r="H34" s="344"/>
      <c r="I34" s="344"/>
      <c r="J34" s="344"/>
      <c r="K34" s="344"/>
      <c r="L34" s="344"/>
      <c r="M34" s="345"/>
      <c r="N34" s="23">
        <v>1998.88</v>
      </c>
      <c r="O34" s="23"/>
      <c r="P34" s="23">
        <v>1998.88</v>
      </c>
      <c r="Q34" s="25"/>
      <c r="R34" s="23">
        <v>1998.88</v>
      </c>
      <c r="S34" s="26"/>
      <c r="T34" s="23">
        <v>1998.88</v>
      </c>
      <c r="U34" s="26"/>
    </row>
    <row r="35" spans="1:21" s="27" customFormat="1" ht="30" x14ac:dyDescent="0.25">
      <c r="A35" s="22"/>
      <c r="B35" s="26"/>
      <c r="C35" s="124"/>
      <c r="D35" s="177" t="s">
        <v>4</v>
      </c>
      <c r="E35" s="343" t="s">
        <v>185</v>
      </c>
      <c r="F35" s="344"/>
      <c r="G35" s="344"/>
      <c r="H35" s="344"/>
      <c r="I35" s="344"/>
      <c r="J35" s="344"/>
      <c r="K35" s="344"/>
      <c r="L35" s="344"/>
      <c r="M35" s="345"/>
      <c r="N35" s="23">
        <v>467.51</v>
      </c>
      <c r="O35" s="23"/>
      <c r="P35" s="23">
        <v>467.51</v>
      </c>
      <c r="Q35" s="25"/>
      <c r="R35" s="23">
        <v>467.51</v>
      </c>
      <c r="S35" s="26"/>
      <c r="T35" s="23">
        <v>467.51</v>
      </c>
      <c r="U35" s="26"/>
    </row>
    <row r="36" spans="1:21" s="27" customFormat="1" ht="30" x14ac:dyDescent="0.25">
      <c r="A36" s="22"/>
      <c r="B36" s="26"/>
      <c r="C36" s="124"/>
      <c r="D36" s="177" t="s">
        <v>4</v>
      </c>
      <c r="E36" s="343" t="s">
        <v>189</v>
      </c>
      <c r="F36" s="344"/>
      <c r="G36" s="344"/>
      <c r="H36" s="344"/>
      <c r="I36" s="344"/>
      <c r="J36" s="344"/>
      <c r="K36" s="344"/>
      <c r="L36" s="344"/>
      <c r="M36" s="345"/>
      <c r="N36" s="23">
        <v>128.96</v>
      </c>
      <c r="O36" s="23"/>
      <c r="P36" s="23">
        <v>128.96</v>
      </c>
      <c r="Q36" s="25"/>
      <c r="R36" s="23">
        <v>128.96</v>
      </c>
      <c r="S36" s="26"/>
      <c r="T36" s="23">
        <v>128.96</v>
      </c>
      <c r="U36" s="26"/>
    </row>
    <row r="37" spans="1:21" s="27" customFormat="1" ht="30" x14ac:dyDescent="0.25">
      <c r="A37" s="22"/>
      <c r="B37" s="26"/>
      <c r="C37" s="124"/>
      <c r="D37" s="177" t="s">
        <v>4</v>
      </c>
      <c r="E37" s="343" t="s">
        <v>186</v>
      </c>
      <c r="F37" s="344"/>
      <c r="G37" s="344"/>
      <c r="H37" s="344"/>
      <c r="I37" s="344"/>
      <c r="J37" s="344"/>
      <c r="K37" s="344"/>
      <c r="L37" s="344"/>
      <c r="M37" s="345"/>
      <c r="N37" s="23">
        <v>112.86</v>
      </c>
      <c r="O37" s="23"/>
      <c r="P37" s="23">
        <v>112.86</v>
      </c>
      <c r="Q37" s="25"/>
      <c r="R37" s="23">
        <v>112.86</v>
      </c>
      <c r="S37" s="26"/>
      <c r="T37" s="23">
        <v>112.86</v>
      </c>
      <c r="U37" s="26"/>
    </row>
    <row r="38" spans="1:21" s="27" customFormat="1" ht="30" x14ac:dyDescent="0.25">
      <c r="A38" s="22"/>
      <c r="B38" s="26"/>
      <c r="C38" s="124"/>
      <c r="D38" s="177" t="s">
        <v>4</v>
      </c>
      <c r="E38" s="340" t="s">
        <v>187</v>
      </c>
      <c r="F38" s="341"/>
      <c r="G38" s="341"/>
      <c r="H38" s="341"/>
      <c r="I38" s="341"/>
      <c r="J38" s="341"/>
      <c r="K38" s="341"/>
      <c r="L38" s="341"/>
      <c r="M38" s="342"/>
      <c r="N38" s="23">
        <v>12648</v>
      </c>
      <c r="O38" s="23"/>
      <c r="P38" s="23">
        <v>12648</v>
      </c>
      <c r="Q38" s="25"/>
      <c r="R38" s="23">
        <v>12648</v>
      </c>
      <c r="S38" s="26"/>
      <c r="T38" s="23">
        <v>12648</v>
      </c>
      <c r="U38" s="26"/>
    </row>
    <row r="39" spans="1:21" s="27" customFormat="1" ht="30" hidden="1" x14ac:dyDescent="0.25">
      <c r="A39" s="22"/>
      <c r="B39" s="26"/>
      <c r="C39" s="124"/>
      <c r="D39" s="177" t="s">
        <v>4</v>
      </c>
      <c r="E39" s="325"/>
      <c r="F39" s="326"/>
      <c r="G39" s="326"/>
      <c r="H39" s="326"/>
      <c r="I39" s="326"/>
      <c r="J39" s="326"/>
      <c r="K39" s="326"/>
      <c r="L39" s="326"/>
      <c r="M39" s="327"/>
      <c r="N39" s="23"/>
      <c r="O39" s="23"/>
      <c r="P39" s="24"/>
      <c r="Q39" s="25"/>
      <c r="R39" s="24"/>
      <c r="S39" s="26"/>
      <c r="T39" s="24"/>
      <c r="U39" s="26"/>
    </row>
    <row r="40" spans="1:21" s="27" customFormat="1" ht="30" hidden="1" x14ac:dyDescent="0.25">
      <c r="A40" s="22"/>
      <c r="B40" s="26"/>
      <c r="C40" s="124"/>
      <c r="D40" s="177" t="s">
        <v>4</v>
      </c>
      <c r="E40" s="325"/>
      <c r="F40" s="326"/>
      <c r="G40" s="326"/>
      <c r="H40" s="326"/>
      <c r="I40" s="326"/>
      <c r="J40" s="326"/>
      <c r="K40" s="326"/>
      <c r="L40" s="326"/>
      <c r="M40" s="327"/>
      <c r="N40" s="23"/>
      <c r="O40" s="23"/>
      <c r="P40" s="24"/>
      <c r="Q40" s="25"/>
      <c r="R40" s="24"/>
      <c r="S40" s="26"/>
      <c r="T40" s="24"/>
      <c r="U40" s="26"/>
    </row>
    <row r="41" spans="1:21" s="27" customFormat="1" ht="30" hidden="1" x14ac:dyDescent="0.25">
      <c r="A41" s="22"/>
      <c r="B41" s="26"/>
      <c r="C41" s="124"/>
      <c r="D41" s="177" t="s">
        <v>4</v>
      </c>
      <c r="E41" s="325"/>
      <c r="F41" s="326"/>
      <c r="G41" s="326"/>
      <c r="H41" s="326"/>
      <c r="I41" s="326"/>
      <c r="J41" s="326"/>
      <c r="K41" s="326"/>
      <c r="L41" s="326"/>
      <c r="M41" s="327"/>
      <c r="N41" s="23"/>
      <c r="O41" s="23"/>
      <c r="P41" s="24"/>
      <c r="Q41" s="25"/>
      <c r="R41" s="24"/>
      <c r="S41" s="26"/>
      <c r="T41" s="24"/>
      <c r="U41" s="26"/>
    </row>
    <row r="42" spans="1:21" s="27" customFormat="1" ht="30" hidden="1" x14ac:dyDescent="0.25">
      <c r="A42" s="22"/>
      <c r="B42" s="26"/>
      <c r="C42" s="124"/>
      <c r="D42" s="177" t="s">
        <v>4</v>
      </c>
      <c r="E42" s="325"/>
      <c r="F42" s="326"/>
      <c r="G42" s="326"/>
      <c r="H42" s="326"/>
      <c r="I42" s="326"/>
      <c r="J42" s="326"/>
      <c r="K42" s="326"/>
      <c r="L42" s="326"/>
      <c r="M42" s="327"/>
      <c r="N42" s="23"/>
      <c r="O42" s="23"/>
      <c r="P42" s="24"/>
      <c r="Q42" s="25"/>
      <c r="R42" s="24"/>
      <c r="S42" s="26"/>
      <c r="T42" s="24"/>
      <c r="U42" s="26"/>
    </row>
    <row r="43" spans="1:21" s="128" customFormat="1" x14ac:dyDescent="0.25">
      <c r="B43" s="171"/>
      <c r="C43" s="171"/>
      <c r="D43" s="171"/>
      <c r="K43" s="172" t="s">
        <v>66</v>
      </c>
      <c r="M43" s="178"/>
      <c r="N43" s="172">
        <f>SUM(N33:N42)</f>
        <v>18215.900000000001</v>
      </c>
      <c r="O43" s="172"/>
      <c r="P43" s="173">
        <f>SUM(P33:P42)</f>
        <v>18215.900000000001</v>
      </c>
      <c r="Q43" s="174"/>
      <c r="R43" s="173">
        <f>SUM(R33:R42)</f>
        <v>18215.900000000001</v>
      </c>
      <c r="S43" s="174"/>
      <c r="T43" s="173">
        <f>SUM(T33:T42)</f>
        <v>18215.900000000001</v>
      </c>
      <c r="U43" s="174"/>
    </row>
    <row r="44" spans="1:21" s="128" customFormat="1" ht="15.75" thickBot="1" x14ac:dyDescent="0.3">
      <c r="B44" s="171"/>
      <c r="C44" s="171"/>
      <c r="D44" s="171"/>
      <c r="N44" s="172"/>
      <c r="O44" s="172"/>
      <c r="P44" s="173"/>
      <c r="Q44" s="174"/>
      <c r="R44" s="173"/>
      <c r="S44" s="174"/>
      <c r="T44" s="179"/>
      <c r="U44" s="174"/>
    </row>
    <row r="45" spans="1:21" s="128" customFormat="1" ht="19.5" thickBot="1" x14ac:dyDescent="0.35">
      <c r="B45" s="171"/>
      <c r="C45" s="171"/>
      <c r="D45" s="171"/>
      <c r="J45" s="346" t="s">
        <v>54</v>
      </c>
      <c r="K45" s="347"/>
      <c r="L45" s="347"/>
      <c r="M45" s="348"/>
      <c r="N45" s="172">
        <f>SUM(N29,N43)</f>
        <v>50455.9</v>
      </c>
      <c r="O45" s="172"/>
      <c r="P45" s="173">
        <f>SUM(P29,P43)</f>
        <v>50455.9</v>
      </c>
      <c r="Q45" s="172"/>
      <c r="R45" s="173">
        <f>SUM(R29,R43)</f>
        <v>50455.9</v>
      </c>
      <c r="S45" s="172"/>
      <c r="T45" s="172">
        <f>SUM(T29,T43)</f>
        <v>50455.9</v>
      </c>
      <c r="U45" s="174"/>
    </row>
    <row r="46" spans="1:21" s="128" customFormat="1" ht="18.75" x14ac:dyDescent="0.3">
      <c r="B46" s="171"/>
      <c r="C46" s="171"/>
      <c r="D46" s="171"/>
      <c r="J46" s="180"/>
      <c r="K46" s="180"/>
      <c r="L46" s="180"/>
      <c r="M46" s="180"/>
      <c r="N46" s="172"/>
      <c r="O46" s="172"/>
      <c r="P46" s="173"/>
      <c r="Q46" s="172"/>
      <c r="R46" s="173"/>
      <c r="S46" s="172"/>
      <c r="T46" s="172"/>
      <c r="U46" s="174"/>
    </row>
    <row r="47" spans="1:21" s="9" customFormat="1" ht="23.25" x14ac:dyDescent="0.35">
      <c r="A47" s="152" t="s">
        <v>72</v>
      </c>
      <c r="B47" s="153"/>
      <c r="C47" s="153"/>
      <c r="D47" s="146"/>
      <c r="P47" s="147"/>
      <c r="Q47" s="156"/>
      <c r="R47" s="147"/>
      <c r="S47" s="156"/>
      <c r="T47" s="157"/>
      <c r="U47" s="156"/>
    </row>
    <row r="48" spans="1:21" s="164" customFormat="1" ht="31.5" x14ac:dyDescent="0.25">
      <c r="A48" s="181" t="s">
        <v>108</v>
      </c>
      <c r="B48" s="182"/>
      <c r="C48" s="182"/>
      <c r="D48" s="182"/>
      <c r="E48" s="182"/>
      <c r="F48" s="182"/>
      <c r="G48" s="182"/>
      <c r="H48" s="182"/>
      <c r="I48" s="182"/>
      <c r="J48" s="182"/>
      <c r="K48" s="182"/>
      <c r="L48" s="182"/>
      <c r="M48" s="183"/>
      <c r="N48" s="184" t="s">
        <v>62</v>
      </c>
      <c r="O48" s="184"/>
      <c r="P48" s="185" t="s">
        <v>37</v>
      </c>
      <c r="Q48" s="185" t="s">
        <v>63</v>
      </c>
      <c r="R48" s="185" t="s">
        <v>38</v>
      </c>
      <c r="S48" s="185" t="s">
        <v>63</v>
      </c>
      <c r="T48" s="185" t="s">
        <v>39</v>
      </c>
      <c r="U48" s="185" t="s">
        <v>63</v>
      </c>
    </row>
    <row r="49" spans="1:21" ht="30" x14ac:dyDescent="0.25">
      <c r="A49" s="18" t="s">
        <v>58</v>
      </c>
      <c r="B49" s="166" t="s">
        <v>53</v>
      </c>
      <c r="C49" s="166" t="s">
        <v>52</v>
      </c>
      <c r="D49" s="186" t="s">
        <v>32</v>
      </c>
      <c r="E49" s="349" t="s">
        <v>33</v>
      </c>
      <c r="F49" s="350"/>
      <c r="G49" s="350"/>
      <c r="H49" s="350"/>
      <c r="I49" s="350"/>
      <c r="J49" s="350"/>
      <c r="K49" s="350"/>
      <c r="L49" s="350"/>
      <c r="M49" s="351"/>
      <c r="N49" s="16" t="s">
        <v>34</v>
      </c>
      <c r="O49" s="260"/>
      <c r="P49" s="10" t="s">
        <v>34</v>
      </c>
      <c r="Q49" s="14"/>
      <c r="R49" s="10" t="s">
        <v>34</v>
      </c>
      <c r="S49" s="15"/>
      <c r="T49" s="10" t="s">
        <v>34</v>
      </c>
      <c r="U49" s="15"/>
    </row>
    <row r="50" spans="1:21" s="27" customFormat="1" x14ac:dyDescent="0.25">
      <c r="A50" s="22"/>
      <c r="B50" s="26" t="s">
        <v>43</v>
      </c>
      <c r="C50" s="235" t="s">
        <v>46</v>
      </c>
      <c r="D50" s="170" t="s">
        <v>10</v>
      </c>
      <c r="E50" s="325" t="s">
        <v>193</v>
      </c>
      <c r="F50" s="326"/>
      <c r="G50" s="326"/>
      <c r="H50" s="326"/>
      <c r="I50" s="326"/>
      <c r="J50" s="326"/>
      <c r="K50" s="326"/>
      <c r="L50" s="326"/>
      <c r="M50" s="327"/>
      <c r="N50" s="23">
        <v>180</v>
      </c>
      <c r="O50" s="23"/>
      <c r="P50" s="23">
        <v>180</v>
      </c>
      <c r="Q50" s="25"/>
      <c r="R50" s="23">
        <v>180</v>
      </c>
      <c r="S50" s="26"/>
      <c r="T50" s="23">
        <v>180</v>
      </c>
      <c r="U50" s="26"/>
    </row>
    <row r="51" spans="1:21" s="27" customFormat="1" ht="30" x14ac:dyDescent="0.25">
      <c r="A51" s="22">
        <v>3</v>
      </c>
      <c r="B51" s="26" t="s">
        <v>46</v>
      </c>
      <c r="C51" s="235" t="s">
        <v>46</v>
      </c>
      <c r="D51" s="170" t="s">
        <v>8</v>
      </c>
      <c r="E51" s="325" t="s">
        <v>194</v>
      </c>
      <c r="F51" s="326"/>
      <c r="G51" s="326"/>
      <c r="H51" s="326"/>
      <c r="I51" s="326"/>
      <c r="J51" s="326"/>
      <c r="K51" s="326"/>
      <c r="L51" s="326"/>
      <c r="M51" s="327"/>
      <c r="N51" s="23">
        <v>400</v>
      </c>
      <c r="O51" s="23"/>
      <c r="P51" s="23">
        <v>400</v>
      </c>
      <c r="Q51" s="25"/>
      <c r="R51" s="23">
        <v>0</v>
      </c>
      <c r="S51" s="26" t="s">
        <v>262</v>
      </c>
      <c r="T51" s="23">
        <v>0</v>
      </c>
      <c r="U51" s="26"/>
    </row>
    <row r="52" spans="1:21" s="27" customFormat="1" hidden="1" x14ac:dyDescent="0.25">
      <c r="A52" s="22"/>
      <c r="B52" s="26"/>
      <c r="C52" s="124"/>
      <c r="D52" s="170"/>
      <c r="E52" s="325"/>
      <c r="F52" s="326"/>
      <c r="G52" s="326"/>
      <c r="H52" s="326"/>
      <c r="I52" s="326"/>
      <c r="J52" s="326"/>
      <c r="K52" s="326"/>
      <c r="L52" s="326"/>
      <c r="M52" s="327"/>
      <c r="N52" s="23"/>
      <c r="O52" s="23"/>
      <c r="P52" s="24"/>
      <c r="Q52" s="25"/>
      <c r="R52" s="24"/>
      <c r="S52" s="26"/>
      <c r="T52" s="24"/>
      <c r="U52" s="26"/>
    </row>
    <row r="53" spans="1:21" s="27" customFormat="1" hidden="1" x14ac:dyDescent="0.25">
      <c r="A53" s="22"/>
      <c r="B53" s="26"/>
      <c r="C53" s="124"/>
      <c r="D53" s="170"/>
      <c r="E53" s="325"/>
      <c r="F53" s="326"/>
      <c r="G53" s="326"/>
      <c r="H53" s="326"/>
      <c r="I53" s="326"/>
      <c r="J53" s="326"/>
      <c r="K53" s="326"/>
      <c r="L53" s="326"/>
      <c r="M53" s="327"/>
      <c r="N53" s="23"/>
      <c r="O53" s="23"/>
      <c r="P53" s="24"/>
      <c r="Q53" s="25"/>
      <c r="R53" s="24"/>
      <c r="S53" s="26"/>
      <c r="T53" s="24"/>
      <c r="U53" s="26"/>
    </row>
    <row r="54" spans="1:21" s="27" customFormat="1" hidden="1" x14ac:dyDescent="0.25">
      <c r="A54" s="22"/>
      <c r="B54" s="26"/>
      <c r="C54" s="124"/>
      <c r="D54" s="170"/>
      <c r="E54" s="325"/>
      <c r="F54" s="326"/>
      <c r="G54" s="326"/>
      <c r="H54" s="326"/>
      <c r="I54" s="326"/>
      <c r="J54" s="326"/>
      <c r="K54" s="326"/>
      <c r="L54" s="326"/>
      <c r="M54" s="327"/>
      <c r="N54" s="23"/>
      <c r="O54" s="23"/>
      <c r="P54" s="24"/>
      <c r="Q54" s="25"/>
      <c r="R54" s="24"/>
      <c r="S54" s="26"/>
      <c r="T54" s="24"/>
      <c r="U54" s="26"/>
    </row>
    <row r="55" spans="1:21" s="27" customFormat="1" hidden="1" x14ac:dyDescent="0.25">
      <c r="A55" s="28"/>
      <c r="B55" s="31"/>
      <c r="C55" s="187"/>
      <c r="D55" s="170"/>
      <c r="E55" s="325"/>
      <c r="F55" s="326"/>
      <c r="G55" s="326"/>
      <c r="H55" s="326"/>
      <c r="I55" s="326"/>
      <c r="J55" s="326"/>
      <c r="K55" s="326"/>
      <c r="L55" s="326"/>
      <c r="M55" s="327"/>
      <c r="N55" s="188"/>
      <c r="O55" s="188"/>
      <c r="P55" s="29"/>
      <c r="Q55" s="30"/>
      <c r="R55" s="29"/>
      <c r="S55" s="31"/>
      <c r="T55" s="29"/>
      <c r="U55" s="31"/>
    </row>
    <row r="56" spans="1:21" s="189" customFormat="1" x14ac:dyDescent="0.25">
      <c r="B56" s="190"/>
      <c r="C56" s="190"/>
      <c r="D56" s="190"/>
      <c r="L56" s="189" t="s">
        <v>69</v>
      </c>
      <c r="M56" s="178"/>
      <c r="N56" s="178">
        <f>SUM(N50:N55)</f>
        <v>580</v>
      </c>
      <c r="O56" s="178"/>
      <c r="P56" s="191">
        <f>SUM(P50:P55)</f>
        <v>580</v>
      </c>
      <c r="Q56" s="192"/>
      <c r="R56" s="191">
        <f>SUM(R50:R55)</f>
        <v>180</v>
      </c>
      <c r="S56" s="192"/>
      <c r="T56" s="191">
        <f>SUM(T50:T55)</f>
        <v>180</v>
      </c>
      <c r="U56" s="192"/>
    </row>
    <row r="57" spans="1:21" s="128" customFormat="1" x14ac:dyDescent="0.25">
      <c r="B57" s="171"/>
      <c r="C57" s="171"/>
      <c r="D57" s="171"/>
      <c r="M57" s="172"/>
      <c r="N57" s="172"/>
      <c r="O57" s="172"/>
      <c r="P57" s="173"/>
      <c r="Q57" s="174"/>
      <c r="R57" s="173"/>
      <c r="S57" s="174"/>
      <c r="T57" s="172"/>
      <c r="U57" s="174"/>
    </row>
    <row r="58" spans="1:21" s="198" customFormat="1" ht="31.5" x14ac:dyDescent="0.25">
      <c r="A58" s="193" t="s">
        <v>67</v>
      </c>
      <c r="B58" s="194"/>
      <c r="C58" s="194"/>
      <c r="D58" s="194"/>
      <c r="E58" s="194"/>
      <c r="F58" s="194"/>
      <c r="G58" s="194"/>
      <c r="H58" s="194"/>
      <c r="I58" s="194"/>
      <c r="J58" s="194"/>
      <c r="K58" s="194"/>
      <c r="L58" s="194"/>
      <c r="M58" s="195"/>
      <c r="N58" s="196" t="s">
        <v>62</v>
      </c>
      <c r="O58" s="196"/>
      <c r="P58" s="197" t="s">
        <v>37</v>
      </c>
      <c r="Q58" s="197" t="s">
        <v>63</v>
      </c>
      <c r="R58" s="197" t="s">
        <v>38</v>
      </c>
      <c r="S58" s="197" t="s">
        <v>63</v>
      </c>
      <c r="T58" s="197" t="s">
        <v>39</v>
      </c>
      <c r="U58" s="197" t="s">
        <v>63</v>
      </c>
    </row>
    <row r="59" spans="1:21" ht="30" x14ac:dyDescent="0.25">
      <c r="A59" s="18" t="s">
        <v>58</v>
      </c>
      <c r="B59" s="166" t="s">
        <v>53</v>
      </c>
      <c r="C59" s="166" t="s">
        <v>52</v>
      </c>
      <c r="D59" s="186" t="s">
        <v>32</v>
      </c>
      <c r="E59" s="349" t="s">
        <v>33</v>
      </c>
      <c r="F59" s="350"/>
      <c r="G59" s="350"/>
      <c r="H59" s="350"/>
      <c r="I59" s="350"/>
      <c r="J59" s="350"/>
      <c r="K59" s="350"/>
      <c r="L59" s="350"/>
      <c r="M59" s="351"/>
      <c r="N59" s="16" t="s">
        <v>34</v>
      </c>
      <c r="O59" s="260"/>
      <c r="P59" s="10" t="s">
        <v>34</v>
      </c>
      <c r="Q59" s="14"/>
      <c r="R59" s="10" t="s">
        <v>34</v>
      </c>
      <c r="S59" s="15"/>
      <c r="T59" s="10" t="s">
        <v>34</v>
      </c>
      <c r="U59" s="15"/>
    </row>
    <row r="60" spans="1:21" s="27" customFormat="1" hidden="1" x14ac:dyDescent="0.25">
      <c r="A60" s="22"/>
      <c r="B60" s="253"/>
      <c r="C60" s="253"/>
      <c r="D60" s="253"/>
      <c r="E60" s="254"/>
      <c r="F60" s="255"/>
      <c r="G60" s="255"/>
      <c r="H60" s="255"/>
      <c r="I60" s="255"/>
      <c r="J60" s="255"/>
      <c r="K60" s="255"/>
      <c r="L60" s="255"/>
      <c r="M60" s="256"/>
      <c r="N60" s="253"/>
      <c r="O60" s="253"/>
      <c r="P60" s="24"/>
      <c r="Q60" s="25"/>
      <c r="R60" s="24"/>
      <c r="S60" s="26"/>
      <c r="T60" s="24"/>
      <c r="U60" s="26"/>
    </row>
    <row r="61" spans="1:21" s="27" customFormat="1" hidden="1" x14ac:dyDescent="0.25">
      <c r="A61" s="22"/>
      <c r="B61" s="253"/>
      <c r="C61" s="253"/>
      <c r="D61" s="253"/>
      <c r="E61" s="254"/>
      <c r="F61" s="255"/>
      <c r="G61" s="255"/>
      <c r="H61" s="255"/>
      <c r="I61" s="255"/>
      <c r="J61" s="255"/>
      <c r="K61" s="255"/>
      <c r="L61" s="255"/>
      <c r="M61" s="256"/>
      <c r="N61" s="253"/>
      <c r="O61" s="253"/>
      <c r="P61" s="24"/>
      <c r="Q61" s="25"/>
      <c r="R61" s="24"/>
      <c r="S61" s="26"/>
      <c r="T61" s="24"/>
      <c r="U61" s="26"/>
    </row>
    <row r="62" spans="1:21" s="27" customFormat="1" hidden="1" x14ac:dyDescent="0.25">
      <c r="A62" s="22"/>
      <c r="B62" s="253"/>
      <c r="C62" s="253"/>
      <c r="D62" s="253"/>
      <c r="E62" s="254"/>
      <c r="F62" s="255"/>
      <c r="G62" s="255"/>
      <c r="H62" s="255"/>
      <c r="I62" s="255"/>
      <c r="J62" s="255"/>
      <c r="K62" s="255"/>
      <c r="L62" s="255"/>
      <c r="M62" s="256"/>
      <c r="N62" s="253"/>
      <c r="O62" s="253"/>
      <c r="P62" s="24"/>
      <c r="Q62" s="25"/>
      <c r="R62" s="24"/>
      <c r="S62" s="26"/>
      <c r="T62" s="24"/>
      <c r="U62" s="26"/>
    </row>
    <row r="63" spans="1:21" s="27" customFormat="1" hidden="1" x14ac:dyDescent="0.25">
      <c r="A63" s="22"/>
      <c r="B63" s="253"/>
      <c r="C63" s="253"/>
      <c r="D63" s="253"/>
      <c r="E63" s="254"/>
      <c r="F63" s="255"/>
      <c r="G63" s="255"/>
      <c r="H63" s="255"/>
      <c r="I63" s="255"/>
      <c r="J63" s="255"/>
      <c r="K63" s="255"/>
      <c r="L63" s="255"/>
      <c r="M63" s="256"/>
      <c r="N63" s="253"/>
      <c r="O63" s="253"/>
      <c r="P63" s="24"/>
      <c r="Q63" s="25"/>
      <c r="R63" s="24"/>
      <c r="S63" s="26"/>
      <c r="T63" s="24"/>
      <c r="U63" s="26"/>
    </row>
    <row r="64" spans="1:21" s="27" customFormat="1" hidden="1" x14ac:dyDescent="0.25">
      <c r="A64" s="22"/>
      <c r="B64" s="26"/>
      <c r="C64" s="124"/>
      <c r="D64" s="170"/>
      <c r="E64" s="325"/>
      <c r="F64" s="326"/>
      <c r="G64" s="326"/>
      <c r="H64" s="326"/>
      <c r="I64" s="326"/>
      <c r="J64" s="326"/>
      <c r="K64" s="326"/>
      <c r="L64" s="326"/>
      <c r="M64" s="327"/>
      <c r="N64" s="23"/>
      <c r="O64" s="23"/>
      <c r="P64" s="24"/>
      <c r="Q64" s="25"/>
      <c r="R64" s="24"/>
      <c r="S64" s="26"/>
      <c r="T64" s="24"/>
      <c r="U64" s="26"/>
    </row>
    <row r="65" spans="1:21" s="27" customFormat="1" hidden="1" x14ac:dyDescent="0.25">
      <c r="A65" s="22"/>
      <c r="B65" s="26"/>
      <c r="C65" s="124"/>
      <c r="D65" s="170"/>
      <c r="E65" s="325"/>
      <c r="F65" s="326"/>
      <c r="G65" s="326"/>
      <c r="H65" s="326"/>
      <c r="I65" s="326"/>
      <c r="J65" s="326"/>
      <c r="K65" s="326"/>
      <c r="L65" s="326"/>
      <c r="M65" s="327"/>
      <c r="N65" s="23"/>
      <c r="O65" s="23"/>
      <c r="P65" s="24"/>
      <c r="Q65" s="25"/>
      <c r="R65" s="24"/>
      <c r="S65" s="26"/>
      <c r="T65" s="24"/>
      <c r="U65" s="26"/>
    </row>
    <row r="66" spans="1:21" s="27" customFormat="1" hidden="1" x14ac:dyDescent="0.25">
      <c r="A66" s="22"/>
      <c r="B66" s="26"/>
      <c r="C66" s="124"/>
      <c r="D66" s="170"/>
      <c r="E66" s="325"/>
      <c r="F66" s="326"/>
      <c r="G66" s="326"/>
      <c r="H66" s="326"/>
      <c r="I66" s="326"/>
      <c r="J66" s="326"/>
      <c r="K66" s="326"/>
      <c r="L66" s="326"/>
      <c r="M66" s="327"/>
      <c r="N66" s="23"/>
      <c r="O66" s="23"/>
      <c r="P66" s="24"/>
      <c r="Q66" s="25"/>
      <c r="R66" s="24"/>
      <c r="S66" s="26"/>
      <c r="T66" s="24"/>
      <c r="U66" s="26"/>
    </row>
    <row r="67" spans="1:21" s="27" customFormat="1" hidden="1" x14ac:dyDescent="0.25">
      <c r="A67" s="22"/>
      <c r="B67" s="26"/>
      <c r="C67" s="124"/>
      <c r="D67" s="170"/>
      <c r="E67" s="325"/>
      <c r="F67" s="326"/>
      <c r="G67" s="326"/>
      <c r="H67" s="326"/>
      <c r="I67" s="326"/>
      <c r="J67" s="326"/>
      <c r="K67" s="326"/>
      <c r="L67" s="326"/>
      <c r="M67" s="327"/>
      <c r="N67" s="23"/>
      <c r="O67" s="23"/>
      <c r="P67" s="24"/>
      <c r="Q67" s="25"/>
      <c r="R67" s="24"/>
      <c r="S67" s="26"/>
      <c r="T67" s="24"/>
      <c r="U67" s="26"/>
    </row>
    <row r="68" spans="1:21" s="27" customFormat="1" hidden="1" x14ac:dyDescent="0.25">
      <c r="A68" s="22"/>
      <c r="B68" s="26"/>
      <c r="C68" s="124"/>
      <c r="D68" s="170"/>
      <c r="E68" s="325"/>
      <c r="F68" s="326"/>
      <c r="G68" s="326"/>
      <c r="H68" s="326"/>
      <c r="I68" s="326"/>
      <c r="J68" s="326"/>
      <c r="K68" s="326"/>
      <c r="L68" s="326"/>
      <c r="M68" s="327"/>
      <c r="N68" s="23"/>
      <c r="O68" s="23"/>
      <c r="P68" s="24"/>
      <c r="Q68" s="25"/>
      <c r="R68" s="24"/>
      <c r="S68" s="26"/>
      <c r="T68" s="24"/>
      <c r="U68" s="26"/>
    </row>
    <row r="69" spans="1:21" s="27" customFormat="1" x14ac:dyDescent="0.25">
      <c r="A69" s="22"/>
      <c r="B69" s="26"/>
      <c r="C69" s="124"/>
      <c r="D69" s="170"/>
      <c r="E69" s="325"/>
      <c r="F69" s="326"/>
      <c r="G69" s="326"/>
      <c r="H69" s="326"/>
      <c r="I69" s="326"/>
      <c r="J69" s="326"/>
      <c r="K69" s="326"/>
      <c r="L69" s="326"/>
      <c r="M69" s="327"/>
      <c r="N69" s="23"/>
      <c r="O69" s="23"/>
      <c r="P69" s="24"/>
      <c r="Q69" s="25"/>
      <c r="R69" s="24"/>
      <c r="S69" s="26"/>
      <c r="T69" s="24"/>
      <c r="U69" s="26"/>
    </row>
    <row r="70" spans="1:21" s="128" customFormat="1" x14ac:dyDescent="0.25">
      <c r="B70" s="171"/>
      <c r="C70" s="171"/>
      <c r="D70" s="171"/>
      <c r="K70" s="199" t="s">
        <v>70</v>
      </c>
      <c r="L70" s="200"/>
      <c r="M70" s="200"/>
      <c r="N70" s="172">
        <f>SUM(N60:N69)</f>
        <v>0</v>
      </c>
      <c r="O70" s="172"/>
      <c r="P70" s="173">
        <f>SUM(P60:P69)</f>
        <v>0</v>
      </c>
      <c r="Q70" s="172"/>
      <c r="R70" s="173">
        <f>SUM(R60:R69)</f>
        <v>0</v>
      </c>
      <c r="S70" s="172"/>
      <c r="T70" s="172">
        <f>SUM(T60:T69)</f>
        <v>0</v>
      </c>
      <c r="U70" s="172"/>
    </row>
    <row r="71" spans="1:21" s="127" customFormat="1" x14ac:dyDescent="0.25">
      <c r="B71" s="134"/>
      <c r="C71" s="134"/>
      <c r="D71" s="134"/>
      <c r="P71" s="143"/>
      <c r="Q71" s="144"/>
      <c r="R71" s="143"/>
      <c r="S71" s="144"/>
      <c r="T71" s="141"/>
      <c r="U71" s="144"/>
    </row>
    <row r="72" spans="1:21" s="164" customFormat="1" ht="31.5" x14ac:dyDescent="0.25">
      <c r="A72" s="201" t="s">
        <v>36</v>
      </c>
      <c r="B72" s="202"/>
      <c r="C72" s="202"/>
      <c r="D72" s="202"/>
      <c r="E72" s="55"/>
      <c r="F72" s="55"/>
      <c r="G72" s="55"/>
      <c r="H72" s="55"/>
      <c r="I72" s="55"/>
      <c r="J72" s="55"/>
      <c r="K72" s="55"/>
      <c r="L72" s="55"/>
      <c r="M72" s="56"/>
      <c r="N72" s="203" t="s">
        <v>62</v>
      </c>
      <c r="O72" s="203"/>
      <c r="P72" s="204" t="s">
        <v>37</v>
      </c>
      <c r="Q72" s="204" t="s">
        <v>63</v>
      </c>
      <c r="R72" s="204" t="s">
        <v>38</v>
      </c>
      <c r="S72" s="204" t="s">
        <v>63</v>
      </c>
      <c r="T72" s="204" t="s">
        <v>39</v>
      </c>
      <c r="U72" s="204" t="s">
        <v>63</v>
      </c>
    </row>
    <row r="73" spans="1:21" ht="30" x14ac:dyDescent="0.25">
      <c r="A73" s="18" t="s">
        <v>58</v>
      </c>
      <c r="B73" s="166" t="s">
        <v>53</v>
      </c>
      <c r="C73" s="166" t="s">
        <v>52</v>
      </c>
      <c r="D73" s="205" t="s">
        <v>32</v>
      </c>
      <c r="E73" s="350" t="s">
        <v>33</v>
      </c>
      <c r="F73" s="350"/>
      <c r="G73" s="350"/>
      <c r="H73" s="350"/>
      <c r="I73" s="350"/>
      <c r="J73" s="350"/>
      <c r="K73" s="350"/>
      <c r="L73" s="350"/>
      <c r="M73" s="351"/>
      <c r="N73" s="16" t="s">
        <v>34</v>
      </c>
      <c r="O73" s="260"/>
      <c r="P73" s="16" t="s">
        <v>34</v>
      </c>
      <c r="Q73" s="14"/>
      <c r="R73" s="268" t="s">
        <v>34</v>
      </c>
      <c r="S73" s="15"/>
      <c r="T73" s="16" t="s">
        <v>34</v>
      </c>
      <c r="U73" s="15"/>
    </row>
    <row r="74" spans="1:21" s="27" customFormat="1" x14ac:dyDescent="0.25">
      <c r="A74" s="22"/>
      <c r="B74" s="26"/>
      <c r="C74" s="26"/>
      <c r="D74" s="170"/>
      <c r="E74" s="325"/>
      <c r="F74" s="326"/>
      <c r="G74" s="326"/>
      <c r="H74" s="326"/>
      <c r="I74" s="326"/>
      <c r="J74" s="326"/>
      <c r="K74" s="326"/>
      <c r="L74" s="326"/>
      <c r="M74" s="327"/>
      <c r="N74" s="23"/>
      <c r="O74" s="263" t="s">
        <v>255</v>
      </c>
      <c r="P74" s="23"/>
      <c r="Q74" s="25"/>
      <c r="R74" s="23"/>
      <c r="S74" s="26"/>
      <c r="T74" s="23"/>
      <c r="U74" s="26"/>
    </row>
    <row r="75" spans="1:21" s="27" customFormat="1" ht="30" x14ac:dyDescent="0.25">
      <c r="A75" s="22"/>
      <c r="B75" s="26" t="s">
        <v>43</v>
      </c>
      <c r="C75" s="26" t="s">
        <v>46</v>
      </c>
      <c r="D75" s="170" t="s">
        <v>12</v>
      </c>
      <c r="E75" s="325" t="s">
        <v>192</v>
      </c>
      <c r="F75" s="326"/>
      <c r="G75" s="326"/>
      <c r="H75" s="326"/>
      <c r="I75" s="326"/>
      <c r="J75" s="326"/>
      <c r="K75" s="326"/>
      <c r="L75" s="326"/>
      <c r="M75" s="327"/>
      <c r="N75" s="23">
        <v>200</v>
      </c>
      <c r="O75" s="23"/>
      <c r="P75" s="23">
        <v>200</v>
      </c>
      <c r="Q75" s="25"/>
      <c r="R75" s="23">
        <v>200</v>
      </c>
      <c r="S75" s="26"/>
      <c r="T75" s="23">
        <v>200</v>
      </c>
      <c r="U75" s="26"/>
    </row>
    <row r="76" spans="1:21" s="27" customFormat="1" hidden="1" x14ac:dyDescent="0.25">
      <c r="A76" s="22"/>
      <c r="B76" s="26"/>
      <c r="C76" s="26"/>
      <c r="D76" s="170"/>
      <c r="E76" s="325"/>
      <c r="F76" s="326"/>
      <c r="G76" s="326"/>
      <c r="H76" s="326"/>
      <c r="I76" s="326"/>
      <c r="J76" s="326"/>
      <c r="K76" s="326"/>
      <c r="L76" s="326"/>
      <c r="M76" s="327"/>
      <c r="N76" s="23"/>
      <c r="O76" s="23"/>
      <c r="P76" s="23"/>
      <c r="Q76" s="25"/>
      <c r="R76" s="23"/>
      <c r="S76" s="26"/>
      <c r="T76" s="23"/>
      <c r="U76" s="26"/>
    </row>
    <row r="77" spans="1:21" s="27" customFormat="1" hidden="1" x14ac:dyDescent="0.25">
      <c r="A77" s="22"/>
      <c r="B77" s="26"/>
      <c r="C77" s="26"/>
      <c r="D77" s="170"/>
      <c r="E77" s="325"/>
      <c r="F77" s="326"/>
      <c r="G77" s="326"/>
      <c r="H77" s="326"/>
      <c r="I77" s="326"/>
      <c r="J77" s="326"/>
      <c r="K77" s="326"/>
      <c r="L77" s="326"/>
      <c r="M77" s="327"/>
      <c r="N77" s="23"/>
      <c r="O77" s="23"/>
      <c r="P77" s="23"/>
      <c r="Q77" s="25"/>
      <c r="R77" s="23"/>
      <c r="S77" s="26"/>
      <c r="T77" s="23"/>
      <c r="U77" s="26"/>
    </row>
    <row r="78" spans="1:21" s="27" customFormat="1" hidden="1" x14ac:dyDescent="0.25">
      <c r="A78" s="22"/>
      <c r="B78" s="26"/>
      <c r="C78" s="26"/>
      <c r="D78" s="170"/>
      <c r="E78" s="325"/>
      <c r="F78" s="326"/>
      <c r="G78" s="326"/>
      <c r="H78" s="326"/>
      <c r="I78" s="326"/>
      <c r="J78" s="326"/>
      <c r="K78" s="326"/>
      <c r="L78" s="326"/>
      <c r="M78" s="327"/>
      <c r="N78" s="23"/>
      <c r="O78" s="23"/>
      <c r="P78" s="23"/>
      <c r="Q78" s="25"/>
      <c r="R78" s="23"/>
      <c r="S78" s="26"/>
      <c r="T78" s="23"/>
      <c r="U78" s="26"/>
    </row>
    <row r="79" spans="1:21" s="27" customFormat="1" hidden="1" x14ac:dyDescent="0.25">
      <c r="A79" s="22"/>
      <c r="B79" s="26"/>
      <c r="C79" s="26"/>
      <c r="D79" s="170"/>
      <c r="E79" s="325"/>
      <c r="F79" s="326"/>
      <c r="G79" s="326"/>
      <c r="H79" s="326"/>
      <c r="I79" s="326"/>
      <c r="J79" s="326"/>
      <c r="K79" s="326"/>
      <c r="L79" s="326"/>
      <c r="M79" s="327"/>
      <c r="N79" s="23"/>
      <c r="O79" s="23"/>
      <c r="P79" s="23"/>
      <c r="Q79" s="25"/>
      <c r="R79" s="23"/>
      <c r="S79" s="26"/>
      <c r="T79" s="23"/>
      <c r="U79" s="26"/>
    </row>
    <row r="80" spans="1:21" s="27" customFormat="1" hidden="1" x14ac:dyDescent="0.25">
      <c r="A80" s="22"/>
      <c r="B80" s="26"/>
      <c r="C80" s="26"/>
      <c r="D80" s="170"/>
      <c r="E80" s="325"/>
      <c r="F80" s="326"/>
      <c r="G80" s="326"/>
      <c r="H80" s="326"/>
      <c r="I80" s="326"/>
      <c r="J80" s="326"/>
      <c r="K80" s="326"/>
      <c r="L80" s="326"/>
      <c r="M80" s="327"/>
      <c r="N80" s="23"/>
      <c r="O80" s="23"/>
      <c r="P80" s="23"/>
      <c r="Q80" s="30"/>
      <c r="R80" s="23"/>
      <c r="S80" s="31"/>
      <c r="T80" s="23"/>
      <c r="U80" s="26"/>
    </row>
    <row r="81" spans="1:21" s="128" customFormat="1" x14ac:dyDescent="0.25">
      <c r="B81" s="171"/>
      <c r="C81" s="171"/>
      <c r="D81" s="171"/>
      <c r="K81" s="199" t="s">
        <v>55</v>
      </c>
      <c r="L81" s="200"/>
      <c r="M81" s="200"/>
      <c r="N81" s="172">
        <f>SUM(N74:N80)</f>
        <v>200</v>
      </c>
      <c r="O81" s="172"/>
      <c r="P81" s="173">
        <f>SUM(P74:P80)</f>
        <v>200</v>
      </c>
      <c r="Q81" s="192"/>
      <c r="R81" s="173">
        <f>SUM(R74:R80)</f>
        <v>200</v>
      </c>
      <c r="S81" s="192"/>
      <c r="T81" s="173">
        <f>SUM(T74:T80)</f>
        <v>200</v>
      </c>
      <c r="U81" s="206"/>
    </row>
    <row r="82" spans="1:21" s="127" customFormat="1" x14ac:dyDescent="0.25">
      <c r="B82" s="134"/>
      <c r="C82" s="134"/>
      <c r="D82" s="134"/>
      <c r="P82" s="143"/>
      <c r="Q82" s="144"/>
      <c r="R82" s="143"/>
      <c r="S82" s="144"/>
      <c r="T82" s="143"/>
      <c r="U82" s="144"/>
    </row>
    <row r="83" spans="1:21" s="49" customFormat="1" ht="37.5" x14ac:dyDescent="0.25">
      <c r="A83" s="57" t="s">
        <v>68</v>
      </c>
      <c r="B83" s="207"/>
      <c r="C83" s="77" t="s">
        <v>114</v>
      </c>
      <c r="D83" s="207"/>
      <c r="E83" s="58"/>
      <c r="F83" s="58"/>
      <c r="G83" s="58"/>
      <c r="H83" s="58"/>
      <c r="I83" s="58"/>
      <c r="J83" s="58"/>
      <c r="K83" s="58"/>
      <c r="L83" s="58"/>
      <c r="M83" s="59"/>
      <c r="N83" s="208" t="s">
        <v>62</v>
      </c>
      <c r="O83" s="208"/>
      <c r="P83" s="60" t="s">
        <v>37</v>
      </c>
      <c r="Q83" s="209" t="s">
        <v>63</v>
      </c>
      <c r="R83" s="60" t="s">
        <v>38</v>
      </c>
      <c r="S83" s="61" t="s">
        <v>63</v>
      </c>
      <c r="T83" s="60" t="s">
        <v>39</v>
      </c>
      <c r="U83" s="61" t="s">
        <v>63</v>
      </c>
    </row>
    <row r="84" spans="1:21" ht="30" x14ac:dyDescent="0.25">
      <c r="A84" s="18" t="s">
        <v>58</v>
      </c>
      <c r="B84" s="166" t="s">
        <v>53</v>
      </c>
      <c r="C84" s="166" t="s">
        <v>52</v>
      </c>
      <c r="D84" s="205" t="s">
        <v>32</v>
      </c>
      <c r="E84" s="350" t="s">
        <v>33</v>
      </c>
      <c r="F84" s="350"/>
      <c r="G84" s="350"/>
      <c r="H84" s="350"/>
      <c r="I84" s="350"/>
      <c r="J84" s="350"/>
      <c r="K84" s="350"/>
      <c r="L84" s="350"/>
      <c r="M84" s="351"/>
      <c r="N84" s="16" t="s">
        <v>34</v>
      </c>
      <c r="O84" s="260"/>
      <c r="P84" s="10" t="s">
        <v>34</v>
      </c>
      <c r="Q84" s="14"/>
      <c r="R84" s="10" t="s">
        <v>34</v>
      </c>
      <c r="S84" s="271"/>
      <c r="T84" s="10" t="s">
        <v>34</v>
      </c>
      <c r="U84" s="15"/>
    </row>
    <row r="85" spans="1:21" s="27" customFormat="1" ht="33.950000000000003" customHeight="1" x14ac:dyDescent="0.25">
      <c r="A85" s="22">
        <v>10</v>
      </c>
      <c r="B85" s="26" t="s">
        <v>43</v>
      </c>
      <c r="C85" s="26" t="s">
        <v>44</v>
      </c>
      <c r="D85" s="177" t="s">
        <v>15</v>
      </c>
      <c r="E85" s="325" t="s">
        <v>244</v>
      </c>
      <c r="F85" s="326"/>
      <c r="G85" s="326"/>
      <c r="H85" s="326"/>
      <c r="I85" s="326"/>
      <c r="J85" s="326"/>
      <c r="K85" s="326"/>
      <c r="L85" s="326"/>
      <c r="M85" s="327"/>
      <c r="N85" s="23">
        <v>240</v>
      </c>
      <c r="O85" s="265" t="s">
        <v>256</v>
      </c>
      <c r="P85" s="23">
        <v>240</v>
      </c>
      <c r="Q85" s="25"/>
      <c r="R85" s="23">
        <v>240</v>
      </c>
      <c r="S85" s="253"/>
      <c r="T85" s="23">
        <v>240</v>
      </c>
      <c r="U85" s="26" t="s">
        <v>264</v>
      </c>
    </row>
    <row r="86" spans="1:21" s="27" customFormat="1" ht="29.45" customHeight="1" x14ac:dyDescent="0.25">
      <c r="A86" s="22">
        <v>10</v>
      </c>
      <c r="B86" s="26" t="s">
        <v>43</v>
      </c>
      <c r="C86" s="26" t="s">
        <v>44</v>
      </c>
      <c r="D86" s="177" t="s">
        <v>15</v>
      </c>
      <c r="E86" s="325" t="s">
        <v>245</v>
      </c>
      <c r="F86" s="326"/>
      <c r="G86" s="326"/>
      <c r="H86" s="326"/>
      <c r="I86" s="326"/>
      <c r="J86" s="326"/>
      <c r="K86" s="326"/>
      <c r="L86" s="326"/>
      <c r="M86" s="327"/>
      <c r="N86" s="23">
        <v>183</v>
      </c>
      <c r="O86" s="265" t="s">
        <v>257</v>
      </c>
      <c r="P86" s="23">
        <v>183</v>
      </c>
      <c r="Q86" s="25"/>
      <c r="R86" s="23">
        <v>183</v>
      </c>
      <c r="S86" s="253"/>
      <c r="T86" s="23">
        <v>183</v>
      </c>
      <c r="U86" s="26" t="s">
        <v>263</v>
      </c>
    </row>
    <row r="87" spans="1:21" s="27" customFormat="1" x14ac:dyDescent="0.25">
      <c r="A87" s="22">
        <v>8</v>
      </c>
      <c r="B87" s="26" t="s">
        <v>44</v>
      </c>
      <c r="C87" s="26" t="s">
        <v>44</v>
      </c>
      <c r="D87" s="177" t="s">
        <v>15</v>
      </c>
      <c r="E87" s="325" t="s">
        <v>231</v>
      </c>
      <c r="F87" s="326"/>
      <c r="G87" s="326"/>
      <c r="H87" s="326"/>
      <c r="I87" s="326"/>
      <c r="J87" s="326"/>
      <c r="K87" s="326"/>
      <c r="L87" s="326"/>
      <c r="M87" s="327"/>
      <c r="N87" s="23">
        <v>836</v>
      </c>
      <c r="O87" s="263"/>
      <c r="P87" s="23">
        <v>836</v>
      </c>
      <c r="Q87" s="25"/>
      <c r="R87" s="23">
        <v>836</v>
      </c>
      <c r="S87" s="272"/>
      <c r="T87" s="23">
        <v>836</v>
      </c>
      <c r="U87" s="26"/>
    </row>
    <row r="88" spans="1:21" s="27" customFormat="1" x14ac:dyDescent="0.25">
      <c r="A88" s="22">
        <v>8</v>
      </c>
      <c r="B88" s="26" t="s">
        <v>44</v>
      </c>
      <c r="C88" s="26" t="s">
        <v>44</v>
      </c>
      <c r="D88" s="177" t="s">
        <v>15</v>
      </c>
      <c r="E88" s="325" t="s">
        <v>232</v>
      </c>
      <c r="F88" s="326"/>
      <c r="G88" s="326"/>
      <c r="H88" s="326"/>
      <c r="I88" s="326"/>
      <c r="J88" s="326"/>
      <c r="K88" s="326"/>
      <c r="L88" s="326"/>
      <c r="M88" s="327"/>
      <c r="N88" s="23">
        <v>387</v>
      </c>
      <c r="O88" s="23"/>
      <c r="P88" s="23">
        <v>387</v>
      </c>
      <c r="Q88" s="25"/>
      <c r="R88" s="23">
        <v>387</v>
      </c>
      <c r="S88" s="26"/>
      <c r="T88" s="23">
        <v>387</v>
      </c>
      <c r="U88" s="26"/>
    </row>
    <row r="89" spans="1:21" s="27" customFormat="1" x14ac:dyDescent="0.25">
      <c r="A89" s="22">
        <v>8</v>
      </c>
      <c r="B89" s="26" t="s">
        <v>44</v>
      </c>
      <c r="C89" s="26" t="s">
        <v>44</v>
      </c>
      <c r="D89" s="177" t="s">
        <v>15</v>
      </c>
      <c r="E89" s="325" t="s">
        <v>233</v>
      </c>
      <c r="F89" s="326"/>
      <c r="G89" s="326"/>
      <c r="H89" s="326"/>
      <c r="I89" s="326"/>
      <c r="J89" s="326"/>
      <c r="K89" s="326"/>
      <c r="L89" s="326"/>
      <c r="M89" s="327"/>
      <c r="N89" s="23">
        <v>60</v>
      </c>
      <c r="O89" s="23"/>
      <c r="P89" s="23">
        <v>60</v>
      </c>
      <c r="Q89" s="25"/>
      <c r="R89" s="23">
        <v>60</v>
      </c>
      <c r="S89" s="26"/>
      <c r="T89" s="23">
        <v>60</v>
      </c>
      <c r="U89" s="26"/>
    </row>
    <row r="90" spans="1:21" s="27" customFormat="1" x14ac:dyDescent="0.25">
      <c r="A90" s="22">
        <v>8</v>
      </c>
      <c r="B90" s="26" t="s">
        <v>44</v>
      </c>
      <c r="C90" s="26" t="s">
        <v>44</v>
      </c>
      <c r="D90" s="177" t="s">
        <v>15</v>
      </c>
      <c r="E90" s="325" t="s">
        <v>238</v>
      </c>
      <c r="F90" s="326"/>
      <c r="G90" s="326"/>
      <c r="H90" s="326"/>
      <c r="I90" s="326"/>
      <c r="J90" s="326"/>
      <c r="K90" s="326"/>
      <c r="L90" s="326"/>
      <c r="M90" s="327"/>
      <c r="N90" s="23">
        <v>200</v>
      </c>
      <c r="O90" s="23"/>
      <c r="P90" s="23">
        <v>200</v>
      </c>
      <c r="Q90" s="25"/>
      <c r="R90" s="23">
        <v>200</v>
      </c>
      <c r="S90" s="26"/>
      <c r="T90" s="23">
        <v>200</v>
      </c>
      <c r="U90" s="26"/>
    </row>
    <row r="91" spans="1:21" s="27" customFormat="1" hidden="1" x14ac:dyDescent="0.25">
      <c r="A91" s="22"/>
      <c r="B91" s="26"/>
      <c r="C91" s="26"/>
      <c r="D91" s="177" t="s">
        <v>15</v>
      </c>
      <c r="E91" s="325"/>
      <c r="F91" s="326"/>
      <c r="G91" s="326"/>
      <c r="H91" s="326"/>
      <c r="I91" s="326"/>
      <c r="J91" s="326"/>
      <c r="K91" s="326"/>
      <c r="L91" s="326"/>
      <c r="M91" s="327"/>
      <c r="N91" s="23"/>
      <c r="O91" s="23"/>
      <c r="P91" s="24"/>
      <c r="Q91" s="25"/>
      <c r="R91" s="24"/>
      <c r="S91" s="26"/>
      <c r="T91" s="24"/>
      <c r="U91" s="26"/>
    </row>
    <row r="92" spans="1:21" s="27" customFormat="1" hidden="1" x14ac:dyDescent="0.25">
      <c r="A92" s="22"/>
      <c r="B92" s="26"/>
      <c r="C92" s="26"/>
      <c r="D92" s="177" t="s">
        <v>15</v>
      </c>
      <c r="E92" s="325"/>
      <c r="F92" s="326"/>
      <c r="G92" s="326"/>
      <c r="H92" s="326"/>
      <c r="I92" s="326"/>
      <c r="J92" s="326"/>
      <c r="K92" s="326"/>
      <c r="L92" s="326"/>
      <c r="M92" s="327"/>
      <c r="N92" s="23"/>
      <c r="O92" s="23"/>
      <c r="P92" s="24"/>
      <c r="Q92" s="25"/>
      <c r="R92" s="24"/>
      <c r="S92" s="26"/>
      <c r="T92" s="24"/>
      <c r="U92" s="26"/>
    </row>
    <row r="93" spans="1:21" s="27" customFormat="1" hidden="1" x14ac:dyDescent="0.25">
      <c r="A93" s="22"/>
      <c r="B93" s="26"/>
      <c r="C93" s="26"/>
      <c r="D93" s="177" t="s">
        <v>15</v>
      </c>
      <c r="E93" s="325"/>
      <c r="F93" s="326"/>
      <c r="G93" s="326"/>
      <c r="H93" s="326"/>
      <c r="I93" s="326"/>
      <c r="J93" s="326"/>
      <c r="K93" s="326"/>
      <c r="L93" s="326"/>
      <c r="M93" s="327"/>
      <c r="N93" s="23"/>
      <c r="O93" s="23"/>
      <c r="P93" s="24"/>
      <c r="Q93" s="25"/>
      <c r="R93" s="24"/>
      <c r="S93" s="26"/>
      <c r="T93" s="24"/>
      <c r="U93" s="26"/>
    </row>
    <row r="94" spans="1:21" s="27" customFormat="1" hidden="1" x14ac:dyDescent="0.25">
      <c r="A94" s="22"/>
      <c r="B94" s="26"/>
      <c r="C94" s="26"/>
      <c r="D94" s="177" t="s">
        <v>15</v>
      </c>
      <c r="E94" s="325"/>
      <c r="F94" s="326"/>
      <c r="G94" s="326"/>
      <c r="H94" s="326"/>
      <c r="I94" s="326"/>
      <c r="J94" s="326"/>
      <c r="K94" s="326"/>
      <c r="L94" s="326"/>
      <c r="M94" s="327"/>
      <c r="N94" s="23"/>
      <c r="O94" s="23"/>
      <c r="P94" s="24"/>
      <c r="Q94" s="25"/>
      <c r="R94" s="24"/>
      <c r="S94" s="26"/>
      <c r="T94" s="24"/>
      <c r="U94" s="26"/>
    </row>
    <row r="95" spans="1:21" s="128" customFormat="1" x14ac:dyDescent="0.25">
      <c r="B95" s="171"/>
      <c r="C95" s="171"/>
      <c r="D95" s="171"/>
      <c r="L95" s="200" t="s">
        <v>56</v>
      </c>
      <c r="M95" s="200"/>
      <c r="N95" s="172">
        <f>SUM(N85:N94)</f>
        <v>1906</v>
      </c>
      <c r="O95" s="172"/>
      <c r="P95" s="173">
        <f>SUM(P85:P94)</f>
        <v>1906</v>
      </c>
      <c r="Q95" s="174"/>
      <c r="R95" s="173">
        <f>SUM(R85:R94)</f>
        <v>1906</v>
      </c>
      <c r="S95" s="174"/>
      <c r="T95" s="173">
        <f>SUM(T85:T94)</f>
        <v>1906</v>
      </c>
      <c r="U95" s="174"/>
    </row>
    <row r="96" spans="1:21" s="127" customFormat="1" x14ac:dyDescent="0.25">
      <c r="B96" s="134"/>
      <c r="C96" s="134"/>
      <c r="D96" s="134"/>
      <c r="P96" s="143"/>
      <c r="Q96" s="144"/>
      <c r="R96" s="143"/>
      <c r="S96" s="144"/>
      <c r="T96" s="141"/>
      <c r="U96" s="144"/>
    </row>
    <row r="97" spans="1:21" s="49" customFormat="1" ht="37.5" x14ac:dyDescent="0.25">
      <c r="A97" s="62" t="s">
        <v>109</v>
      </c>
      <c r="B97" s="210"/>
      <c r="C97" s="210"/>
      <c r="D97" s="210"/>
      <c r="E97" s="63"/>
      <c r="F97" s="63"/>
      <c r="G97" s="63"/>
      <c r="H97" s="63"/>
      <c r="I97" s="63"/>
      <c r="J97" s="63"/>
      <c r="K97" s="63"/>
      <c r="L97" s="63"/>
      <c r="M97" s="64"/>
      <c r="N97" s="211" t="s">
        <v>62</v>
      </c>
      <c r="O97" s="211"/>
      <c r="P97" s="212" t="s">
        <v>37</v>
      </c>
      <c r="Q97" s="213" t="s">
        <v>63</v>
      </c>
      <c r="R97" s="212" t="s">
        <v>38</v>
      </c>
      <c r="S97" s="66" t="s">
        <v>63</v>
      </c>
      <c r="T97" s="65" t="s">
        <v>39</v>
      </c>
      <c r="U97" s="66" t="s">
        <v>63</v>
      </c>
    </row>
    <row r="98" spans="1:21" ht="30" x14ac:dyDescent="0.25">
      <c r="A98" s="18" t="s">
        <v>58</v>
      </c>
      <c r="B98" s="166" t="s">
        <v>53</v>
      </c>
      <c r="C98" s="166" t="s">
        <v>52</v>
      </c>
      <c r="D98" s="205" t="s">
        <v>32</v>
      </c>
      <c r="E98" s="350" t="s">
        <v>33</v>
      </c>
      <c r="F98" s="350"/>
      <c r="G98" s="350"/>
      <c r="H98" s="350"/>
      <c r="I98" s="350"/>
      <c r="J98" s="350"/>
      <c r="K98" s="350"/>
      <c r="L98" s="350"/>
      <c r="M98" s="351"/>
      <c r="N98" s="16" t="s">
        <v>34</v>
      </c>
      <c r="O98" s="260"/>
      <c r="P98" s="10" t="s">
        <v>34</v>
      </c>
      <c r="Q98" s="14"/>
      <c r="R98" s="10" t="s">
        <v>34</v>
      </c>
      <c r="S98" s="15"/>
      <c r="T98" s="10" t="s">
        <v>34</v>
      </c>
      <c r="U98" s="15"/>
    </row>
    <row r="99" spans="1:21" s="27" customFormat="1" ht="30" x14ac:dyDescent="0.25">
      <c r="A99" s="22"/>
      <c r="B99" s="26" t="s">
        <v>43</v>
      </c>
      <c r="C99" s="26" t="s">
        <v>44</v>
      </c>
      <c r="D99" s="170" t="s">
        <v>19</v>
      </c>
      <c r="E99" s="325" t="s">
        <v>190</v>
      </c>
      <c r="F99" s="326"/>
      <c r="G99" s="326"/>
      <c r="H99" s="326"/>
      <c r="I99" s="326"/>
      <c r="J99" s="326"/>
      <c r="K99" s="326"/>
      <c r="L99" s="326"/>
      <c r="M99" s="327"/>
      <c r="N99" s="23">
        <v>80</v>
      </c>
      <c r="O99" s="23"/>
      <c r="P99" s="23">
        <v>80</v>
      </c>
      <c r="Q99" s="25"/>
      <c r="R99" s="23">
        <v>80</v>
      </c>
      <c r="S99" s="26"/>
      <c r="T99" s="23">
        <v>80</v>
      </c>
      <c r="U99" s="26"/>
    </row>
    <row r="100" spans="1:21" s="27" customFormat="1" ht="30" x14ac:dyDescent="0.25">
      <c r="A100" s="22"/>
      <c r="B100" s="26" t="s">
        <v>45</v>
      </c>
      <c r="C100" s="26" t="s">
        <v>45</v>
      </c>
      <c r="D100" s="170" t="s">
        <v>19</v>
      </c>
      <c r="E100" s="325" t="s">
        <v>191</v>
      </c>
      <c r="F100" s="326"/>
      <c r="G100" s="326"/>
      <c r="H100" s="326"/>
      <c r="I100" s="326"/>
      <c r="J100" s="326"/>
      <c r="K100" s="326"/>
      <c r="L100" s="326"/>
      <c r="M100" s="327"/>
      <c r="N100" s="23">
        <v>560</v>
      </c>
      <c r="O100" s="23"/>
      <c r="P100" s="23">
        <v>560</v>
      </c>
      <c r="Q100" s="25"/>
      <c r="R100" s="23">
        <v>560</v>
      </c>
      <c r="S100" s="26"/>
      <c r="T100" s="23">
        <v>560</v>
      </c>
      <c r="U100" s="26"/>
    </row>
    <row r="101" spans="1:21" s="27" customFormat="1" x14ac:dyDescent="0.25">
      <c r="A101" s="22"/>
      <c r="B101" s="26"/>
      <c r="C101" s="26"/>
      <c r="D101" s="170"/>
      <c r="E101" s="325"/>
      <c r="F101" s="326"/>
      <c r="G101" s="326"/>
      <c r="H101" s="326"/>
      <c r="I101" s="326"/>
      <c r="J101" s="326"/>
      <c r="K101" s="326"/>
      <c r="L101" s="326"/>
      <c r="M101" s="327"/>
      <c r="N101" s="23"/>
      <c r="O101" s="263" t="s">
        <v>259</v>
      </c>
      <c r="P101" s="24"/>
      <c r="Q101" s="25"/>
      <c r="R101" s="24"/>
      <c r="S101" s="26"/>
      <c r="T101" s="24"/>
      <c r="U101" s="26"/>
    </row>
    <row r="102" spans="1:21" s="27" customFormat="1" ht="45" x14ac:dyDescent="0.25">
      <c r="A102" s="22">
        <v>8</v>
      </c>
      <c r="B102" s="26" t="s">
        <v>44</v>
      </c>
      <c r="C102" s="26" t="s">
        <v>44</v>
      </c>
      <c r="D102" s="170" t="s">
        <v>20</v>
      </c>
      <c r="E102" s="325" t="s">
        <v>230</v>
      </c>
      <c r="F102" s="326"/>
      <c r="G102" s="326"/>
      <c r="H102" s="326"/>
      <c r="I102" s="326"/>
      <c r="J102" s="326"/>
      <c r="K102" s="326"/>
      <c r="L102" s="326"/>
      <c r="M102" s="327"/>
      <c r="N102" s="23">
        <v>495</v>
      </c>
      <c r="O102" s="23"/>
      <c r="P102" s="23">
        <v>495</v>
      </c>
      <c r="Q102" s="25"/>
      <c r="R102" s="23">
        <v>495</v>
      </c>
      <c r="S102" s="26"/>
      <c r="T102" s="23">
        <v>495</v>
      </c>
      <c r="U102" s="26"/>
    </row>
    <row r="103" spans="1:21" s="27" customFormat="1" hidden="1" x14ac:dyDescent="0.25">
      <c r="A103" s="22"/>
      <c r="B103" s="26"/>
      <c r="C103" s="26"/>
      <c r="D103" s="170"/>
      <c r="E103" s="325"/>
      <c r="F103" s="326"/>
      <c r="G103" s="326"/>
      <c r="H103" s="326"/>
      <c r="I103" s="326"/>
      <c r="J103" s="326"/>
      <c r="K103" s="326"/>
      <c r="L103" s="326"/>
      <c r="M103" s="327"/>
      <c r="N103" s="23"/>
      <c r="O103" s="23"/>
      <c r="P103" s="24"/>
      <c r="Q103" s="25"/>
      <c r="R103" s="24"/>
      <c r="S103" s="26"/>
      <c r="T103" s="24"/>
      <c r="U103" s="26"/>
    </row>
    <row r="104" spans="1:21" s="27" customFormat="1" hidden="1" x14ac:dyDescent="0.25">
      <c r="A104" s="22"/>
      <c r="B104" s="26"/>
      <c r="C104" s="26"/>
      <c r="D104" s="170"/>
      <c r="E104" s="325"/>
      <c r="F104" s="326"/>
      <c r="G104" s="326"/>
      <c r="H104" s="326"/>
      <c r="I104" s="326"/>
      <c r="J104" s="326"/>
      <c r="K104" s="326"/>
      <c r="L104" s="326"/>
      <c r="M104" s="327"/>
      <c r="N104" s="23"/>
      <c r="O104" s="23"/>
      <c r="P104" s="24"/>
      <c r="Q104" s="25"/>
      <c r="R104" s="24"/>
      <c r="S104" s="26"/>
      <c r="T104" s="24"/>
      <c r="U104" s="26"/>
    </row>
    <row r="105" spans="1:21" s="27" customFormat="1" hidden="1" x14ac:dyDescent="0.25">
      <c r="A105" s="22"/>
      <c r="B105" s="26"/>
      <c r="C105" s="26"/>
      <c r="D105" s="170"/>
      <c r="E105" s="325"/>
      <c r="F105" s="326"/>
      <c r="G105" s="326"/>
      <c r="H105" s="326"/>
      <c r="I105" s="326"/>
      <c r="J105" s="326"/>
      <c r="K105" s="326"/>
      <c r="L105" s="326"/>
      <c r="M105" s="327"/>
      <c r="N105" s="23"/>
      <c r="O105" s="23"/>
      <c r="P105" s="24"/>
      <c r="Q105" s="25"/>
      <c r="R105" s="24"/>
      <c r="S105" s="26"/>
      <c r="T105" s="24"/>
      <c r="U105" s="26"/>
    </row>
    <row r="106" spans="1:21" s="27" customFormat="1" hidden="1" x14ac:dyDescent="0.25">
      <c r="A106" s="22"/>
      <c r="B106" s="26"/>
      <c r="C106" s="26"/>
      <c r="D106" s="170"/>
      <c r="E106" s="325"/>
      <c r="F106" s="326"/>
      <c r="G106" s="326"/>
      <c r="H106" s="326"/>
      <c r="I106" s="326"/>
      <c r="J106" s="326"/>
      <c r="K106" s="326"/>
      <c r="L106" s="326"/>
      <c r="M106" s="327"/>
      <c r="N106" s="23"/>
      <c r="O106" s="23"/>
      <c r="P106" s="24"/>
      <c r="Q106" s="25"/>
      <c r="R106" s="24"/>
      <c r="S106" s="26"/>
      <c r="T106" s="24"/>
      <c r="U106" s="26"/>
    </row>
    <row r="107" spans="1:21" s="27" customFormat="1" hidden="1" x14ac:dyDescent="0.25">
      <c r="A107" s="22"/>
      <c r="B107" s="26"/>
      <c r="C107" s="26"/>
      <c r="D107" s="170"/>
      <c r="E107" s="325"/>
      <c r="F107" s="326"/>
      <c r="G107" s="326"/>
      <c r="H107" s="326"/>
      <c r="I107" s="326"/>
      <c r="J107" s="326"/>
      <c r="K107" s="326"/>
      <c r="L107" s="326"/>
      <c r="M107" s="327"/>
      <c r="N107" s="23"/>
      <c r="O107" s="23"/>
      <c r="P107" s="24"/>
      <c r="Q107" s="25"/>
      <c r="R107" s="24"/>
      <c r="S107" s="26"/>
      <c r="T107" s="24"/>
      <c r="U107" s="26"/>
    </row>
    <row r="108" spans="1:21" s="128" customFormat="1" x14ac:dyDescent="0.25">
      <c r="B108" s="171"/>
      <c r="C108" s="171"/>
      <c r="D108" s="171"/>
      <c r="K108" s="199" t="s">
        <v>71</v>
      </c>
      <c r="L108" s="200"/>
      <c r="M108" s="200"/>
      <c r="N108" s="172">
        <f>SUM(N99:N107)</f>
        <v>1135</v>
      </c>
      <c r="O108" s="172"/>
      <c r="P108" s="173">
        <f>SUM(P99:P107)</f>
        <v>1135</v>
      </c>
      <c r="Q108" s="172"/>
      <c r="R108" s="173">
        <f>SUM(R99:R107)</f>
        <v>1135</v>
      </c>
      <c r="S108" s="172"/>
      <c r="T108" s="173">
        <f>SUM(T99:T107)</f>
        <v>1135</v>
      </c>
      <c r="U108" s="172"/>
    </row>
    <row r="109" spans="1:21" s="128" customFormat="1" ht="15.75" thickBot="1" x14ac:dyDescent="0.3">
      <c r="B109" s="171"/>
      <c r="C109" s="171"/>
      <c r="D109" s="171"/>
      <c r="M109" s="172"/>
      <c r="N109" s="172"/>
      <c r="O109" s="172"/>
      <c r="P109" s="173"/>
      <c r="Q109" s="174"/>
      <c r="R109" s="173"/>
      <c r="S109" s="174"/>
      <c r="T109" s="173"/>
      <c r="U109" s="174"/>
    </row>
    <row r="110" spans="1:21" s="128" customFormat="1" ht="19.5" thickBot="1" x14ac:dyDescent="0.35">
      <c r="B110" s="171"/>
      <c r="C110" s="171"/>
      <c r="D110" s="171"/>
      <c r="K110" s="346" t="s">
        <v>110</v>
      </c>
      <c r="L110" s="347"/>
      <c r="M110" s="348"/>
      <c r="N110" s="172">
        <f>SUM(N95,N81,N108,N70,N56)</f>
        <v>3821</v>
      </c>
      <c r="O110" s="172"/>
      <c r="P110" s="173">
        <f>SUM(P95,P81,P108,P70,P56)</f>
        <v>3821</v>
      </c>
      <c r="Q110" s="172"/>
      <c r="R110" s="173">
        <f>SUM(R95,R81,R108,R70,R56)</f>
        <v>3421</v>
      </c>
      <c r="S110" s="172"/>
      <c r="T110" s="173">
        <f>SUM(T95,T81,T108,T70,T56)</f>
        <v>3421</v>
      </c>
      <c r="U110" s="174"/>
    </row>
    <row r="111" spans="1:21" s="128" customFormat="1" ht="15.75" thickBot="1" x14ac:dyDescent="0.3">
      <c r="B111" s="171"/>
      <c r="C111" s="171"/>
      <c r="D111" s="171"/>
      <c r="M111" s="172"/>
      <c r="N111" s="172"/>
      <c r="O111" s="172"/>
      <c r="P111" s="173"/>
      <c r="Q111" s="174"/>
      <c r="R111" s="173"/>
      <c r="S111" s="174"/>
      <c r="T111" s="172"/>
      <c r="U111" s="174"/>
    </row>
    <row r="112" spans="1:21" s="128" customFormat="1" ht="21.75" thickBot="1" x14ac:dyDescent="0.4">
      <c r="B112" s="171"/>
      <c r="C112" s="171"/>
      <c r="D112" s="352" t="s">
        <v>74</v>
      </c>
      <c r="E112" s="353"/>
      <c r="F112" s="353"/>
      <c r="G112" s="353"/>
      <c r="H112" s="353"/>
      <c r="I112" s="353"/>
      <c r="J112" s="353"/>
      <c r="K112" s="353"/>
      <c r="L112" s="353"/>
      <c r="M112" s="354"/>
      <c r="N112" s="214">
        <f>SUM(N95,N81,N108,N70,N56,N45)</f>
        <v>54276.9</v>
      </c>
      <c r="O112" s="214"/>
      <c r="P112" s="215">
        <f>SUM(P95,P81,P108,P70,P56,P45)</f>
        <v>54276.9</v>
      </c>
      <c r="Q112" s="172"/>
      <c r="R112" s="215">
        <f>SUM(R95,R81,R108,R70,R56,R45)</f>
        <v>53876.9</v>
      </c>
      <c r="S112" s="172"/>
      <c r="T112" s="214">
        <f>SUM(T95,T81,T108,T70,T56,T45)</f>
        <v>53876.9</v>
      </c>
      <c r="U112" s="172"/>
    </row>
    <row r="113" spans="1:21" s="128" customFormat="1" ht="21" x14ac:dyDescent="0.35">
      <c r="B113" s="171"/>
      <c r="C113" s="171"/>
      <c r="D113" s="171"/>
      <c r="F113" s="216"/>
      <c r="G113" s="216"/>
      <c r="H113" s="216"/>
      <c r="I113" s="216"/>
      <c r="J113" s="216"/>
      <c r="K113" s="216"/>
      <c r="L113" s="216"/>
      <c r="M113" s="216"/>
      <c r="N113" s="172"/>
      <c r="O113" s="172"/>
      <c r="P113" s="173"/>
      <c r="Q113" s="172"/>
      <c r="R113" s="173"/>
      <c r="S113" s="172"/>
      <c r="T113" s="172"/>
      <c r="U113" s="172"/>
    </row>
    <row r="114" spans="1:21" s="127" customFormat="1" x14ac:dyDescent="0.25">
      <c r="B114" s="134"/>
      <c r="C114" s="134"/>
      <c r="D114" s="134"/>
      <c r="P114" s="143"/>
      <c r="Q114" s="144"/>
      <c r="R114" s="143"/>
      <c r="S114" s="144"/>
      <c r="T114" s="141"/>
      <c r="U114" s="144"/>
    </row>
    <row r="115" spans="1:21" s="49" customFormat="1" ht="37.5" x14ac:dyDescent="0.25">
      <c r="A115" s="67" t="s">
        <v>35</v>
      </c>
      <c r="B115" s="217"/>
      <c r="C115" s="218"/>
      <c r="D115" s="219"/>
      <c r="E115" s="68"/>
      <c r="F115" s="68"/>
      <c r="G115" s="68"/>
      <c r="H115" s="68"/>
      <c r="I115" s="68"/>
      <c r="J115" s="68"/>
      <c r="K115" s="68"/>
      <c r="L115" s="68"/>
      <c r="M115" s="69"/>
      <c r="N115" s="220" t="s">
        <v>62</v>
      </c>
      <c r="O115" s="220"/>
      <c r="P115" s="70" t="s">
        <v>37</v>
      </c>
      <c r="Q115" s="221" t="s">
        <v>63</v>
      </c>
      <c r="R115" s="70" t="s">
        <v>38</v>
      </c>
      <c r="S115" s="71" t="s">
        <v>63</v>
      </c>
      <c r="T115" s="70" t="s">
        <v>39</v>
      </c>
      <c r="U115" s="71" t="s">
        <v>63</v>
      </c>
    </row>
    <row r="116" spans="1:21" ht="30" x14ac:dyDescent="0.25">
      <c r="A116" s="18" t="s">
        <v>58</v>
      </c>
      <c r="B116" s="166" t="s">
        <v>53</v>
      </c>
      <c r="C116" s="166" t="s">
        <v>52</v>
      </c>
      <c r="D116" s="186" t="s">
        <v>32</v>
      </c>
      <c r="E116" s="350" t="s">
        <v>33</v>
      </c>
      <c r="F116" s="350"/>
      <c r="G116" s="350"/>
      <c r="H116" s="350"/>
      <c r="I116" s="350"/>
      <c r="J116" s="350"/>
      <c r="K116" s="350"/>
      <c r="L116" s="350"/>
      <c r="M116" s="351"/>
      <c r="N116" s="16" t="s">
        <v>34</v>
      </c>
      <c r="O116" s="260"/>
      <c r="P116" s="10" t="s">
        <v>34</v>
      </c>
      <c r="Q116" s="14"/>
      <c r="R116" s="10" t="s">
        <v>34</v>
      </c>
      <c r="S116" s="15"/>
      <c r="T116" s="10" t="s">
        <v>34</v>
      </c>
      <c r="U116" s="15"/>
    </row>
    <row r="117" spans="1:21" s="27" customFormat="1" ht="30" hidden="1" x14ac:dyDescent="0.25">
      <c r="A117" s="22"/>
      <c r="B117" s="26"/>
      <c r="C117" s="26"/>
      <c r="D117" s="177" t="s">
        <v>48</v>
      </c>
      <c r="E117" s="343"/>
      <c r="F117" s="344"/>
      <c r="G117" s="344"/>
      <c r="H117" s="344"/>
      <c r="I117" s="344"/>
      <c r="J117" s="344"/>
      <c r="K117" s="344"/>
      <c r="L117" s="344"/>
      <c r="M117" s="345"/>
      <c r="N117" s="23"/>
      <c r="O117" s="23"/>
      <c r="P117" s="24"/>
      <c r="Q117" s="25"/>
      <c r="R117" s="24"/>
      <c r="S117" s="26"/>
      <c r="T117" s="24"/>
      <c r="U117" s="26"/>
    </row>
    <row r="118" spans="1:21" s="27" customFormat="1" ht="30" hidden="1" x14ac:dyDescent="0.25">
      <c r="A118" s="22"/>
      <c r="B118" s="26"/>
      <c r="C118" s="26"/>
      <c r="D118" s="177" t="s">
        <v>48</v>
      </c>
      <c r="E118" s="343"/>
      <c r="F118" s="344"/>
      <c r="G118" s="344"/>
      <c r="H118" s="344"/>
      <c r="I118" s="344"/>
      <c r="J118" s="344"/>
      <c r="K118" s="344"/>
      <c r="L118" s="344"/>
      <c r="M118" s="345"/>
      <c r="N118" s="23"/>
      <c r="O118" s="23"/>
      <c r="P118" s="24"/>
      <c r="Q118" s="25"/>
      <c r="R118" s="24"/>
      <c r="S118" s="32"/>
      <c r="T118" s="24"/>
      <c r="U118" s="32"/>
    </row>
    <row r="119" spans="1:21" s="27" customFormat="1" ht="30" hidden="1" x14ac:dyDescent="0.25">
      <c r="A119" s="22"/>
      <c r="B119" s="26"/>
      <c r="C119" s="26"/>
      <c r="D119" s="177" t="s">
        <v>48</v>
      </c>
      <c r="E119" s="343"/>
      <c r="F119" s="344"/>
      <c r="G119" s="344"/>
      <c r="H119" s="344"/>
      <c r="I119" s="344"/>
      <c r="J119" s="344"/>
      <c r="K119" s="344"/>
      <c r="L119" s="344"/>
      <c r="M119" s="345"/>
      <c r="N119" s="23"/>
      <c r="O119" s="23"/>
      <c r="P119" s="24"/>
      <c r="Q119" s="25"/>
      <c r="R119" s="24"/>
      <c r="S119" s="26"/>
      <c r="T119" s="24"/>
      <c r="U119" s="26"/>
    </row>
    <row r="120" spans="1:21" s="27" customFormat="1" ht="30" hidden="1" x14ac:dyDescent="0.25">
      <c r="A120" s="22"/>
      <c r="B120" s="26"/>
      <c r="C120" s="26"/>
      <c r="D120" s="177" t="s">
        <v>48</v>
      </c>
      <c r="E120" s="343"/>
      <c r="F120" s="344"/>
      <c r="G120" s="344"/>
      <c r="H120" s="344"/>
      <c r="I120" s="344"/>
      <c r="J120" s="344"/>
      <c r="K120" s="344"/>
      <c r="L120" s="344"/>
      <c r="M120" s="345"/>
      <c r="N120" s="23"/>
      <c r="O120" s="23"/>
      <c r="P120" s="24"/>
      <c r="Q120" s="25"/>
      <c r="R120" s="24"/>
      <c r="S120" s="26"/>
      <c r="T120" s="24"/>
      <c r="U120" s="26"/>
    </row>
    <row r="121" spans="1:21" s="27" customFormat="1" ht="30" hidden="1" x14ac:dyDescent="0.25">
      <c r="A121" s="22"/>
      <c r="B121" s="26"/>
      <c r="C121" s="26"/>
      <c r="D121" s="177" t="s">
        <v>48</v>
      </c>
      <c r="E121" s="343"/>
      <c r="F121" s="344"/>
      <c r="G121" s="344"/>
      <c r="H121" s="344"/>
      <c r="I121" s="344"/>
      <c r="J121" s="344"/>
      <c r="K121" s="344"/>
      <c r="L121" s="344"/>
      <c r="M121" s="345"/>
      <c r="N121" s="23"/>
      <c r="O121" s="23"/>
      <c r="P121" s="24"/>
      <c r="Q121" s="25"/>
      <c r="R121" s="24"/>
      <c r="S121" s="26"/>
      <c r="T121" s="24"/>
      <c r="U121" s="26"/>
    </row>
    <row r="122" spans="1:21" s="27" customFormat="1" ht="30" hidden="1" x14ac:dyDescent="0.25">
      <c r="A122" s="22"/>
      <c r="B122" s="26"/>
      <c r="C122" s="26"/>
      <c r="D122" s="177" t="s">
        <v>48</v>
      </c>
      <c r="E122" s="343"/>
      <c r="F122" s="344"/>
      <c r="G122" s="344"/>
      <c r="H122" s="344"/>
      <c r="I122" s="344"/>
      <c r="J122" s="344"/>
      <c r="K122" s="344"/>
      <c r="L122" s="344"/>
      <c r="M122" s="345"/>
      <c r="N122" s="23"/>
      <c r="O122" s="23"/>
      <c r="P122" s="24"/>
      <c r="Q122" s="25"/>
      <c r="R122" s="24"/>
      <c r="S122" s="26"/>
      <c r="T122" s="24"/>
      <c r="U122" s="26"/>
    </row>
    <row r="123" spans="1:21" s="27" customFormat="1" ht="30" hidden="1" x14ac:dyDescent="0.25">
      <c r="A123" s="22"/>
      <c r="B123" s="26"/>
      <c r="C123" s="26"/>
      <c r="D123" s="177" t="s">
        <v>48</v>
      </c>
      <c r="E123" s="343"/>
      <c r="F123" s="344"/>
      <c r="G123" s="344"/>
      <c r="H123" s="344"/>
      <c r="I123" s="344"/>
      <c r="J123" s="344"/>
      <c r="K123" s="344"/>
      <c r="L123" s="344"/>
      <c r="M123" s="345"/>
      <c r="N123" s="23"/>
      <c r="O123" s="23"/>
      <c r="P123" s="24"/>
      <c r="Q123" s="25"/>
      <c r="R123" s="24"/>
      <c r="S123" s="26"/>
      <c r="T123" s="24"/>
      <c r="U123" s="26"/>
    </row>
    <row r="124" spans="1:21" s="27" customFormat="1" ht="30" hidden="1" x14ac:dyDescent="0.25">
      <c r="A124" s="22"/>
      <c r="B124" s="26"/>
      <c r="C124" s="26"/>
      <c r="D124" s="177" t="s">
        <v>48</v>
      </c>
      <c r="E124" s="343"/>
      <c r="F124" s="344"/>
      <c r="G124" s="344"/>
      <c r="H124" s="344"/>
      <c r="I124" s="344"/>
      <c r="J124" s="344"/>
      <c r="K124" s="344"/>
      <c r="L124" s="344"/>
      <c r="M124" s="345"/>
      <c r="N124" s="23"/>
      <c r="O124" s="23"/>
      <c r="P124" s="24"/>
      <c r="Q124" s="25"/>
      <c r="R124" s="24"/>
      <c r="S124" s="26"/>
      <c r="T124" s="24"/>
      <c r="U124" s="26"/>
    </row>
    <row r="125" spans="1:21" s="27" customFormat="1" ht="30" hidden="1" x14ac:dyDescent="0.25">
      <c r="A125" s="22"/>
      <c r="B125" s="26"/>
      <c r="C125" s="26"/>
      <c r="D125" s="177" t="s">
        <v>48</v>
      </c>
      <c r="E125" s="343"/>
      <c r="F125" s="344"/>
      <c r="G125" s="344"/>
      <c r="H125" s="344"/>
      <c r="I125" s="344"/>
      <c r="J125" s="344"/>
      <c r="K125" s="344"/>
      <c r="L125" s="344"/>
      <c r="M125" s="345"/>
      <c r="N125" s="23"/>
      <c r="O125" s="23"/>
      <c r="P125" s="24"/>
      <c r="Q125" s="25"/>
      <c r="R125" s="24"/>
      <c r="S125" s="26"/>
      <c r="T125" s="24"/>
      <c r="U125" s="26"/>
    </row>
    <row r="126" spans="1:21" s="27" customFormat="1" ht="30" hidden="1" x14ac:dyDescent="0.25">
      <c r="A126" s="22"/>
      <c r="B126" s="26"/>
      <c r="C126" s="26"/>
      <c r="D126" s="177" t="s">
        <v>48</v>
      </c>
      <c r="E126" s="343"/>
      <c r="F126" s="344"/>
      <c r="G126" s="344"/>
      <c r="H126" s="344"/>
      <c r="I126" s="344"/>
      <c r="J126" s="344"/>
      <c r="K126" s="344"/>
      <c r="L126" s="344"/>
      <c r="M126" s="345"/>
      <c r="N126" s="23"/>
      <c r="O126" s="23"/>
      <c r="P126" s="24"/>
      <c r="Q126" s="25"/>
      <c r="R126" s="24"/>
      <c r="S126" s="26"/>
      <c r="T126" s="24"/>
      <c r="U126" s="26"/>
    </row>
    <row r="127" spans="1:21" s="27" customFormat="1" ht="30.75" thickBot="1" x14ac:dyDescent="0.3">
      <c r="A127" s="22"/>
      <c r="B127" s="26"/>
      <c r="C127" s="26"/>
      <c r="D127" s="177" t="s">
        <v>48</v>
      </c>
      <c r="E127" s="343"/>
      <c r="F127" s="344"/>
      <c r="G127" s="344"/>
      <c r="H127" s="344"/>
      <c r="I127" s="344"/>
      <c r="J127" s="344"/>
      <c r="K127" s="344"/>
      <c r="L127" s="344"/>
      <c r="M127" s="345"/>
      <c r="N127" s="23"/>
      <c r="O127" s="23"/>
      <c r="P127" s="24"/>
      <c r="Q127" s="25"/>
      <c r="R127" s="24"/>
      <c r="S127" s="26"/>
      <c r="T127" s="24"/>
      <c r="U127" s="26"/>
    </row>
    <row r="128" spans="1:21" s="128" customFormat="1" ht="21.75" thickBot="1" x14ac:dyDescent="0.4">
      <c r="B128" s="171"/>
      <c r="C128" s="171"/>
      <c r="D128" s="171"/>
      <c r="G128" s="352" t="s">
        <v>57</v>
      </c>
      <c r="H128" s="353"/>
      <c r="I128" s="353"/>
      <c r="J128" s="353"/>
      <c r="K128" s="353"/>
      <c r="L128" s="353"/>
      <c r="M128" s="354" t="s">
        <v>57</v>
      </c>
      <c r="N128" s="172">
        <f>SUM(N117:N127)</f>
        <v>0</v>
      </c>
      <c r="O128" s="172"/>
      <c r="P128" s="173">
        <f>SUM(P117:P127)</f>
        <v>0</v>
      </c>
      <c r="Q128" s="174"/>
      <c r="R128" s="173">
        <f>SUM(R117:R127)</f>
        <v>0</v>
      </c>
      <c r="S128" s="174"/>
      <c r="T128" s="172">
        <f>SUM(T117:T127)</f>
        <v>0</v>
      </c>
      <c r="U128" s="174"/>
    </row>
    <row r="129" spans="2:21" s="127" customFormat="1" ht="15.75" thickBot="1" x14ac:dyDescent="0.3">
      <c r="B129" s="134"/>
      <c r="C129" s="134"/>
      <c r="D129" s="134"/>
      <c r="P129" s="143"/>
      <c r="Q129" s="144"/>
      <c r="R129" s="143"/>
      <c r="S129" s="144"/>
      <c r="T129" s="141"/>
      <c r="U129" s="144"/>
    </row>
    <row r="130" spans="2:21" s="127" customFormat="1" ht="21.75" thickBot="1" x14ac:dyDescent="0.4">
      <c r="B130" s="134"/>
      <c r="C130" s="134"/>
      <c r="D130" s="134"/>
      <c r="G130" s="352" t="s">
        <v>147</v>
      </c>
      <c r="H130" s="353"/>
      <c r="I130" s="353"/>
      <c r="J130" s="353"/>
      <c r="K130" s="353"/>
      <c r="L130" s="353"/>
      <c r="M130" s="354"/>
      <c r="N130" s="222">
        <f>N112</f>
        <v>54276.9</v>
      </c>
      <c r="O130" s="222"/>
      <c r="P130" s="143"/>
      <c r="Q130" s="144"/>
      <c r="R130" s="143"/>
      <c r="S130" s="144"/>
      <c r="T130" s="141"/>
      <c r="U130" s="144"/>
    </row>
    <row r="131" spans="2:21" s="127" customFormat="1" ht="15.75" thickBot="1" x14ac:dyDescent="0.3">
      <c r="B131" s="134"/>
      <c r="C131" s="134"/>
      <c r="D131" s="134"/>
      <c r="P131" s="143"/>
      <c r="Q131" s="144"/>
      <c r="R131" s="143"/>
      <c r="S131" s="144"/>
      <c r="T131" s="141"/>
      <c r="U131" s="144"/>
    </row>
    <row r="132" spans="2:21" s="128" customFormat="1" ht="21.75" thickBot="1" x14ac:dyDescent="0.4">
      <c r="B132" s="171"/>
      <c r="C132" s="171"/>
      <c r="D132" s="171"/>
      <c r="F132" s="223"/>
      <c r="G132" s="352" t="s">
        <v>73</v>
      </c>
      <c r="H132" s="353"/>
      <c r="I132" s="353"/>
      <c r="J132" s="353"/>
      <c r="K132" s="353"/>
      <c r="L132" s="353"/>
      <c r="M132" s="354"/>
      <c r="N132" s="222">
        <f>N130*0.05</f>
        <v>2713.8450000000003</v>
      </c>
      <c r="O132" s="222"/>
      <c r="P132" s="224">
        <v>0</v>
      </c>
      <c r="Q132" s="222"/>
      <c r="R132" s="224">
        <v>2713.85</v>
      </c>
      <c r="S132" s="269" t="s">
        <v>261</v>
      </c>
      <c r="T132" s="222">
        <v>2713.85</v>
      </c>
      <c r="U132" s="172"/>
    </row>
    <row r="133" spans="2:21" s="127" customFormat="1" x14ac:dyDescent="0.25">
      <c r="B133" s="134"/>
      <c r="C133" s="134"/>
      <c r="D133" s="134"/>
      <c r="P133" s="143"/>
      <c r="Q133" s="144"/>
      <c r="R133" s="143"/>
      <c r="S133" s="144"/>
      <c r="T133" s="141"/>
      <c r="U133" s="144"/>
    </row>
    <row r="134" spans="2:21" s="127" customFormat="1" ht="15.75" thickBot="1" x14ac:dyDescent="0.3">
      <c r="B134" s="134"/>
      <c r="C134" s="134"/>
      <c r="D134" s="134"/>
      <c r="P134" s="143"/>
      <c r="Q134" s="144"/>
      <c r="R134" s="143"/>
      <c r="S134" s="144"/>
      <c r="T134" s="141"/>
      <c r="U134" s="144"/>
    </row>
    <row r="135" spans="2:21" s="225" customFormat="1" ht="24" thickBot="1" x14ac:dyDescent="0.4">
      <c r="B135" s="226"/>
      <c r="C135" s="226"/>
      <c r="D135" s="355" t="s">
        <v>75</v>
      </c>
      <c r="E135" s="356"/>
      <c r="F135" s="356"/>
      <c r="G135" s="356"/>
      <c r="H135" s="356"/>
      <c r="I135" s="356"/>
      <c r="J135" s="356"/>
      <c r="K135" s="356"/>
      <c r="L135" s="356"/>
      <c r="M135" s="357"/>
      <c r="N135" s="227">
        <f>SUM(N128,N130,N132)</f>
        <v>56990.745000000003</v>
      </c>
      <c r="O135" s="227"/>
      <c r="P135" s="228">
        <f>SUM(P132,P128,P112)</f>
        <v>54276.9</v>
      </c>
      <c r="Q135" s="227"/>
      <c r="R135" s="228">
        <f>SUM(R132,R128,R112)</f>
        <v>56590.75</v>
      </c>
      <c r="S135" s="227"/>
      <c r="T135" s="273">
        <v>56590.75</v>
      </c>
      <c r="U135" s="229"/>
    </row>
  </sheetData>
  <mergeCells count="87">
    <mergeCell ref="G130:M130"/>
    <mergeCell ref="G132:M132"/>
    <mergeCell ref="D135:M135"/>
    <mergeCell ref="A1:C1"/>
    <mergeCell ref="D1:E1"/>
    <mergeCell ref="E123:M123"/>
    <mergeCell ref="E124:M124"/>
    <mergeCell ref="E125:M125"/>
    <mergeCell ref="E126:M126"/>
    <mergeCell ref="E127:M127"/>
    <mergeCell ref="G128:M128"/>
    <mergeCell ref="E117:M117"/>
    <mergeCell ref="E118:M118"/>
    <mergeCell ref="E119:M119"/>
    <mergeCell ref="E120:M120"/>
    <mergeCell ref="E121:M121"/>
    <mergeCell ref="E122:M122"/>
    <mergeCell ref="E105:M105"/>
    <mergeCell ref="E106:M106"/>
    <mergeCell ref="E107:M107"/>
    <mergeCell ref="K110:M110"/>
    <mergeCell ref="D112:M112"/>
    <mergeCell ref="E116:M116"/>
    <mergeCell ref="E104:M104"/>
    <mergeCell ref="E90:M90"/>
    <mergeCell ref="E91:M91"/>
    <mergeCell ref="E92:M92"/>
    <mergeCell ref="E93:M93"/>
    <mergeCell ref="E94:M94"/>
    <mergeCell ref="E98:M98"/>
    <mergeCell ref="E99:M99"/>
    <mergeCell ref="E100:M100"/>
    <mergeCell ref="E101:M101"/>
    <mergeCell ref="E102:M102"/>
    <mergeCell ref="E103:M103"/>
    <mergeCell ref="E89:M89"/>
    <mergeCell ref="E75:M75"/>
    <mergeCell ref="E76:M76"/>
    <mergeCell ref="E77:M77"/>
    <mergeCell ref="E78:M78"/>
    <mergeCell ref="E79:M79"/>
    <mergeCell ref="E80:M80"/>
    <mergeCell ref="E84:M84"/>
    <mergeCell ref="E85:M85"/>
    <mergeCell ref="E86:M86"/>
    <mergeCell ref="E87:M87"/>
    <mergeCell ref="E88:M88"/>
    <mergeCell ref="E74:M74"/>
    <mergeCell ref="E50:M50"/>
    <mergeCell ref="E51:M51"/>
    <mergeCell ref="E64:M64"/>
    <mergeCell ref="E65:M65"/>
    <mergeCell ref="E66:M66"/>
    <mergeCell ref="E67:M67"/>
    <mergeCell ref="E68:M68"/>
    <mergeCell ref="E69:M69"/>
    <mergeCell ref="E73:M73"/>
    <mergeCell ref="E59:M59"/>
    <mergeCell ref="E54:M54"/>
    <mergeCell ref="E55:M55"/>
    <mergeCell ref="E42:M42"/>
    <mergeCell ref="J45:M45"/>
    <mergeCell ref="E49:M49"/>
    <mergeCell ref="E52:M52"/>
    <mergeCell ref="E53:M53"/>
    <mergeCell ref="E41:M41"/>
    <mergeCell ref="E27:M27"/>
    <mergeCell ref="E28:M28"/>
    <mergeCell ref="E32:M32"/>
    <mergeCell ref="E33:M33"/>
    <mergeCell ref="E34:M34"/>
    <mergeCell ref="E35:M35"/>
    <mergeCell ref="E36:M36"/>
    <mergeCell ref="E37:M37"/>
    <mergeCell ref="E38:M38"/>
    <mergeCell ref="E39:M39"/>
    <mergeCell ref="E40:M40"/>
    <mergeCell ref="E26:M26"/>
    <mergeCell ref="A11:N14"/>
    <mergeCell ref="E18:M18"/>
    <mergeCell ref="E19:M19"/>
    <mergeCell ref="E20:M20"/>
    <mergeCell ref="E21:M21"/>
    <mergeCell ref="E22:M22"/>
    <mergeCell ref="E23:M23"/>
    <mergeCell ref="E24:M24"/>
    <mergeCell ref="E25:M25"/>
  </mergeCells>
  <dataValidations count="8">
    <dataValidation allowBlank="1" showInputMessage="1" showErrorMessage="1" error="Please Select from the Drop Down Menu" sqref="D85:D94" xr:uid="{00000000-0002-0000-0200-000000000000}"/>
    <dataValidation allowBlank="1" showInputMessage="1" showErrorMessage="1" error="Please select from the drop down menu" sqref="D33:D42" xr:uid="{00000000-0002-0000-0200-000001000000}"/>
    <dataValidation type="list" allowBlank="1" showInputMessage="1" showErrorMessage="1" sqref="H6" xr:uid="{00000000-0002-0000-0200-000002000000}">
      <formula1>YesNo</formula1>
    </dataValidation>
    <dataValidation type="list" allowBlank="1" showInputMessage="1" showErrorMessage="1" sqref="D117:D127" xr:uid="{00000000-0002-0000-0200-000003000000}">
      <formula1>Salaries</formula1>
    </dataValidation>
    <dataValidation type="list" allowBlank="1" showInputMessage="1" showErrorMessage="1" sqref="B85:C94 B117:C127 B19:C28 B33:C42 B99:C107 B74:C80 B64:C69 B50:C55" xr:uid="{00000000-0002-0000-0200-000004000000}">
      <formula1>Quarter1</formula1>
    </dataValidation>
    <dataValidation type="list" allowBlank="1" showInputMessage="1" showErrorMessage="1" sqref="D99:D101" xr:uid="{00000000-0002-0000-0200-000005000000}">
      <formula1>Other</formula1>
    </dataValidation>
    <dataValidation type="list" allowBlank="1" showInputMessage="1" showErrorMessage="1" error="Please Select from the Drop Down Menu" sqref="D74:D75" xr:uid="{00000000-0002-0000-0200-000006000000}">
      <formula1>Telephone</formula1>
    </dataValidation>
    <dataValidation type="list" allowBlank="1" showInputMessage="1" showErrorMessage="1" error="Please Select from the Drop Down Menu" sqref="D50:D51" xr:uid="{00000000-0002-0000-0200-000007000000}">
      <formula1>ContractedServices</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5"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00000000-0002-0000-0200-000008000000}">
          <x14:formula1>
            <xm:f>'Budget Roll-Up'!$B$4:$B$5</xm:f>
          </x14:formula1>
          <xm:sqref>D19:D28</xm:sqref>
        </x14:dataValidation>
        <x14:dataValidation type="list" allowBlank="1" showInputMessage="1" showErrorMessage="1" error="Please Select from the Drop Down Menu" xr:uid="{00000000-0002-0000-0200-000009000000}">
          <x14:formula1>
            <xm:f>'Budget Roll-Up'!$B$10:$B$12</xm:f>
          </x14:formula1>
          <xm:sqref>D52:D55</xm:sqref>
        </x14:dataValidation>
        <x14:dataValidation type="list" allowBlank="1" showInputMessage="1" showErrorMessage="1" error="Please Select from the Drop Down Menu" xr:uid="{00000000-0002-0000-0200-00000A000000}">
          <x14:formula1>
            <xm:f>'Budget Roll-Up'!$B$13:$B$14</xm:f>
          </x14:formula1>
          <xm:sqref>D64:D69</xm:sqref>
        </x14:dataValidation>
        <x14:dataValidation type="list" allowBlank="1" showInputMessage="1" showErrorMessage="1" error="Please Select from the Drop Down Menu" xr:uid="{00000000-0002-0000-0200-00000B000000}">
          <x14:formula1>
            <xm:f>'Budget Roll-Up'!$B$15:$B$16</xm:f>
          </x14:formula1>
          <xm:sqref>D76:D80</xm:sqref>
        </x14:dataValidation>
        <x14:dataValidation type="list" allowBlank="1" showInputMessage="1" showErrorMessage="1" xr:uid="{00000000-0002-0000-0200-00000C000000}">
          <x14:formula1>
            <xm:f>'Budget Roll-Up'!$B$21:$B$23</xm:f>
          </x14:formula1>
          <xm:sqref>D102:D107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C15" sqref="C15"/>
    </sheetView>
  </sheetViews>
  <sheetFormatPr defaultRowHeight="15" x14ac:dyDescent="0.25"/>
  <cols>
    <col min="1" max="1" width="3" bestFit="1" customWidth="1"/>
    <col min="2" max="2" width="28.7109375" customWidth="1"/>
    <col min="3" max="3" width="16.5703125" customWidth="1"/>
    <col min="4" max="4" width="6.5703125" customWidth="1"/>
    <col min="5" max="5" width="3" bestFit="1" customWidth="1"/>
    <col min="6" max="6" width="28.28515625" customWidth="1"/>
    <col min="7" max="7" width="16.7109375" customWidth="1"/>
    <col min="8" max="8" width="6.7109375" customWidth="1"/>
    <col min="9" max="9" width="3" bestFit="1" customWidth="1"/>
    <col min="10" max="10" width="27.42578125" bestFit="1" customWidth="1"/>
    <col min="11" max="11" width="16.71093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363" t="s">
        <v>40</v>
      </c>
      <c r="B1" s="363"/>
      <c r="C1" s="363"/>
      <c r="E1" s="363" t="s">
        <v>37</v>
      </c>
      <c r="F1" s="363"/>
      <c r="G1" s="363"/>
      <c r="I1" s="363" t="s">
        <v>38</v>
      </c>
      <c r="J1" s="363"/>
      <c r="K1" s="363"/>
      <c r="M1" s="363" t="s">
        <v>39</v>
      </c>
      <c r="N1" s="363"/>
      <c r="O1" s="363"/>
    </row>
    <row r="2" spans="1:15" x14ac:dyDescent="0.25">
      <c r="A2" s="299" t="s">
        <v>2</v>
      </c>
      <c r="B2" s="299"/>
      <c r="C2" s="1" t="s">
        <v>0</v>
      </c>
      <c r="E2" s="299" t="s">
        <v>2</v>
      </c>
      <c r="F2" s="299"/>
      <c r="G2" s="1" t="s">
        <v>0</v>
      </c>
      <c r="I2" s="299" t="s">
        <v>2</v>
      </c>
      <c r="J2" s="299"/>
      <c r="K2" s="1" t="s">
        <v>0</v>
      </c>
      <c r="M2" s="299" t="s">
        <v>2</v>
      </c>
      <c r="N2" s="299"/>
      <c r="O2" s="1" t="s">
        <v>0</v>
      </c>
    </row>
    <row r="3" spans="1:15" x14ac:dyDescent="0.25">
      <c r="A3" s="361" t="s">
        <v>5</v>
      </c>
      <c r="B3" s="362"/>
      <c r="C3" s="19"/>
      <c r="E3" s="361" t="s">
        <v>5</v>
      </c>
      <c r="F3" s="362"/>
      <c r="G3" s="19"/>
      <c r="I3" s="361" t="s">
        <v>5</v>
      </c>
      <c r="J3" s="362"/>
      <c r="K3" s="19"/>
      <c r="M3" s="361" t="s">
        <v>5</v>
      </c>
      <c r="N3" s="362"/>
      <c r="O3" s="19"/>
    </row>
    <row r="4" spans="1:15" x14ac:dyDescent="0.25">
      <c r="A4" s="4">
        <v>1</v>
      </c>
      <c r="B4" s="5" t="s">
        <v>1</v>
      </c>
      <c r="C4" s="19">
        <f ca="1">SUMIF('Budget Detail &amp; Amendments'!$D$1:$D$131, B4, 'Budget Detail &amp; Amendments'!$N$1:$N$128)</f>
        <v>32240</v>
      </c>
      <c r="E4" s="4">
        <v>1</v>
      </c>
      <c r="F4" s="5" t="s">
        <v>1</v>
      </c>
      <c r="G4" s="19">
        <f ca="1">SUMIF('Budget Detail &amp; Amendments'!$D$1:$D$131, B4, 'Budget Detail &amp; Amendments'!$P$1:$P$128)</f>
        <v>0</v>
      </c>
      <c r="I4" s="4">
        <v>1</v>
      </c>
      <c r="J4" s="5" t="s">
        <v>1</v>
      </c>
      <c r="K4" s="19">
        <f ca="1">SUMIF('Budget Detail &amp; Amendments'!$D$1:$D$131, B4, 'Budget Detail &amp; Amendments'!$R$1:$R$128)</f>
        <v>0</v>
      </c>
      <c r="M4" s="4">
        <v>1</v>
      </c>
      <c r="N4" s="5" t="s">
        <v>1</v>
      </c>
      <c r="O4" s="19">
        <f ca="1">SUMIF('Budget Detail &amp; Amendments'!$D$1:$D$131, B4, 'Budget Detail &amp; Amendments'!$T$1:$T$128)</f>
        <v>0</v>
      </c>
    </row>
    <row r="5" spans="1:15" x14ac:dyDescent="0.25">
      <c r="A5" s="4">
        <v>2</v>
      </c>
      <c r="B5" s="5" t="s">
        <v>3</v>
      </c>
      <c r="C5" s="19">
        <f ca="1">SUMIF('Budget Detail &amp; Amendments'!$D$1:$D$131, B5, 'Budget Detail &amp; Amendments'!$N$1:$N$128)</f>
        <v>0</v>
      </c>
      <c r="E5" s="4">
        <v>2</v>
      </c>
      <c r="F5" s="5" t="s">
        <v>3</v>
      </c>
      <c r="G5" s="19">
        <f ca="1">SUMIF('Budget Detail &amp; Amendments'!$D$1:$D$131, B5, 'Budget Detail &amp; Amendments'!$P$1:$P$128)</f>
        <v>32240</v>
      </c>
      <c r="I5" s="4">
        <v>2</v>
      </c>
      <c r="J5" s="5" t="s">
        <v>3</v>
      </c>
      <c r="K5" s="19">
        <f ca="1">SUMIF('Budget Detail &amp; Amendments'!$D$1:$D$131, B5, 'Budget Detail &amp; Amendments'!$R$1:$R$128)</f>
        <v>32240</v>
      </c>
      <c r="M5" s="4">
        <v>2</v>
      </c>
      <c r="N5" s="5" t="s">
        <v>3</v>
      </c>
      <c r="O5" s="19">
        <f ca="1">SUMIF('Budget Detail &amp; Amendments'!$D$1:$D$131, B5, 'Budget Detail &amp; Amendments'!$T$1:$T$128)</f>
        <v>32240</v>
      </c>
    </row>
    <row r="6" spans="1:15" x14ac:dyDescent="0.25">
      <c r="A6" s="4">
        <v>3</v>
      </c>
      <c r="B6" s="5" t="s">
        <v>4</v>
      </c>
      <c r="C6" s="19">
        <f ca="1">SUMIF('Budget Detail &amp; Amendments'!$D$1:$D$131, B6, 'Budget Detail &amp; Amendments'!$N$1:$N$128)</f>
        <v>18215.900000000001</v>
      </c>
      <c r="E6" s="4">
        <v>3</v>
      </c>
      <c r="F6" s="5" t="s">
        <v>4</v>
      </c>
      <c r="G6" s="19">
        <f ca="1">SUMIF('Budget Detail &amp; Amendments'!$D$1:$D$131, B6, 'Budget Detail &amp; Amendments'!$P$1:$P$128)</f>
        <v>18215.900000000001</v>
      </c>
      <c r="I6" s="4">
        <v>3</v>
      </c>
      <c r="J6" s="5" t="s">
        <v>4</v>
      </c>
      <c r="K6" s="19">
        <f ca="1">SUMIF('Budget Detail &amp; Amendments'!$D$1:$D$131, B6, 'Budget Detail &amp; Amendments'!$R$1:$R$128)</f>
        <v>18215.900000000001</v>
      </c>
      <c r="M6" s="4">
        <v>3</v>
      </c>
      <c r="N6" s="5" t="s">
        <v>4</v>
      </c>
      <c r="O6" s="19">
        <f ca="1">SUMIF('Budget Detail &amp; Amendments'!$D$1:$D$131, B6, 'Budget Detail &amp; Amendments'!$T$1:$T$128)</f>
        <v>18215.900000000001</v>
      </c>
    </row>
    <row r="7" spans="1:15" x14ac:dyDescent="0.25">
      <c r="A7" s="6">
        <v>4</v>
      </c>
      <c r="B7" s="7" t="s">
        <v>6</v>
      </c>
      <c r="C7" s="20">
        <f ca="1">SUM(C4:C6)</f>
        <v>50455.9</v>
      </c>
      <c r="E7" s="6">
        <v>4</v>
      </c>
      <c r="F7" s="7" t="s">
        <v>6</v>
      </c>
      <c r="G7" s="20">
        <f ca="1">SUM(G4:G6)</f>
        <v>50455.9</v>
      </c>
      <c r="I7" s="6">
        <v>4</v>
      </c>
      <c r="J7" s="7" t="s">
        <v>6</v>
      </c>
      <c r="K7" s="20">
        <f ca="1">SUM(K4:K6)</f>
        <v>50455.9</v>
      </c>
      <c r="M7" s="6">
        <v>4</v>
      </c>
      <c r="N7" s="7" t="s">
        <v>6</v>
      </c>
      <c r="O7" s="20">
        <f ca="1">SUM(O4:O6)</f>
        <v>50455.9</v>
      </c>
    </row>
    <row r="9" spans="1:15" x14ac:dyDescent="0.25">
      <c r="A9" s="299" t="s">
        <v>7</v>
      </c>
      <c r="B9" s="299"/>
      <c r="E9" s="299" t="s">
        <v>7</v>
      </c>
      <c r="F9" s="299"/>
      <c r="I9" s="299" t="s">
        <v>7</v>
      </c>
      <c r="J9" s="299"/>
      <c r="M9" s="299" t="s">
        <v>7</v>
      </c>
      <c r="N9" s="299"/>
    </row>
    <row r="10" spans="1:15" x14ac:dyDescent="0.25">
      <c r="A10" s="4">
        <v>5</v>
      </c>
      <c r="B10" s="5" t="s">
        <v>8</v>
      </c>
      <c r="C10" s="19">
        <f ca="1">SUMIF('Budget Detail &amp; Amendments'!$D$1:$D$131, B10, 'Budget Detail &amp; Amendments'!$N$1:$N$128)</f>
        <v>400</v>
      </c>
      <c r="E10" s="4">
        <v>5</v>
      </c>
      <c r="F10" s="5" t="s">
        <v>8</v>
      </c>
      <c r="G10" s="19">
        <f ca="1">SUMIF('Budget Detail &amp; Amendments'!$D$1:$D$131, B10, 'Budget Detail &amp; Amendments'!$P$1:$P$128)</f>
        <v>400</v>
      </c>
      <c r="I10" s="4">
        <v>5</v>
      </c>
      <c r="J10" s="5" t="s">
        <v>8</v>
      </c>
      <c r="K10" s="19">
        <f ca="1">SUMIF('Budget Detail &amp; Amendments'!$D$1:$D$131, B10, 'Budget Detail &amp; Amendments'!$R$1:$R$128)</f>
        <v>0</v>
      </c>
      <c r="M10" s="4">
        <v>5</v>
      </c>
      <c r="N10" s="5" t="s">
        <v>8</v>
      </c>
      <c r="O10" s="19">
        <f ca="1">SUMIF('Budget Detail &amp; Amendments'!$D$1:$D$131, B10, 'Budget Detail &amp; Amendments'!$T$1:$T$128)</f>
        <v>0</v>
      </c>
    </row>
    <row r="11" spans="1:15" x14ac:dyDescent="0.25">
      <c r="A11" s="4">
        <v>6</v>
      </c>
      <c r="B11" s="5" t="s">
        <v>9</v>
      </c>
      <c r="C11" s="19">
        <f ca="1">SUMIF('Budget Detail &amp; Amendments'!$D$1:$D$131, B11, 'Budget Detail &amp; Amendments'!$N$1:$N$128)</f>
        <v>0</v>
      </c>
      <c r="E11" s="4">
        <v>6</v>
      </c>
      <c r="F11" s="5" t="s">
        <v>9</v>
      </c>
      <c r="G11" s="19">
        <f ca="1">SUMIF('Budget Detail &amp; Amendments'!$D$1:$D$131, B11, 'Budget Detail &amp; Amendments'!$P$1:$P$128)</f>
        <v>0</v>
      </c>
      <c r="I11" s="4">
        <v>6</v>
      </c>
      <c r="J11" s="5" t="s">
        <v>9</v>
      </c>
      <c r="K11" s="19">
        <f ca="1">SUMIF('Budget Detail &amp; Amendments'!$D$1:$D$131, B11, 'Budget Detail &amp; Amendments'!$R$1:$R$128)</f>
        <v>0</v>
      </c>
      <c r="M11" s="4">
        <v>6</v>
      </c>
      <c r="N11" s="5" t="s">
        <v>9</v>
      </c>
      <c r="O11" s="19">
        <f ca="1">SUMIF('Budget Detail &amp; Amendments'!$D$1:$D$131, B11, 'Budget Detail &amp; Amendments'!$T$1:$T$128)</f>
        <v>0</v>
      </c>
    </row>
    <row r="12" spans="1:15" x14ac:dyDescent="0.25">
      <c r="A12" s="4">
        <v>7</v>
      </c>
      <c r="B12" s="5" t="s">
        <v>10</v>
      </c>
      <c r="C12" s="19">
        <f ca="1">SUMIF('Budget Detail &amp; Amendments'!$D$1:$D$131, B12, 'Budget Detail &amp; Amendments'!$N$1:$N$128)</f>
        <v>180</v>
      </c>
      <c r="E12" s="4">
        <v>7</v>
      </c>
      <c r="F12" s="5" t="s">
        <v>10</v>
      </c>
      <c r="G12" s="19">
        <f ca="1">SUMIF('Budget Detail &amp; Amendments'!$D$1:$D$131, B12, 'Budget Detail &amp; Amendments'!$P$1:$P$128)</f>
        <v>180</v>
      </c>
      <c r="I12" s="4">
        <v>7</v>
      </c>
      <c r="J12" s="5" t="s">
        <v>10</v>
      </c>
      <c r="K12" s="19">
        <f ca="1">SUMIF('Budget Detail &amp; Amendments'!$D$1:$D$131, B12, 'Budget Detail &amp; Amendments'!$R$1:$R$128)</f>
        <v>180</v>
      </c>
      <c r="M12" s="4">
        <v>7</v>
      </c>
      <c r="N12" s="5" t="s">
        <v>10</v>
      </c>
      <c r="O12" s="19">
        <f ca="1">SUMIF('Budget Detail &amp; Amendments'!$D$1:$D$131, B12, 'Budget Detail &amp; Amendments'!$T$1:$T$128)</f>
        <v>180</v>
      </c>
    </row>
    <row r="13" spans="1:15" x14ac:dyDescent="0.25">
      <c r="A13" s="4">
        <v>8</v>
      </c>
      <c r="B13" s="5" t="s">
        <v>13</v>
      </c>
      <c r="C13" s="19">
        <f ca="1">SUMIF('Budget Detail &amp; Amendments'!$D$1:$D$131, B13, 'Budget Detail &amp; Amendments'!$N$1:$N$128)</f>
        <v>0</v>
      </c>
      <c r="E13" s="4">
        <v>8</v>
      </c>
      <c r="F13" s="5" t="s">
        <v>13</v>
      </c>
      <c r="G13" s="19">
        <f ca="1">SUMIF('Budget Detail &amp; Amendments'!$D$1:$D$131, B13, 'Budget Detail &amp; Amendments'!$P$1:$P$128)</f>
        <v>0</v>
      </c>
      <c r="I13" s="4">
        <v>8</v>
      </c>
      <c r="J13" s="5" t="s">
        <v>13</v>
      </c>
      <c r="K13" s="19">
        <f ca="1">SUMIF('Budget Detail &amp; Amendments'!$D$1:$D$131, B13, 'Budget Detail &amp; Amendments'!$R$1:$R$128)</f>
        <v>0</v>
      </c>
      <c r="M13" s="4">
        <v>8</v>
      </c>
      <c r="N13" s="5" t="s">
        <v>13</v>
      </c>
      <c r="O13" s="19">
        <f ca="1">SUMIF('Budget Detail &amp; Amendments'!$D$1:$D$131, B13, 'Budget Detail &amp; Amendments'!$T$1:$T$128)</f>
        <v>0</v>
      </c>
    </row>
    <row r="14" spans="1:15" x14ac:dyDescent="0.25">
      <c r="A14" s="4">
        <v>9</v>
      </c>
      <c r="B14" s="5" t="s">
        <v>11</v>
      </c>
      <c r="C14" s="19">
        <f ca="1">SUMIF('Budget Detail &amp; Amendments'!$D$1:$D$131, B14, 'Budget Detail &amp; Amendments'!$N$1:$N$128)</f>
        <v>0</v>
      </c>
      <c r="E14" s="4">
        <v>9</v>
      </c>
      <c r="F14" s="5" t="s">
        <v>11</v>
      </c>
      <c r="G14" s="19">
        <f ca="1">SUMIF('Budget Detail &amp; Amendments'!$D$1:$D$131, B14, 'Budget Detail &amp; Amendments'!$P$1:$P$128)</f>
        <v>0</v>
      </c>
      <c r="I14" s="4">
        <v>9</v>
      </c>
      <c r="J14" s="5" t="s">
        <v>11</v>
      </c>
      <c r="K14" s="19">
        <f ca="1">SUMIF('Budget Detail &amp; Amendments'!$D$1:$D$131, B14, 'Budget Detail &amp; Amendments'!$R$1:$R$128)</f>
        <v>0</v>
      </c>
      <c r="M14" s="4">
        <v>9</v>
      </c>
      <c r="N14" s="5" t="s">
        <v>11</v>
      </c>
      <c r="O14" s="19">
        <f ca="1">SUMIF('Budget Detail &amp; Amendments'!$D$1:$D$131, B14, 'Budget Detail &amp; Amendments'!$T$1:$T$128)</f>
        <v>0</v>
      </c>
    </row>
    <row r="15" spans="1:15" x14ac:dyDescent="0.25">
      <c r="A15" s="4">
        <v>10</v>
      </c>
      <c r="B15" s="5" t="s">
        <v>12</v>
      </c>
      <c r="C15" s="19">
        <f ca="1">SUMIF('Budget Detail &amp; Amendments'!$D$1:$D$131, B15, 'Budget Detail &amp; Amendments'!$N$1:$N$128)</f>
        <v>200</v>
      </c>
      <c r="E15" s="4">
        <v>10</v>
      </c>
      <c r="F15" s="5" t="s">
        <v>12</v>
      </c>
      <c r="G15" s="19">
        <f ca="1">SUMIF('Budget Detail &amp; Amendments'!$D$1:$D$131, B15, 'Budget Detail &amp; Amendments'!$P$1:$P$128)</f>
        <v>200</v>
      </c>
      <c r="I15" s="4">
        <v>10</v>
      </c>
      <c r="J15" s="5" t="s">
        <v>12</v>
      </c>
      <c r="K15" s="19">
        <f ca="1">SUMIF('Budget Detail &amp; Amendments'!$D$1:$D$131, B15, 'Budget Detail &amp; Amendments'!$R$1:$R$128)</f>
        <v>200</v>
      </c>
      <c r="M15" s="4">
        <v>10</v>
      </c>
      <c r="N15" s="5" t="s">
        <v>12</v>
      </c>
      <c r="O15" s="19">
        <f ca="1">SUMIF('Budget Detail &amp; Amendments'!$D$1:$D$131, B15, 'Budget Detail &amp; Amendments'!$T$1:$T$128)</f>
        <v>200</v>
      </c>
    </row>
    <row r="16" spans="1:15" x14ac:dyDescent="0.25">
      <c r="A16" s="4">
        <v>11</v>
      </c>
      <c r="B16" s="5" t="s">
        <v>14</v>
      </c>
      <c r="C16" s="19">
        <f ca="1">SUMIF('Budget Detail &amp; Amendments'!$D$1:$D$131, B16, 'Budget Detail &amp; Amendments'!$N$1:$N$128)</f>
        <v>0</v>
      </c>
      <c r="E16" s="4">
        <v>11</v>
      </c>
      <c r="F16" s="5" t="s">
        <v>14</v>
      </c>
      <c r="G16" s="19">
        <f ca="1">SUMIF('Budget Detail &amp; Amendments'!$D$1:$D$131, B16, 'Budget Detail &amp; Amendments'!$P$1:$P$128)</f>
        <v>0</v>
      </c>
      <c r="I16" s="4">
        <v>11</v>
      </c>
      <c r="J16" s="5" t="s">
        <v>14</v>
      </c>
      <c r="K16" s="19">
        <f ca="1">SUMIF('Budget Detail &amp; Amendments'!$D$1:$D$131, B16, 'Budget Detail &amp; Amendments'!$R$1:$R$128)</f>
        <v>0</v>
      </c>
      <c r="M16" s="4">
        <v>11</v>
      </c>
      <c r="N16" s="5" t="s">
        <v>14</v>
      </c>
      <c r="O16" s="19">
        <f ca="1">SUMIF('Budget Detail &amp; Amendments'!$D$1:$D$131, B16, 'Budget Detail &amp; Amendments'!$T$1:$T$128)</f>
        <v>0</v>
      </c>
    </row>
    <row r="17" spans="1:15" x14ac:dyDescent="0.25">
      <c r="A17" s="4">
        <v>12</v>
      </c>
      <c r="B17" s="5" t="s">
        <v>15</v>
      </c>
      <c r="C17" s="19">
        <f ca="1">SUMIF('Budget Detail &amp; Amendments'!$D$1:$D$131, B17, 'Budget Detail &amp; Amendments'!$N$1:$N$128)</f>
        <v>1906</v>
      </c>
      <c r="E17" s="4">
        <v>12</v>
      </c>
      <c r="F17" s="5" t="s">
        <v>15</v>
      </c>
      <c r="G17" s="19">
        <f ca="1">SUMIF('Budget Detail &amp; Amendments'!$D$1:$D$131, B17, 'Budget Detail &amp; Amendments'!$P$1:$P$128)</f>
        <v>1906</v>
      </c>
      <c r="I17" s="4">
        <v>12</v>
      </c>
      <c r="J17" s="5" t="s">
        <v>15</v>
      </c>
      <c r="K17" s="19">
        <f ca="1">SUMIF('Budget Detail &amp; Amendments'!$D$1:$D$131, B17, 'Budget Detail &amp; Amendments'!$R$1:$R$128)</f>
        <v>1906</v>
      </c>
      <c r="M17" s="4">
        <v>12</v>
      </c>
      <c r="N17" s="5" t="s">
        <v>15</v>
      </c>
      <c r="O17" s="19">
        <f ca="1">SUMIF('Budget Detail &amp; Amendments'!$D$1:$D$131, B17, 'Budget Detail &amp; Amendments'!$T$1:$T$128)</f>
        <v>1906</v>
      </c>
    </row>
    <row r="18" spans="1:15" x14ac:dyDescent="0.25">
      <c r="A18" s="4">
        <v>13</v>
      </c>
      <c r="B18" s="5" t="s">
        <v>16</v>
      </c>
      <c r="C18" s="19">
        <f ca="1">SUMIF('Budget Detail &amp; Amendments'!$D$1:$D$131, B18, 'Budget Detail &amp; Amendments'!$N$1:$N$128)</f>
        <v>0</v>
      </c>
      <c r="E18" s="4">
        <v>13</v>
      </c>
      <c r="F18" s="5" t="s">
        <v>16</v>
      </c>
      <c r="G18" s="19">
        <f ca="1">SUMIF('Budget Detail &amp; Amendments'!$D$1:$D$131, B18, 'Budget Detail &amp; Amendments'!$P$1:$P$128)</f>
        <v>0</v>
      </c>
      <c r="I18" s="4">
        <v>13</v>
      </c>
      <c r="J18" s="5" t="s">
        <v>16</v>
      </c>
      <c r="K18" s="19">
        <f ca="1">SUMIF('Budget Detail &amp; Amendments'!$D$1:$D$131, B18, 'Budget Detail &amp; Amendments'!$R$1:$R$128)</f>
        <v>0</v>
      </c>
      <c r="M18" s="4">
        <v>13</v>
      </c>
      <c r="N18" s="5" t="s">
        <v>16</v>
      </c>
      <c r="O18" s="19">
        <f ca="1">SUMIF('Budget Detail &amp; Amendments'!$D$1:$D$131, B18, 'Budget Detail &amp; Amendments'!$T$1:$T$128)</f>
        <v>0</v>
      </c>
    </row>
    <row r="19" spans="1:15" x14ac:dyDescent="0.25">
      <c r="A19" s="4">
        <v>14</v>
      </c>
      <c r="B19" s="5" t="s">
        <v>17</v>
      </c>
      <c r="C19" s="19">
        <f ca="1">SUMIF('Budget Detail &amp; Amendments'!$D$1:$D$131, B19, 'Budget Detail &amp; Amendments'!$N$1:$N$128)</f>
        <v>0</v>
      </c>
      <c r="E19" s="4">
        <v>14</v>
      </c>
      <c r="F19" s="5" t="s">
        <v>17</v>
      </c>
      <c r="G19" s="19">
        <f ca="1">SUMIF('Budget Detail &amp; Amendments'!$D$1:$D$131, B19, 'Budget Detail &amp; Amendments'!$P$1:$P$128)</f>
        <v>0</v>
      </c>
      <c r="I19" s="4">
        <v>14</v>
      </c>
      <c r="J19" s="5" t="s">
        <v>17</v>
      </c>
      <c r="K19" s="19">
        <f ca="1">SUMIF('Budget Detail &amp; Amendments'!$D$1:$D$131, B19, 'Budget Detail &amp; Amendments'!$R$1:$R$128)</f>
        <v>0</v>
      </c>
      <c r="M19" s="4">
        <v>14</v>
      </c>
      <c r="N19" s="5" t="s">
        <v>17</v>
      </c>
      <c r="O19" s="19">
        <f ca="1">SUMIF('Budget Detail &amp; Amendments'!$D$1:$D$131, B19, 'Budget Detail &amp; Amendments'!$T$1:$T$128)</f>
        <v>0</v>
      </c>
    </row>
    <row r="20" spans="1:15" x14ac:dyDescent="0.25">
      <c r="A20" s="4">
        <v>15</v>
      </c>
      <c r="B20" s="5" t="s">
        <v>18</v>
      </c>
      <c r="C20" s="19">
        <f ca="1">SUMIF('Budget Detail &amp; Amendments'!$D$1:$D$131, B20, 'Budget Detail &amp; Amendments'!$N$1:$N$128)</f>
        <v>0</v>
      </c>
      <c r="E20" s="4">
        <v>15</v>
      </c>
      <c r="F20" s="5" t="s">
        <v>18</v>
      </c>
      <c r="G20" s="19">
        <f ca="1">SUMIF('Budget Detail &amp; Amendments'!$D$1:$D$131, B20, 'Budget Detail &amp; Amendments'!$P$1:$P$128)</f>
        <v>0</v>
      </c>
      <c r="I20" s="4">
        <v>15</v>
      </c>
      <c r="J20" s="5" t="s">
        <v>18</v>
      </c>
      <c r="K20" s="19">
        <f ca="1">SUMIF('Budget Detail &amp; Amendments'!$D$1:$D$131, B20, 'Budget Detail &amp; Amendments'!$R$1:$R$128)</f>
        <v>0</v>
      </c>
      <c r="M20" s="4">
        <v>15</v>
      </c>
      <c r="N20" s="5" t="s">
        <v>18</v>
      </c>
      <c r="O20" s="19">
        <f ca="1">SUMIF('Budget Detail &amp; Amendments'!$D$1:$D$131, B20, 'Budget Detail &amp; Amendments'!$T$1:$T$128)</f>
        <v>0</v>
      </c>
    </row>
    <row r="21" spans="1:15" x14ac:dyDescent="0.25">
      <c r="A21" s="4">
        <v>16</v>
      </c>
      <c r="B21" s="5" t="s">
        <v>19</v>
      </c>
      <c r="C21" s="19">
        <f ca="1">SUMIF('Budget Detail &amp; Amendments'!$D$1:$D$131, B21, 'Budget Detail &amp; Amendments'!$N$1:$N$128)</f>
        <v>640</v>
      </c>
      <c r="E21" s="4">
        <v>16</v>
      </c>
      <c r="F21" s="5" t="s">
        <v>19</v>
      </c>
      <c r="G21" s="19">
        <f ca="1">SUMIF('Budget Detail &amp; Amendments'!$D$1:$D$131, B21, 'Budget Detail &amp; Amendments'!$P$1:$P$128)</f>
        <v>640</v>
      </c>
      <c r="I21" s="4">
        <v>16</v>
      </c>
      <c r="J21" s="5" t="s">
        <v>19</v>
      </c>
      <c r="K21" s="19">
        <f ca="1">SUMIF('Budget Detail &amp; Amendments'!$D$1:$D$131, B21, 'Budget Detail &amp; Amendments'!$R$1:$R$128)</f>
        <v>640</v>
      </c>
      <c r="M21" s="4">
        <v>16</v>
      </c>
      <c r="N21" s="5" t="s">
        <v>19</v>
      </c>
      <c r="O21" s="19">
        <f ca="1">SUMIF('Budget Detail &amp; Amendments'!$D$1:$D$131, B21, 'Budget Detail &amp; Amendments'!$T$1:$T$128)</f>
        <v>640</v>
      </c>
    </row>
    <row r="22" spans="1:15" x14ac:dyDescent="0.25">
      <c r="A22" s="4">
        <v>17</v>
      </c>
      <c r="B22" s="5" t="s">
        <v>20</v>
      </c>
      <c r="C22" s="19">
        <f ca="1">SUMIF('Budget Detail &amp; Amendments'!$D$1:$D$131, B22, 'Budget Detail &amp; Amendments'!$N$1:$N$128)</f>
        <v>495</v>
      </c>
      <c r="E22" s="4">
        <v>17</v>
      </c>
      <c r="F22" s="5" t="s">
        <v>20</v>
      </c>
      <c r="G22" s="19">
        <f ca="1">SUMIF('Budget Detail &amp; Amendments'!$D$1:$D$131, B22, 'Budget Detail &amp; Amendments'!$P$1:$P$128)</f>
        <v>495</v>
      </c>
      <c r="I22" s="4">
        <v>17</v>
      </c>
      <c r="J22" s="5" t="s">
        <v>20</v>
      </c>
      <c r="K22" s="19">
        <f ca="1">SUMIF('Budget Detail &amp; Amendments'!$D$1:$D$131, B22, 'Budget Detail &amp; Amendments'!$R$1:$R$128)</f>
        <v>495</v>
      </c>
      <c r="M22" s="4">
        <v>17</v>
      </c>
      <c r="N22" s="5" t="s">
        <v>20</v>
      </c>
      <c r="O22" s="19">
        <f ca="1">SUMIF('Budget Detail &amp; Amendments'!$D$1:$D$131, B22, 'Budget Detail &amp; Amendments'!$T$1:$T$128)</f>
        <v>495</v>
      </c>
    </row>
    <row r="23" spans="1:15" x14ac:dyDescent="0.25">
      <c r="A23" s="4">
        <v>18</v>
      </c>
      <c r="B23" s="5" t="s">
        <v>21</v>
      </c>
      <c r="C23" s="19">
        <f ca="1">SUMIF('Budget Detail &amp; Amendments'!$D$1:$D$131, B23, 'Budget Detail &amp; Amendments'!$N$1:$N$128)</f>
        <v>0</v>
      </c>
      <c r="E23" s="4">
        <v>18</v>
      </c>
      <c r="F23" s="5" t="s">
        <v>21</v>
      </c>
      <c r="G23" s="19">
        <f ca="1">SUMIF('Budget Detail &amp; Amendments'!$D$1:$D$131, B23, 'Budget Detail &amp; Amendments'!$P$1:$P$128)</f>
        <v>0</v>
      </c>
      <c r="I23" s="4">
        <v>18</v>
      </c>
      <c r="J23" s="5" t="s">
        <v>21</v>
      </c>
      <c r="K23" s="19">
        <f ca="1">SUMIF('Budget Detail &amp; Amendments'!$D$1:$D$131, B23, 'Budget Detail &amp; Amendments'!$R$1:$R$128)</f>
        <v>0</v>
      </c>
      <c r="M23" s="4">
        <v>18</v>
      </c>
      <c r="N23" s="5" t="s">
        <v>21</v>
      </c>
      <c r="O23" s="19">
        <f ca="1">SUMIF('Budget Detail &amp; Amendments'!$D$1:$D$131, B23, 'Budget Detail &amp; Amendments'!$T$1:$T$128)</f>
        <v>0</v>
      </c>
    </row>
    <row r="24" spans="1:15" x14ac:dyDescent="0.25">
      <c r="A24" s="6">
        <v>19</v>
      </c>
      <c r="B24" s="7" t="s">
        <v>22</v>
      </c>
      <c r="C24" s="19">
        <f ca="1">SUM(C10:C23)</f>
        <v>3821</v>
      </c>
      <c r="E24" s="6">
        <v>19</v>
      </c>
      <c r="F24" s="7" t="s">
        <v>22</v>
      </c>
      <c r="G24" s="19">
        <f ca="1">SUM(G10:G23)</f>
        <v>3821</v>
      </c>
      <c r="I24" s="6">
        <v>19</v>
      </c>
      <c r="J24" s="7" t="s">
        <v>22</v>
      </c>
      <c r="K24" s="19">
        <f ca="1">SUM(K10:K23)</f>
        <v>3421</v>
      </c>
      <c r="M24" s="6">
        <v>19</v>
      </c>
      <c r="N24" s="7" t="s">
        <v>22</v>
      </c>
      <c r="O24" s="19">
        <f ca="1">SUM(O10:O23)</f>
        <v>3421</v>
      </c>
    </row>
    <row r="25" spans="1:15" x14ac:dyDescent="0.25">
      <c r="C25" s="21"/>
      <c r="G25" s="21"/>
      <c r="K25" s="21"/>
      <c r="O25" s="21"/>
    </row>
    <row r="26" spans="1:15" x14ac:dyDescent="0.25">
      <c r="A26" s="6">
        <v>20</v>
      </c>
      <c r="B26" s="7" t="s">
        <v>23</v>
      </c>
      <c r="C26" s="19">
        <f>'Budget Detail &amp; Amendments'!N132</f>
        <v>2713.8450000000003</v>
      </c>
      <c r="E26" s="6">
        <v>20</v>
      </c>
      <c r="F26" s="7" t="s">
        <v>23</v>
      </c>
      <c r="G26" s="19">
        <f>'Budget Detail &amp; Amendments'!P132</f>
        <v>0</v>
      </c>
      <c r="I26" s="6">
        <v>20</v>
      </c>
      <c r="J26" s="7" t="s">
        <v>23</v>
      </c>
      <c r="K26" s="19">
        <f>'Budget Detail &amp; Amendments'!R132</f>
        <v>2713.85</v>
      </c>
      <c r="M26" s="6">
        <v>20</v>
      </c>
      <c r="N26" s="7" t="s">
        <v>23</v>
      </c>
      <c r="O26" s="19">
        <f>'Budget Detail &amp; Amendments'!T132</f>
        <v>2713.85</v>
      </c>
    </row>
    <row r="27" spans="1:15" x14ac:dyDescent="0.25">
      <c r="A27" s="1"/>
      <c r="B27" s="1"/>
      <c r="C27" s="21"/>
      <c r="E27" s="1"/>
      <c r="F27" s="1"/>
      <c r="G27" s="21"/>
      <c r="I27" s="1"/>
      <c r="J27" s="1"/>
      <c r="K27" s="21"/>
      <c r="M27" s="1"/>
      <c r="N27" s="1"/>
      <c r="O27" s="21"/>
    </row>
    <row r="28" spans="1:15" x14ac:dyDescent="0.25">
      <c r="A28" s="6">
        <v>21</v>
      </c>
      <c r="B28" s="7" t="s">
        <v>24</v>
      </c>
      <c r="C28" s="19">
        <f>'Budget Detail &amp; Amendments'!N128</f>
        <v>0</v>
      </c>
      <c r="E28" s="6">
        <v>21</v>
      </c>
      <c r="F28" s="7" t="s">
        <v>24</v>
      </c>
      <c r="G28" s="19">
        <f>'Budget Detail &amp; Amendments'!P128</f>
        <v>0</v>
      </c>
      <c r="I28" s="6">
        <v>21</v>
      </c>
      <c r="J28" s="7" t="s">
        <v>24</v>
      </c>
      <c r="K28" s="19">
        <f>'Budget Detail &amp; Amendments'!R128</f>
        <v>0</v>
      </c>
      <c r="M28" s="6">
        <v>21</v>
      </c>
      <c r="N28" s="7" t="s">
        <v>24</v>
      </c>
      <c r="O28" s="19">
        <f>'Budget Detail &amp; Amendments'!T128</f>
        <v>0</v>
      </c>
    </row>
    <row r="29" spans="1:15" x14ac:dyDescent="0.25">
      <c r="A29" s="2"/>
      <c r="B29" s="1"/>
      <c r="C29" s="21"/>
      <c r="E29" s="2"/>
      <c r="F29" s="1"/>
      <c r="G29" s="21"/>
      <c r="I29" s="2"/>
      <c r="J29" s="1"/>
      <c r="K29" s="21"/>
      <c r="M29" s="2"/>
      <c r="N29" s="1"/>
      <c r="O29" s="21"/>
    </row>
    <row r="30" spans="1:15" x14ac:dyDescent="0.25">
      <c r="A30" s="6">
        <v>22</v>
      </c>
      <c r="B30" s="7" t="s">
        <v>25</v>
      </c>
      <c r="C30" s="19">
        <f ca="1">SUM(C7,C24,C26,C28)</f>
        <v>56990.745000000003</v>
      </c>
      <c r="E30" s="6">
        <v>22</v>
      </c>
      <c r="F30" s="7" t="s">
        <v>25</v>
      </c>
      <c r="G30" s="19">
        <f ca="1">SUM(G7,G24,G26,G28)</f>
        <v>54276.9</v>
      </c>
      <c r="I30" s="6">
        <v>22</v>
      </c>
      <c r="J30" s="7" t="s">
        <v>25</v>
      </c>
      <c r="K30" s="19">
        <f ca="1">SUM(K7,K24,K26,K28)</f>
        <v>56590.75</v>
      </c>
      <c r="M30" s="6">
        <v>22</v>
      </c>
      <c r="N30" s="7" t="s">
        <v>25</v>
      </c>
      <c r="O30" s="19">
        <f ca="1">SUM(O7,O24,O26,O28)</f>
        <v>56590.75</v>
      </c>
    </row>
    <row r="33" spans="1:7" ht="15.75" thickBot="1" x14ac:dyDescent="0.3"/>
    <row r="34" spans="1:7" ht="15" customHeight="1" thickBot="1" x14ac:dyDescent="0.3">
      <c r="A34" s="364" t="s">
        <v>59</v>
      </c>
      <c r="B34" s="365"/>
      <c r="C34" s="365"/>
      <c r="D34" s="365"/>
      <c r="E34" s="365"/>
      <c r="F34" s="365"/>
      <c r="G34" s="366"/>
    </row>
    <row r="35" spans="1:7" x14ac:dyDescent="0.25">
      <c r="A35" s="12"/>
      <c r="C35" s="12"/>
      <c r="D35" s="12"/>
      <c r="E35" s="12"/>
      <c r="F35" s="12"/>
    </row>
    <row r="52" ht="15" customHeight="1" x14ac:dyDescent="0.25"/>
  </sheetData>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election activeCell="L16" sqref="L16"/>
    </sheetView>
  </sheetViews>
  <sheetFormatPr defaultRowHeight="15.75" x14ac:dyDescent="0.25"/>
  <cols>
    <col min="1" max="1" width="22.5703125" style="13" customWidth="1"/>
    <col min="2" max="2" width="23.28515625" style="1" customWidth="1"/>
    <col min="4" max="4" width="17.42578125" style="47" customWidth="1"/>
    <col min="6" max="6" width="18.28515625" style="48" customWidth="1"/>
    <col min="8" max="8" width="17.7109375" style="47" customWidth="1"/>
    <col min="10" max="10" width="18.42578125" style="47" customWidth="1"/>
  </cols>
  <sheetData>
    <row r="1" spans="1:10" s="73" customFormat="1" ht="18.75" x14ac:dyDescent="0.3">
      <c r="A1" s="72"/>
      <c r="B1" s="72"/>
      <c r="D1" s="74" t="s">
        <v>106</v>
      </c>
      <c r="E1" s="75"/>
      <c r="F1" s="76" t="s">
        <v>37</v>
      </c>
      <c r="G1" s="75"/>
      <c r="H1" s="74" t="s">
        <v>38</v>
      </c>
      <c r="I1" s="75"/>
      <c r="J1" s="74" t="s">
        <v>39</v>
      </c>
    </row>
    <row r="3" spans="1:10" x14ac:dyDescent="0.25">
      <c r="A3" s="13" t="s">
        <v>96</v>
      </c>
      <c r="B3" s="1" t="str">
        <f>Narrative!C3</f>
        <v>Dual Enrollment Online Orientation</v>
      </c>
      <c r="D3" s="47">
        <f ca="1">SUMIF('Budget Detail &amp; Amendments'!$A:$R, 1,'Budget Detail &amp; Amendments'!$N:$N)</f>
        <v>0</v>
      </c>
      <c r="F3" s="48">
        <f ca="1">SUMIF('Budget Detail &amp; Amendments'!$A:$R, 1, 'Budget Detail &amp; Amendments'!$P:$P)</f>
        <v>0</v>
      </c>
      <c r="H3" s="47">
        <f ca="1">SUMIF('Budget Detail &amp; Amendments'!$A:$R, 1, 'Budget Detail &amp; Amendments'!$R:$R)</f>
        <v>0</v>
      </c>
      <c r="J3" s="47">
        <f ca="1">SUMIF('Budget Detail &amp; Amendments'!$A:$R, 1, 'Budget Detail &amp; Amendments'!$T:$T)</f>
        <v>0</v>
      </c>
    </row>
    <row r="4" spans="1:10" x14ac:dyDescent="0.25">
      <c r="A4" s="13" t="s">
        <v>97</v>
      </c>
      <c r="B4" s="1" t="str">
        <f>Narrative!C45</f>
        <v>CTE/Pathways Exploration Game</v>
      </c>
      <c r="D4" s="47">
        <f ca="1">SUMIF('Budget Detail &amp; Amendments'!$A:$R, 2,'Budget Detail &amp; Amendments'!$N:$N)</f>
        <v>0</v>
      </c>
      <c r="F4" s="48">
        <f ca="1">SUMIF('Budget Detail &amp; Amendments'!$A:$R, 2, 'Budget Detail &amp; Amendments'!$P:$P)</f>
        <v>0</v>
      </c>
      <c r="H4" s="47">
        <f ca="1">SUMIF('Budget Detail &amp; Amendments'!$A:$R, 2, 'Budget Detail &amp; Amendments'!$R:$R)</f>
        <v>0</v>
      </c>
      <c r="J4" s="47">
        <f ca="1">SUMIF('Budget Detail &amp; Amendments'!$A:$R, 2, 'Budget Detail &amp; Amendments'!$T:$T)</f>
        <v>0</v>
      </c>
    </row>
    <row r="5" spans="1:10" x14ac:dyDescent="0.25">
      <c r="A5" s="13" t="s">
        <v>98</v>
      </c>
      <c r="B5" s="1" t="str">
        <f>Narrative!C87</f>
        <v>Allied Health Science Academy &amp; Computer Technology Academy</v>
      </c>
      <c r="D5" s="47">
        <f ca="1">SUMIF('Budget Detail &amp; Amendments'!$A:$R, 3,'Budget Detail &amp; Amendments'!$N:$N)</f>
        <v>400</v>
      </c>
      <c r="F5" s="48">
        <f ca="1">SUMIF('Budget Detail &amp; Amendments'!$A:$R, 3, 'Budget Detail &amp; Amendments'!$P:$P)</f>
        <v>400</v>
      </c>
      <c r="H5" s="47">
        <f ca="1">SUMIF('Budget Detail &amp; Amendments'!$A:$R, 3, 'Budget Detail &amp; Amendments'!$R:$R)</f>
        <v>0</v>
      </c>
      <c r="J5" s="47">
        <f ca="1">SUMIF('Budget Detail &amp; Amendments'!$A:$R,3, 'Budget Detail &amp; Amendments'!$T:$T)</f>
        <v>0</v>
      </c>
    </row>
    <row r="6" spans="1:10" x14ac:dyDescent="0.25">
      <c r="A6" s="13" t="s">
        <v>99</v>
      </c>
      <c r="B6" s="1" t="str">
        <f>Narrative!C129</f>
        <v>Girls in STEM event</v>
      </c>
      <c r="D6" s="47">
        <f ca="1">SUMIF('Budget Detail &amp; Amendments'!$A:$R,4,'Budget Detail &amp; Amendments'!$N:$N)</f>
        <v>32240</v>
      </c>
      <c r="F6" s="48">
        <f ca="1">SUMIF('Budget Detail &amp; Amendments'!$A:$R, 4, 'Budget Detail &amp; Amendments'!$P:$P)</f>
        <v>32240</v>
      </c>
      <c r="H6" s="47">
        <f ca="1">SUMIF('Budget Detail &amp; Amendments'!$A:$R, 4, 'Budget Detail &amp; Amendments'!$R:$R)</f>
        <v>32240</v>
      </c>
      <c r="J6" s="47">
        <f ca="1">SUMIF('Budget Detail &amp; Amendments'!$A:$R, 4, 'Budget Detail &amp; Amendments'!$T:$T)</f>
        <v>0</v>
      </c>
    </row>
    <row r="7" spans="1:10" x14ac:dyDescent="0.25">
      <c r="A7" s="13" t="s">
        <v>100</v>
      </c>
      <c r="B7" s="1" t="str">
        <f>Narrative!C171</f>
        <v>L.I.F.E. Career Exploration Event and/or Middle School Career Day</v>
      </c>
      <c r="D7" s="47">
        <f ca="1">SUMIF('Budget Detail &amp; Amendments'!$A:$R, 5,'Budget Detail &amp; Amendments'!$N:$N)</f>
        <v>0</v>
      </c>
      <c r="F7" s="48">
        <f ca="1">SUMIF('Budget Detail &amp; Amendments'!$A:$R, 5, 'Budget Detail &amp; Amendments'!$P:$P)</f>
        <v>0</v>
      </c>
      <c r="H7" s="47">
        <f ca="1">SUMIF('Budget Detail &amp; Amendments'!$A:$R, 5, 'Budget Detail &amp; Amendments'!$R:$R)</f>
        <v>0</v>
      </c>
      <c r="J7" s="47">
        <f ca="1">SUMIF('Budget Detail &amp; Amendments'!$A:$R, 5, 'Budget Detail &amp; Amendments'!$T:$T)</f>
        <v>0</v>
      </c>
    </row>
    <row r="8" spans="1:10" x14ac:dyDescent="0.25">
      <c r="A8" s="13" t="s">
        <v>101</v>
      </c>
      <c r="B8" s="1" t="str">
        <f>Narrative!C213</f>
        <v>WANTO or other similar career event</v>
      </c>
      <c r="D8" s="47">
        <f ca="1">SUMIF('Budget Detail &amp; Amendments'!$A:$R, 6,'Budget Detail &amp; Amendments'!$N:$N)</f>
        <v>0</v>
      </c>
      <c r="F8" s="48">
        <f ca="1">SUMIF('Budget Detail &amp; Amendments'!$A:$R, 6, 'Budget Detail &amp; Amendments'!$P:$P)</f>
        <v>0</v>
      </c>
      <c r="H8" s="47">
        <f ca="1">SUMIF('Budget Detail &amp; Amendments'!$A:$R, 6, 'Budget Detail &amp; Amendments'!$R:$R)</f>
        <v>0</v>
      </c>
      <c r="J8" s="47">
        <f ca="1">SUMIF('Budget Detail &amp; Amendments'!$A:$R,6, 'Budget Detail &amp; Amendments'!$T:$T)</f>
        <v>0</v>
      </c>
    </row>
    <row r="9" spans="1:10" x14ac:dyDescent="0.25">
      <c r="A9" s="13" t="s">
        <v>102</v>
      </c>
      <c r="B9" s="1" t="str">
        <f>Narrative!C255</f>
        <v>Promoting and Supporting Dual Credit with Technology</v>
      </c>
      <c r="D9" s="47">
        <f ca="1">SUMIF('Budget Detail &amp; Amendments'!$A:$R, 7,'Budget Detail &amp; Amendments'!$N:$N)</f>
        <v>0</v>
      </c>
      <c r="F9" s="48">
        <f ca="1">SUMIF('Budget Detail &amp; Amendments'!$A:$R, 7, 'Budget Detail &amp; Amendments'!$P:$P)</f>
        <v>0</v>
      </c>
      <c r="H9" s="47">
        <f ca="1">SUMIF('Budget Detail &amp; Amendments'!$A:$R, 7, 'Budget Detail &amp; Amendments'!$R:$R)</f>
        <v>0</v>
      </c>
      <c r="J9" s="47">
        <f ca="1">SUMIF('Budget Detail &amp; Amendments'!$A:$R, 7, 'Budget Detail &amp; Amendments'!$T:$T)</f>
        <v>0</v>
      </c>
    </row>
    <row r="10" spans="1:10" x14ac:dyDescent="0.25">
      <c r="A10" s="13" t="s">
        <v>103</v>
      </c>
      <c r="B10" s="1" t="str">
        <f>Narrative!C297</f>
        <v>NACEP Conference Attendance</v>
      </c>
      <c r="D10" s="47">
        <f ca="1">SUMIF('Budget Detail &amp; Amendments'!$A:$R, 8,'Budget Detail &amp; Amendments'!$N:$N)</f>
        <v>1978</v>
      </c>
      <c r="F10" s="48">
        <f ca="1">SUMIF('Budget Detail &amp; Amendments'!$A:$R, 8, 'Budget Detail &amp; Amendments'!$P:$P)</f>
        <v>1978</v>
      </c>
      <c r="H10" s="47">
        <f ca="1">SUMIF('Budget Detail &amp; Amendments'!$A:$R, 8, 'Budget Detail &amp; Amendments'!$R:$R)</f>
        <v>1978</v>
      </c>
      <c r="J10" s="47">
        <f ca="1">SUMIF('Budget Detail &amp; Amendments'!$A:$R, 8, 'Budget Detail &amp; Amendments'!$T:$T)</f>
        <v>1978</v>
      </c>
    </row>
    <row r="11" spans="1:10" x14ac:dyDescent="0.25">
      <c r="A11" s="13" t="s">
        <v>104</v>
      </c>
      <c r="B11" s="1" t="str">
        <f>Narrative!C339</f>
        <v>Connections 101</v>
      </c>
      <c r="D11" s="47">
        <f ca="1">SUMIF('Budget Detail &amp; Amendments'!$A:$R, 9,'Budget Detail &amp; Amendments'!$N:$N)</f>
        <v>0</v>
      </c>
      <c r="F11" s="48">
        <f ca="1">SUMIF('Budget Detail &amp; Amendments'!$A:$R, 9, 'Budget Detail &amp; Amendments'!$P:$P)</f>
        <v>0</v>
      </c>
      <c r="H11" s="47">
        <f ca="1">SUMIF('Budget Detail &amp; Amendments'!$A:$R, 9, 'Budget Detail &amp; Amendments'!$R:$R)</f>
        <v>0</v>
      </c>
      <c r="J11" s="47">
        <f ca="1">SUMIF('Budget Detail &amp; Amendments'!$A:$R,9, 'Budget Detail &amp; Amendments'!$T:$T)</f>
        <v>0</v>
      </c>
    </row>
    <row r="12" spans="1:10" x14ac:dyDescent="0.25">
      <c r="A12" s="13" t="s">
        <v>105</v>
      </c>
      <c r="B12" s="1" t="str">
        <f>Narrative!C381</f>
        <v>Perkins Reserve Workshop</v>
      </c>
      <c r="D12" s="47">
        <f ca="1">SUMIF('Budget Detail &amp; Amendments'!$A:$R, 10,'Budget Detail &amp; Amendments'!$N:$N)</f>
        <v>423</v>
      </c>
      <c r="F12" s="48">
        <f ca="1">SUMIF('Budget Detail &amp; Amendments'!$A:$R, 10, 'Budget Detail &amp; Amendments'!$P:$P)</f>
        <v>423</v>
      </c>
      <c r="H12" s="47">
        <f ca="1">SUMIF('Budget Detail &amp; Amendments'!$A:$R, 10, 'Budget Detail &amp; Amendments'!$R:$R)</f>
        <v>423</v>
      </c>
      <c r="J12" s="47">
        <f ca="1">SUMIF('Budget Detail &amp; Amendments'!$A:$R, 10, 'Budget Detail &amp; Amendments'!$T:$T)</f>
        <v>423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5" x14ac:dyDescent="0.25"/>
  <sheetData>
    <row r="2" spans="1:25" ht="15.75" customHeight="1" x14ac:dyDescent="0.25">
      <c r="A2" s="367" t="s">
        <v>150</v>
      </c>
      <c r="B2" s="367"/>
      <c r="C2" s="367"/>
      <c r="D2" s="367"/>
      <c r="E2" s="367"/>
      <c r="F2" s="367"/>
      <c r="G2" s="367"/>
      <c r="H2" s="367"/>
      <c r="I2" s="367"/>
      <c r="J2" s="367"/>
      <c r="K2" s="367"/>
      <c r="L2" s="367"/>
      <c r="M2" s="367"/>
      <c r="N2" s="367"/>
      <c r="O2" s="367"/>
      <c r="P2" s="367"/>
      <c r="Q2" s="367"/>
      <c r="R2" s="367"/>
      <c r="S2" s="367"/>
      <c r="T2" s="367"/>
      <c r="U2" s="367"/>
      <c r="V2" s="367"/>
      <c r="W2" s="367"/>
      <c r="X2" s="367"/>
      <c r="Y2" s="367"/>
    </row>
    <row r="3" spans="1:25" ht="15" customHeight="1" x14ac:dyDescent="0.25">
      <c r="A3" s="367"/>
      <c r="B3" s="367"/>
      <c r="C3" s="367"/>
      <c r="D3" s="367"/>
      <c r="E3" s="367"/>
      <c r="F3" s="367"/>
      <c r="G3" s="367"/>
      <c r="H3" s="367"/>
      <c r="I3" s="367"/>
      <c r="J3" s="367"/>
      <c r="K3" s="367"/>
      <c r="L3" s="367"/>
      <c r="M3" s="367"/>
      <c r="N3" s="367"/>
      <c r="O3" s="367"/>
      <c r="P3" s="367"/>
      <c r="Q3" s="367"/>
      <c r="R3" s="367"/>
      <c r="S3" s="367"/>
      <c r="T3" s="367"/>
      <c r="U3" s="367"/>
      <c r="V3" s="367"/>
      <c r="W3" s="367"/>
      <c r="X3" s="367"/>
      <c r="Y3" s="367"/>
    </row>
    <row r="4" spans="1:25" ht="15" customHeight="1" x14ac:dyDescent="0.25">
      <c r="A4" s="367"/>
      <c r="B4" s="367"/>
      <c r="C4" s="367"/>
      <c r="D4" s="367"/>
      <c r="E4" s="367"/>
      <c r="F4" s="367"/>
      <c r="G4" s="367"/>
      <c r="H4" s="367"/>
      <c r="I4" s="367"/>
      <c r="J4" s="367"/>
      <c r="K4" s="367"/>
      <c r="L4" s="367"/>
      <c r="M4" s="367"/>
      <c r="N4" s="367"/>
      <c r="O4" s="367"/>
      <c r="P4" s="367"/>
      <c r="Q4" s="367"/>
      <c r="R4" s="367"/>
      <c r="S4" s="367"/>
      <c r="T4" s="367"/>
      <c r="U4" s="367"/>
      <c r="V4" s="367"/>
      <c r="W4" s="367"/>
      <c r="X4" s="367"/>
      <c r="Y4" s="367"/>
    </row>
    <row r="5" spans="1:25" ht="15" customHeight="1" x14ac:dyDescent="0.25">
      <c r="A5" s="367"/>
      <c r="B5" s="367"/>
      <c r="C5" s="367"/>
      <c r="D5" s="367"/>
      <c r="E5" s="367"/>
      <c r="F5" s="367"/>
      <c r="G5" s="367"/>
      <c r="H5" s="367"/>
      <c r="I5" s="367"/>
      <c r="J5" s="367"/>
      <c r="K5" s="367"/>
      <c r="L5" s="367"/>
      <c r="M5" s="367"/>
      <c r="N5" s="367"/>
      <c r="O5" s="367"/>
      <c r="P5" s="367"/>
      <c r="Q5" s="367"/>
      <c r="R5" s="367"/>
      <c r="S5" s="367"/>
      <c r="T5" s="367"/>
      <c r="U5" s="367"/>
      <c r="V5" s="367"/>
      <c r="W5" s="367"/>
      <c r="X5" s="367"/>
      <c r="Y5" s="367"/>
    </row>
    <row r="6" spans="1:25" ht="15" customHeight="1" x14ac:dyDescent="0.25">
      <c r="A6" s="367"/>
      <c r="B6" s="367"/>
      <c r="C6" s="367"/>
      <c r="D6" s="367"/>
      <c r="E6" s="367"/>
      <c r="F6" s="367"/>
      <c r="G6" s="367"/>
      <c r="H6" s="367"/>
      <c r="I6" s="367"/>
      <c r="J6" s="367"/>
      <c r="K6" s="367"/>
      <c r="L6" s="367"/>
      <c r="M6" s="367"/>
      <c r="N6" s="367"/>
      <c r="O6" s="367"/>
      <c r="P6" s="367"/>
      <c r="Q6" s="367"/>
      <c r="R6" s="367"/>
      <c r="S6" s="367"/>
      <c r="T6" s="367"/>
      <c r="U6" s="367"/>
      <c r="V6" s="367"/>
      <c r="W6" s="367"/>
      <c r="X6" s="367"/>
      <c r="Y6" s="367"/>
    </row>
    <row r="7" spans="1:25" ht="15" customHeight="1" x14ac:dyDescent="0.25">
      <c r="A7" s="367"/>
      <c r="B7" s="367"/>
      <c r="C7" s="367"/>
      <c r="D7" s="367"/>
      <c r="E7" s="367"/>
      <c r="F7" s="367"/>
      <c r="G7" s="367"/>
      <c r="H7" s="367"/>
      <c r="I7" s="367"/>
      <c r="J7" s="367"/>
      <c r="K7" s="367"/>
      <c r="L7" s="367"/>
      <c r="M7" s="367"/>
      <c r="N7" s="367"/>
      <c r="O7" s="367"/>
      <c r="P7" s="367"/>
      <c r="Q7" s="367"/>
      <c r="R7" s="367"/>
      <c r="S7" s="367"/>
      <c r="T7" s="367"/>
      <c r="U7" s="367"/>
      <c r="V7" s="367"/>
      <c r="W7" s="367"/>
      <c r="X7" s="367"/>
      <c r="Y7" s="367"/>
    </row>
    <row r="8" spans="1:25" ht="15" customHeight="1" x14ac:dyDescent="0.25">
      <c r="A8" s="367"/>
      <c r="B8" s="367"/>
      <c r="C8" s="367"/>
      <c r="D8" s="367"/>
      <c r="E8" s="367"/>
      <c r="F8" s="367"/>
      <c r="G8" s="367"/>
      <c r="H8" s="367"/>
      <c r="I8" s="367"/>
      <c r="J8" s="367"/>
      <c r="K8" s="367"/>
      <c r="L8" s="367"/>
      <c r="M8" s="367"/>
      <c r="N8" s="367"/>
      <c r="O8" s="367"/>
      <c r="P8" s="367"/>
      <c r="Q8" s="367"/>
      <c r="R8" s="367"/>
      <c r="S8" s="367"/>
      <c r="T8" s="367"/>
      <c r="U8" s="367"/>
      <c r="V8" s="367"/>
      <c r="W8" s="367"/>
      <c r="X8" s="367"/>
      <c r="Y8" s="367"/>
    </row>
    <row r="9" spans="1:25" ht="15" customHeight="1" x14ac:dyDescent="0.25">
      <c r="A9" s="367"/>
      <c r="B9" s="367"/>
      <c r="C9" s="367"/>
      <c r="D9" s="367"/>
      <c r="E9" s="367"/>
      <c r="F9" s="367"/>
      <c r="G9" s="367"/>
      <c r="H9" s="367"/>
      <c r="I9" s="367"/>
      <c r="J9" s="367"/>
      <c r="K9" s="367"/>
      <c r="L9" s="367"/>
      <c r="M9" s="367"/>
      <c r="N9" s="367"/>
      <c r="O9" s="367"/>
      <c r="P9" s="367"/>
      <c r="Q9" s="367"/>
      <c r="R9" s="367"/>
      <c r="S9" s="367"/>
      <c r="T9" s="367"/>
      <c r="U9" s="367"/>
      <c r="V9" s="367"/>
      <c r="W9" s="367"/>
      <c r="X9" s="367"/>
      <c r="Y9" s="367"/>
    </row>
    <row r="10" spans="1:25" ht="15" customHeight="1" x14ac:dyDescent="0.2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row>
    <row r="11" spans="1:25" ht="15" customHeight="1" x14ac:dyDescent="0.2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row>
    <row r="12" spans="1:25" ht="15" customHeight="1" x14ac:dyDescent="0.2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row>
    <row r="13" spans="1:25" ht="15" customHeight="1" x14ac:dyDescent="0.2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row>
    <row r="14" spans="1:25" ht="15" customHeight="1" x14ac:dyDescent="0.2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row>
    <row r="15" spans="1:25" ht="15" customHeight="1" x14ac:dyDescent="0.25">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row>
    <row r="16" spans="1:25" ht="15" customHeight="1" x14ac:dyDescent="0.25">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row>
    <row r="17" spans="1:25" ht="15" customHeight="1" x14ac:dyDescent="0.25">
      <c r="A17" s="367"/>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row>
    <row r="18" spans="1:25" ht="15" customHeight="1" x14ac:dyDescent="0.25">
      <c r="A18" s="367"/>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row>
    <row r="19" spans="1:25" ht="15" customHeight="1" x14ac:dyDescent="0.25">
      <c r="A19" s="367"/>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row>
    <row r="20" spans="1:25" ht="15" customHeight="1" x14ac:dyDescent="0.25">
      <c r="A20" s="367"/>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row>
    <row r="21" spans="1:25" ht="15" customHeight="1" x14ac:dyDescent="0.25">
      <c r="A21" s="367"/>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row>
    <row r="22" spans="1:25" ht="15" customHeight="1" x14ac:dyDescent="0.25">
      <c r="A22" s="36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row>
    <row r="23" spans="1:25" ht="15" customHeight="1" x14ac:dyDescent="0.25">
      <c r="A23" s="367"/>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row>
    <row r="24" spans="1:25" ht="15" customHeight="1" x14ac:dyDescent="0.25">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row>
    <row r="25" spans="1:25" ht="15" customHeight="1" x14ac:dyDescent="0.25">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row>
    <row r="26" spans="1:25" ht="15" customHeight="1" x14ac:dyDescent="0.25">
      <c r="A26" s="367"/>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zoomScaleNormal="100" workbookViewId="0">
      <selection activeCell="M4" sqref="M4:N4"/>
    </sheetView>
  </sheetViews>
  <sheetFormatPr defaultColWidth="9.28515625" defaultRowHeight="12.75" x14ac:dyDescent="0.2"/>
  <cols>
    <col min="1" max="1" width="3.28515625" style="33" customWidth="1"/>
    <col min="2" max="8" width="3.7109375" style="33" customWidth="1"/>
    <col min="9" max="9" width="1.7109375" style="33" customWidth="1"/>
    <col min="10" max="10" width="8.42578125" style="34" bestFit="1" customWidth="1"/>
    <col min="11" max="11" width="32" style="33" bestFit="1" customWidth="1"/>
    <col min="12" max="12" width="4.7109375" style="33" customWidth="1"/>
    <col min="13" max="19" width="3.7109375" style="33" customWidth="1"/>
    <col min="20" max="20" width="1.7109375" style="33" customWidth="1"/>
    <col min="21" max="21" width="4.42578125" style="33" customWidth="1"/>
    <col min="22" max="22" width="30.5703125" style="33" bestFit="1" customWidth="1"/>
    <col min="23" max="23" width="2.7109375" style="33" customWidth="1"/>
    <col min="24" max="24" width="3.28515625" style="33" customWidth="1"/>
    <col min="25" max="25" width="7.7109375" style="33" customWidth="1"/>
    <col min="26" max="16384" width="9.28515625" style="33"/>
  </cols>
  <sheetData>
    <row r="1" spans="1:28" ht="18" x14ac:dyDescent="0.25">
      <c r="A1" s="381" t="s">
        <v>153</v>
      </c>
      <c r="B1" s="381"/>
      <c r="C1" s="381"/>
      <c r="D1" s="381"/>
      <c r="E1" s="381"/>
      <c r="F1" s="381"/>
      <c r="G1" s="381"/>
      <c r="H1" s="381"/>
      <c r="I1" s="381"/>
      <c r="J1" s="381"/>
      <c r="K1" s="381"/>
      <c r="L1" s="78"/>
      <c r="M1" s="78"/>
      <c r="N1" s="78"/>
      <c r="O1" s="78"/>
      <c r="P1" s="78"/>
      <c r="Q1" s="78"/>
      <c r="R1" s="78"/>
      <c r="S1" s="78"/>
      <c r="T1" s="78"/>
      <c r="U1" s="78"/>
      <c r="V1" s="78"/>
      <c r="W1" s="79"/>
      <c r="Y1" s="34"/>
    </row>
    <row r="2" spans="1:28" x14ac:dyDescent="0.2">
      <c r="A2" s="382" t="s">
        <v>77</v>
      </c>
      <c r="B2" s="382"/>
      <c r="C2" s="382"/>
      <c r="D2" s="382"/>
      <c r="E2" s="382"/>
      <c r="F2" s="382"/>
      <c r="G2" s="382"/>
      <c r="H2" s="382"/>
      <c r="I2" s="382"/>
      <c r="J2" s="382"/>
      <c r="K2" s="382"/>
      <c r="L2" s="79"/>
      <c r="M2" s="35"/>
      <c r="N2" s="35"/>
      <c r="O2" s="35"/>
      <c r="P2" s="35"/>
      <c r="Q2" s="35"/>
      <c r="R2" s="35"/>
      <c r="S2" s="35"/>
      <c r="T2" s="35"/>
      <c r="U2" s="79"/>
      <c r="V2" s="233" t="s">
        <v>78</v>
      </c>
      <c r="W2" s="79"/>
      <c r="Y2" s="80"/>
    </row>
    <row r="3" spans="1:28" x14ac:dyDescent="0.2">
      <c r="A3" s="79"/>
      <c r="B3" s="79"/>
      <c r="C3" s="79"/>
      <c r="D3" s="81"/>
      <c r="E3" s="81"/>
      <c r="F3" s="79"/>
      <c r="G3" s="79"/>
      <c r="H3" s="79"/>
      <c r="I3" s="82"/>
      <c r="J3" s="83"/>
      <c r="K3" s="79"/>
      <c r="L3" s="79"/>
      <c r="M3" s="79"/>
      <c r="N3" s="79"/>
      <c r="O3" s="81"/>
      <c r="P3" s="81"/>
      <c r="Q3" s="79"/>
      <c r="R3" s="79"/>
      <c r="S3" s="79"/>
      <c r="T3" s="82"/>
      <c r="U3" s="36"/>
      <c r="V3" s="79"/>
      <c r="W3" s="79"/>
      <c r="Y3" s="34"/>
    </row>
    <row r="4" spans="1:28" x14ac:dyDescent="0.2">
      <c r="A4" s="79"/>
      <c r="B4" s="79"/>
      <c r="C4" s="79"/>
      <c r="D4" s="383" t="s">
        <v>79</v>
      </c>
      <c r="E4" s="384"/>
      <c r="F4" s="378">
        <v>2021</v>
      </c>
      <c r="G4" s="385"/>
      <c r="H4" s="379"/>
      <c r="I4" s="79"/>
      <c r="J4" s="83"/>
      <c r="K4" s="383" t="s">
        <v>80</v>
      </c>
      <c r="L4" s="384"/>
      <c r="M4" s="378">
        <v>1</v>
      </c>
      <c r="N4" s="379"/>
      <c r="O4" s="373"/>
      <c r="P4" s="374"/>
      <c r="Q4" s="374"/>
      <c r="R4" s="374"/>
      <c r="S4" s="374"/>
      <c r="T4" s="79"/>
      <c r="U4" s="79"/>
      <c r="V4" s="79"/>
      <c r="W4" s="79"/>
      <c r="Y4" s="80"/>
    </row>
    <row r="5" spans="1:28" x14ac:dyDescent="0.2">
      <c r="A5" s="79"/>
      <c r="B5" s="79"/>
      <c r="C5" s="79"/>
      <c r="D5" s="79"/>
      <c r="E5" s="79"/>
      <c r="F5" s="79"/>
      <c r="G5" s="79"/>
      <c r="H5" s="79"/>
      <c r="I5" s="79"/>
      <c r="J5" s="83"/>
      <c r="K5" s="79"/>
      <c r="L5" s="79"/>
      <c r="M5" s="79"/>
      <c r="N5" s="79"/>
      <c r="O5" s="79"/>
      <c r="P5" s="79"/>
      <c r="Q5" s="79"/>
      <c r="R5" s="79"/>
      <c r="S5" s="79"/>
      <c r="T5" s="79"/>
      <c r="U5" s="79"/>
      <c r="V5" s="79"/>
      <c r="W5" s="79"/>
      <c r="Y5" s="84"/>
    </row>
    <row r="6" spans="1:28" x14ac:dyDescent="0.2">
      <c r="Y6" s="85"/>
    </row>
    <row r="7" spans="1:28" ht="18" customHeight="1" x14ac:dyDescent="0.2">
      <c r="B7" s="375" t="s">
        <v>81</v>
      </c>
      <c r="C7" s="375"/>
      <c r="D7" s="375"/>
      <c r="E7" s="375"/>
      <c r="F7" s="375"/>
      <c r="G7" s="375"/>
      <c r="H7" s="375"/>
      <c r="I7" s="375"/>
      <c r="J7" s="375"/>
      <c r="K7" s="375"/>
      <c r="L7" s="375"/>
      <c r="M7" s="375"/>
      <c r="N7" s="375"/>
      <c r="O7" s="375"/>
      <c r="P7" s="375"/>
      <c r="Q7" s="375"/>
      <c r="R7" s="375"/>
      <c r="S7" s="375"/>
      <c r="T7" s="375"/>
      <c r="U7" s="375"/>
      <c r="V7" s="375"/>
      <c r="Y7" s="371"/>
    </row>
    <row r="8" spans="1:28" s="37" customFormat="1" ht="6" customHeight="1" x14ac:dyDescent="0.2">
      <c r="B8" s="86"/>
      <c r="C8" s="86"/>
      <c r="D8" s="86"/>
      <c r="E8" s="86"/>
      <c r="F8" s="86"/>
      <c r="G8" s="86"/>
      <c r="H8" s="86"/>
      <c r="I8" s="86"/>
      <c r="J8" s="87"/>
      <c r="K8" s="86"/>
      <c r="M8" s="86"/>
      <c r="N8" s="86"/>
      <c r="O8" s="86"/>
      <c r="P8" s="86"/>
      <c r="Q8" s="86"/>
      <c r="R8" s="86"/>
      <c r="S8" s="86"/>
      <c r="T8" s="86"/>
      <c r="U8" s="86"/>
      <c r="V8" s="86"/>
      <c r="Y8" s="371"/>
    </row>
    <row r="9" spans="1:28" s="38" customFormat="1" ht="13.5" x14ac:dyDescent="0.3">
      <c r="B9" s="368">
        <f>DATE(year,7,1)</f>
        <v>44378</v>
      </c>
      <c r="C9" s="369"/>
      <c r="D9" s="369"/>
      <c r="E9" s="369"/>
      <c r="F9" s="369"/>
      <c r="G9" s="369"/>
      <c r="H9" s="369"/>
      <c r="I9" s="39"/>
      <c r="J9" s="370" t="s">
        <v>82</v>
      </c>
      <c r="K9" s="370"/>
      <c r="L9" s="39"/>
      <c r="M9" s="368">
        <f>DATE(year+1,1,1)</f>
        <v>44562</v>
      </c>
      <c r="N9" s="369"/>
      <c r="O9" s="369"/>
      <c r="P9" s="369"/>
      <c r="Q9" s="369"/>
      <c r="R9" s="369"/>
      <c r="S9" s="369"/>
      <c r="T9" s="39"/>
      <c r="U9" s="370" t="s">
        <v>83</v>
      </c>
      <c r="V9" s="370"/>
      <c r="Y9" s="371"/>
      <c r="Z9" s="40"/>
      <c r="AA9" s="40"/>
      <c r="AB9" s="40"/>
    </row>
    <row r="10" spans="1:28" s="37" customFormat="1" ht="13.15" customHeight="1" x14ac:dyDescent="0.2">
      <c r="B10" s="88" t="str">
        <f>IF(startday=1,INDEX(weekDayNames,1),INDEX(weekDayNames,2))</f>
        <v>Su</v>
      </c>
      <c r="C10" s="89" t="str">
        <f>IF(startday=1,INDEX(weekDayNames,2),INDEX(weekDayNames,3))</f>
        <v>M</v>
      </c>
      <c r="D10" s="89" t="str">
        <f>IF(startday=1,INDEX(weekDayNames,3),INDEX(weekDayNames,4))</f>
        <v>Tu</v>
      </c>
      <c r="E10" s="89" t="str">
        <f>IF(startday=1,INDEX(weekDayNames,4),INDEX(weekDayNames,5))</f>
        <v>W</v>
      </c>
      <c r="F10" s="89" t="str">
        <f>IF(startday=1,INDEX(weekDayNames,5),INDEX(weekDayNames,6))</f>
        <v>Th</v>
      </c>
      <c r="G10" s="89" t="str">
        <f>IF(startday=1,INDEX(weekDayNames,6),INDEX(weekDayNames,7))</f>
        <v>F</v>
      </c>
      <c r="H10" s="88" t="str">
        <f>IF(startday=1,INDEX(weekDayNames,7),INDEX(weekDayNames,1))</f>
        <v>Sa</v>
      </c>
      <c r="I10" s="39"/>
      <c r="J10" s="376" t="s">
        <v>84</v>
      </c>
      <c r="K10" s="376"/>
      <c r="L10" s="39"/>
      <c r="M10" s="88" t="str">
        <f>IF(startday=1,INDEX(weekDayNames,1),INDEX(weekDayNames,2))</f>
        <v>Su</v>
      </c>
      <c r="N10" s="89" t="str">
        <f>IF(startday=1,INDEX(weekDayNames,2),INDEX(weekDayNames,3))</f>
        <v>M</v>
      </c>
      <c r="O10" s="89" t="str">
        <f>IF(startday=1,INDEX(weekDayNames,3),INDEX(weekDayNames,4))</f>
        <v>Tu</v>
      </c>
      <c r="P10" s="89" t="str">
        <f>IF(startday=1,INDEX(weekDayNames,4),INDEX(weekDayNames,5))</f>
        <v>W</v>
      </c>
      <c r="Q10" s="89" t="str">
        <f>IF(startday=1,INDEX(weekDayNames,5),INDEX(weekDayNames,6))</f>
        <v>Th</v>
      </c>
      <c r="R10" s="89" t="str">
        <f>IF(startday=1,INDEX(weekDayNames,6),INDEX(weekDayNames,7))</f>
        <v>F</v>
      </c>
      <c r="S10" s="88" t="str">
        <f>IF(startday=1,INDEX(weekDayNames,7),INDEX(weekDayNames,1))</f>
        <v>Sa</v>
      </c>
      <c r="T10" s="39"/>
      <c r="U10" s="90">
        <v>5</v>
      </c>
      <c r="V10" s="37" t="s">
        <v>154</v>
      </c>
      <c r="Y10" s="371"/>
    </row>
    <row r="11" spans="1:28" s="37" customFormat="1" ht="13.15" customHeight="1" x14ac:dyDescent="0.2">
      <c r="B11" s="92" t="str">
        <f t="array" ref="B11:H16">IF(MONTH(B9)&lt;&gt;MONTH(DATE(YEAR(B9),MONTH(B9),1)-WEEKDAY(DATE(YEAR(B9),MONTH(B9),1),startday)+(WeekNo-1)*7+WeekDay),"",DATE(YEAR(B9),MONTH(B9),1)-WEEKDAY(DATE(YEAR(B9),MONTH(B9),1),startday)+(WeekNo-1)*7+WeekDay)</f>
        <v/>
      </c>
      <c r="C11" s="93" t="str">
        <v/>
      </c>
      <c r="D11" s="94" t="str">
        <v/>
      </c>
      <c r="E11" s="95" t="str">
        <v/>
      </c>
      <c r="F11" s="93">
        <v>44378</v>
      </c>
      <c r="G11" s="95">
        <v>44379</v>
      </c>
      <c r="H11" s="92">
        <v>44380</v>
      </c>
      <c r="I11" s="39"/>
      <c r="J11" s="377" t="s">
        <v>155</v>
      </c>
      <c r="K11" s="377"/>
      <c r="L11" s="39"/>
      <c r="M11" s="92" t="str">
        <f t="array" ref="M11:S16">IF(MONTH(M9)&lt;&gt;MONTH(DATE(YEAR(M9),MONTH(M9),1)-WEEKDAY(DATE(YEAR(M9),MONTH(M9),1),startday)+(WeekNo-1)*7+WeekDay),"",DATE(YEAR(M9),MONTH(M9),1)-WEEKDAY(DATE(YEAR(M9),MONTH(M9),1),startday)+(WeekNo-1)*7+WeekDay)</f>
        <v/>
      </c>
      <c r="N11" s="95" t="str">
        <v/>
      </c>
      <c r="O11" s="95" t="str">
        <v/>
      </c>
      <c r="P11" s="95" t="str">
        <v/>
      </c>
      <c r="Q11" s="95" t="str">
        <v/>
      </c>
      <c r="R11" s="95" t="str">
        <v/>
      </c>
      <c r="S11" s="92">
        <v>44562</v>
      </c>
      <c r="T11" s="39"/>
      <c r="U11" s="96">
        <v>19</v>
      </c>
      <c r="V11" s="101" t="s">
        <v>156</v>
      </c>
      <c r="Y11" s="371"/>
    </row>
    <row r="12" spans="1:28" s="37" customFormat="1" ht="13.15" customHeight="1" x14ac:dyDescent="0.2">
      <c r="B12" s="92">
        <v>44381</v>
      </c>
      <c r="C12" s="95">
        <v>44382</v>
      </c>
      <c r="D12" s="95">
        <v>44383</v>
      </c>
      <c r="E12" s="98">
        <v>44384</v>
      </c>
      <c r="F12" s="95">
        <v>44385</v>
      </c>
      <c r="G12" s="95">
        <v>44386</v>
      </c>
      <c r="H12" s="92">
        <v>44387</v>
      </c>
      <c r="I12" s="39"/>
      <c r="J12" s="380" t="s">
        <v>157</v>
      </c>
      <c r="K12" s="380"/>
      <c r="L12" s="39"/>
      <c r="M12" s="92">
        <v>44563</v>
      </c>
      <c r="N12" s="95">
        <v>44564</v>
      </c>
      <c r="O12" s="95">
        <v>44565</v>
      </c>
      <c r="P12" s="98">
        <v>44566</v>
      </c>
      <c r="Q12" s="95">
        <v>44567</v>
      </c>
      <c r="R12" s="95">
        <v>44568</v>
      </c>
      <c r="S12" s="92">
        <v>44569</v>
      </c>
      <c r="T12" s="39"/>
      <c r="U12" s="103">
        <v>31</v>
      </c>
      <c r="V12" s="104" t="s">
        <v>158</v>
      </c>
      <c r="Y12" s="99"/>
      <c r="Z12" s="41"/>
      <c r="AA12" s="41"/>
      <c r="AB12" s="41"/>
    </row>
    <row r="13" spans="1:28" s="37" customFormat="1" ht="13.15" customHeight="1" x14ac:dyDescent="0.2">
      <c r="B13" s="92">
        <v>44388</v>
      </c>
      <c r="C13" s="95">
        <v>44389</v>
      </c>
      <c r="D13" s="105">
        <v>44390</v>
      </c>
      <c r="E13" s="95">
        <v>44391</v>
      </c>
      <c r="F13" s="95">
        <v>44392</v>
      </c>
      <c r="G13" s="95">
        <v>44393</v>
      </c>
      <c r="H13" s="92">
        <v>44394</v>
      </c>
      <c r="I13" s="39"/>
      <c r="J13" s="100"/>
      <c r="K13" s="101"/>
      <c r="L13" s="39"/>
      <c r="M13" s="92">
        <v>44570</v>
      </c>
      <c r="N13" s="95">
        <v>44571</v>
      </c>
      <c r="O13" s="105">
        <v>44572</v>
      </c>
      <c r="P13" s="95">
        <v>44573</v>
      </c>
      <c r="Q13" s="95">
        <v>44574</v>
      </c>
      <c r="R13" s="94">
        <v>44575</v>
      </c>
      <c r="S13" s="92">
        <v>44576</v>
      </c>
      <c r="T13" s="39"/>
      <c r="U13" s="239"/>
      <c r="V13" s="240"/>
      <c r="Y13" s="100"/>
      <c r="Z13" s="101"/>
      <c r="AA13" s="41"/>
      <c r="AB13" s="41"/>
    </row>
    <row r="14" spans="1:28" s="37" customFormat="1" ht="13.15" customHeight="1" x14ac:dyDescent="0.2">
      <c r="B14" s="92">
        <v>44395</v>
      </c>
      <c r="C14" s="95">
        <v>44396</v>
      </c>
      <c r="D14" s="95">
        <v>44397</v>
      </c>
      <c r="E14" s="238">
        <v>44398</v>
      </c>
      <c r="F14" s="95">
        <v>44399</v>
      </c>
      <c r="G14" s="95">
        <v>44400</v>
      </c>
      <c r="H14" s="92">
        <v>44401</v>
      </c>
      <c r="I14" s="39"/>
      <c r="J14" s="102">
        <v>1</v>
      </c>
      <c r="K14" s="101" t="s">
        <v>159</v>
      </c>
      <c r="L14" s="39"/>
      <c r="M14" s="92">
        <v>44577</v>
      </c>
      <c r="N14" s="95">
        <v>44578</v>
      </c>
      <c r="O14" s="95">
        <v>44579</v>
      </c>
      <c r="P14" s="238">
        <v>44580</v>
      </c>
      <c r="Q14" s="95">
        <v>44581</v>
      </c>
      <c r="R14" s="95">
        <v>44582</v>
      </c>
      <c r="S14" s="92">
        <v>44583</v>
      </c>
      <c r="T14" s="39"/>
      <c r="Y14" s="100"/>
      <c r="Z14" s="101"/>
      <c r="AA14" s="41"/>
      <c r="AB14" s="41"/>
    </row>
    <row r="15" spans="1:28" s="37" customFormat="1" ht="13.15" customHeight="1" x14ac:dyDescent="0.2">
      <c r="B15" s="92">
        <v>44402</v>
      </c>
      <c r="C15" s="95">
        <v>44403</v>
      </c>
      <c r="D15" s="105">
        <v>44404</v>
      </c>
      <c r="E15" s="95">
        <v>44405</v>
      </c>
      <c r="F15" s="105">
        <v>44406</v>
      </c>
      <c r="G15" s="95">
        <v>44407</v>
      </c>
      <c r="H15" s="92">
        <v>44408</v>
      </c>
      <c r="I15" s="39"/>
      <c r="J15" s="90">
        <v>7</v>
      </c>
      <c r="K15" s="37" t="s">
        <v>154</v>
      </c>
      <c r="L15" s="39"/>
      <c r="M15" s="92">
        <v>44584</v>
      </c>
      <c r="N15" s="95">
        <v>44585</v>
      </c>
      <c r="O15" s="105">
        <v>44586</v>
      </c>
      <c r="P15" s="95">
        <v>44587</v>
      </c>
      <c r="Q15" s="95">
        <v>44588</v>
      </c>
      <c r="R15" s="105">
        <v>44589</v>
      </c>
      <c r="S15" s="92">
        <v>44590</v>
      </c>
      <c r="T15" s="39"/>
      <c r="U15" s="106"/>
      <c r="V15" s="97"/>
      <c r="Y15" s="100"/>
      <c r="Z15" s="101"/>
      <c r="AA15" s="41"/>
      <c r="AB15" s="41"/>
    </row>
    <row r="16" spans="1:28" s="37" customFormat="1" ht="13.15" customHeight="1" x14ac:dyDescent="0.2">
      <c r="B16" s="92" t="str">
        <v/>
      </c>
      <c r="C16" s="94" t="str">
        <v/>
      </c>
      <c r="D16" s="95" t="str">
        <v/>
      </c>
      <c r="E16" s="95" t="str">
        <v/>
      </c>
      <c r="F16" s="95" t="str">
        <v/>
      </c>
      <c r="G16" s="95" t="str">
        <v/>
      </c>
      <c r="H16" s="92" t="str">
        <v/>
      </c>
      <c r="I16" s="39"/>
      <c r="J16" s="96">
        <v>21</v>
      </c>
      <c r="K16" s="101" t="s">
        <v>156</v>
      </c>
      <c r="L16" s="39"/>
      <c r="M16" s="92">
        <v>44591</v>
      </c>
      <c r="N16" s="93">
        <v>44592</v>
      </c>
      <c r="O16" s="95" t="str">
        <v/>
      </c>
      <c r="P16" s="95" t="str">
        <v/>
      </c>
      <c r="Q16" s="95" t="str">
        <v/>
      </c>
      <c r="R16" s="95" t="str">
        <v/>
      </c>
      <c r="S16" s="92" t="str">
        <v/>
      </c>
      <c r="T16" s="39"/>
      <c r="Y16" s="100"/>
      <c r="Z16" s="101"/>
      <c r="AA16" s="41"/>
      <c r="AB16" s="41"/>
    </row>
    <row r="17" spans="2:40" s="37" customFormat="1" ht="11.25" x14ac:dyDescent="0.2">
      <c r="B17" s="107"/>
      <c r="C17" s="108"/>
      <c r="D17" s="109"/>
      <c r="E17" s="109"/>
      <c r="F17" s="109"/>
      <c r="G17" s="109"/>
      <c r="H17" s="107"/>
      <c r="I17" s="39"/>
      <c r="K17" s="101"/>
      <c r="L17" s="39"/>
      <c r="M17" s="107"/>
      <c r="N17" s="109"/>
      <c r="O17" s="109"/>
      <c r="P17" s="109"/>
      <c r="Q17" s="109"/>
      <c r="R17" s="109"/>
      <c r="S17" s="107"/>
      <c r="T17" s="39"/>
      <c r="Y17" s="100"/>
      <c r="Z17" s="101"/>
      <c r="AA17" s="41"/>
      <c r="AB17" s="41"/>
    </row>
    <row r="18" spans="2:40" s="37" customFormat="1" ht="4.5" customHeight="1" x14ac:dyDescent="0.3">
      <c r="B18" s="39"/>
      <c r="C18" s="39"/>
      <c r="D18" s="39"/>
      <c r="E18" s="39"/>
      <c r="F18" s="39"/>
      <c r="G18" s="39"/>
      <c r="H18" s="39"/>
      <c r="I18" s="39"/>
      <c r="J18" s="42"/>
      <c r="K18" s="39"/>
      <c r="L18" s="39"/>
      <c r="M18" s="39"/>
      <c r="N18" s="39"/>
      <c r="O18" s="39"/>
      <c r="P18" s="39"/>
      <c r="Q18" s="39"/>
      <c r="R18" s="39"/>
      <c r="S18" s="39"/>
      <c r="T18" s="39"/>
      <c r="U18" s="38"/>
      <c r="V18" s="38"/>
      <c r="Y18" s="100"/>
      <c r="Z18" s="101"/>
      <c r="AA18" s="41"/>
      <c r="AB18" s="41"/>
      <c r="AF18" s="43"/>
      <c r="AG18" s="39"/>
      <c r="AM18" s="43"/>
      <c r="AN18" s="39"/>
    </row>
    <row r="19" spans="2:40" s="38" customFormat="1" ht="13.5" x14ac:dyDescent="0.3">
      <c r="B19" s="368">
        <f>DATE(year,8,1)</f>
        <v>44409</v>
      </c>
      <c r="C19" s="369"/>
      <c r="D19" s="369"/>
      <c r="E19" s="369"/>
      <c r="F19" s="369"/>
      <c r="G19" s="369"/>
      <c r="H19" s="369"/>
      <c r="I19" s="39"/>
      <c r="J19" s="370" t="s">
        <v>85</v>
      </c>
      <c r="K19" s="370"/>
      <c r="L19" s="39"/>
      <c r="M19" s="368">
        <f>DATE(year+1,2,1)</f>
        <v>44593</v>
      </c>
      <c r="N19" s="369"/>
      <c r="O19" s="369"/>
      <c r="P19" s="369"/>
      <c r="Q19" s="369"/>
      <c r="R19" s="369"/>
      <c r="S19" s="369"/>
      <c r="T19" s="39"/>
      <c r="U19" s="370" t="s">
        <v>86</v>
      </c>
      <c r="V19" s="370"/>
      <c r="Y19" s="100"/>
      <c r="Z19" s="101"/>
      <c r="AA19" s="41"/>
      <c r="AB19" s="44"/>
      <c r="AC19" s="45"/>
    </row>
    <row r="20" spans="2:40" s="37" customFormat="1" ht="13.15" customHeight="1" x14ac:dyDescent="0.2">
      <c r="B20" s="88" t="str">
        <f>IF(startday=1,INDEX(weekDayNames,1),INDEX(weekDayNames,2))</f>
        <v>Su</v>
      </c>
      <c r="C20" s="89" t="str">
        <f>IF(startday=1,INDEX(weekDayNames,2),INDEX(weekDayNames,3))</f>
        <v>M</v>
      </c>
      <c r="D20" s="89" t="str">
        <f>IF(startday=1,INDEX(weekDayNames,3),INDEX(weekDayNames,4))</f>
        <v>Tu</v>
      </c>
      <c r="E20" s="89" t="str">
        <f>IF(startday=1,INDEX(weekDayNames,4),INDEX(weekDayNames,5))</f>
        <v>W</v>
      </c>
      <c r="F20" s="89" t="str">
        <f>IF(startday=1,INDEX(weekDayNames,5),INDEX(weekDayNames,6))</f>
        <v>Th</v>
      </c>
      <c r="G20" s="89" t="str">
        <f>IF(startday=1,INDEX(weekDayNames,6),INDEX(weekDayNames,7))</f>
        <v>F</v>
      </c>
      <c r="H20" s="88" t="str">
        <f>IF(startday=1,INDEX(weekDayNames,7),INDEX(weekDayNames,1))</f>
        <v>Sa</v>
      </c>
      <c r="I20" s="39"/>
      <c r="J20" s="110">
        <v>4</v>
      </c>
      <c r="K20" s="37" t="s">
        <v>154</v>
      </c>
      <c r="M20" s="88" t="str">
        <f>IF(startday=1,INDEX(weekDayNames,1),INDEX(weekDayNames,2))</f>
        <v>Su</v>
      </c>
      <c r="N20" s="89" t="str">
        <f>IF(startday=1,INDEX(weekDayNames,2),INDEX(weekDayNames,3))</f>
        <v>M</v>
      </c>
      <c r="O20" s="89" t="str">
        <f>IF(startday=1,INDEX(weekDayNames,3),INDEX(weekDayNames,4))</f>
        <v>Tu</v>
      </c>
      <c r="P20" s="89" t="str">
        <f>IF(startday=1,INDEX(weekDayNames,4),INDEX(weekDayNames,5))</f>
        <v>W</v>
      </c>
      <c r="Q20" s="89" t="str">
        <f>IF(startday=1,INDEX(weekDayNames,5),INDEX(weekDayNames,6))</f>
        <v>Th</v>
      </c>
      <c r="R20" s="89" t="str">
        <f>IF(startday=1,INDEX(weekDayNames,6),INDEX(weekDayNames,7))</f>
        <v>F</v>
      </c>
      <c r="S20" s="88" t="str">
        <f>IF(startday=1,INDEX(weekDayNames,7),INDEX(weekDayNames,1))</f>
        <v>Sa</v>
      </c>
      <c r="T20" s="39"/>
      <c r="U20" s="111">
        <v>2</v>
      </c>
      <c r="V20" s="37" t="s">
        <v>154</v>
      </c>
      <c r="Y20" s="112"/>
      <c r="AA20" s="41"/>
      <c r="AB20" s="41"/>
    </row>
    <row r="21" spans="2:40" s="37" customFormat="1" ht="13.15" customHeight="1" x14ac:dyDescent="0.2">
      <c r="B21" s="92">
        <f t="array" ref="B21:H26">IF(MONTH(B19)&lt;&gt;MONTH(DATE(YEAR(B19),MONTH(B19),1)-WEEKDAY(DATE(YEAR(B19),MONTH(B19),1),startday)+(WeekNo-1)*7+WeekDay),"",DATE(YEAR(B19),MONTH(B19),1)-WEEKDAY(DATE(YEAR(B19),MONTH(B19),1),startday)+(WeekNo-1)*7+WeekDay)</f>
        <v>44409</v>
      </c>
      <c r="C21" s="95">
        <v>44410</v>
      </c>
      <c r="D21" s="95">
        <v>44411</v>
      </c>
      <c r="E21" s="98">
        <v>44412</v>
      </c>
      <c r="F21" s="95">
        <v>44413</v>
      </c>
      <c r="G21" s="95">
        <v>44414</v>
      </c>
      <c r="H21" s="92">
        <v>44415</v>
      </c>
      <c r="I21" s="39"/>
      <c r="J21" s="96">
        <v>18</v>
      </c>
      <c r="K21" s="101" t="s">
        <v>156</v>
      </c>
      <c r="M21" s="92" t="str">
        <f t="array" ref="M21:S26">IF(MONTH(M19)&lt;&gt;MONTH(DATE(YEAR(M19),MONTH(M19),1)-WEEKDAY(DATE(YEAR(M19),MONTH(M19),1),startday)+(WeekNo-1)*7+WeekDay),"",DATE(YEAR(M19),MONTH(M19),1)-WEEKDAY(DATE(YEAR(M19),MONTH(M19),1),startday)+(WeekNo-1)*7+WeekDay)</f>
        <v/>
      </c>
      <c r="N21" s="95" t="str">
        <v/>
      </c>
      <c r="O21" s="95">
        <v>44593</v>
      </c>
      <c r="P21" s="98">
        <v>44594</v>
      </c>
      <c r="Q21" s="95">
        <v>44595</v>
      </c>
      <c r="R21" s="95">
        <v>44596</v>
      </c>
      <c r="S21" s="92">
        <v>44597</v>
      </c>
      <c r="T21" s="39"/>
      <c r="U21" s="96">
        <v>16</v>
      </c>
      <c r="V21" s="101" t="s">
        <v>156</v>
      </c>
      <c r="Y21" s="112"/>
    </row>
    <row r="22" spans="2:40" s="37" customFormat="1" ht="13.15" customHeight="1" x14ac:dyDescent="0.3">
      <c r="B22" s="92">
        <v>44416</v>
      </c>
      <c r="C22" s="95">
        <v>44417</v>
      </c>
      <c r="D22" s="95">
        <v>44418</v>
      </c>
      <c r="E22" s="105">
        <v>44419</v>
      </c>
      <c r="F22" s="95">
        <v>44420</v>
      </c>
      <c r="G22" s="95">
        <v>44421</v>
      </c>
      <c r="H22" s="92">
        <v>44422</v>
      </c>
      <c r="I22" s="39"/>
      <c r="J22" s="102">
        <v>31</v>
      </c>
      <c r="K22" s="372" t="s">
        <v>160</v>
      </c>
      <c r="L22" s="39"/>
      <c r="M22" s="92">
        <v>44598</v>
      </c>
      <c r="N22" s="95">
        <v>44599</v>
      </c>
      <c r="O22" s="95">
        <v>44600</v>
      </c>
      <c r="P22" s="105">
        <v>44601</v>
      </c>
      <c r="Q22" s="95">
        <v>44602</v>
      </c>
      <c r="R22" s="95">
        <v>44603</v>
      </c>
      <c r="S22" s="92">
        <v>44604</v>
      </c>
      <c r="T22" s="39"/>
      <c r="U22" s="241"/>
      <c r="V22" s="91"/>
      <c r="Y22" s="112"/>
      <c r="AA22" s="38"/>
      <c r="AB22" s="38"/>
    </row>
    <row r="23" spans="2:40" s="37" customFormat="1" ht="13.15" customHeight="1" x14ac:dyDescent="0.2">
      <c r="B23" s="92">
        <v>44423</v>
      </c>
      <c r="C23" s="95">
        <v>44424</v>
      </c>
      <c r="D23" s="105">
        <v>44425</v>
      </c>
      <c r="E23" s="238">
        <v>44426</v>
      </c>
      <c r="F23" s="95">
        <v>44427</v>
      </c>
      <c r="G23" s="95">
        <v>44428</v>
      </c>
      <c r="H23" s="92">
        <v>44429</v>
      </c>
      <c r="I23" s="39"/>
      <c r="J23" s="239"/>
      <c r="K23" s="372"/>
      <c r="L23" s="39"/>
      <c r="M23" s="92">
        <v>44605</v>
      </c>
      <c r="N23" s="95">
        <v>44606</v>
      </c>
      <c r="O23" s="105">
        <v>44607</v>
      </c>
      <c r="P23" s="238">
        <v>44608</v>
      </c>
      <c r="Q23" s="95">
        <v>44609</v>
      </c>
      <c r="R23" s="95">
        <v>44610</v>
      </c>
      <c r="S23" s="92">
        <v>44611</v>
      </c>
      <c r="T23" s="39"/>
      <c r="U23" s="239"/>
      <c r="V23" s="97"/>
      <c r="Y23" s="112"/>
    </row>
    <row r="24" spans="2:40" s="37" customFormat="1" ht="13.15" customHeight="1" x14ac:dyDescent="0.2">
      <c r="B24" s="92">
        <v>44430</v>
      </c>
      <c r="C24" s="95">
        <v>44431</v>
      </c>
      <c r="D24" s="95">
        <v>44432</v>
      </c>
      <c r="E24" s="105">
        <v>44433</v>
      </c>
      <c r="F24" s="95">
        <v>44434</v>
      </c>
      <c r="G24" s="95">
        <v>44435</v>
      </c>
      <c r="H24" s="92">
        <v>44436</v>
      </c>
      <c r="I24" s="39"/>
      <c r="L24" s="39"/>
      <c r="M24" s="92">
        <v>44612</v>
      </c>
      <c r="N24" s="95">
        <v>44613</v>
      </c>
      <c r="O24" s="95">
        <v>44614</v>
      </c>
      <c r="P24" s="105">
        <v>44615</v>
      </c>
      <c r="Q24" s="95">
        <v>44616</v>
      </c>
      <c r="R24" s="95">
        <v>44617</v>
      </c>
      <c r="S24" s="92">
        <v>44618</v>
      </c>
      <c r="T24" s="39"/>
      <c r="AA24" s="100"/>
    </row>
    <row r="25" spans="2:40" s="37" customFormat="1" ht="13.15" customHeight="1" x14ac:dyDescent="0.2">
      <c r="B25" s="92">
        <v>44437</v>
      </c>
      <c r="C25" s="95">
        <v>44438</v>
      </c>
      <c r="D25" s="93">
        <v>44439</v>
      </c>
      <c r="E25" s="95" t="str">
        <v/>
      </c>
      <c r="F25" s="95" t="str">
        <v/>
      </c>
      <c r="G25" s="93" t="str">
        <v/>
      </c>
      <c r="H25" s="92" t="str">
        <v/>
      </c>
      <c r="I25" s="39"/>
      <c r="K25" s="113"/>
      <c r="L25" s="39"/>
      <c r="M25" s="92">
        <v>44619</v>
      </c>
      <c r="N25" s="95">
        <v>44620</v>
      </c>
      <c r="O25" s="94" t="str">
        <v/>
      </c>
      <c r="P25" s="95" t="str">
        <v/>
      </c>
      <c r="Q25" s="95" t="str">
        <v/>
      </c>
      <c r="R25" s="95" t="str">
        <v/>
      </c>
      <c r="S25" s="92" t="str">
        <v/>
      </c>
      <c r="T25" s="39"/>
    </row>
    <row r="26" spans="2:40" s="37" customFormat="1" ht="13.15" customHeight="1" x14ac:dyDescent="0.2">
      <c r="B26" s="92" t="str">
        <v/>
      </c>
      <c r="C26" s="95" t="str">
        <v/>
      </c>
      <c r="D26" s="95" t="str">
        <v/>
      </c>
      <c r="E26" s="95" t="str">
        <v/>
      </c>
      <c r="F26" s="95" t="str">
        <v/>
      </c>
      <c r="G26" s="95" t="str">
        <v/>
      </c>
      <c r="H26" s="92" t="str">
        <v/>
      </c>
      <c r="I26" s="39"/>
      <c r="M26" s="92" t="str">
        <v/>
      </c>
      <c r="N26" s="95" t="str">
        <v/>
      </c>
      <c r="O26" s="95" t="str">
        <v/>
      </c>
      <c r="P26" s="95" t="str">
        <v/>
      </c>
      <c r="Q26" s="95" t="str">
        <v/>
      </c>
      <c r="R26" s="95" t="str">
        <v/>
      </c>
      <c r="S26" s="92" t="str">
        <v/>
      </c>
      <c r="T26" s="39"/>
    </row>
    <row r="27" spans="2:40" s="37" customFormat="1" ht="4.5" customHeight="1" x14ac:dyDescent="0.2">
      <c r="B27" s="39"/>
      <c r="C27" s="39"/>
      <c r="D27" s="39"/>
      <c r="E27" s="39"/>
      <c r="F27" s="39"/>
      <c r="G27" s="39"/>
      <c r="H27" s="39"/>
      <c r="I27" s="39"/>
      <c r="L27" s="39"/>
      <c r="M27" s="39"/>
      <c r="N27" s="39"/>
      <c r="O27" s="39"/>
      <c r="P27" s="39"/>
      <c r="Q27" s="39"/>
      <c r="R27" s="39"/>
      <c r="S27" s="39"/>
      <c r="T27" s="39"/>
      <c r="Y27" s="234"/>
    </row>
    <row r="28" spans="2:40" s="37" customFormat="1" ht="11.25" x14ac:dyDescent="0.2">
      <c r="B28" s="368">
        <f>DATE(year,9,1)</f>
        <v>44440</v>
      </c>
      <c r="C28" s="369"/>
      <c r="D28" s="369"/>
      <c r="E28" s="369"/>
      <c r="F28" s="369"/>
      <c r="G28" s="369"/>
      <c r="H28" s="369"/>
      <c r="I28" s="39"/>
      <c r="J28" s="370" t="s">
        <v>87</v>
      </c>
      <c r="K28" s="370"/>
      <c r="L28" s="39"/>
      <c r="M28" s="368">
        <f>DATE(year+1,3,1)</f>
        <v>44621</v>
      </c>
      <c r="N28" s="369"/>
      <c r="O28" s="369"/>
      <c r="P28" s="369"/>
      <c r="Q28" s="369"/>
      <c r="R28" s="369"/>
      <c r="S28" s="369"/>
      <c r="T28" s="39"/>
      <c r="U28" s="370" t="s">
        <v>88</v>
      </c>
      <c r="V28" s="370"/>
      <c r="Y28" s="112"/>
    </row>
    <row r="29" spans="2:40" s="37" customFormat="1" ht="13.15" customHeight="1" x14ac:dyDescent="0.2">
      <c r="B29" s="88" t="str">
        <f>IF(startday=1,INDEX(weekDayNames,1),INDEX(weekDayNames,2))</f>
        <v>Su</v>
      </c>
      <c r="C29" s="89" t="str">
        <f>IF(startday=1,INDEX(weekDayNames,2),INDEX(weekDayNames,3))</f>
        <v>M</v>
      </c>
      <c r="D29" s="89" t="str">
        <f>IF(startday=1,INDEX(weekDayNames,3),INDEX(weekDayNames,4))</f>
        <v>Tu</v>
      </c>
      <c r="E29" s="89" t="str">
        <f>IF(startday=1,INDEX(weekDayNames,4),INDEX(weekDayNames,5))</f>
        <v>W</v>
      </c>
      <c r="F29" s="89" t="str">
        <f>IF(startday=1,INDEX(weekDayNames,5),INDEX(weekDayNames,6))</f>
        <v>Th</v>
      </c>
      <c r="G29" s="89" t="str">
        <f>IF(startday=1,INDEX(weekDayNames,6),INDEX(weekDayNames,7))</f>
        <v>F</v>
      </c>
      <c r="H29" s="88" t="str">
        <f>IF(startday=1,INDEX(weekDayNames,7),INDEX(weekDayNames,1))</f>
        <v>Sa</v>
      </c>
      <c r="I29" s="39"/>
      <c r="J29" s="90">
        <v>1</v>
      </c>
      <c r="K29" s="37" t="s">
        <v>154</v>
      </c>
      <c r="L29" s="39"/>
      <c r="M29" s="88" t="str">
        <f>IF(startday=1,INDEX(weekDayNames,1),INDEX(weekDayNames,2))</f>
        <v>Su</v>
      </c>
      <c r="N29" s="89" t="str">
        <f>IF(startday=1,INDEX(weekDayNames,2),INDEX(weekDayNames,3))</f>
        <v>M</v>
      </c>
      <c r="O29" s="89" t="str">
        <f>IF(startday=1,INDEX(weekDayNames,3),INDEX(weekDayNames,4))</f>
        <v>Tu</v>
      </c>
      <c r="P29" s="89" t="str">
        <f>IF(startday=1,INDEX(weekDayNames,4),INDEX(weekDayNames,5))</f>
        <v>W</v>
      </c>
      <c r="Q29" s="89" t="str">
        <f>IF(startday=1,INDEX(weekDayNames,5),INDEX(weekDayNames,6))</f>
        <v>Th</v>
      </c>
      <c r="R29" s="89" t="str">
        <f>IF(startday=1,INDEX(weekDayNames,6),INDEX(weekDayNames,7))</f>
        <v>F</v>
      </c>
      <c r="S29" s="88" t="str">
        <f>IF(startday=1,INDEX(weekDayNames,7),INDEX(weekDayNames,1))</f>
        <v>Sa</v>
      </c>
      <c r="T29" s="39"/>
      <c r="U29" s="90">
        <v>2</v>
      </c>
      <c r="V29" s="37" t="s">
        <v>154</v>
      </c>
    </row>
    <row r="30" spans="2:40" s="37" customFormat="1" ht="13.15" customHeight="1" x14ac:dyDescent="0.2">
      <c r="B30" s="92" t="str">
        <f t="array" ref="B30:H35">IF(MONTH(B28)&lt;&gt;MONTH(DATE(YEAR(B28),MONTH(B28),1)-WEEKDAY(DATE(YEAR(B28),MONTH(B28),1),startday)+(WeekNo-1)*7+WeekDay),"",DATE(YEAR(B28),MONTH(B28),1)-WEEKDAY(DATE(YEAR(B28),MONTH(B28),1),startday)+(WeekNo-1)*7+WeekDay)</f>
        <v/>
      </c>
      <c r="C30" s="105" t="str">
        <v/>
      </c>
      <c r="D30" s="95" t="str">
        <v/>
      </c>
      <c r="E30" s="98">
        <v>44440</v>
      </c>
      <c r="F30" s="95">
        <v>44441</v>
      </c>
      <c r="G30" s="95">
        <v>44442</v>
      </c>
      <c r="H30" s="92">
        <v>44443</v>
      </c>
      <c r="I30" s="39"/>
      <c r="J30" s="96">
        <v>15</v>
      </c>
      <c r="K30" s="101" t="s">
        <v>156</v>
      </c>
      <c r="L30" s="39"/>
      <c r="M30" s="92" t="str">
        <f t="array" ref="M30:S35">IF(MONTH(M28)&lt;&gt;MONTH(DATE(YEAR(M28),MONTH(M28),1)-WEEKDAY(DATE(YEAR(M28),MONTH(M28),1),startday)+(WeekNo-1)*7+WeekDay),"",DATE(YEAR(M28),MONTH(M28),1)-WEEKDAY(DATE(YEAR(M28),MONTH(M28),1),startday)+(WeekNo-1)*7+WeekDay)</f>
        <v/>
      </c>
      <c r="N30" s="95" t="str">
        <v/>
      </c>
      <c r="O30" s="95">
        <v>44621</v>
      </c>
      <c r="P30" s="98">
        <v>44622</v>
      </c>
      <c r="Q30" s="95">
        <v>44623</v>
      </c>
      <c r="R30" s="95">
        <v>44624</v>
      </c>
      <c r="S30" s="92">
        <v>44625</v>
      </c>
      <c r="T30" s="39"/>
      <c r="U30" s="96">
        <v>16</v>
      </c>
      <c r="V30" s="101" t="s">
        <v>156</v>
      </c>
      <c r="Y30" s="112"/>
    </row>
    <row r="31" spans="2:40" s="37" customFormat="1" ht="13.15" customHeight="1" x14ac:dyDescent="0.2">
      <c r="B31" s="92">
        <v>44444</v>
      </c>
      <c r="C31" s="95">
        <v>44445</v>
      </c>
      <c r="D31" s="105">
        <v>44446</v>
      </c>
      <c r="E31" s="95">
        <v>44447</v>
      </c>
      <c r="F31" s="95">
        <v>44448</v>
      </c>
      <c r="G31" s="95">
        <v>44449</v>
      </c>
      <c r="H31" s="92">
        <v>44450</v>
      </c>
      <c r="I31" s="39"/>
      <c r="J31" s="102">
        <v>30</v>
      </c>
      <c r="K31" s="115" t="s">
        <v>111</v>
      </c>
      <c r="L31" s="39"/>
      <c r="M31" s="92">
        <v>44626</v>
      </c>
      <c r="N31" s="95">
        <v>44627</v>
      </c>
      <c r="O31" s="105">
        <v>44628</v>
      </c>
      <c r="P31" s="95">
        <v>44629</v>
      </c>
      <c r="Q31" s="95">
        <v>44630</v>
      </c>
      <c r="R31" s="95">
        <v>44631</v>
      </c>
      <c r="S31" s="92">
        <v>44632</v>
      </c>
      <c r="T31" s="39"/>
      <c r="U31" s="243">
        <v>15</v>
      </c>
      <c r="V31" s="244" t="s">
        <v>161</v>
      </c>
      <c r="Y31" s="112"/>
    </row>
    <row r="32" spans="2:40" s="38" customFormat="1" ht="13.15" customHeight="1" x14ac:dyDescent="0.3">
      <c r="B32" s="92">
        <v>44451</v>
      </c>
      <c r="C32" s="95">
        <v>44452</v>
      </c>
      <c r="D32" s="95">
        <v>44453</v>
      </c>
      <c r="E32" s="238">
        <v>44454</v>
      </c>
      <c r="F32" s="95">
        <v>44455</v>
      </c>
      <c r="G32" s="95">
        <v>44456</v>
      </c>
      <c r="H32" s="92">
        <v>44457</v>
      </c>
      <c r="I32" s="39"/>
      <c r="J32" s="239"/>
      <c r="K32" s="240"/>
      <c r="L32" s="39"/>
      <c r="M32" s="92">
        <v>44633</v>
      </c>
      <c r="N32" s="95">
        <v>44634</v>
      </c>
      <c r="O32" s="242">
        <v>44635</v>
      </c>
      <c r="P32" s="238">
        <v>44636</v>
      </c>
      <c r="Q32" s="95">
        <v>44637</v>
      </c>
      <c r="R32" s="95">
        <v>44638</v>
      </c>
      <c r="S32" s="92">
        <v>44639</v>
      </c>
      <c r="T32" s="39"/>
      <c r="U32" s="102">
        <v>31</v>
      </c>
      <c r="V32" s="115" t="s">
        <v>113</v>
      </c>
      <c r="AA32" s="37"/>
      <c r="AB32" s="37"/>
    </row>
    <row r="33" spans="2:28" s="37" customFormat="1" ht="13.15" customHeight="1" x14ac:dyDescent="0.3">
      <c r="B33" s="92">
        <v>44458</v>
      </c>
      <c r="C33" s="95">
        <v>44459</v>
      </c>
      <c r="D33" s="105">
        <v>44460</v>
      </c>
      <c r="E33" s="95">
        <v>44461</v>
      </c>
      <c r="F33" s="95">
        <v>44462</v>
      </c>
      <c r="G33" s="105">
        <v>44463</v>
      </c>
      <c r="H33" s="114">
        <v>44464</v>
      </c>
      <c r="I33" s="39"/>
      <c r="L33" s="39"/>
      <c r="M33" s="92">
        <v>44640</v>
      </c>
      <c r="N33" s="95">
        <v>44641</v>
      </c>
      <c r="O33" s="105">
        <v>44642</v>
      </c>
      <c r="P33" s="95">
        <v>44643</v>
      </c>
      <c r="Q33" s="95">
        <v>44644</v>
      </c>
      <c r="R33" s="95">
        <v>44645</v>
      </c>
      <c r="S33" s="92">
        <v>44646</v>
      </c>
      <c r="T33" s="101"/>
      <c r="AA33" s="38"/>
    </row>
    <row r="34" spans="2:28" s="37" customFormat="1" ht="13.15" customHeight="1" x14ac:dyDescent="0.2">
      <c r="B34" s="92">
        <v>44465</v>
      </c>
      <c r="C34" s="95">
        <v>44466</v>
      </c>
      <c r="D34" s="105">
        <v>44467</v>
      </c>
      <c r="E34" s="95">
        <v>44468</v>
      </c>
      <c r="F34" s="93">
        <v>44469</v>
      </c>
      <c r="G34" s="93" t="str">
        <v/>
      </c>
      <c r="H34" s="92" t="str">
        <v/>
      </c>
      <c r="I34" s="39"/>
      <c r="J34" s="42"/>
      <c r="K34" s="39"/>
      <c r="L34" s="39"/>
      <c r="M34" s="92">
        <v>44647</v>
      </c>
      <c r="N34" s="95">
        <v>44648</v>
      </c>
      <c r="O34" s="105">
        <v>44649</v>
      </c>
      <c r="P34" s="95">
        <v>44650</v>
      </c>
      <c r="Q34" s="93">
        <v>44651</v>
      </c>
      <c r="R34" s="95" t="str">
        <v/>
      </c>
      <c r="S34" s="92" t="str">
        <v/>
      </c>
      <c r="T34" s="39"/>
    </row>
    <row r="35" spans="2:28" s="37" customFormat="1" ht="13.15" customHeight="1" x14ac:dyDescent="0.3">
      <c r="B35" s="92" t="str">
        <v/>
      </c>
      <c r="C35" s="95" t="str">
        <v/>
      </c>
      <c r="D35" s="95" t="str">
        <v/>
      </c>
      <c r="E35" s="95" t="str">
        <v/>
      </c>
      <c r="F35" s="95" t="str">
        <v/>
      </c>
      <c r="G35" s="95" t="str">
        <v/>
      </c>
      <c r="H35" s="92" t="str">
        <v/>
      </c>
      <c r="I35" s="39"/>
      <c r="J35" s="42"/>
      <c r="K35" s="101"/>
      <c r="L35" s="39"/>
      <c r="M35" s="92" t="str">
        <v/>
      </c>
      <c r="N35" s="95" t="str">
        <v/>
      </c>
      <c r="O35" s="95" t="str">
        <v/>
      </c>
      <c r="P35" s="95" t="str">
        <v/>
      </c>
      <c r="Q35" s="95" t="str">
        <v/>
      </c>
      <c r="R35" s="95" t="str">
        <v/>
      </c>
      <c r="S35" s="92" t="str">
        <v/>
      </c>
      <c r="T35" s="39"/>
      <c r="Y35" s="371"/>
      <c r="Z35" s="38"/>
      <c r="AB35" s="38"/>
    </row>
    <row r="36" spans="2:28" s="37" customFormat="1" ht="5.25" customHeight="1" x14ac:dyDescent="0.2">
      <c r="B36" s="39"/>
      <c r="C36" s="39"/>
      <c r="D36" s="39"/>
      <c r="E36" s="39"/>
      <c r="F36" s="39"/>
      <c r="G36" s="39"/>
      <c r="H36" s="39"/>
      <c r="I36" s="39"/>
      <c r="L36" s="39"/>
      <c r="M36" s="39"/>
      <c r="N36" s="39"/>
      <c r="O36" s="39"/>
      <c r="P36" s="39"/>
      <c r="Q36" s="39"/>
      <c r="R36" s="39"/>
      <c r="S36" s="39"/>
      <c r="T36" s="39"/>
      <c r="U36" s="39"/>
      <c r="V36" s="39"/>
      <c r="Y36" s="371"/>
    </row>
    <row r="37" spans="2:28" s="37" customFormat="1" ht="11.25" x14ac:dyDescent="0.2">
      <c r="B37" s="368">
        <f>DATE(year,10,1)</f>
        <v>44470</v>
      </c>
      <c r="C37" s="369"/>
      <c r="D37" s="369"/>
      <c r="E37" s="369"/>
      <c r="F37" s="369"/>
      <c r="G37" s="369"/>
      <c r="H37" s="369"/>
      <c r="I37" s="39"/>
      <c r="J37" s="370" t="s">
        <v>89</v>
      </c>
      <c r="K37" s="370"/>
      <c r="L37" s="39"/>
      <c r="M37" s="368">
        <f>DATE(year+1,4,1)</f>
        <v>44652</v>
      </c>
      <c r="N37" s="369"/>
      <c r="O37" s="369"/>
      <c r="P37" s="369"/>
      <c r="Q37" s="369"/>
      <c r="R37" s="369"/>
      <c r="S37" s="369"/>
      <c r="T37" s="39"/>
      <c r="U37" s="370" t="s">
        <v>90</v>
      </c>
      <c r="V37" s="370"/>
      <c r="Y37" s="371"/>
    </row>
    <row r="38" spans="2:28" s="37" customFormat="1" ht="13.15" customHeight="1" x14ac:dyDescent="0.2">
      <c r="B38" s="88" t="str">
        <f>IF(startday=1,INDEX(weekDayNames,1),INDEX(weekDayNames,2))</f>
        <v>Su</v>
      </c>
      <c r="C38" s="89" t="str">
        <f>IF(startday=1,INDEX(weekDayNames,2),INDEX(weekDayNames,3))</f>
        <v>M</v>
      </c>
      <c r="D38" s="89" t="str">
        <f>IF(startday=1,INDEX(weekDayNames,3),INDEX(weekDayNames,4))</f>
        <v>Tu</v>
      </c>
      <c r="E38" s="89" t="str">
        <f>IF(startday=1,INDEX(weekDayNames,4),INDEX(weekDayNames,5))</f>
        <v>W</v>
      </c>
      <c r="F38" s="89" t="str">
        <f>IF(startday=1,INDEX(weekDayNames,5),INDEX(weekDayNames,6))</f>
        <v>Th</v>
      </c>
      <c r="G38" s="89" t="str">
        <f>IF(startday=1,INDEX(weekDayNames,6),INDEX(weekDayNames,7))</f>
        <v>F</v>
      </c>
      <c r="H38" s="88" t="str">
        <f>IF(startday=1,INDEX(weekDayNames,7),INDEX(weekDayNames,1))</f>
        <v>Sa</v>
      </c>
      <c r="I38" s="39"/>
      <c r="J38" s="90">
        <v>6</v>
      </c>
      <c r="K38" s="37" t="s">
        <v>154</v>
      </c>
      <c r="M38" s="88" t="str">
        <f>IF(startday=1,INDEX(weekDayNames,1),INDEX(weekDayNames,2))</f>
        <v>Su</v>
      </c>
      <c r="N38" s="89" t="str">
        <f>IF(startday=1,INDEX(weekDayNames,2),INDEX(weekDayNames,3))</f>
        <v>M</v>
      </c>
      <c r="O38" s="89" t="str">
        <f>IF(startday=1,INDEX(weekDayNames,3),INDEX(weekDayNames,4))</f>
        <v>Tu</v>
      </c>
      <c r="P38" s="89" t="str">
        <f>IF(startday=1,INDEX(weekDayNames,4),INDEX(weekDayNames,5))</f>
        <v>W</v>
      </c>
      <c r="Q38" s="89" t="str">
        <f>IF(startday=1,INDEX(weekDayNames,5),INDEX(weekDayNames,6))</f>
        <v>Th</v>
      </c>
      <c r="R38" s="89" t="str">
        <f>IF(startday=1,INDEX(weekDayNames,6),INDEX(weekDayNames,7))</f>
        <v>F</v>
      </c>
      <c r="S38" s="88" t="str">
        <f>IF(startday=1,INDEX(weekDayNames,7),INDEX(weekDayNames,1))</f>
        <v>Sa</v>
      </c>
      <c r="T38" s="39"/>
      <c r="U38" s="90">
        <v>6</v>
      </c>
      <c r="V38" s="37" t="s">
        <v>154</v>
      </c>
      <c r="Y38" s="371"/>
    </row>
    <row r="39" spans="2:28" s="37" customFormat="1" ht="13.15" customHeight="1" x14ac:dyDescent="0.3">
      <c r="B39" s="92" t="str">
        <f t="array" ref="B39:H44">IF(MONTH(B37)&lt;&gt;MONTH(DATE(YEAR(B37),MONTH(B37),1)-WEEKDAY(DATE(YEAR(B37),MONTH(B37),1),startday)+(WeekNo-1)*7+WeekDay),"",DATE(YEAR(B37),MONTH(B37),1)-WEEKDAY(DATE(YEAR(B37),MONTH(B37),1),startday)+(WeekNo-1)*7+WeekDay)</f>
        <v/>
      </c>
      <c r="C39" s="95" t="str">
        <v/>
      </c>
      <c r="D39" s="95" t="str">
        <v/>
      </c>
      <c r="E39" s="98" t="str">
        <v/>
      </c>
      <c r="F39" s="105" t="str">
        <v/>
      </c>
      <c r="G39" s="95">
        <v>44470</v>
      </c>
      <c r="H39" s="92">
        <v>44471</v>
      </c>
      <c r="I39" s="101"/>
      <c r="J39" s="96">
        <v>20</v>
      </c>
      <c r="K39" s="101" t="s">
        <v>156</v>
      </c>
      <c r="M39" s="92" t="str">
        <f t="array" ref="M39:S44">IF(MONTH(M37)&lt;&gt;MONTH(DATE(YEAR(M37),MONTH(M37),1)-WEEKDAY(DATE(YEAR(M37),MONTH(M37),1),startday)+(WeekNo-1)*7+WeekDay),"",DATE(YEAR(M37),MONTH(M37),1)-WEEKDAY(DATE(YEAR(M37),MONTH(M37),1),startday)+(WeekNo-1)*7+WeekDay)</f>
        <v/>
      </c>
      <c r="N39" s="95" t="str">
        <v/>
      </c>
      <c r="O39" s="95" t="str">
        <v/>
      </c>
      <c r="P39" s="98" t="str">
        <v/>
      </c>
      <c r="Q39" s="95" t="str">
        <v/>
      </c>
      <c r="R39" s="95">
        <v>44652</v>
      </c>
      <c r="S39" s="92">
        <v>44653</v>
      </c>
      <c r="T39" s="39"/>
      <c r="U39" s="96">
        <v>20</v>
      </c>
      <c r="V39" s="101" t="s">
        <v>156</v>
      </c>
      <c r="Y39" s="371"/>
      <c r="AA39" s="38"/>
    </row>
    <row r="40" spans="2:28" s="37" customFormat="1" ht="13.15" customHeight="1" x14ac:dyDescent="0.2">
      <c r="B40" s="92">
        <v>44472</v>
      </c>
      <c r="C40" s="95">
        <v>44473</v>
      </c>
      <c r="D40" s="105">
        <v>44474</v>
      </c>
      <c r="E40" s="98">
        <v>44475</v>
      </c>
      <c r="F40" s="95">
        <v>44476</v>
      </c>
      <c r="G40" s="95">
        <v>44477</v>
      </c>
      <c r="H40" s="92">
        <v>44478</v>
      </c>
      <c r="I40" s="101"/>
      <c r="J40" s="102">
        <v>29</v>
      </c>
      <c r="K40" s="104" t="s">
        <v>162</v>
      </c>
      <c r="L40" s="39"/>
      <c r="M40" s="92">
        <v>44654</v>
      </c>
      <c r="N40" s="95">
        <v>44655</v>
      </c>
      <c r="O40" s="105">
        <v>44656</v>
      </c>
      <c r="P40" s="98">
        <v>44657</v>
      </c>
      <c r="Q40" s="95">
        <v>44658</v>
      </c>
      <c r="R40" s="95">
        <v>44659</v>
      </c>
      <c r="S40" s="92">
        <v>44660</v>
      </c>
      <c r="T40" s="39"/>
      <c r="U40" s="118">
        <v>29</v>
      </c>
      <c r="V40" s="104" t="s">
        <v>163</v>
      </c>
      <c r="Y40" s="112"/>
    </row>
    <row r="41" spans="2:28" s="38" customFormat="1" ht="13.15" customHeight="1" x14ac:dyDescent="0.3">
      <c r="B41" s="116">
        <v>44479</v>
      </c>
      <c r="C41" s="105">
        <v>44480</v>
      </c>
      <c r="D41" s="105">
        <v>44481</v>
      </c>
      <c r="E41" s="105">
        <v>44482</v>
      </c>
      <c r="F41" s="95">
        <v>44483</v>
      </c>
      <c r="G41" s="95">
        <v>44484</v>
      </c>
      <c r="H41" s="117">
        <v>44485</v>
      </c>
      <c r="I41" s="39"/>
      <c r="J41" s="239"/>
      <c r="K41" s="240"/>
      <c r="L41" s="37"/>
      <c r="M41" s="92">
        <v>44661</v>
      </c>
      <c r="N41" s="95">
        <v>44662</v>
      </c>
      <c r="O41" s="95">
        <v>44663</v>
      </c>
      <c r="P41" s="105">
        <v>44664</v>
      </c>
      <c r="Q41" s="95">
        <v>44665</v>
      </c>
      <c r="R41" s="95">
        <v>44666</v>
      </c>
      <c r="S41" s="92">
        <v>44667</v>
      </c>
      <c r="T41" s="39"/>
      <c r="U41" s="239"/>
      <c r="V41" s="240"/>
      <c r="AA41" s="37"/>
      <c r="AB41" s="37"/>
    </row>
    <row r="42" spans="2:28" s="37" customFormat="1" ht="13.15" customHeight="1" x14ac:dyDescent="0.2">
      <c r="B42" s="92">
        <v>44486</v>
      </c>
      <c r="C42" s="95">
        <v>44487</v>
      </c>
      <c r="D42" s="105">
        <v>44488</v>
      </c>
      <c r="E42" s="238">
        <v>44489</v>
      </c>
      <c r="F42" s="95">
        <v>44490</v>
      </c>
      <c r="G42" s="95">
        <v>44491</v>
      </c>
      <c r="H42" s="92">
        <v>44492</v>
      </c>
      <c r="I42" s="39"/>
      <c r="J42" s="239"/>
      <c r="K42" s="91"/>
      <c r="L42" s="39"/>
      <c r="M42" s="92">
        <v>44668</v>
      </c>
      <c r="N42" s="95">
        <v>44669</v>
      </c>
      <c r="O42" s="105">
        <v>44670</v>
      </c>
      <c r="P42" s="238">
        <v>44671</v>
      </c>
      <c r="Q42" s="95">
        <v>44672</v>
      </c>
      <c r="R42" s="95">
        <v>44673</v>
      </c>
      <c r="S42" s="92">
        <v>44674</v>
      </c>
      <c r="T42" s="39"/>
      <c r="U42" s="241"/>
      <c r="V42" s="91"/>
    </row>
    <row r="43" spans="2:28" s="37" customFormat="1" ht="13.15" customHeight="1" x14ac:dyDescent="0.2">
      <c r="B43" s="92">
        <v>44493</v>
      </c>
      <c r="C43" s="95">
        <v>44494</v>
      </c>
      <c r="D43" s="95">
        <v>44495</v>
      </c>
      <c r="E43" s="105">
        <v>44496</v>
      </c>
      <c r="F43" s="105">
        <v>44497</v>
      </c>
      <c r="G43" s="93">
        <v>44498</v>
      </c>
      <c r="H43" s="92">
        <v>44499</v>
      </c>
      <c r="I43" s="39"/>
      <c r="L43" s="39"/>
      <c r="M43" s="92">
        <v>44675</v>
      </c>
      <c r="N43" s="95">
        <v>44676</v>
      </c>
      <c r="O43" s="95">
        <v>44677</v>
      </c>
      <c r="P43" s="105">
        <v>44678</v>
      </c>
      <c r="Q43" s="105">
        <v>44679</v>
      </c>
      <c r="R43" s="93">
        <v>44680</v>
      </c>
      <c r="S43" s="92">
        <v>44681</v>
      </c>
      <c r="T43" s="39"/>
    </row>
    <row r="44" spans="2:28" s="37" customFormat="1" ht="13.15" customHeight="1" x14ac:dyDescent="0.3">
      <c r="B44" s="116">
        <v>44500</v>
      </c>
      <c r="C44" s="95" t="str">
        <v/>
      </c>
      <c r="D44" s="95" t="str">
        <v/>
      </c>
      <c r="E44" s="95" t="str">
        <v/>
      </c>
      <c r="F44" s="95" t="str">
        <v/>
      </c>
      <c r="G44" s="95" t="str">
        <v/>
      </c>
      <c r="H44" s="92" t="str">
        <v/>
      </c>
      <c r="I44" s="39"/>
      <c r="J44" s="104"/>
      <c r="K44" s="104"/>
      <c r="L44" s="39"/>
      <c r="M44" s="92" t="str">
        <v/>
      </c>
      <c r="N44" s="95" t="str">
        <v/>
      </c>
      <c r="O44" s="95" t="str">
        <v/>
      </c>
      <c r="P44" s="95" t="str">
        <v/>
      </c>
      <c r="Q44" s="95" t="str">
        <v/>
      </c>
      <c r="R44" s="95" t="str">
        <v/>
      </c>
      <c r="S44" s="92" t="str">
        <v/>
      </c>
      <c r="T44" s="39"/>
      <c r="AB44" s="38"/>
    </row>
    <row r="45" spans="2:28" s="37" customFormat="1" ht="5.25" customHeight="1" x14ac:dyDescent="0.2">
      <c r="B45" s="39"/>
      <c r="C45" s="39"/>
      <c r="D45" s="39"/>
      <c r="E45" s="39"/>
      <c r="F45" s="39"/>
      <c r="G45" s="39"/>
      <c r="H45" s="39"/>
      <c r="I45" s="39"/>
      <c r="L45" s="39"/>
      <c r="M45" s="39"/>
      <c r="N45" s="39"/>
      <c r="O45" s="39"/>
      <c r="P45" s="39"/>
      <c r="Q45" s="39"/>
      <c r="R45" s="39"/>
      <c r="S45" s="39"/>
      <c r="T45" s="39"/>
    </row>
    <row r="46" spans="2:28" s="37" customFormat="1" ht="11.25" x14ac:dyDescent="0.2">
      <c r="B46" s="368">
        <f>DATE(year,11,1)</f>
        <v>44501</v>
      </c>
      <c r="C46" s="369"/>
      <c r="D46" s="369"/>
      <c r="E46" s="369"/>
      <c r="F46" s="369"/>
      <c r="G46" s="369"/>
      <c r="H46" s="369"/>
      <c r="I46" s="39"/>
      <c r="J46" s="370" t="s">
        <v>91</v>
      </c>
      <c r="K46" s="370"/>
      <c r="L46" s="39"/>
      <c r="M46" s="368">
        <f>DATE(year+1,5,1)</f>
        <v>44682</v>
      </c>
      <c r="N46" s="369"/>
      <c r="O46" s="369"/>
      <c r="P46" s="369"/>
      <c r="Q46" s="369"/>
      <c r="R46" s="369"/>
      <c r="S46" s="369"/>
      <c r="T46" s="39"/>
      <c r="U46" s="370" t="s">
        <v>92</v>
      </c>
      <c r="V46" s="370"/>
    </row>
    <row r="47" spans="2:28" s="37" customFormat="1" ht="13.15" customHeight="1" x14ac:dyDescent="0.2">
      <c r="B47" s="88" t="str">
        <f>IF(startday=1,INDEX(weekDayNames,1),INDEX(weekDayNames,2))</f>
        <v>Su</v>
      </c>
      <c r="C47" s="89" t="str">
        <f>IF(startday=1,INDEX(weekDayNames,2),INDEX(weekDayNames,3))</f>
        <v>M</v>
      </c>
      <c r="D47" s="89" t="str">
        <f>IF(startday=1,INDEX(weekDayNames,3),INDEX(weekDayNames,4))</f>
        <v>Tu</v>
      </c>
      <c r="E47" s="89" t="str">
        <f>IF(startday=1,INDEX(weekDayNames,4),INDEX(weekDayNames,5))</f>
        <v>W</v>
      </c>
      <c r="F47" s="89" t="str">
        <f>IF(startday=1,INDEX(weekDayNames,5),INDEX(weekDayNames,6))</f>
        <v>Th</v>
      </c>
      <c r="G47" s="89" t="str">
        <f>IF(startday=1,INDEX(weekDayNames,6),INDEX(weekDayNames,7))</f>
        <v>F</v>
      </c>
      <c r="H47" s="88" t="str">
        <f>IF(startday=1,INDEX(weekDayNames,7),INDEX(weekDayNames,1))</f>
        <v>Sa</v>
      </c>
      <c r="I47" s="39"/>
      <c r="J47" s="245">
        <v>1</v>
      </c>
      <c r="K47" s="246" t="s">
        <v>164</v>
      </c>
      <c r="L47" s="39"/>
      <c r="M47" s="88" t="str">
        <f>IF(startday=1,INDEX(weekDayNames,1),INDEX(weekDayNames,2))</f>
        <v>Su</v>
      </c>
      <c r="N47" s="89" t="str">
        <f>IF(startday=1,INDEX(weekDayNames,2),INDEX(weekDayNames,3))</f>
        <v>M</v>
      </c>
      <c r="O47" s="89" t="str">
        <f>IF(startday=1,INDEX(weekDayNames,3),INDEX(weekDayNames,4))</f>
        <v>Tu</v>
      </c>
      <c r="P47" s="89" t="str">
        <f>IF(startday=1,INDEX(weekDayNames,4),INDEX(weekDayNames,5))</f>
        <v>W</v>
      </c>
      <c r="Q47" s="89" t="str">
        <f>IF(startday=1,INDEX(weekDayNames,5),INDEX(weekDayNames,6))</f>
        <v>Th</v>
      </c>
      <c r="R47" s="89" t="str">
        <f>IF(startday=1,INDEX(weekDayNames,6),INDEX(weekDayNames,7))</f>
        <v>F</v>
      </c>
      <c r="S47" s="88" t="str">
        <f>IF(startday=1,INDEX(weekDayNames,7),INDEX(weekDayNames,1))</f>
        <v>Sa</v>
      </c>
      <c r="T47" s="39"/>
      <c r="U47" s="90">
        <v>4</v>
      </c>
      <c r="V47" s="37" t="s">
        <v>154</v>
      </c>
    </row>
    <row r="48" spans="2:28" s="37" customFormat="1" ht="13.15" customHeight="1" x14ac:dyDescent="0.2">
      <c r="B48" s="92" t="str">
        <f t="array" ref="B48:H53">IF(MONTH(B46)&lt;&gt;MONTH(DATE(YEAR(B46),MONTH(B46),1)-WEEKDAY(DATE(YEAR(B46),MONTH(B46),1),startday)+(WeekNo-1)*7+WeekDay),"",DATE(YEAR(B46),MONTH(B46),1)-WEEKDAY(DATE(YEAR(B46),MONTH(B46),1),startday)+(WeekNo-1)*7+WeekDay)</f>
        <v/>
      </c>
      <c r="C48" s="93">
        <v>44501</v>
      </c>
      <c r="D48" s="247">
        <v>44502</v>
      </c>
      <c r="E48" s="98">
        <v>44503</v>
      </c>
      <c r="F48" s="105">
        <v>44504</v>
      </c>
      <c r="G48" s="95">
        <v>44505</v>
      </c>
      <c r="H48" s="92">
        <v>44506</v>
      </c>
      <c r="I48" s="39"/>
      <c r="J48" s="248" t="s">
        <v>165</v>
      </c>
      <c r="K48" s="37" t="s">
        <v>154</v>
      </c>
      <c r="L48" s="39"/>
      <c r="M48" s="92">
        <f t="array" ref="M48:S53">IF(MONTH(M46)&lt;&gt;MONTH(DATE(YEAR(M46),MONTH(M46),1)-WEEKDAY(DATE(YEAR(M46),MONTH(M46),1),startday)+(WeekNo-1)*7+WeekDay),"",DATE(YEAR(M46),MONTH(M46),1)-WEEKDAY(DATE(YEAR(M46),MONTH(M46),1),startday)+(WeekNo-1)*7+WeekDay)</f>
        <v>44682</v>
      </c>
      <c r="N48" s="105">
        <v>44683</v>
      </c>
      <c r="O48" s="105">
        <v>44684</v>
      </c>
      <c r="P48" s="98">
        <v>44685</v>
      </c>
      <c r="Q48" s="95">
        <v>44686</v>
      </c>
      <c r="R48" s="95">
        <v>44687</v>
      </c>
      <c r="S48" s="92">
        <v>44688</v>
      </c>
      <c r="T48" s="39"/>
      <c r="U48" s="249">
        <v>18</v>
      </c>
      <c r="V48" s="101" t="s">
        <v>156</v>
      </c>
    </row>
    <row r="49" spans="2:28" s="37" customFormat="1" ht="13.15" customHeight="1" x14ac:dyDescent="0.2">
      <c r="B49" s="92">
        <v>44507</v>
      </c>
      <c r="C49" s="95">
        <v>44508</v>
      </c>
      <c r="D49" s="105">
        <v>44509</v>
      </c>
      <c r="E49" s="95">
        <v>44510</v>
      </c>
      <c r="F49" s="95">
        <v>44511</v>
      </c>
      <c r="G49" s="95">
        <v>44512</v>
      </c>
      <c r="H49" s="92">
        <v>44513</v>
      </c>
      <c r="I49" s="39"/>
      <c r="J49" s="250">
        <v>17</v>
      </c>
      <c r="K49" s="101" t="s">
        <v>156</v>
      </c>
      <c r="L49" s="39"/>
      <c r="M49" s="92">
        <v>44689</v>
      </c>
      <c r="N49" s="95">
        <v>44690</v>
      </c>
      <c r="O49" s="105">
        <v>44691</v>
      </c>
      <c r="P49" s="95">
        <v>44692</v>
      </c>
      <c r="Q49" s="95">
        <v>44693</v>
      </c>
      <c r="R49" s="95">
        <v>44694</v>
      </c>
      <c r="S49" s="92">
        <v>44695</v>
      </c>
      <c r="T49" s="39"/>
      <c r="U49" s="251">
        <v>20</v>
      </c>
      <c r="V49" s="244" t="s">
        <v>166</v>
      </c>
      <c r="Y49" s="234"/>
    </row>
    <row r="50" spans="2:28" s="38" customFormat="1" ht="13.15" customHeight="1" x14ac:dyDescent="0.3">
      <c r="B50" s="92">
        <v>44514</v>
      </c>
      <c r="C50" s="95">
        <v>44515</v>
      </c>
      <c r="D50" s="95">
        <v>44516</v>
      </c>
      <c r="E50" s="238">
        <v>44517</v>
      </c>
      <c r="F50" s="95">
        <v>44518</v>
      </c>
      <c r="G50" s="95">
        <v>44519</v>
      </c>
      <c r="H50" s="92">
        <v>44520</v>
      </c>
      <c r="I50" s="39"/>
      <c r="J50" s="239"/>
      <c r="K50" s="91"/>
      <c r="L50" s="39"/>
      <c r="M50" s="92">
        <v>44696</v>
      </c>
      <c r="N50" s="95">
        <v>44697</v>
      </c>
      <c r="O50" s="95">
        <v>44698</v>
      </c>
      <c r="P50" s="238">
        <v>44699</v>
      </c>
      <c r="Q50" s="95">
        <v>44700</v>
      </c>
      <c r="R50" s="242">
        <v>44701</v>
      </c>
      <c r="S50" s="92">
        <v>44702</v>
      </c>
      <c r="T50" s="39"/>
      <c r="U50" s="241"/>
      <c r="V50" s="91"/>
      <c r="Y50" s="112"/>
      <c r="Z50" s="37"/>
      <c r="AA50" s="37"/>
      <c r="AB50" s="37"/>
    </row>
    <row r="51" spans="2:28" s="37" customFormat="1" ht="13.15" customHeight="1" x14ac:dyDescent="0.3">
      <c r="B51" s="92">
        <v>44521</v>
      </c>
      <c r="C51" s="95">
        <v>44522</v>
      </c>
      <c r="D51" s="105">
        <v>44523</v>
      </c>
      <c r="E51" s="95">
        <v>44524</v>
      </c>
      <c r="F51" s="95">
        <v>44525</v>
      </c>
      <c r="G51" s="95">
        <v>44526</v>
      </c>
      <c r="H51" s="92">
        <v>44527</v>
      </c>
      <c r="I51" s="39"/>
      <c r="L51" s="39"/>
      <c r="M51" s="92">
        <v>44703</v>
      </c>
      <c r="N51" s="95">
        <v>44704</v>
      </c>
      <c r="O51" s="105">
        <v>44705</v>
      </c>
      <c r="P51" s="95">
        <v>44706</v>
      </c>
      <c r="Q51" s="95">
        <v>44707</v>
      </c>
      <c r="R51" s="95">
        <v>44708</v>
      </c>
      <c r="S51" s="92">
        <v>44709</v>
      </c>
      <c r="T51" s="39"/>
      <c r="Y51" s="112"/>
      <c r="AA51" s="38"/>
    </row>
    <row r="52" spans="2:28" s="37" customFormat="1" ht="13.15" customHeight="1" x14ac:dyDescent="0.2">
      <c r="B52" s="92">
        <v>44528</v>
      </c>
      <c r="C52" s="95">
        <v>44529</v>
      </c>
      <c r="D52" s="95">
        <v>44530</v>
      </c>
      <c r="E52" s="98" t="str">
        <v/>
      </c>
      <c r="F52" s="95" t="str">
        <v/>
      </c>
      <c r="G52" s="95" t="str">
        <v/>
      </c>
      <c r="H52" s="92" t="str">
        <v/>
      </c>
      <c r="I52" s="39"/>
      <c r="L52" s="39"/>
      <c r="M52" s="92">
        <v>44710</v>
      </c>
      <c r="N52" s="95">
        <v>44711</v>
      </c>
      <c r="O52" s="95">
        <v>44712</v>
      </c>
      <c r="P52" s="98" t="str">
        <v/>
      </c>
      <c r="Q52" s="95" t="str">
        <v/>
      </c>
      <c r="R52" s="95" t="str">
        <v/>
      </c>
      <c r="S52" s="92" t="str">
        <v/>
      </c>
      <c r="T52" s="39"/>
      <c r="Y52" s="112"/>
    </row>
    <row r="53" spans="2:28" s="37" customFormat="1" ht="13.15" customHeight="1" x14ac:dyDescent="0.3">
      <c r="B53" s="92" t="str">
        <v/>
      </c>
      <c r="C53" s="95" t="str">
        <v/>
      </c>
      <c r="D53" s="95" t="str">
        <v/>
      </c>
      <c r="E53" s="95" t="str">
        <v/>
      </c>
      <c r="F53" s="95" t="str">
        <v/>
      </c>
      <c r="G53" s="95" t="str">
        <v/>
      </c>
      <c r="H53" s="92" t="str">
        <v/>
      </c>
      <c r="I53" s="39"/>
      <c r="J53" s="119"/>
      <c r="K53" s="41"/>
      <c r="L53" s="39"/>
      <c r="M53" s="92" t="str">
        <v/>
      </c>
      <c r="N53" s="95" t="str">
        <v/>
      </c>
      <c r="O53" s="95" t="str">
        <v/>
      </c>
      <c r="P53" s="95" t="str">
        <v/>
      </c>
      <c r="Q53" s="95" t="str">
        <v/>
      </c>
      <c r="R53" s="95" t="str">
        <v/>
      </c>
      <c r="S53" s="92" t="str">
        <v/>
      </c>
      <c r="T53" s="39"/>
      <c r="U53" s="120"/>
      <c r="V53" s="39"/>
      <c r="Y53" s="121"/>
      <c r="Z53" s="38"/>
      <c r="AB53" s="38"/>
    </row>
    <row r="54" spans="2:28" s="37" customFormat="1" ht="4.9000000000000004" customHeight="1" x14ac:dyDescent="0.3">
      <c r="B54" s="39"/>
      <c r="C54" s="39"/>
      <c r="D54" s="39"/>
      <c r="E54" s="39"/>
      <c r="F54" s="39"/>
      <c r="G54" s="39"/>
      <c r="H54" s="39"/>
      <c r="I54" s="39"/>
      <c r="L54" s="39"/>
      <c r="M54" s="38"/>
      <c r="N54" s="38"/>
      <c r="O54" s="38"/>
      <c r="P54" s="38"/>
      <c r="Q54" s="38"/>
      <c r="R54" s="38"/>
      <c r="S54" s="38"/>
      <c r="T54" s="39"/>
      <c r="U54" s="38"/>
      <c r="V54" s="38"/>
      <c r="Y54" s="112"/>
    </row>
    <row r="55" spans="2:28" s="37" customFormat="1" ht="11.25" x14ac:dyDescent="0.2">
      <c r="B55" s="368">
        <f>DATE(year,12,1)</f>
        <v>44531</v>
      </c>
      <c r="C55" s="369"/>
      <c r="D55" s="369"/>
      <c r="E55" s="369"/>
      <c r="F55" s="369"/>
      <c r="G55" s="369"/>
      <c r="H55" s="369"/>
      <c r="I55" s="39"/>
      <c r="J55" s="370" t="s">
        <v>93</v>
      </c>
      <c r="K55" s="370"/>
      <c r="L55" s="39"/>
      <c r="M55" s="368">
        <f>DATE(year+1,6,1)</f>
        <v>44713</v>
      </c>
      <c r="N55" s="369"/>
      <c r="O55" s="369"/>
      <c r="P55" s="369"/>
      <c r="Q55" s="369"/>
      <c r="R55" s="369"/>
      <c r="S55" s="369"/>
      <c r="T55" s="39"/>
      <c r="U55" s="370" t="s">
        <v>94</v>
      </c>
      <c r="V55" s="370"/>
    </row>
    <row r="56" spans="2:28" s="37" customFormat="1" ht="13.15" customHeight="1" x14ac:dyDescent="0.2">
      <c r="B56" s="88" t="str">
        <f>IF(startday=1,INDEX(weekDayNames,1),INDEX(weekDayNames,2))</f>
        <v>Su</v>
      </c>
      <c r="C56" s="89" t="str">
        <f>IF(startday=1,INDEX(weekDayNames,2),INDEX(weekDayNames,3))</f>
        <v>M</v>
      </c>
      <c r="D56" s="89" t="str">
        <f>IF(startday=1,INDEX(weekDayNames,3),INDEX(weekDayNames,4))</f>
        <v>Tu</v>
      </c>
      <c r="E56" s="89" t="str">
        <f>IF(startday=1,INDEX(weekDayNames,4),INDEX(weekDayNames,5))</f>
        <v>W</v>
      </c>
      <c r="F56" s="89" t="str">
        <f>IF(startday=1,INDEX(weekDayNames,5),INDEX(weekDayNames,6))</f>
        <v>Th</v>
      </c>
      <c r="G56" s="89" t="str">
        <f>IF(startday=1,INDEX(weekDayNames,6),INDEX(weekDayNames,7))</f>
        <v>F</v>
      </c>
      <c r="H56" s="88" t="str">
        <f>IF(startday=1,INDEX(weekDayNames,7),INDEX(weekDayNames,1))</f>
        <v>Sa</v>
      </c>
      <c r="I56" s="39"/>
      <c r="J56" s="90">
        <v>1</v>
      </c>
      <c r="K56" s="37" t="s">
        <v>154</v>
      </c>
      <c r="L56" s="39"/>
      <c r="M56" s="88" t="str">
        <f>IF(startday=1,INDEX(weekDayNames,1),INDEX(weekDayNames,2))</f>
        <v>Su</v>
      </c>
      <c r="N56" s="89" t="str">
        <f>IF(startday=1,INDEX(weekDayNames,2),INDEX(weekDayNames,3))</f>
        <v>M</v>
      </c>
      <c r="O56" s="89" t="str">
        <f>IF(startday=1,INDEX(weekDayNames,3),INDEX(weekDayNames,4))</f>
        <v>Tu</v>
      </c>
      <c r="P56" s="89" t="str">
        <f>IF(startday=1,INDEX(weekDayNames,4),INDEX(weekDayNames,5))</f>
        <v>W</v>
      </c>
      <c r="Q56" s="89" t="str">
        <f>IF(startday=1,INDEX(weekDayNames,5),INDEX(weekDayNames,6))</f>
        <v>Th</v>
      </c>
      <c r="R56" s="89" t="str">
        <f>IF(startday=1,INDEX(weekDayNames,6),INDEX(weekDayNames,7))</f>
        <v>F</v>
      </c>
      <c r="S56" s="88" t="str">
        <f>IF(startday=1,INDEX(weekDayNames,7),INDEX(weekDayNames,1))</f>
        <v>Sa</v>
      </c>
      <c r="T56" s="39"/>
      <c r="U56" s="90">
        <v>1</v>
      </c>
      <c r="V56" s="37" t="s">
        <v>154</v>
      </c>
    </row>
    <row r="57" spans="2:28" s="37" customFormat="1" ht="13.15" customHeight="1" x14ac:dyDescent="0.2">
      <c r="B57" s="92" t="str">
        <f t="array" ref="B57:H62">IF(MONTH(B55)&lt;&gt;MONTH(DATE(YEAR(B55),MONTH(B55),1)-WEEKDAY(DATE(YEAR(B55),MONTH(B55),1),startday)+(WeekNo-1)*7+WeekDay),"",DATE(YEAR(B55),MONTH(B55),1)-WEEKDAY(DATE(YEAR(B55),MONTH(B55),1),startday)+(WeekNo-1)*7+WeekDay)</f>
        <v/>
      </c>
      <c r="C57" s="95" t="str">
        <v/>
      </c>
      <c r="D57" s="94" t="str">
        <v/>
      </c>
      <c r="E57" s="98">
        <v>44531</v>
      </c>
      <c r="F57" s="95">
        <v>44532</v>
      </c>
      <c r="G57" s="95">
        <v>44533</v>
      </c>
      <c r="H57" s="92">
        <v>44534</v>
      </c>
      <c r="I57" s="39"/>
      <c r="J57" s="252">
        <v>15</v>
      </c>
      <c r="K57" s="101" t="s">
        <v>156</v>
      </c>
      <c r="L57" s="39"/>
      <c r="M57" s="92" t="str">
        <f t="array" ref="M57:S62">IF(MONTH(M55)&lt;&gt;MONTH(DATE(YEAR(M55),MONTH(M55),1)-WEEKDAY(DATE(YEAR(M55),MONTH(M55),1),startday)+(WeekNo-1)*7+WeekDay),"",DATE(YEAR(M55),MONTH(M55),1)-WEEKDAY(DATE(YEAR(M55),MONTH(M55),1),startday)+(WeekNo-1)*7+WeekDay)</f>
        <v/>
      </c>
      <c r="N57" s="95" t="str">
        <v/>
      </c>
      <c r="O57" s="94" t="str">
        <v/>
      </c>
      <c r="P57" s="98">
        <v>44713</v>
      </c>
      <c r="Q57" s="95">
        <v>44714</v>
      </c>
      <c r="R57" s="95">
        <v>44715</v>
      </c>
      <c r="S57" s="92">
        <v>44716</v>
      </c>
      <c r="T57" s="39"/>
      <c r="U57" s="249">
        <v>15</v>
      </c>
      <c r="V57" s="101" t="s">
        <v>156</v>
      </c>
    </row>
    <row r="58" spans="2:28" s="37" customFormat="1" ht="13.15" customHeight="1" x14ac:dyDescent="0.2">
      <c r="B58" s="92">
        <v>44535</v>
      </c>
      <c r="C58" s="95">
        <v>44536</v>
      </c>
      <c r="D58" s="95">
        <v>44537</v>
      </c>
      <c r="E58" s="105">
        <v>44538</v>
      </c>
      <c r="F58" s="95">
        <v>44539</v>
      </c>
      <c r="G58" s="95">
        <v>44540</v>
      </c>
      <c r="H58" s="92">
        <v>44541</v>
      </c>
      <c r="I58" s="39"/>
      <c r="J58" s="102">
        <v>31</v>
      </c>
      <c r="K58" s="115" t="s">
        <v>112</v>
      </c>
      <c r="L58" s="39"/>
      <c r="M58" s="92">
        <v>44717</v>
      </c>
      <c r="N58" s="95">
        <v>44718</v>
      </c>
      <c r="O58" s="95">
        <v>44719</v>
      </c>
      <c r="P58" s="105">
        <v>44720</v>
      </c>
      <c r="Q58" s="95">
        <v>44721</v>
      </c>
      <c r="R58" s="95">
        <v>44722</v>
      </c>
      <c r="S58" s="92">
        <v>44723</v>
      </c>
      <c r="T58" s="39"/>
      <c r="U58" s="122">
        <v>30</v>
      </c>
      <c r="V58" s="123" t="s">
        <v>167</v>
      </c>
    </row>
    <row r="59" spans="2:28" s="37" customFormat="1" ht="13.15" customHeight="1" x14ac:dyDescent="0.2">
      <c r="B59" s="92">
        <v>44542</v>
      </c>
      <c r="C59" s="95">
        <v>44543</v>
      </c>
      <c r="D59" s="105">
        <v>44544</v>
      </c>
      <c r="E59" s="238">
        <v>44545</v>
      </c>
      <c r="F59" s="95">
        <v>44546</v>
      </c>
      <c r="G59" s="95">
        <v>44547</v>
      </c>
      <c r="H59" s="92">
        <v>44548</v>
      </c>
      <c r="I59" s="39"/>
      <c r="J59" s="102">
        <v>31</v>
      </c>
      <c r="K59" s="113" t="s">
        <v>95</v>
      </c>
      <c r="L59" s="39"/>
      <c r="M59" s="92">
        <v>44724</v>
      </c>
      <c r="N59" s="95">
        <v>44725</v>
      </c>
      <c r="O59" s="105">
        <v>44726</v>
      </c>
      <c r="P59" s="238">
        <v>44727</v>
      </c>
      <c r="Q59" s="95">
        <v>44728</v>
      </c>
      <c r="R59" s="95">
        <v>44729</v>
      </c>
      <c r="S59" s="92">
        <v>44730</v>
      </c>
      <c r="T59" s="39"/>
      <c r="U59" s="241"/>
      <c r="V59" s="91"/>
    </row>
    <row r="60" spans="2:28" s="38" customFormat="1" ht="13.15" customHeight="1" x14ac:dyDescent="0.3">
      <c r="B60" s="92">
        <v>44549</v>
      </c>
      <c r="C60" s="95">
        <v>44550</v>
      </c>
      <c r="D60" s="95">
        <v>44551</v>
      </c>
      <c r="E60" s="95">
        <v>44552</v>
      </c>
      <c r="F60" s="95">
        <v>44553</v>
      </c>
      <c r="G60" s="95">
        <v>44554</v>
      </c>
      <c r="H60" s="92">
        <v>44555</v>
      </c>
      <c r="I60" s="39"/>
      <c r="L60" s="39"/>
      <c r="M60" s="92">
        <v>44731</v>
      </c>
      <c r="N60" s="95">
        <v>44732</v>
      </c>
      <c r="O60" s="95">
        <v>44733</v>
      </c>
      <c r="P60" s="105">
        <v>44734</v>
      </c>
      <c r="Q60" s="95">
        <v>44735</v>
      </c>
      <c r="R60" s="95">
        <v>44736</v>
      </c>
      <c r="S60" s="92">
        <v>44737</v>
      </c>
      <c r="T60" s="39"/>
      <c r="Y60" s="37"/>
      <c r="Z60" s="37"/>
      <c r="AA60" s="37"/>
      <c r="AB60" s="37"/>
    </row>
    <row r="61" spans="2:28" s="37" customFormat="1" ht="13.15" customHeight="1" x14ac:dyDescent="0.3">
      <c r="B61" s="92">
        <v>44556</v>
      </c>
      <c r="C61" s="95">
        <v>44557</v>
      </c>
      <c r="D61" s="105">
        <v>44558</v>
      </c>
      <c r="E61" s="105">
        <v>44559</v>
      </c>
      <c r="F61" s="95">
        <v>44560</v>
      </c>
      <c r="G61" s="93">
        <v>44561</v>
      </c>
      <c r="H61" s="92" t="str">
        <v/>
      </c>
      <c r="I61" s="39"/>
      <c r="L61" s="39"/>
      <c r="M61" s="92">
        <v>44738</v>
      </c>
      <c r="N61" s="95">
        <v>44739</v>
      </c>
      <c r="O61" s="105">
        <v>44740</v>
      </c>
      <c r="P61" s="105">
        <v>44741</v>
      </c>
      <c r="Q61" s="93">
        <v>44742</v>
      </c>
      <c r="R61" s="93" t="str">
        <v/>
      </c>
      <c r="S61" s="92" t="str">
        <v/>
      </c>
      <c r="T61" s="39"/>
      <c r="U61" s="43"/>
      <c r="V61" s="39"/>
      <c r="AA61" s="38"/>
    </row>
    <row r="62" spans="2:28" s="37" customFormat="1" ht="13.15" customHeight="1" x14ac:dyDescent="0.2">
      <c r="B62" s="92" t="str">
        <v/>
      </c>
      <c r="C62" s="94" t="str">
        <v/>
      </c>
      <c r="D62" s="95" t="str">
        <v/>
      </c>
      <c r="E62" s="95" t="str">
        <v/>
      </c>
      <c r="F62" s="95" t="str">
        <v/>
      </c>
      <c r="G62" s="95" t="str">
        <v/>
      </c>
      <c r="H62" s="92" t="str">
        <v/>
      </c>
      <c r="I62" s="39"/>
      <c r="L62" s="39"/>
      <c r="M62" s="92" t="str">
        <v/>
      </c>
      <c r="N62" s="95" t="str">
        <v/>
      </c>
      <c r="O62" s="95" t="str">
        <v/>
      </c>
      <c r="P62" s="98" t="str">
        <v/>
      </c>
      <c r="Q62" s="95" t="str">
        <v/>
      </c>
      <c r="R62" s="95" t="str">
        <v/>
      </c>
      <c r="S62" s="92" t="str">
        <v/>
      </c>
      <c r="T62" s="39"/>
      <c r="U62" s="43"/>
      <c r="V62" s="39"/>
    </row>
    <row r="63" spans="2:28" s="37" customFormat="1" ht="14.25" x14ac:dyDescent="0.3">
      <c r="B63" s="39"/>
      <c r="C63" s="39"/>
      <c r="D63" s="39"/>
      <c r="E63" s="39"/>
      <c r="F63" s="39"/>
      <c r="G63" s="39"/>
      <c r="H63" s="39"/>
      <c r="I63" s="39"/>
      <c r="J63" s="42"/>
      <c r="K63" s="39"/>
      <c r="L63" s="39"/>
      <c r="M63" s="33"/>
      <c r="N63" s="33"/>
      <c r="O63" s="33"/>
      <c r="P63" s="33"/>
      <c r="Q63" s="33"/>
      <c r="R63" s="33"/>
      <c r="S63" s="33"/>
      <c r="T63" s="39"/>
      <c r="U63" s="43"/>
      <c r="V63" s="39"/>
      <c r="Y63" s="38"/>
      <c r="Z63" s="38"/>
      <c r="AB63" s="38"/>
    </row>
    <row r="64" spans="2:28" s="37" customFormat="1" x14ac:dyDescent="0.2">
      <c r="B64" s="33"/>
      <c r="C64" s="33"/>
      <c r="D64" s="33"/>
      <c r="E64" s="33"/>
      <c r="F64" s="33"/>
      <c r="G64" s="33"/>
      <c r="H64" s="33"/>
      <c r="I64" s="39"/>
      <c r="J64" s="42"/>
      <c r="K64" s="39"/>
      <c r="L64" s="39"/>
      <c r="M64" s="33"/>
      <c r="N64" s="33"/>
      <c r="O64" s="33"/>
      <c r="P64" s="33"/>
      <c r="Q64" s="33"/>
      <c r="R64" s="33"/>
      <c r="S64" s="33"/>
      <c r="T64" s="39"/>
      <c r="U64" s="39"/>
      <c r="V64" s="39"/>
    </row>
    <row r="65" spans="2:28" s="37" customFormat="1" x14ac:dyDescent="0.2">
      <c r="B65" s="33"/>
      <c r="C65" s="33"/>
      <c r="D65" s="33"/>
      <c r="E65" s="33"/>
      <c r="F65" s="33"/>
      <c r="G65" s="33"/>
      <c r="H65" s="33"/>
      <c r="I65" s="33"/>
      <c r="J65" s="34"/>
      <c r="K65" s="33"/>
      <c r="L65" s="33"/>
      <c r="M65" s="33"/>
      <c r="N65" s="33"/>
      <c r="O65" s="33"/>
      <c r="P65" s="33"/>
      <c r="Q65" s="33"/>
      <c r="R65" s="33"/>
      <c r="S65" s="33"/>
      <c r="T65" s="33"/>
      <c r="U65" s="33"/>
      <c r="V65" s="33"/>
    </row>
    <row r="66" spans="2:28" s="37" customFormat="1" x14ac:dyDescent="0.2">
      <c r="B66" s="33"/>
      <c r="C66" s="33"/>
      <c r="D66" s="33"/>
      <c r="E66" s="33"/>
      <c r="F66" s="33"/>
      <c r="G66" s="33"/>
      <c r="H66" s="33"/>
      <c r="I66" s="33"/>
      <c r="J66" s="34"/>
      <c r="K66" s="33"/>
      <c r="L66" s="33"/>
      <c r="M66" s="33"/>
      <c r="N66" s="33"/>
      <c r="O66" s="33"/>
      <c r="P66" s="33"/>
      <c r="Q66" s="33"/>
      <c r="R66" s="33"/>
      <c r="S66" s="33"/>
      <c r="T66" s="33"/>
      <c r="U66" s="33"/>
      <c r="V66" s="33"/>
    </row>
    <row r="67" spans="2:28" s="37" customFormat="1" ht="11.25" customHeight="1" x14ac:dyDescent="0.2">
      <c r="B67" s="33"/>
      <c r="C67" s="33"/>
      <c r="D67" s="33"/>
      <c r="E67" s="33"/>
      <c r="F67" s="33"/>
      <c r="G67" s="33"/>
      <c r="H67" s="33"/>
      <c r="I67" s="33"/>
      <c r="J67" s="34"/>
      <c r="K67" s="33"/>
      <c r="L67" s="33"/>
      <c r="M67" s="33"/>
      <c r="N67" s="33"/>
      <c r="O67" s="33"/>
      <c r="P67" s="33"/>
      <c r="Q67" s="33"/>
      <c r="R67" s="33"/>
      <c r="S67" s="33"/>
      <c r="T67" s="33"/>
      <c r="U67" s="33"/>
      <c r="V67" s="33"/>
    </row>
    <row r="68" spans="2:28" s="37" customFormat="1" ht="4.5" customHeight="1" x14ac:dyDescent="0.2">
      <c r="B68" s="33"/>
      <c r="C68" s="33"/>
      <c r="D68" s="33"/>
      <c r="E68" s="33"/>
      <c r="F68" s="33"/>
      <c r="G68" s="33"/>
      <c r="H68" s="33"/>
      <c r="I68" s="33"/>
      <c r="J68" s="34"/>
      <c r="K68" s="33"/>
      <c r="L68" s="33"/>
      <c r="M68" s="33"/>
      <c r="N68" s="33"/>
      <c r="O68" s="33"/>
      <c r="P68" s="33"/>
      <c r="Q68" s="33"/>
      <c r="R68" s="33"/>
      <c r="S68" s="33"/>
      <c r="T68" s="33"/>
      <c r="U68" s="33"/>
      <c r="V68" s="33"/>
    </row>
    <row r="69" spans="2:28" x14ac:dyDescent="0.2">
      <c r="Y69" s="37"/>
      <c r="Z69" s="37"/>
      <c r="AA69" s="37"/>
      <c r="AB69" s="37"/>
    </row>
    <row r="70" spans="2:28" x14ac:dyDescent="0.2">
      <c r="M70" s="37"/>
      <c r="Y70" s="37"/>
      <c r="Z70" s="37"/>
      <c r="AB70" s="37"/>
    </row>
    <row r="71" spans="2:28" x14ac:dyDescent="0.2">
      <c r="M71" s="37"/>
      <c r="Y71" s="37"/>
      <c r="Z71" s="37"/>
      <c r="AB71" s="37"/>
    </row>
    <row r="72" spans="2:28" x14ac:dyDescent="0.2">
      <c r="L72" s="37"/>
      <c r="M72" s="37"/>
    </row>
    <row r="73" spans="2:28" ht="14.25" x14ac:dyDescent="0.3">
      <c r="L73" s="37"/>
      <c r="M73" s="38"/>
      <c r="R73" s="46"/>
    </row>
    <row r="74" spans="2:28" x14ac:dyDescent="0.2">
      <c r="M74" s="37"/>
    </row>
    <row r="75" spans="2:28" x14ac:dyDescent="0.2">
      <c r="K75" s="234"/>
      <c r="M75" s="37"/>
    </row>
    <row r="76" spans="2:28" x14ac:dyDescent="0.2">
      <c r="K76" s="234"/>
      <c r="M76" s="37"/>
    </row>
    <row r="77" spans="2:28" x14ac:dyDescent="0.2">
      <c r="M77" s="37"/>
    </row>
  </sheetData>
  <mergeCells count="38">
    <mergeCell ref="A1:K1"/>
    <mergeCell ref="A2:K2"/>
    <mergeCell ref="D4:E4"/>
    <mergeCell ref="F4:H4"/>
    <mergeCell ref="K4:L4"/>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B28:H28"/>
    <mergeCell ref="J28:K28"/>
    <mergeCell ref="M28:S28"/>
    <mergeCell ref="U28:V28"/>
    <mergeCell ref="Y35:Y39"/>
    <mergeCell ref="B37:H37"/>
    <mergeCell ref="J37:K37"/>
    <mergeCell ref="M37:S37"/>
    <mergeCell ref="U37:V37"/>
    <mergeCell ref="B46:H46"/>
    <mergeCell ref="J46:K46"/>
    <mergeCell ref="M46:S46"/>
    <mergeCell ref="U46:V46"/>
    <mergeCell ref="B55:H55"/>
    <mergeCell ref="J55:K55"/>
    <mergeCell ref="M55:S55"/>
    <mergeCell ref="U55:V55"/>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5" x14ac:dyDescent="0.25"/>
  <cols>
    <col min="3" max="3" width="18" bestFit="1" customWidth="1"/>
    <col min="4" max="4" width="22.7109375" bestFit="1" customWidth="1"/>
    <col min="5" max="5" width="19" bestFit="1" customWidth="1"/>
    <col min="6" max="6" width="25.42578125" bestFit="1" customWidth="1"/>
  </cols>
  <sheetData>
    <row r="1" spans="1:7" x14ac:dyDescent="0.25">
      <c r="A1" t="s">
        <v>30</v>
      </c>
      <c r="B1" t="s">
        <v>43</v>
      </c>
      <c r="C1" t="s">
        <v>1</v>
      </c>
      <c r="D1" t="s">
        <v>8</v>
      </c>
      <c r="E1" t="s">
        <v>14</v>
      </c>
      <c r="F1" t="s">
        <v>15</v>
      </c>
      <c r="G1" t="s">
        <v>43</v>
      </c>
    </row>
    <row r="2" spans="1:7" x14ac:dyDescent="0.25">
      <c r="A2" t="s">
        <v>31</v>
      </c>
      <c r="B2" t="s">
        <v>44</v>
      </c>
      <c r="C2" t="s">
        <v>3</v>
      </c>
      <c r="D2" t="s">
        <v>10</v>
      </c>
      <c r="E2" t="s">
        <v>12</v>
      </c>
      <c r="G2" t="s">
        <v>44</v>
      </c>
    </row>
    <row r="3" spans="1:7" x14ac:dyDescent="0.25">
      <c r="B3" t="s">
        <v>45</v>
      </c>
      <c r="G3" t="s">
        <v>45</v>
      </c>
    </row>
    <row r="4" spans="1:7" x14ac:dyDescent="0.25">
      <c r="B4" t="s">
        <v>46</v>
      </c>
      <c r="G4" t="s">
        <v>46</v>
      </c>
    </row>
    <row r="5" spans="1:7" x14ac:dyDescent="0.25">
      <c r="G5" t="s">
        <v>47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dcterms:created xsi:type="dcterms:W3CDTF">2017-02-07T21:45:49Z</dcterms:created>
  <dcterms:modified xsi:type="dcterms:W3CDTF">2022-05-06T16:00:04Z</dcterms:modified>
</cp:coreProperties>
</file>