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Reserve Fund Apps\Gallatin College\"/>
    </mc:Choice>
  </mc:AlternateContent>
  <xr:revisionPtr revIDLastSave="0" documentId="8_{953697EE-0A40-41A9-8741-9732066AE532}" xr6:coauthVersionLast="47" xr6:coauthVersionMax="47" xr10:uidLastSave="{00000000-0000-0000-0000-000000000000}"/>
  <bookViews>
    <workbookView xWindow="-25320" yWindow="180" windowWidth="25440" windowHeight="1539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Amendments'!$A$1:$U$134</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Amendments'!$A$1:$U$134</definedName>
    <definedName name="Z_350610BE_E33E_45EF_97EC_9E2830199A90_.wvu.PrintArea" localSheetId="0" hidden="1">'Contact Information'!$A$1:$J$70</definedName>
    <definedName name="Z_350610BE_E33E_45EF_97EC_9E2830199A90_.wvu.PrintArea" localSheetId="1" hidden="1">Narrative!$A$1:$J$39</definedName>
  </definedNames>
  <calcPr calcId="191028"/>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4" i="31" l="1"/>
  <c r="P30" i="31"/>
  <c r="S56" i="33"/>
  <c r="R56" i="33"/>
  <c r="Q56" i="33"/>
  <c r="P56" i="33"/>
  <c r="O56" i="33"/>
  <c r="N56" i="33"/>
  <c r="M56" i="33"/>
  <c r="H56" i="33"/>
  <c r="G56" i="33"/>
  <c r="F56" i="33"/>
  <c r="E56" i="33"/>
  <c r="D56" i="33"/>
  <c r="C56" i="33"/>
  <c r="B56" i="33"/>
  <c r="M55" i="33"/>
  <c r="M57" i="33" s="1" a="1"/>
  <c r="B55" i="33"/>
  <c r="B57" i="33" s="1" a="1"/>
  <c r="M53" i="33"/>
  <c r="S51" i="33"/>
  <c r="R50" i="33"/>
  <c r="Q49" i="33"/>
  <c r="P48" i="33"/>
  <c r="M48" i="33" a="1"/>
  <c r="Q53" i="33" s="1"/>
  <c r="E53" i="33"/>
  <c r="D52" i="33"/>
  <c r="S47" i="33"/>
  <c r="R47" i="33"/>
  <c r="Q47" i="33"/>
  <c r="P47" i="33"/>
  <c r="O47" i="33"/>
  <c r="N47" i="33"/>
  <c r="M47" i="33"/>
  <c r="H47" i="33"/>
  <c r="G47" i="33"/>
  <c r="F47" i="33"/>
  <c r="E47" i="33"/>
  <c r="D47" i="33"/>
  <c r="C47" i="33"/>
  <c r="B47" i="33"/>
  <c r="M46" i="33"/>
  <c r="B46" i="33"/>
  <c r="B48" i="33" s="1" a="1"/>
  <c r="S38" i="33"/>
  <c r="R38" i="33"/>
  <c r="Q38" i="33"/>
  <c r="P38" i="33"/>
  <c r="O38" i="33"/>
  <c r="N38" i="33"/>
  <c r="M38" i="33"/>
  <c r="H38" i="33"/>
  <c r="G38" i="33"/>
  <c r="F38" i="33"/>
  <c r="E38" i="33"/>
  <c r="D38" i="33"/>
  <c r="C38" i="33"/>
  <c r="B38" i="33"/>
  <c r="M37" i="33"/>
  <c r="M39" i="33" s="1" a="1"/>
  <c r="Q42" i="33" s="1"/>
  <c r="B37" i="33"/>
  <c r="B39" i="33" s="1" a="1"/>
  <c r="Q35" i="33"/>
  <c r="P34" i="33"/>
  <c r="M30" i="33" a="1"/>
  <c r="S29" i="33"/>
  <c r="R29" i="33"/>
  <c r="Q29" i="33"/>
  <c r="P29" i="33"/>
  <c r="O29" i="33"/>
  <c r="N29" i="33"/>
  <c r="M29" i="33"/>
  <c r="H29" i="33"/>
  <c r="G29" i="33"/>
  <c r="F29" i="33"/>
  <c r="E29" i="33"/>
  <c r="D29" i="33"/>
  <c r="C29" i="33"/>
  <c r="B29" i="33"/>
  <c r="M28" i="33"/>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N16" i="33"/>
  <c r="M16" i="33"/>
  <c r="M15" i="33"/>
  <c r="S14" i="33"/>
  <c r="S13" i="33"/>
  <c r="R13" i="33"/>
  <c r="R12" i="33"/>
  <c r="Q12" i="33"/>
  <c r="Q11" i="33"/>
  <c r="P11" i="33"/>
  <c r="M11" i="33" a="1"/>
  <c r="P16" i="33" s="1"/>
  <c r="S10" i="33"/>
  <c r="R10" i="33"/>
  <c r="Q10" i="33"/>
  <c r="P10" i="33"/>
  <c r="O10" i="33"/>
  <c r="N10" i="33"/>
  <c r="M10" i="33"/>
  <c r="H10" i="33"/>
  <c r="G10" i="33"/>
  <c r="F10" i="33"/>
  <c r="E10" i="33"/>
  <c r="D10" i="33"/>
  <c r="C10" i="33"/>
  <c r="B10" i="33"/>
  <c r="M9" i="33"/>
  <c r="B9" i="33"/>
  <c r="B11" i="33" s="1" a="1"/>
  <c r="H16" i="33" l="1"/>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B12" i="25" l="1"/>
  <c r="B11" i="25"/>
  <c r="B10" i="25"/>
  <c r="B9" i="25"/>
  <c r="B8" i="25"/>
  <c r="B7" i="25"/>
  <c r="B6" i="25"/>
  <c r="B5" i="25"/>
  <c r="B4" i="25"/>
  <c r="B3" i="25"/>
  <c r="O26" i="18" l="1"/>
  <c r="K26" i="18"/>
  <c r="G26" i="18"/>
  <c r="T127" i="31" l="1"/>
  <c r="O28" i="18" s="1"/>
  <c r="R127" i="31"/>
  <c r="K28" i="18" s="1"/>
  <c r="P127" i="31"/>
  <c r="G28" i="18" s="1"/>
  <c r="N127" i="31"/>
  <c r="C28" i="18" s="1"/>
  <c r="T107" i="31"/>
  <c r="R107" i="31"/>
  <c r="P107" i="31"/>
  <c r="N107" i="31"/>
  <c r="T97" i="31"/>
  <c r="R97" i="31"/>
  <c r="P97" i="31"/>
  <c r="N97" i="31"/>
  <c r="T83" i="31"/>
  <c r="R83" i="31"/>
  <c r="P83" i="31"/>
  <c r="N83" i="31"/>
  <c r="T72" i="31"/>
  <c r="R72" i="31"/>
  <c r="P72" i="31"/>
  <c r="N72" i="31"/>
  <c r="T59" i="31"/>
  <c r="R59" i="31"/>
  <c r="P59" i="31"/>
  <c r="N59" i="31"/>
  <c r="T44" i="31"/>
  <c r="R44" i="31"/>
  <c r="N44" i="31"/>
  <c r="T30" i="31"/>
  <c r="R30" i="31"/>
  <c r="N30" i="31"/>
  <c r="N46" i="31" l="1"/>
  <c r="N111" i="31" s="1"/>
  <c r="N129" i="31" s="1"/>
  <c r="I8" i="31" s="1"/>
  <c r="T109" i="31"/>
  <c r="P46" i="31"/>
  <c r="P111" i="31" s="1"/>
  <c r="P134" i="31" s="1"/>
  <c r="R46" i="31"/>
  <c r="R111" i="31" s="1"/>
  <c r="R134" i="31" s="1"/>
  <c r="T46" i="31"/>
  <c r="T111" i="31" s="1"/>
  <c r="T134" i="31" s="1"/>
  <c r="P109" i="31"/>
  <c r="R109" i="31"/>
  <c r="N109" i="31"/>
  <c r="N131" i="31" l="1"/>
  <c r="N134" i="31" s="1"/>
  <c r="D1" i="31" s="1"/>
  <c r="J12" i="25" l="1"/>
  <c r="H11" i="25"/>
  <c r="F10" i="25"/>
  <c r="D9" i="25"/>
  <c r="J4" i="25"/>
  <c r="O17" i="18"/>
  <c r="O5" i="18"/>
  <c r="K16" i="18"/>
  <c r="K10" i="18"/>
  <c r="G15" i="18"/>
  <c r="G23" i="18"/>
  <c r="C13" i="18"/>
  <c r="C21" i="18"/>
  <c r="D3" i="25"/>
  <c r="J11" i="25"/>
  <c r="H10" i="25"/>
  <c r="F9" i="25"/>
  <c r="D8" i="25"/>
  <c r="H4" i="25"/>
  <c r="O18" i="18"/>
  <c r="O6" i="18"/>
  <c r="K17" i="18"/>
  <c r="K5" i="18"/>
  <c r="G16" i="18"/>
  <c r="G10" i="18"/>
  <c r="C14" i="18"/>
  <c r="C22" i="18"/>
  <c r="D10" i="25"/>
  <c r="C20" i="18"/>
  <c r="J10" i="25"/>
  <c r="H9" i="25"/>
  <c r="F8" i="25"/>
  <c r="D7" i="25"/>
  <c r="F4" i="25"/>
  <c r="O11" i="18"/>
  <c r="O19" i="18"/>
  <c r="O4" i="18"/>
  <c r="K18" i="18"/>
  <c r="K6" i="18"/>
  <c r="G17" i="18"/>
  <c r="G4" i="18"/>
  <c r="C15" i="18"/>
  <c r="C23" i="18"/>
  <c r="O16" i="18"/>
  <c r="K23" i="18"/>
  <c r="J9" i="25"/>
  <c r="H8" i="25"/>
  <c r="F7" i="25"/>
  <c r="D6" i="25"/>
  <c r="D4" i="25"/>
  <c r="O12" i="18"/>
  <c r="O20" i="18"/>
  <c r="K11" i="18"/>
  <c r="K19" i="18"/>
  <c r="K4" i="18"/>
  <c r="G18" i="18"/>
  <c r="G5" i="18"/>
  <c r="C16" i="18"/>
  <c r="C10" i="18"/>
  <c r="C17" i="18"/>
  <c r="F11" i="25"/>
  <c r="C12" i="18"/>
  <c r="J8" i="25"/>
  <c r="H7" i="25"/>
  <c r="F6" i="25"/>
  <c r="J5" i="25"/>
  <c r="J3" i="25"/>
  <c r="O13" i="18"/>
  <c r="O21" i="18"/>
  <c r="K12" i="18"/>
  <c r="K20" i="18"/>
  <c r="G11" i="18"/>
  <c r="G19" i="18"/>
  <c r="G6" i="18"/>
  <c r="C5" i="18"/>
  <c r="K15" i="18"/>
  <c r="G14" i="18"/>
  <c r="J7" i="25"/>
  <c r="H6" i="25"/>
  <c r="D12" i="25"/>
  <c r="H5" i="25"/>
  <c r="H3" i="25"/>
  <c r="O14" i="18"/>
  <c r="O22" i="18"/>
  <c r="K13" i="18"/>
  <c r="K21" i="18"/>
  <c r="G12" i="18"/>
  <c r="G20" i="18"/>
  <c r="C4" i="18"/>
  <c r="C18" i="18"/>
  <c r="C6" i="18"/>
  <c r="D5" i="25"/>
  <c r="J6" i="25"/>
  <c r="F12" i="25"/>
  <c r="D11" i="25"/>
  <c r="F5" i="25"/>
  <c r="F3" i="25"/>
  <c r="O15" i="18"/>
  <c r="O23" i="18"/>
  <c r="K14" i="18"/>
  <c r="K22" i="18"/>
  <c r="G13" i="18"/>
  <c r="G21" i="18"/>
  <c r="C11" i="18"/>
  <c r="C19" i="18"/>
  <c r="H12" i="25"/>
  <c r="O10" i="18"/>
  <c r="G22" i="18"/>
  <c r="C26" i="18"/>
  <c r="K7" i="18" l="1"/>
  <c r="O7" i="18"/>
  <c r="O24" i="18"/>
  <c r="C24" i="18"/>
  <c r="C7" i="18"/>
  <c r="G7" i="18"/>
  <c r="G24" i="18"/>
  <c r="K24" i="18"/>
  <c r="K30" i="18" l="1"/>
  <c r="O30" i="18"/>
  <c r="C30" i="18"/>
  <c r="G30" i="18"/>
</calcChain>
</file>

<file path=xl/sharedStrings.xml><?xml version="1.0" encoding="utf-8"?>
<sst xmlns="http://schemas.openxmlformats.org/spreadsheetml/2006/main" count="604" uniqueCount="234">
  <si>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</si>
  <si>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</si>
  <si>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</si>
  <si>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</si>
  <si>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</si>
  <si>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Campus:</t>
  </si>
  <si>
    <t>Gallatin College</t>
  </si>
  <si>
    <t>Grant Year:</t>
  </si>
  <si>
    <t>21-22</t>
  </si>
  <si>
    <t>Grant Manager:</t>
  </si>
  <si>
    <t>Gray</t>
  </si>
  <si>
    <t>Stephanie</t>
  </si>
  <si>
    <t>Last Name</t>
  </si>
  <si>
    <t>First Name</t>
  </si>
  <si>
    <t>101 Hamilton Hall PO Box 170515</t>
  </si>
  <si>
    <t>Address</t>
  </si>
  <si>
    <t>Bozeman</t>
  </si>
  <si>
    <t>MT</t>
  </si>
  <si>
    <t>59717-0515</t>
  </si>
  <si>
    <t xml:space="preserve">City </t>
  </si>
  <si>
    <t>State</t>
  </si>
  <si>
    <t>Zip Code</t>
  </si>
  <si>
    <t>Phone</t>
  </si>
  <si>
    <t>Extension</t>
  </si>
  <si>
    <t>Fax</t>
  </si>
  <si>
    <t>stephanie.gray2@montana.edu</t>
  </si>
  <si>
    <t>Email Address</t>
  </si>
  <si>
    <t>Fiscal Manager:</t>
  </si>
  <si>
    <t>McCarthy</t>
  </si>
  <si>
    <t>Wanda</t>
  </si>
  <si>
    <t>Additional Perkins Contact (if applicable - this please include the Montana Career Pathways Coordinator here if your campus receives that grant):</t>
  </si>
  <si>
    <t>TBD</t>
  </si>
  <si>
    <t>Please provide the email addresses, names and titles of people on your campus to be notified of grant issues</t>
  </si>
  <si>
    <t>Name/Title:</t>
  </si>
  <si>
    <t xml:space="preserve">Email Address: </t>
  </si>
  <si>
    <t>Stephanie Gray</t>
  </si>
  <si>
    <t>Project/Program Purchase #1</t>
  </si>
  <si>
    <t>Project Title:</t>
  </si>
  <si>
    <t>Expand CTE Dual Enrollment Offerings</t>
  </si>
  <si>
    <t>Begin Quarter: (Please select):</t>
  </si>
  <si>
    <t>End Quarter: (Please select):</t>
  </si>
  <si>
    <t>Project/Program/Purchase Summary</t>
  </si>
  <si>
    <t>Expected Measurable Outcome:</t>
  </si>
  <si>
    <t xml:space="preserve">How does this project advance the use of technology in CTE? </t>
  </si>
  <si>
    <t xml:space="preserve">What secondary partnerships, dual enrollment and/or Montana Career Pathways activities does this project support? </t>
  </si>
  <si>
    <t>Project/Program Purchase #2</t>
  </si>
  <si>
    <t>Middle School CTE student outreach</t>
  </si>
  <si>
    <t>Gallatin College Photonics and IT Networking Program Directors have developed hands on, engaging and abbreviated curricula modules designed to be taught and demonstrated for middle school and high school classes in SW Montana, particularly rural K-8 schools in our area. These will be shared in class visits and during other CTE focused secondary events with the goal of providing younger students with a fundamental understanding of the purpose and function of photonics and IT networking.</t>
  </si>
  <si>
    <t>IT Networking and Photonics</t>
  </si>
  <si>
    <t>Project/Program Purchase #3</t>
  </si>
  <si>
    <t xml:space="preserve">NACEP Conference and Dual Enrollment Professional Development </t>
  </si>
  <si>
    <t>All CTE DE programs</t>
  </si>
  <si>
    <t>Project/Program Purchase #4</t>
  </si>
  <si>
    <t>Anatomoge Table Demos with High School HOSA and Health Professions Classes</t>
  </si>
  <si>
    <t xml:space="preserve">Gallatin College plans to partner with area health science secondary instructors to arrange scheduled demos and information sessions highlighting a newly purchased Anatomage Table to give high school students interested in pursuing health science career fields hands on experience with how this unique virtual dissection tool functions. </t>
  </si>
  <si>
    <t xml:space="preserve">Allied Health and Biomed Science dual enrollment and Montana Career Pathways. </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</si>
  <si>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</si>
  <si>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</si>
  <si>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</si>
  <si>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</si>
  <si>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</si>
  <si>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</si>
  <si>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</si>
  <si>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</si>
  <si>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</si>
  <si>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</si>
  <si>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</si>
  <si>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exveed 5% of Grant Amount Requested)</t>
  </si>
  <si>
    <t>Describe proposed administrative costs here, including the person performing the tasks and what they will be doing:</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</si>
  <si>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</si>
  <si>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</si>
  <si>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</si>
  <si>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</si>
  <si>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</si>
  <si>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</si>
  <si>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</si>
  <si>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</si>
  <si>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</si>
  <si>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</si>
  <si>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</si>
  <si>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</si>
  <si>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</si>
  <si>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Salaries</t>
  </si>
  <si>
    <t>Total Salary and Hourly Wages:</t>
  </si>
  <si>
    <t>Employee Benefits (FICA, Retirement, WC, SUE) &amp; Health Insurance (Annual Premium times % of FTE)</t>
  </si>
  <si>
    <t>Employee Benefits</t>
  </si>
  <si>
    <t>Total Employee Benefits:</t>
  </si>
  <si>
    <t>Total Personnel Services:</t>
  </si>
  <si>
    <t>Operating Expenditures:</t>
  </si>
  <si>
    <t>Other Services: (Contracted Services/Printing)</t>
  </si>
  <si>
    <t>Total Other Services:</t>
  </si>
  <si>
    <t>Supplies and Materials (Books and Reference Material/Office Supplies/CTE Classroom Supplies/Software/Minor Equipment)</t>
  </si>
  <si>
    <t>Minor Equipment</t>
  </si>
  <si>
    <t>Total Supplies and Materials:</t>
  </si>
  <si>
    <t>Communications: (Telephone/Postage and Mailing)</t>
  </si>
  <si>
    <t>Total Communications:</t>
  </si>
  <si>
    <t xml:space="preserve">Travel: </t>
  </si>
  <si>
    <t>All travel will follow the state of Montana rates and policies</t>
  </si>
  <si>
    <t>Travel</t>
  </si>
  <si>
    <t>Total Travel:</t>
  </si>
  <si>
    <t>Other Expenditures (Dues &amp; Subscriptions/Conference &amp; Training Registration/Meeting Rooms):</t>
  </si>
  <si>
    <t>Dues/Subscriptions</t>
  </si>
  <si>
    <t>NACEP Annual Membership Dues 1 @ $560 A</t>
  </si>
  <si>
    <t>Training/Registration Costs</t>
  </si>
  <si>
    <t>NACEP National Conference Registration 1@ $495</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</si>
  <si>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</si>
  <si>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</si>
  <si>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</si>
  <si>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</si>
  <si>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</si>
  <si>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</si>
  <si>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</si>
  <si>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</si>
  <si>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</si>
  <si>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Original Budget (Do not edit)</t>
  </si>
  <si>
    <t>Expenditure Items:</t>
  </si>
  <si>
    <t>Amount</t>
  </si>
  <si>
    <t>Personnel Services</t>
  </si>
  <si>
    <t>Hourly Wages</t>
  </si>
  <si>
    <t>Total Personnel Services</t>
  </si>
  <si>
    <t>Operating Expenses</t>
  </si>
  <si>
    <t>Contracted Services</t>
  </si>
  <si>
    <t>Audit Costs</t>
  </si>
  <si>
    <t>Printing</t>
  </si>
  <si>
    <t>Consumable Supplies</t>
  </si>
  <si>
    <t>Postage and Mailing</t>
  </si>
  <si>
    <t>Telephone</t>
  </si>
  <si>
    <t xml:space="preserve">Rent </t>
  </si>
  <si>
    <t>Utilities</t>
  </si>
  <si>
    <t>Repair and Maintenance</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</si>
  <si>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</si>
  <si>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</si>
  <si>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</si>
  <si>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</si>
  <si>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</si>
  <si>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</si>
  <si>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</si>
  <si>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</si>
  <si>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</si>
  <si>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</si>
  <si>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</si>
  <si>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</si>
  <si>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</si>
  <si>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</si>
  <si>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</si>
  <si>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</si>
  <si>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</si>
  <si>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</si>
  <si>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2021-2022</t>
  </si>
  <si>
    <t>http://www.vertex42.com/calendars/school-calendar.html</t>
  </si>
  <si>
    <t>© 2013 Vertex42 LLC</t>
  </si>
  <si>
    <t>Fall</t>
  </si>
  <si>
    <t>Start Day:</t>
  </si>
  <si>
    <t>"Perkins/BSP Calendar"</t>
  </si>
  <si>
    <t>July</t>
  </si>
  <si>
    <t>January</t>
  </si>
  <si>
    <t>PERKINS DATES</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</si>
  <si>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</si>
  <si>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</si>
  <si>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</si>
  <si>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</si>
  <si>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</si>
  <si>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</si>
  <si>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August</t>
  </si>
  <si>
    <t>February</t>
  </si>
  <si>
    <t>Final Fiscal report and Final Narrative due for fiscal year 2020/2021</t>
  </si>
  <si>
    <t>September</t>
  </si>
  <si>
    <t>March</t>
  </si>
  <si>
    <t>End of 1st Quarter</t>
  </si>
  <si>
    <t>PERKINS and Reserve RFP Released</t>
  </si>
  <si>
    <t>End of 3rd Quarter</t>
  </si>
  <si>
    <t>October</t>
  </si>
  <si>
    <t>April</t>
  </si>
  <si>
    <t>Perkins &amp; Rural Reserve Quarter 1 Reports Due</t>
  </si>
  <si>
    <t>Perkins &amp; Rural Reserve Quarter 3 Reports Due</t>
  </si>
  <si>
    <t>November</t>
  </si>
  <si>
    <t>May</t>
  </si>
  <si>
    <t xml:space="preserve">Perkins Data for 2020/2021 Due </t>
  </si>
  <si>
    <t>3</t>
  </si>
  <si>
    <t>PERKINS and Reserve Applications Due</t>
  </si>
  <si>
    <t>December</t>
  </si>
  <si>
    <t>June</t>
  </si>
  <si>
    <t>End of 2nd Quarter</t>
  </si>
  <si>
    <t>Perkins Fiscal Year 2021/2022 Ends</t>
  </si>
  <si>
    <t>Deadline for major equipment orders</t>
  </si>
  <si>
    <t>Quarter 1</t>
  </si>
  <si>
    <t>No</t>
  </si>
  <si>
    <t>Quarter 2</t>
  </si>
  <si>
    <t>Quarter 3</t>
  </si>
  <si>
    <t>Quarter 4</t>
  </si>
  <si>
    <t>Ongoing</t>
  </si>
  <si>
    <t>APPLICATION NOTES</t>
  </si>
  <si>
    <t>$2,905.06 for IDC according to the outlined costs approved in the college's IDC agreement</t>
  </si>
  <si>
    <t>Must use current  in-state  meal per diem rates  $30.50 and lodging rate is $96</t>
  </si>
  <si>
    <t xml:space="preserve">Please provide a measurable outcome. </t>
  </si>
  <si>
    <r>
      <t xml:space="preserve">How does project address technology </t>
    </r>
    <r>
      <rPr>
        <u/>
        <sz val="11"/>
        <color rgb="FFFF0000"/>
        <rFont val="Calibri"/>
        <family val="2"/>
        <scheme val="minor"/>
      </rPr>
      <t>IN</t>
    </r>
    <r>
      <rPr>
        <sz val="11"/>
        <color rgb="FFFF0000"/>
        <rFont val="Calibri"/>
        <family val="2"/>
        <scheme val="minor"/>
      </rPr>
      <t xml:space="preserve"> CTE programs, not just the project management. </t>
    </r>
  </si>
  <si>
    <t xml:space="preserve">Dual Enrollment Coordinator was funded at .65 FTE in 2020. Please either step down this salary or provide detailed explanation in narrative of the new activities this position will engage in to enhance CTE programs. Max allowable FTE is .65 with justification. </t>
  </si>
  <si>
    <t>Laptop for Newly Hired Dual Enrollment Coordinator to conduct program administration at various locations</t>
  </si>
  <si>
    <t>Dual Enrollment class visits and help sessions or trainings for secondary partner schools.  Using historical data total travel miles totaled roughly $650.00. All travel will follow state of Montana rates and policies.</t>
  </si>
  <si>
    <t xml:space="preserve">Please provide additional detail on activities the new DE coordinator will be involved in that enhance CTE programs. Specify which activities are new to this position for 2021/2022 </t>
  </si>
  <si>
    <t xml:space="preserve">Can only pay up to  65% percent (or equal to amount of DE salary percentage). </t>
  </si>
  <si>
    <t xml:space="preserve">Please indicate how these amounts were calculated. </t>
  </si>
  <si>
    <t xml:space="preserve">Provide new DE coordinator staff with a comprehensive set of standards, policies, and best practices in dual enrollment program oversight and administration. 
Opportunities to learn about potential innovations in DE program management using technology or Virtual/Remote Course
delivery to expand DE access to more students. 
1. New Dual Enrollment Manager will attend the NACEP conference and implement one new practice learned at the conference. </t>
  </si>
  <si>
    <t xml:space="preserve">Currently Gallatin College has Expand the number, variety and student headcount in CTE dual enrollment courses in Gallatin College's service area.  Gallatin College offered a total of 71 dual enrollment sections, 33 of those sections were CTE courses in AY21.  
1. Goal is to increase the percentage of dual enrollment CTE offerings to 75% in the next 5 years.   Our goal this year is to maintain non CTE dual enrollment and to grow CTE dual enrollment by 5 courses. This would be a total of 38 CTE courses out of 76 total dual enrollment or 50% CTE.  
2. Serve an increased number of 1 st generation students with dual enrollment.  Dual Enrollment Gateway software may be able to survey students about their parents college level and then this will be our baseline.  </t>
  </si>
  <si>
    <t xml:space="preserve">With staffing changes in Gallatin College's DE program, this grant cycle will require the new DE coordinator to focus on training and learning a new software (Canusia DE  Gateway) system designed to streamline the management of DE course admission and enrollment.  
1. Supporting high school students, parents, instructors, and administrators as they access dual enrollment offerings.  
2. Provide technical assistance for the new Dual Enrollment Gateway to all stakeholders so they can learn this new system.  
3. Collaborate with high school instructors, administrators that want to begin new dual enrollment CTE courses in their high schools.  This includes vetting the instructors, sharing and aligning the curriculum, teaching the college schedule and deadlines. Sharing college communications and exporting grades and evaluations.  
4. Gallatin College is going to focus on CTE dual enrollment courses and the new staff will need to develop relationships with current CTE faculty and support new faculty in Phlebotomy, construction Trades and HVAC-R in order to move those into dual enrollment.  The first year of a new position involves a lot of relationship building and this position must build relationships in both the college and area high schools.  </t>
  </si>
  <si>
    <t>Every Career and Technical Education program has technology embedded in the program.  Some examples include Bookkeeping is all on Excel and QuickBooks and students are accessing this via cloud technology, introducing Networking and Cyber security into dual enrollment has obvious technology impacts.   The focus on use of technology in managing CTE dual enrollment courses will benefit simplifying both program administration and oversight and allow easier access to course enrollment for CTE sections and students thus promoting increased interest and student headcount in these courses.</t>
  </si>
  <si>
    <t xml:space="preserve">The secondary CTE and MCP partnerships and DE course expansion and activities being prioritized are focused mainly on Business Management/Bookkeeping, Design Drafting, </t>
  </si>
  <si>
    <t xml:space="preserve">Expand interest in CTE career and academic pathway exploration for IT Networking and Photonics.
1. In collaboration with the  Perkins grant 3 middle schools and 3 high schools will be visited by the IT Program Director, Industry partners, and GC staff.  
2. IT Director will provide mini labs using Raspberry Pi units to garner excitement about networking.  
3. Photonics Director has also created some labs about lasers that will be presented to the 6 classrooms. </t>
  </si>
  <si>
    <t xml:space="preserve">This will promote expanded knowledge of the integral ways technology imbedded in IT Networking and Photonics impacts the everyday lives of all of us and will reinforce the importance of these technology based careers using simple engaging activities to teach students how they can apply an understand and apply basic concepts and build upon them to ultimately pursue a formal career path in one of these industries. </t>
  </si>
  <si>
    <t xml:space="preserve">This year's NACEP annual conference will be an integral and valuable part of providing the new DE coordinator at GC a foundation and perspective on implementing and advance Dual Enrollment program best practices. </t>
  </si>
  <si>
    <t xml:space="preserve">Promote developments in methods of teaching Anatomy and Physiology content digitally to students taking similar classes in high school and using the tool to increase interest in pursuing post secondary education allied health degree and certificate programs. 
1. Provide 2 trainings for area high school instructors on Anatomy and Physiology using the new Anatomoage table.  
2. Explore ways with high school instructors how to integrate this powerful new technology into their classroom. </t>
  </si>
  <si>
    <t xml:space="preserve">This project is a prime example of how technology can be used to strengthen Allied Health one and two year certificate curriculum content. This provides greatly enhanced knowledge in the area of human anatomy and physiology and enhanced dissection skills which is a fundamental basis of learning in this discipline. 
</t>
  </si>
  <si>
    <t xml:space="preserve">To be hired Gallatin College Dual Enrollment Manager 1.0 FTE salary rate of $53,252; This request is for .65 FTE of the Manager's  Salary. </t>
  </si>
  <si>
    <t xml:space="preserve">Perkins Reserve Grant will cover .65 FTE total benefits of the a newly hired Dual enrollment Manager FICA $2,146; PERS $2,932; Health Insurance .65 of 12,648= $8,221; WC $152; Medicare $502, UI  $52; </t>
  </si>
  <si>
    <t>Fall or Spring Coordinator training two nights lodging x $135 = $270, 3 days rental car @ $45 = $135, mileage (estimated) 400/30mpg =15 gallons @ $3.00 = $45 for gas, 3 days per diem @ $30.50 = $91.50 for a total in-state training budgets of $558</t>
  </si>
  <si>
    <t>$90 used for Frank's conference registration</t>
  </si>
  <si>
    <t xml:space="preserve">Professional Development </t>
  </si>
  <si>
    <t xml:space="preserve">Misc. </t>
  </si>
  <si>
    <t>Increased to reflect actual cost of computer purchase ($1,500)</t>
  </si>
  <si>
    <t xml:space="preserve">~150 used for Skills USA travel and outreach??; Jessi to bill travel to 3 forks </t>
  </si>
  <si>
    <t>Update and print new dual enrollment info flyers for use during high school counselor and instructor visits</t>
  </si>
  <si>
    <t>Computer connector cable for CTE/Dual Enrollment presentations; connection not available w/current computer</t>
  </si>
  <si>
    <t xml:space="preserve">Additional CTE Trainings </t>
  </si>
  <si>
    <t>Reduced to cover additional trainings for new dual enrollment and CTE employees ($275)</t>
  </si>
  <si>
    <t>Printing of updated Dual Enrollment flyers to include additional CTE pathways info and resources</t>
  </si>
  <si>
    <t>Additional Virtual Trainings for Dual Enrollment Manager and CTE faculty: NACEP virtual (Fall '21), Advance CTE virtual ($175, Spring '22), Skills USA ($25, Spring '22)</t>
  </si>
  <si>
    <t>Not permitted if covering DE Supervisor roll</t>
  </si>
  <si>
    <r>
      <t xml:space="preserve">Round trip airfare for DE Coordinator to NACEP Conference in Orlando, Florida Oct 24-26 1@ $400 </t>
    </r>
    <r>
      <rPr>
        <sz val="11"/>
        <color rgb="FFFF0000"/>
        <rFont val="Calibri"/>
        <family val="2"/>
        <scheme val="minor"/>
      </rPr>
      <t>(actual = 745.58)</t>
    </r>
    <r>
      <rPr>
        <sz val="11"/>
        <color theme="1"/>
        <rFont val="Calibri"/>
        <family val="2"/>
        <scheme val="minor"/>
      </rPr>
      <t xml:space="preserve"> Ground transportation 2@ $50 =$100; </t>
    </r>
    <r>
      <rPr>
        <sz val="11"/>
        <color rgb="FFFF0000"/>
        <rFont val="Calibri"/>
        <family val="2"/>
        <scheme val="minor"/>
      </rPr>
      <t>(actual = $56.06)</t>
    </r>
    <r>
      <rPr>
        <sz val="11"/>
        <color theme="1"/>
        <rFont val="Calibri"/>
        <family val="2"/>
        <scheme val="minor"/>
      </rPr>
      <t xml:space="preserve"> Checked Luggage 2@ $30 = $60 </t>
    </r>
    <r>
      <rPr>
        <sz val="11"/>
        <color rgb="FFFF0000"/>
        <rFont val="Calibri"/>
        <family val="2"/>
        <scheme val="minor"/>
      </rPr>
      <t>(actual = 2 @ $35 = $70)</t>
    </r>
    <r>
      <rPr>
        <sz val="11"/>
        <color theme="1"/>
        <rFont val="Calibri"/>
        <family val="2"/>
        <scheme val="minor"/>
      </rPr>
      <t xml:space="preserve">; Lodging 3 nights @$210 = $630 </t>
    </r>
    <r>
      <rPr>
        <sz val="11"/>
        <color rgb="FFFF0000"/>
        <rFont val="Calibri"/>
        <family val="2"/>
        <scheme val="minor"/>
      </rPr>
      <t>(actual: $284.36/night = 853.08; + 234.46 for additional night due to flight delays)</t>
    </r>
    <r>
      <rPr>
        <sz val="11"/>
        <color theme="1"/>
        <rFont val="Calibri"/>
        <family val="2"/>
        <scheme val="minor"/>
      </rPr>
      <t xml:space="preserve">; Per Diem $50 a day x 4 days = $200 </t>
    </r>
    <r>
      <rPr>
        <sz val="11"/>
        <color rgb="FFFF0000"/>
        <rFont val="Calibri"/>
        <family val="2"/>
        <scheme val="minor"/>
      </rPr>
      <t>(actual = $162)</t>
    </r>
  </si>
  <si>
    <t>An additional $731.18 was needed for employee's travel expenses to attend the spring NACEP conference in TX (2/27-3/02)</t>
  </si>
  <si>
    <t>High School Dual Enrollment Instructor Stipends for up to 20 instructors with the following calculations: A) A “Start-up” stipend of $500 will be paid to first time approved Dual Enrollment teachers, or $500 per each new dual enrollment instructor per unique course for the first time the course is formally offered; B) Curriculum “Re-design” stipend of $200; C.) $100 flat rate per each dual enrollment instructor per unique course for the third and all subsequent time a course is offered</t>
  </si>
  <si>
    <t>12 new DE course instructor stipends @ $500 ea = $6,000 + 10  returning DE course instructor stipends @ $100 ea = $1,000</t>
  </si>
  <si>
    <t>reduced due to vacancy savings; reallocated to Other Services ($2,500)</t>
  </si>
  <si>
    <t>reduced due to vacancy savings; reallocated to other Salary ($800), Other Services($5258.82) Travel ($731.18), and Supplies ($210)</t>
  </si>
  <si>
    <r>
      <t xml:space="preserve">provide additional compensation to off-contract Gallatin College CTE program directors to prepare and deliver spring workshops to local CTE high school instructors. Content to include curriculum review/alignment between institutions and identifying opportunities for new learning modules and dual enrollment courses allowing to strengthen CTE pathways. </t>
    </r>
    <r>
      <rPr>
        <b/>
        <sz val="11"/>
        <color rgb="FFFF0000"/>
        <rFont val="Calibri"/>
        <family val="2"/>
        <scheme val="minor"/>
      </rPr>
      <t>2.5</t>
    </r>
    <r>
      <rPr>
        <sz val="11"/>
        <color rgb="FFFF0000"/>
        <rFont val="Calibri"/>
        <family val="2"/>
        <scheme val="minor"/>
      </rPr>
      <t xml:space="preserve"> program directors/instructors for 8 hours work ($40/hr) = $800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</si>
</sst>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000000"/>
      <name val="Calibri"/>
      <family val="2"/>
    </font>
    <font>
      <sz val="11"/>
      <color rgb="FFFF0000"/>
      <name val="Calibri"/>
      <family val="2"/>
      <scheme val="minor"/>
    </font>
    <font>
      <u/>
      <sz val="11"/>
      <color rgb="FFFF0000"/>
      <name val="Calibri"/>
      <family val="2"/>
      <scheme val="minor"/>
    </font>
    <font>
      <sz val="11"/>
      <name val="Calibri"/>
      <family val="2"/>
      <scheme val="minor"/>
    </font>
    <font>
      <b/>
      <sz val="12"/>
      <name val="Calibri"/>
      <family val="2"/>
      <scheme val="minor"/>
    </font>
    <font>
      <b/>
      <sz val="11"/>
      <name val="Calibri"/>
      <family val="2"/>
      <scheme val="minor"/>
    </font>
    <font>
      <sz val="11"/>
      <name val="Calibri"/>
      <family val="2"/>
    </font>
    <font>
      <b/>
      <sz val="14"/>
      <name val="Calibri"/>
      <family val="2"/>
      <scheme val="minor"/>
    </font>
    <font>
      <sz val="18"/>
      <name val="Calibri"/>
      <family val="2"/>
      <scheme val="minor"/>
    </font>
    <font>
      <i/>
      <sz val="11"/>
      <color theme="1"/>
      <name val="Calibri"/>
      <family val="2"/>
      <scheme val="minor"/>
    </font>
    <font>
      <i/>
      <sz val="11"/>
      <color rgb="FFFF0000"/>
      <name val="Calibri"/>
      <family val="2"/>
      <scheme val="minor"/>
    </font>
    <font>
      <sz val="11"/>
      <color theme="4"/>
      <name val="Calibri"/>
      <family val="2"/>
      <scheme val="minor"/>
    </font>
    <font>
      <b/>
      <sz val="11"/>
      <color theme="4"/>
      <name val="Calibri"/>
      <family val="2"/>
      <scheme val="minor"/>
    </font>
    <font>
      <b/>
      <sz val="11"/>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44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8" fontId="0" fillId="16" borderId="6" xfId="0" applyNumberFormat="1" applyFill="1" applyBorder="1" applyAlignment="1">
      <alignment horizontal="left"/>
    </xf>
    <xf numFmtId="0" fontId="0" fillId="16" borderId="0" xfId="0" applyFill="1" applyAlignment="1">
      <alignment vertical="top"/>
    </xf>
    <xf numFmtId="0" fontId="0" fillId="0" borderId="0" xfId="0" applyBorder="1" applyAlignment="1">
      <alignment wrapText="1"/>
    </xf>
    <xf numFmtId="0" fontId="0" fillId="16" borderId="0" xfId="0" applyFill="1" applyAlignment="1">
      <alignment horizontal="left"/>
    </xf>
    <xf numFmtId="0" fontId="2" fillId="0" borderId="8" xfId="0" applyFont="1" applyBorder="1" applyAlignment="1">
      <alignment horizontal="center"/>
    </xf>
    <xf numFmtId="0" fontId="2" fillId="0" borderId="0" xfId="0" applyFont="1" applyBorder="1" applyAlignment="1">
      <alignment horizontal="center"/>
    </xf>
    <xf numFmtId="0" fontId="1" fillId="0" borderId="2" xfId="0" applyFont="1" applyBorder="1" applyAlignment="1">
      <alignment horizontal="left" wrapText="1"/>
    </xf>
    <xf numFmtId="0" fontId="1" fillId="0" borderId="2" xfId="0" applyFont="1" applyBorder="1" applyAlignment="1">
      <alignment horizontal="left"/>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8" fontId="33" fillId="0" borderId="1" xfId="0" applyNumberFormat="1" applyFont="1" applyBorder="1" applyAlignment="1">
      <alignment wrapText="1"/>
    </xf>
    <xf numFmtId="0" fontId="34" fillId="16" borderId="0" xfId="0" applyFont="1" applyFill="1"/>
    <xf numFmtId="0" fontId="34" fillId="16" borderId="0" xfId="0" applyFont="1" applyFill="1" applyAlignment="1">
      <alignment wrapText="1"/>
    </xf>
    <xf numFmtId="0" fontId="36" fillId="16" borderId="0" xfId="0" applyFont="1" applyFill="1"/>
    <xf numFmtId="0" fontId="36" fillId="4" borderId="0" xfId="0" applyFont="1" applyFill="1"/>
    <xf numFmtId="0" fontId="36" fillId="16" borderId="0" xfId="0" applyFont="1" applyFill="1" applyAlignment="1">
      <alignment horizontal="left" wrapText="1"/>
    </xf>
    <xf numFmtId="0" fontId="36" fillId="16" borderId="0" xfId="0" applyFont="1" applyFill="1" applyBorder="1" applyAlignment="1" applyProtection="1">
      <alignment horizontal="left" vertical="top" wrapText="1"/>
      <protection locked="0"/>
    </xf>
    <xf numFmtId="0" fontId="36" fillId="16" borderId="0" xfId="0" applyFont="1" applyFill="1" applyAlignment="1" applyProtection="1">
      <alignment vertical="top" wrapText="1"/>
      <protection locked="0"/>
    </xf>
    <xf numFmtId="0" fontId="37" fillId="5" borderId="2" xfId="0" applyFont="1" applyFill="1" applyBorder="1" applyAlignment="1">
      <alignment horizontal="center" vertical="center" wrapText="1"/>
    </xf>
    <xf numFmtId="0" fontId="38" fillId="0" borderId="2" xfId="0" applyFont="1" applyBorder="1" applyAlignment="1">
      <alignment horizontal="left" wrapText="1"/>
    </xf>
    <xf numFmtId="164" fontId="36" fillId="0" borderId="2" xfId="0" applyNumberFormat="1" applyFont="1" applyBorder="1" applyAlignment="1" applyProtection="1">
      <alignment horizontal="right" wrapText="1"/>
      <protection locked="0"/>
    </xf>
    <xf numFmtId="164" fontId="36" fillId="0" borderId="2" xfId="0" applyNumberFormat="1" applyFont="1" applyBorder="1" applyAlignment="1" applyProtection="1">
      <alignment horizontal="right"/>
      <protection locked="0"/>
    </xf>
    <xf numFmtId="164" fontId="36" fillId="16" borderId="0" xfId="0" applyNumberFormat="1" applyFont="1" applyFill="1" applyAlignment="1">
      <alignment wrapText="1"/>
    </xf>
    <xf numFmtId="0" fontId="38" fillId="5" borderId="2" xfId="0" applyFont="1" applyFill="1" applyBorder="1" applyAlignment="1">
      <alignment horizontal="center" vertical="center" wrapText="1"/>
    </xf>
    <xf numFmtId="8" fontId="39" fillId="0" borderId="1" xfId="0" applyNumberFormat="1" applyFont="1" applyBorder="1" applyAlignment="1">
      <alignment wrapText="1"/>
    </xf>
    <xf numFmtId="164" fontId="38" fillId="16" borderId="0" xfId="0" applyNumberFormat="1" applyFont="1" applyFill="1"/>
    <xf numFmtId="0" fontId="37" fillId="6" borderId="2" xfId="0" applyFont="1" applyFill="1" applyBorder="1" applyAlignment="1">
      <alignment horizontal="center" vertical="center" wrapText="1"/>
    </xf>
    <xf numFmtId="0" fontId="38" fillId="0" borderId="2" xfId="0" applyFont="1" applyBorder="1" applyAlignment="1">
      <alignment horizontal="left"/>
    </xf>
    <xf numFmtId="164" fontId="36" fillId="0" borderId="4" xfId="0" applyNumberFormat="1" applyFont="1" applyBorder="1" applyAlignment="1" applyProtection="1">
      <alignment horizontal="right"/>
      <protection locked="0"/>
    </xf>
    <xf numFmtId="164" fontId="38" fillId="16" borderId="22" xfId="0" applyNumberFormat="1" applyFont="1" applyFill="1" applyBorder="1"/>
    <xf numFmtId="0" fontId="37" fillId="11" borderId="2"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8" fillId="8" borderId="2" xfId="0" applyFont="1" applyFill="1" applyBorder="1" applyAlignment="1">
      <alignment horizontal="center" vertical="center" wrapText="1"/>
    </xf>
    <xf numFmtId="0" fontId="38" fillId="3" borderId="18" xfId="0" applyFont="1" applyFill="1" applyBorder="1" applyAlignment="1">
      <alignment horizontal="center" vertical="center" wrapText="1"/>
    </xf>
    <xf numFmtId="164" fontId="40" fillId="16" borderId="0" xfId="0" applyNumberFormat="1" applyFont="1" applyFill="1"/>
    <xf numFmtId="0" fontId="38" fillId="9" borderId="2" xfId="0" applyFont="1" applyFill="1" applyBorder="1" applyAlignment="1">
      <alignment horizontal="center" vertical="center" wrapText="1"/>
    </xf>
    <xf numFmtId="164" fontId="38" fillId="16" borderId="0" xfId="0" applyNumberFormat="1" applyFont="1" applyFill="1" applyProtection="1">
      <protection locked="0"/>
    </xf>
    <xf numFmtId="164" fontId="41" fillId="16" borderId="0" xfId="0" applyNumberFormat="1" applyFont="1" applyFill="1"/>
    <xf numFmtId="0" fontId="36" fillId="0" borderId="0" xfId="0" applyFont="1"/>
    <xf numFmtId="164" fontId="34" fillId="0" borderId="1" xfId="0" applyNumberFormat="1" applyFont="1" applyBorder="1" applyAlignment="1" applyProtection="1">
      <alignment horizontal="right"/>
      <protection locked="0"/>
    </xf>
    <xf numFmtId="164" fontId="34" fillId="0" borderId="1" xfId="0" applyNumberFormat="1" applyFont="1" applyBorder="1" applyAlignment="1" applyProtection="1">
      <alignment horizontal="left" vertical="top" wrapText="1"/>
      <protection locked="0"/>
    </xf>
    <xf numFmtId="0" fontId="34" fillId="0" borderId="2" xfId="0" applyFont="1" applyBorder="1" applyAlignment="1" applyProtection="1">
      <alignment horizontal="center"/>
      <protection locked="0"/>
    </xf>
    <xf numFmtId="0" fontId="34" fillId="0" borderId="1" xfId="0" applyFont="1" applyBorder="1" applyAlignment="1" applyProtection="1">
      <alignment horizontal="center" wrapText="1"/>
      <protection locked="0"/>
    </xf>
    <xf numFmtId="0" fontId="34" fillId="0" borderId="2" xfId="0" applyFont="1" applyBorder="1" applyAlignment="1" applyProtection="1">
      <alignment horizontal="center" wrapText="1"/>
      <protection locked="0"/>
    </xf>
    <xf numFmtId="0" fontId="34" fillId="0" borderId="2" xfId="0" applyFont="1" applyBorder="1" applyAlignment="1" applyProtection="1">
      <alignment wrapText="1"/>
      <protection locked="0"/>
    </xf>
    <xf numFmtId="164" fontId="34" fillId="0" borderId="2" xfId="0" applyNumberFormat="1" applyFont="1" applyBorder="1" applyAlignment="1" applyProtection="1">
      <alignment horizontal="right"/>
      <protection locked="0"/>
    </xf>
    <xf numFmtId="8" fontId="34" fillId="0" borderId="1" xfId="0" applyNumberFormat="1" applyFont="1" applyBorder="1" applyProtection="1">
      <protection locked="0"/>
    </xf>
    <xf numFmtId="164" fontId="34" fillId="0" borderId="1" xfId="0" applyNumberFormat="1" applyFont="1" applyBorder="1" applyAlignment="1" applyProtection="1">
      <alignment horizontal="center"/>
      <protection locked="0"/>
    </xf>
    <xf numFmtId="0" fontId="34" fillId="0" borderId="0" xfId="0" applyFont="1" applyProtection="1">
      <protection locked="0"/>
    </xf>
    <xf numFmtId="0" fontId="3" fillId="23" borderId="18" xfId="0" applyFont="1" applyFill="1" applyBorder="1" applyAlignment="1">
      <alignment horizontal="left" vertical="center" wrapText="1"/>
    </xf>
    <xf numFmtId="0" fontId="3" fillId="23" borderId="18" xfId="0" applyFont="1" applyFill="1" applyBorder="1" applyAlignment="1">
      <alignment horizontal="left" vertical="center"/>
    </xf>
    <xf numFmtId="0" fontId="3" fillId="23" borderId="3" xfId="0" applyFont="1" applyFill="1" applyBorder="1" applyAlignment="1">
      <alignment horizontal="left" vertical="center"/>
    </xf>
    <xf numFmtId="0" fontId="1" fillId="23" borderId="18" xfId="0" applyFont="1" applyFill="1" applyBorder="1" applyAlignment="1">
      <alignment horizontal="center" vertical="center" wrapText="1"/>
    </xf>
    <xf numFmtId="0" fontId="38" fillId="23" borderId="18" xfId="0" applyFont="1" applyFill="1" applyBorder="1" applyAlignment="1">
      <alignment horizontal="center" vertical="center" wrapText="1"/>
    </xf>
    <xf numFmtId="0" fontId="1" fillId="23" borderId="1"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3" fillId="23" borderId="2" xfId="0" applyFont="1" applyFill="1" applyBorder="1" applyAlignment="1">
      <alignment horizontal="left" vertical="center"/>
    </xf>
    <xf numFmtId="164" fontId="34" fillId="0" borderId="1" xfId="0" applyNumberFormat="1" applyFont="1" applyBorder="1" applyAlignment="1" applyProtection="1">
      <alignment horizontal="left" wrapText="1"/>
      <protection locked="0"/>
    </xf>
    <xf numFmtId="0" fontId="42" fillId="0" borderId="0" xfId="0" applyFont="1" applyProtection="1">
      <protection locked="0"/>
    </xf>
    <xf numFmtId="0" fontId="34" fillId="0" borderId="2" xfId="0" applyFont="1" applyBorder="1" applyAlignment="1">
      <alignment wrapText="1"/>
    </xf>
    <xf numFmtId="0" fontId="0" fillId="0" borderId="2" xfId="0" applyBorder="1" applyAlignment="1" applyProtection="1">
      <alignment vertical="top" wrapText="1"/>
      <protection locked="0"/>
    </xf>
    <xf numFmtId="164" fontId="43" fillId="0" borderId="1" xfId="0" applyNumberFormat="1" applyFont="1" applyFill="1" applyBorder="1" applyAlignment="1" applyProtection="1">
      <alignment horizontal="left" wrapText="1"/>
      <protection locked="0"/>
    </xf>
    <xf numFmtId="164" fontId="43" fillId="0" borderId="1" xfId="0" applyNumberFormat="1" applyFont="1" applyBorder="1" applyAlignment="1" applyProtection="1">
      <alignment horizontal="left" vertical="top" wrapText="1"/>
      <protection locked="0"/>
    </xf>
    <xf numFmtId="164" fontId="34" fillId="0" borderId="1" xfId="0" applyNumberFormat="1" applyFont="1" applyBorder="1" applyAlignment="1" applyProtection="1">
      <alignment horizontal="center" wrapText="1"/>
      <protection locked="0"/>
    </xf>
    <xf numFmtId="164" fontId="44" fillId="0" borderId="1" xfId="0" applyNumberFormat="1" applyFont="1" applyBorder="1" applyAlignment="1" applyProtection="1">
      <alignment horizontal="center" wrapText="1"/>
      <protection locked="0"/>
    </xf>
    <xf numFmtId="164" fontId="45" fillId="16" borderId="0" xfId="0" applyNumberFormat="1" applyFont="1" applyFill="1" applyProtection="1">
      <protection locked="0"/>
    </xf>
    <xf numFmtId="164" fontId="38" fillId="16" borderId="28" xfId="0" applyNumberFormat="1" applyFont="1" applyFill="1" applyBorder="1" applyProtection="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14" fillId="16" borderId="16" xfId="2" applyFill="1" applyBorder="1" applyAlignment="1" applyProtection="1">
      <alignment horizontal="center"/>
    </xf>
    <xf numFmtId="0" fontId="14" fillId="16" borderId="17" xfId="2" applyFill="1" applyBorder="1" applyAlignment="1" applyProtection="1">
      <alignment horizontal="center"/>
    </xf>
    <xf numFmtId="0" fontId="2" fillId="16" borderId="0" xfId="0" applyFont="1" applyFill="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8" xfId="0" applyBorder="1" applyAlignment="1">
      <alignment horizontal="center"/>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2" fillId="0" borderId="13" xfId="0" applyFont="1" applyBorder="1" applyAlignment="1">
      <alignment horizontal="center"/>
    </xf>
    <xf numFmtId="0" fontId="8"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8" fillId="0" borderId="8" xfId="0" applyFont="1" applyBorder="1" applyAlignment="1">
      <alignment horizontal="left" vertical="top" wrapText="1"/>
    </xf>
    <xf numFmtId="0" fontId="8" fillId="0" borderId="8" xfId="0" applyFont="1" applyBorder="1" applyAlignment="1">
      <alignment horizontal="left" vertical="top"/>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2" fillId="0" borderId="8" xfId="0" applyFont="1" applyBorder="1" applyAlignment="1">
      <alignment horizontal="center"/>
    </xf>
    <xf numFmtId="0" fontId="2" fillId="0" borderId="0" xfId="0" applyFont="1" applyBorder="1" applyAlignment="1">
      <alignment horizontal="center"/>
    </xf>
    <xf numFmtId="0" fontId="34" fillId="16" borderId="10" xfId="0" applyFont="1" applyFill="1" applyBorder="1" applyAlignment="1">
      <alignment horizontal="center" vertical="center" wrapText="1"/>
    </xf>
    <xf numFmtId="0" fontId="8" fillId="0" borderId="0" xfId="0" applyFont="1" applyBorder="1" applyAlignment="1">
      <alignment horizont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4" fillId="0" borderId="2" xfId="0" applyFont="1" applyBorder="1" applyAlignment="1" applyProtection="1">
      <alignment horizontal="left" wrapText="1"/>
      <protection locked="0"/>
    </xf>
    <xf numFmtId="0" fontId="34" fillId="0" borderId="18" xfId="0" applyFont="1" applyBorder="1" applyAlignment="1" applyProtection="1">
      <alignment horizontal="left" wrapText="1"/>
      <protection locked="0"/>
    </xf>
    <xf numFmtId="0" fontId="34" fillId="0" borderId="3" xfId="0" applyFont="1" applyBorder="1" applyAlignment="1" applyProtection="1">
      <alignment horizontal="left" wrapText="1"/>
      <protection locked="0"/>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164"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D6B4E4"/>
      <color rgb="FFED6F93"/>
      <color rgb="FFADF5F3"/>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anie.gray2@montana.edu" TargetMode="External"/><Relationship Id="rId2" Type="http://schemas.openxmlformats.org/officeDocument/2006/relationships/hyperlink" Target="mailto:stephanie.gray2@montana.edu" TargetMode="External"/><Relationship Id="rId1" Type="http://schemas.openxmlformats.org/officeDocument/2006/relationships/hyperlink" Target="mailto:stephanie.gray2@montana.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7" zoomScaleNormal="100" zoomScaleSheetLayoutView="100" workbookViewId="0">
      <selection activeCell="F31" sqref="F31:I31"/>
    </sheetView>
  </sheetViews>
  <sheetFormatPr defaultColWidth="8.7109375" defaultRowHeight="15" x14ac:dyDescent="0.25"/>
  <cols>
    <col min="1" max="1" width="4.42578125" style="126" customWidth="1"/>
    <col min="2" max="2" width="6.28515625" style="126" customWidth="1"/>
    <col min="3" max="3" width="9.5703125" style="126" customWidth="1"/>
    <col min="4" max="4" width="10.42578125" style="125" bestFit="1" customWidth="1"/>
    <col min="5" max="5" width="6.7109375" style="126" customWidth="1"/>
    <col min="6" max="6" width="8.7109375" style="126" customWidth="1"/>
    <col min="7" max="7" width="11.28515625" style="126" customWidth="1"/>
    <col min="8" max="8" width="11.28515625" style="126" bestFit="1" customWidth="1"/>
    <col min="9" max="9" width="10.5703125" style="126" customWidth="1"/>
    <col min="10" max="16384" width="8.7109375" style="126"/>
  </cols>
  <sheetData>
    <row r="1" spans="1:9" ht="21" x14ac:dyDescent="0.35">
      <c r="A1" s="124"/>
      <c r="B1" s="124"/>
      <c r="C1" s="124"/>
      <c r="D1" s="250"/>
    </row>
    <row r="3" spans="1:9" x14ac:dyDescent="0.25">
      <c r="A3" s="316" t="s">
        <v>0</v>
      </c>
      <c r="B3" s="316"/>
      <c r="C3" s="316"/>
      <c r="D3" s="316"/>
      <c r="E3" s="316"/>
      <c r="F3" s="316"/>
      <c r="G3" s="316"/>
      <c r="H3" s="316"/>
    </row>
    <row r="5" spans="1:9" x14ac:dyDescent="0.25">
      <c r="A5" s="316" t="s">
        <v>1</v>
      </c>
      <c r="B5" s="316"/>
      <c r="C5" s="316"/>
      <c r="D5" s="316"/>
      <c r="E5" s="316"/>
      <c r="F5" s="316"/>
    </row>
    <row r="6" spans="1:9" x14ac:dyDescent="0.25">
      <c r="A6" s="316" t="s">
        <v>2</v>
      </c>
      <c r="B6" s="316"/>
      <c r="C6" s="316"/>
      <c r="D6" s="250"/>
    </row>
    <row r="7" spans="1:9" x14ac:dyDescent="0.25">
      <c r="A7" s="316" t="s">
        <v>3</v>
      </c>
      <c r="B7" s="316"/>
      <c r="C7" s="316"/>
      <c r="D7" s="316"/>
      <c r="E7" s="316"/>
    </row>
    <row r="9" spans="1:9" x14ac:dyDescent="0.25">
      <c r="A9" s="316" t="s">
        <v>4</v>
      </c>
      <c r="B9" s="316"/>
      <c r="C9" s="316"/>
      <c r="D9" s="316"/>
    </row>
    <row r="10" spans="1:9" ht="15.75" thickBot="1" x14ac:dyDescent="0.3">
      <c r="D10" s="250"/>
    </row>
    <row r="11" spans="1:9" ht="15.75" thickBot="1" x14ac:dyDescent="0.3">
      <c r="A11" s="127" t="s">
        <v>5</v>
      </c>
      <c r="B11" s="128"/>
      <c r="C11" s="314" t="s">
        <v>6</v>
      </c>
      <c r="D11" s="317"/>
      <c r="E11" s="317"/>
      <c r="F11" s="315"/>
      <c r="G11" s="129" t="s">
        <v>7</v>
      </c>
      <c r="H11" s="130" t="s">
        <v>8</v>
      </c>
    </row>
    <row r="14" spans="1:9" ht="16.5" thickBot="1" x14ac:dyDescent="0.3">
      <c r="A14" s="131" t="s">
        <v>9</v>
      </c>
      <c r="B14" s="131"/>
      <c r="C14" s="131"/>
      <c r="D14" s="132"/>
      <c r="E14" s="131"/>
    </row>
    <row r="15" spans="1:9" ht="15.75" thickBot="1" x14ac:dyDescent="0.3">
      <c r="A15" s="314" t="s">
        <v>10</v>
      </c>
      <c r="B15" s="317"/>
      <c r="C15" s="317"/>
      <c r="D15" s="317"/>
      <c r="E15" s="315"/>
      <c r="F15" s="314" t="s">
        <v>11</v>
      </c>
      <c r="G15" s="317"/>
      <c r="H15" s="317"/>
      <c r="I15" s="315"/>
    </row>
    <row r="16" spans="1:9" x14ac:dyDescent="0.25">
      <c r="A16" s="127" t="s">
        <v>12</v>
      </c>
      <c r="D16" s="250"/>
      <c r="F16" s="127" t="s">
        <v>13</v>
      </c>
    </row>
    <row r="17" spans="1:9" ht="15.75" thickBot="1" x14ac:dyDescent="0.3">
      <c r="D17" s="250"/>
    </row>
    <row r="18" spans="1:9" ht="15.75" thickBot="1" x14ac:dyDescent="0.3">
      <c r="A18" s="314" t="s">
        <v>14</v>
      </c>
      <c r="B18" s="317"/>
      <c r="C18" s="317"/>
      <c r="D18" s="317"/>
      <c r="E18" s="317"/>
      <c r="F18" s="317"/>
      <c r="G18" s="317"/>
      <c r="H18" s="317"/>
      <c r="I18" s="315"/>
    </row>
    <row r="19" spans="1:9" x14ac:dyDescent="0.25">
      <c r="A19" s="127" t="s">
        <v>15</v>
      </c>
      <c r="B19" s="133"/>
      <c r="C19" s="133"/>
      <c r="D19" s="134"/>
      <c r="E19" s="133"/>
      <c r="F19" s="133"/>
      <c r="G19" s="133"/>
      <c r="H19" s="133"/>
      <c r="I19" s="133"/>
    </row>
    <row r="20" spans="1:9" ht="15.75" thickBot="1" x14ac:dyDescent="0.3">
      <c r="D20" s="250"/>
    </row>
    <row r="21" spans="1:9" ht="15.75" thickBot="1" x14ac:dyDescent="0.3">
      <c r="A21" s="318" t="s">
        <v>16</v>
      </c>
      <c r="B21" s="319"/>
      <c r="C21" s="319"/>
      <c r="D21" s="320"/>
      <c r="E21" s="135" t="s">
        <v>17</v>
      </c>
      <c r="F21" s="314" t="s">
        <v>18</v>
      </c>
      <c r="G21" s="315"/>
    </row>
    <row r="22" spans="1:9" x14ac:dyDescent="0.25">
      <c r="A22" s="127" t="s">
        <v>19</v>
      </c>
      <c r="D22" s="250"/>
      <c r="E22" s="127" t="s">
        <v>20</v>
      </c>
      <c r="F22" s="127" t="s">
        <v>21</v>
      </c>
    </row>
    <row r="23" spans="1:9" ht="15.75" thickBot="1" x14ac:dyDescent="0.3">
      <c r="A23" s="127"/>
      <c r="D23" s="250"/>
    </row>
    <row r="24" spans="1:9" ht="15.75" thickBot="1" x14ac:dyDescent="0.3">
      <c r="A24" s="136"/>
      <c r="B24" s="137">
        <v>406</v>
      </c>
      <c r="C24" s="138">
        <v>994</v>
      </c>
      <c r="D24" s="130">
        <v>5256</v>
      </c>
      <c r="E24" s="314"/>
      <c r="F24" s="315"/>
    </row>
    <row r="25" spans="1:9" x14ac:dyDescent="0.25">
      <c r="A25" s="127" t="s">
        <v>22</v>
      </c>
      <c r="D25" s="139" t="s">
        <v>23</v>
      </c>
      <c r="E25" s="139" t="s">
        <v>24</v>
      </c>
    </row>
    <row r="26" spans="1:9" ht="15.75" thickBot="1" x14ac:dyDescent="0.3">
      <c r="D26" s="250"/>
    </row>
    <row r="27" spans="1:9" x14ac:dyDescent="0.25">
      <c r="A27" s="321" t="s">
        <v>25</v>
      </c>
      <c r="B27" s="322"/>
      <c r="C27" s="322"/>
      <c r="D27" s="322"/>
      <c r="E27" s="322"/>
      <c r="F27" s="323"/>
    </row>
    <row r="28" spans="1:9" s="127" customFormat="1" x14ac:dyDescent="0.25">
      <c r="A28" s="127" t="s">
        <v>26</v>
      </c>
      <c r="D28" s="139"/>
    </row>
    <row r="30" spans="1:9" ht="16.5" thickBot="1" x14ac:dyDescent="0.3">
      <c r="A30" s="131" t="s">
        <v>27</v>
      </c>
      <c r="B30" s="131"/>
      <c r="D30" s="250"/>
    </row>
    <row r="31" spans="1:9" ht="15.75" thickBot="1" x14ac:dyDescent="0.3">
      <c r="A31" s="314" t="s">
        <v>28</v>
      </c>
      <c r="B31" s="317"/>
      <c r="C31" s="317"/>
      <c r="D31" s="317"/>
      <c r="E31" s="315"/>
      <c r="F31" s="314" t="s">
        <v>29</v>
      </c>
      <c r="G31" s="317"/>
      <c r="H31" s="317"/>
      <c r="I31" s="315"/>
    </row>
    <row r="32" spans="1:9" x14ac:dyDescent="0.25">
      <c r="A32" s="127" t="s">
        <v>12</v>
      </c>
      <c r="D32" s="250"/>
      <c r="F32" s="127" t="s">
        <v>13</v>
      </c>
    </row>
    <row r="33" spans="1:9" ht="15.75" thickBot="1" x14ac:dyDescent="0.3">
      <c r="D33" s="250"/>
    </row>
    <row r="34" spans="1:9" ht="15.75" thickBot="1" x14ac:dyDescent="0.3">
      <c r="A34" s="314" t="s">
        <v>14</v>
      </c>
      <c r="B34" s="317"/>
      <c r="C34" s="317"/>
      <c r="D34" s="317"/>
      <c r="E34" s="317"/>
      <c r="F34" s="317"/>
      <c r="G34" s="317"/>
      <c r="H34" s="317"/>
      <c r="I34" s="315"/>
    </row>
    <row r="35" spans="1:9" x14ac:dyDescent="0.25">
      <c r="A35" s="127" t="s">
        <v>15</v>
      </c>
      <c r="B35" s="133"/>
      <c r="C35" s="133"/>
      <c r="D35" s="134"/>
      <c r="E35" s="133"/>
      <c r="F35" s="133"/>
      <c r="G35" s="133"/>
      <c r="H35" s="133"/>
      <c r="I35" s="133"/>
    </row>
    <row r="36" spans="1:9" ht="15.75" thickBot="1" x14ac:dyDescent="0.3">
      <c r="D36" s="250"/>
    </row>
    <row r="37" spans="1:9" ht="15.75" thickBot="1" x14ac:dyDescent="0.3">
      <c r="A37" s="318" t="s">
        <v>16</v>
      </c>
      <c r="B37" s="319"/>
      <c r="C37" s="319"/>
      <c r="D37" s="320"/>
      <c r="E37" s="135" t="s">
        <v>17</v>
      </c>
      <c r="F37" s="314" t="s">
        <v>18</v>
      </c>
      <c r="G37" s="315"/>
    </row>
    <row r="38" spans="1:9" x14ac:dyDescent="0.25">
      <c r="A38" s="127" t="s">
        <v>19</v>
      </c>
      <c r="D38" s="250"/>
      <c r="E38" s="127" t="s">
        <v>20</v>
      </c>
      <c r="F38" s="127" t="s">
        <v>21</v>
      </c>
    </row>
    <row r="39" spans="1:9" ht="15.75" thickBot="1" x14ac:dyDescent="0.3">
      <c r="A39" s="127"/>
      <c r="D39" s="250"/>
    </row>
    <row r="40" spans="1:9" ht="15.75" thickBot="1" x14ac:dyDescent="0.3">
      <c r="A40" s="136"/>
      <c r="B40" s="137">
        <v>406</v>
      </c>
      <c r="C40" s="138">
        <v>994</v>
      </c>
      <c r="D40" s="130">
        <v>5256</v>
      </c>
      <c r="E40" s="314"/>
      <c r="F40" s="315"/>
    </row>
    <row r="41" spans="1:9" x14ac:dyDescent="0.25">
      <c r="A41" s="127" t="s">
        <v>22</v>
      </c>
      <c r="D41" s="139" t="s">
        <v>23</v>
      </c>
      <c r="E41" s="127" t="s">
        <v>24</v>
      </c>
    </row>
    <row r="42" spans="1:9" ht="15.75" thickBot="1" x14ac:dyDescent="0.3">
      <c r="D42" s="250"/>
    </row>
    <row r="43" spans="1:9" x14ac:dyDescent="0.25">
      <c r="A43" s="321" t="s">
        <v>25</v>
      </c>
      <c r="B43" s="322"/>
      <c r="C43" s="322"/>
      <c r="D43" s="322"/>
      <c r="E43" s="322"/>
      <c r="F43" s="323"/>
    </row>
    <row r="44" spans="1:9" s="127" customFormat="1" x14ac:dyDescent="0.25">
      <c r="A44" s="127" t="s">
        <v>26</v>
      </c>
      <c r="D44" s="139"/>
    </row>
    <row r="45" spans="1:9" s="127" customFormat="1" x14ac:dyDescent="0.25">
      <c r="D45" s="139"/>
    </row>
    <row r="46" spans="1:9" ht="31.5" customHeight="1" x14ac:dyDescent="0.25">
      <c r="A46" s="324" t="s">
        <v>30</v>
      </c>
      <c r="B46" s="324"/>
      <c r="C46" s="324"/>
      <c r="D46" s="324"/>
      <c r="E46" s="324"/>
      <c r="F46" s="324"/>
      <c r="G46" s="324"/>
      <c r="H46" s="324"/>
      <c r="I46" s="324"/>
    </row>
    <row r="47" spans="1:9" ht="15.75" thickBot="1" x14ac:dyDescent="0.3">
      <c r="D47" s="250"/>
    </row>
    <row r="48" spans="1:9" ht="15.75" thickBot="1" x14ac:dyDescent="0.3">
      <c r="A48" s="314" t="s">
        <v>31</v>
      </c>
      <c r="B48" s="317"/>
      <c r="C48" s="317"/>
      <c r="D48" s="317"/>
      <c r="E48" s="315"/>
      <c r="F48" s="314"/>
      <c r="G48" s="317"/>
      <c r="H48" s="317"/>
      <c r="I48" s="315"/>
    </row>
    <row r="49" spans="1:10" x14ac:dyDescent="0.25">
      <c r="A49" s="127" t="s">
        <v>12</v>
      </c>
      <c r="D49" s="250"/>
      <c r="F49" s="127" t="s">
        <v>13</v>
      </c>
    </row>
    <row r="50" spans="1:10" ht="15.75" thickBot="1" x14ac:dyDescent="0.3">
      <c r="A50" s="127"/>
      <c r="D50" s="250"/>
      <c r="F50" s="127"/>
    </row>
    <row r="51" spans="1:10" ht="15.75" thickBot="1" x14ac:dyDescent="0.3">
      <c r="A51" s="136"/>
      <c r="B51" s="137"/>
      <c r="C51" s="138"/>
      <c r="D51" s="130"/>
      <c r="E51" s="314"/>
      <c r="F51" s="315"/>
    </row>
    <row r="52" spans="1:10" x14ac:dyDescent="0.25">
      <c r="A52" s="127" t="s">
        <v>22</v>
      </c>
      <c r="D52" s="139" t="s">
        <v>23</v>
      </c>
      <c r="E52" s="127" t="s">
        <v>24</v>
      </c>
    </row>
    <row r="53" spans="1:10" ht="15.75" thickBot="1" x14ac:dyDescent="0.3">
      <c r="D53" s="250"/>
    </row>
    <row r="54" spans="1:10" ht="15.75" thickBot="1" x14ac:dyDescent="0.3">
      <c r="A54" s="314"/>
      <c r="B54" s="317"/>
      <c r="C54" s="317"/>
      <c r="D54" s="317"/>
      <c r="E54" s="317"/>
      <c r="F54" s="315"/>
    </row>
    <row r="55" spans="1:10" s="127" customFormat="1" x14ac:dyDescent="0.25">
      <c r="A55" s="127" t="s">
        <v>26</v>
      </c>
      <c r="D55" s="139"/>
    </row>
    <row r="57" spans="1:10" x14ac:dyDescent="0.25">
      <c r="A57" s="316" t="s">
        <v>32</v>
      </c>
      <c r="B57" s="316"/>
      <c r="C57" s="316"/>
      <c r="D57" s="316"/>
      <c r="E57" s="316"/>
      <c r="F57" s="316"/>
      <c r="G57" s="316"/>
      <c r="H57" s="316"/>
      <c r="I57" s="316"/>
      <c r="J57" s="316"/>
    </row>
    <row r="58" spans="1:10" x14ac:dyDescent="0.25">
      <c r="A58" s="250"/>
      <c r="C58" s="250"/>
      <c r="D58" s="250"/>
      <c r="E58" s="250"/>
      <c r="F58" s="250"/>
      <c r="G58" s="250"/>
      <c r="H58" s="250"/>
    </row>
    <row r="59" spans="1:10" ht="15.75" thickBot="1" x14ac:dyDescent="0.3">
      <c r="B59" s="127" t="s">
        <v>33</v>
      </c>
      <c r="C59" s="250"/>
      <c r="D59" s="250"/>
      <c r="F59" s="127"/>
      <c r="G59" s="127" t="s">
        <v>34</v>
      </c>
      <c r="J59" s="127"/>
    </row>
    <row r="60" spans="1:10" x14ac:dyDescent="0.25">
      <c r="A60" s="140">
        <v>1</v>
      </c>
      <c r="B60" s="314" t="s">
        <v>35</v>
      </c>
      <c r="C60" s="317"/>
      <c r="D60" s="317"/>
      <c r="E60" s="317"/>
      <c r="F60" s="315"/>
      <c r="G60" s="321" t="s">
        <v>25</v>
      </c>
      <c r="H60" s="322"/>
      <c r="I60" s="322"/>
      <c r="J60" s="323"/>
    </row>
    <row r="61" spans="1:10" ht="15.75" thickBot="1" x14ac:dyDescent="0.3">
      <c r="A61" s="140">
        <v>2</v>
      </c>
      <c r="B61" s="314"/>
      <c r="C61" s="317"/>
      <c r="D61" s="317"/>
      <c r="E61" s="317"/>
      <c r="F61" s="315"/>
      <c r="G61" s="314"/>
      <c r="H61" s="317"/>
      <c r="I61" s="317"/>
      <c r="J61" s="315"/>
    </row>
    <row r="62" spans="1:10" ht="15.75" thickBot="1" x14ac:dyDescent="0.3">
      <c r="A62" s="140">
        <v>3</v>
      </c>
      <c r="B62" s="314"/>
      <c r="C62" s="317"/>
      <c r="D62" s="317"/>
      <c r="E62" s="317"/>
      <c r="F62" s="315"/>
      <c r="G62" s="314"/>
      <c r="H62" s="317"/>
      <c r="I62" s="317"/>
      <c r="J62" s="315"/>
    </row>
    <row r="63" spans="1:10" ht="15.75" thickBot="1" x14ac:dyDescent="0.3">
      <c r="A63" s="140">
        <v>4</v>
      </c>
      <c r="B63" s="314"/>
      <c r="C63" s="317"/>
      <c r="D63" s="317"/>
      <c r="E63" s="317"/>
      <c r="F63" s="315"/>
      <c r="G63" s="314"/>
      <c r="H63" s="317"/>
      <c r="I63" s="317"/>
      <c r="J63" s="315"/>
    </row>
    <row r="64" spans="1:10" ht="15.75" thickBot="1" x14ac:dyDescent="0.3">
      <c r="A64" s="140">
        <v>5</v>
      </c>
      <c r="B64" s="314"/>
      <c r="C64" s="317"/>
      <c r="D64" s="317"/>
      <c r="E64" s="317"/>
      <c r="F64" s="315"/>
      <c r="G64" s="314"/>
      <c r="H64" s="317"/>
      <c r="I64" s="317"/>
      <c r="J64" s="315"/>
    </row>
    <row r="65" spans="1:10" ht="15.75" thickBot="1" x14ac:dyDescent="0.3">
      <c r="A65" s="140">
        <v>6</v>
      </c>
      <c r="B65" s="314"/>
      <c r="C65" s="317"/>
      <c r="D65" s="317"/>
      <c r="E65" s="317"/>
      <c r="F65" s="315"/>
      <c r="G65" s="314"/>
      <c r="H65" s="317"/>
      <c r="I65" s="317"/>
      <c r="J65" s="315"/>
    </row>
    <row r="66" spans="1:10" ht="15.75" thickBot="1" x14ac:dyDescent="0.3">
      <c r="A66" s="140">
        <v>7</v>
      </c>
      <c r="B66" s="314"/>
      <c r="C66" s="317"/>
      <c r="D66" s="317"/>
      <c r="E66" s="317"/>
      <c r="F66" s="315"/>
      <c r="G66" s="314"/>
      <c r="H66" s="317"/>
      <c r="I66" s="317"/>
      <c r="J66" s="315"/>
    </row>
    <row r="67" spans="1:10" ht="15.75" thickBot="1" x14ac:dyDescent="0.3">
      <c r="A67" s="140">
        <v>8</v>
      </c>
      <c r="B67" s="314"/>
      <c r="C67" s="317"/>
      <c r="D67" s="317"/>
      <c r="E67" s="317"/>
      <c r="F67" s="315"/>
      <c r="G67" s="314"/>
      <c r="H67" s="317"/>
      <c r="I67" s="317"/>
      <c r="J67" s="315"/>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F27" r:id="rId1" display="stephanie.gray2@montana.edu" xr:uid="{0EF355D5-0E9A-4FE1-97C2-21E997BB24FB}"/>
    <hyperlink ref="A43:F43" r:id="rId2" display="stephanie.gray2@montana.edu" xr:uid="{3005E633-847E-456E-9112-5F97A08B9256}"/>
    <hyperlink ref="G60:J60" r:id="rId3" display="stephanie.gray2@montana.edu" xr:uid="{6EF78F0A-0A57-49F0-B5C4-EF49CDEC528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396"/>
  <sheetViews>
    <sheetView showGridLines="0" zoomScaleNormal="100" zoomScaleSheetLayoutView="100" workbookViewId="0">
      <selection activeCell="A103" sqref="A103:J107"/>
    </sheetView>
  </sheetViews>
  <sheetFormatPr defaultRowHeight="15.6" customHeight="1" x14ac:dyDescent="0.25"/>
  <cols>
    <col min="3" max="3" width="9.5703125" customWidth="1"/>
    <col min="4" max="4" width="10.42578125" customWidth="1"/>
    <col min="5" max="5" width="5.7109375" customWidth="1"/>
    <col min="8" max="8" width="27.5703125" customWidth="1"/>
    <col min="9" max="9" width="10.5703125" customWidth="1"/>
    <col min="11" max="11" width="51.140625" style="126" customWidth="1"/>
    <col min="12" max="25" width="8.7109375" style="126"/>
  </cols>
  <sheetData>
    <row r="1" spans="1:11" ht="15.6" customHeight="1" x14ac:dyDescent="0.3">
      <c r="A1" s="338" t="s">
        <v>36</v>
      </c>
      <c r="B1" s="338"/>
      <c r="C1" s="338"/>
      <c r="D1" s="338"/>
      <c r="E1" s="338"/>
      <c r="F1" s="338"/>
      <c r="G1" s="338"/>
      <c r="H1" s="338"/>
      <c r="I1" s="338"/>
      <c r="J1" s="338"/>
      <c r="K1" s="258"/>
    </row>
    <row r="2" spans="1:11" ht="15.6" customHeight="1" thickBot="1" x14ac:dyDescent="0.3">
      <c r="A2" s="339"/>
      <c r="B2" s="339"/>
      <c r="C2" s="339"/>
      <c r="D2" s="339"/>
      <c r="E2" s="339"/>
      <c r="F2" s="339"/>
      <c r="G2" s="339"/>
      <c r="H2" s="339"/>
      <c r="I2" s="339"/>
      <c r="J2" s="339"/>
      <c r="K2" s="258"/>
    </row>
    <row r="3" spans="1:11" ht="15.6" customHeight="1" thickBot="1" x14ac:dyDescent="0.3">
      <c r="A3" s="340" t="s">
        <v>37</v>
      </c>
      <c r="B3" s="340"/>
      <c r="C3" s="341" t="s">
        <v>38</v>
      </c>
      <c r="D3" s="342"/>
      <c r="E3" s="342"/>
      <c r="F3" s="342"/>
      <c r="G3" s="342"/>
      <c r="H3" s="342"/>
      <c r="I3" s="342"/>
      <c r="J3" s="343"/>
    </row>
    <row r="4" spans="1:11" ht="15.6" customHeight="1" thickBot="1" x14ac:dyDescent="0.3">
      <c r="A4" s="344"/>
      <c r="B4" s="344"/>
      <c r="C4" s="344"/>
      <c r="D4" s="344"/>
      <c r="E4" s="344"/>
      <c r="F4" s="344"/>
      <c r="G4" s="344"/>
      <c r="H4" s="344"/>
      <c r="I4" s="344"/>
      <c r="J4" s="344"/>
    </row>
    <row r="5" spans="1:11" ht="15.6" customHeight="1" thickBot="1" x14ac:dyDescent="0.3">
      <c r="A5" s="345" t="s">
        <v>39</v>
      </c>
      <c r="B5" s="345"/>
      <c r="C5" s="346"/>
      <c r="D5" s="141">
        <v>1</v>
      </c>
      <c r="F5" s="347" t="s">
        <v>40</v>
      </c>
      <c r="G5" s="347"/>
      <c r="H5" s="348"/>
      <c r="I5" s="141">
        <v>4</v>
      </c>
    </row>
    <row r="6" spans="1:11" ht="15.6" customHeight="1" x14ac:dyDescent="0.25">
      <c r="A6" s="344"/>
      <c r="B6" s="344"/>
      <c r="C6" s="344"/>
      <c r="D6" s="344"/>
      <c r="E6" s="344"/>
      <c r="F6" s="344"/>
      <c r="G6" s="344"/>
      <c r="H6" s="344"/>
      <c r="I6" s="344"/>
      <c r="J6" s="344"/>
    </row>
    <row r="7" spans="1:11" ht="15.6" customHeight="1" thickBot="1" x14ac:dyDescent="0.3">
      <c r="A7" s="349" t="s">
        <v>41</v>
      </c>
      <c r="B7" s="349"/>
      <c r="C7" s="349"/>
      <c r="D7" s="349"/>
      <c r="E7" s="349"/>
      <c r="F7" s="349"/>
      <c r="G7" s="349"/>
      <c r="H7" s="349"/>
      <c r="I7" s="349"/>
      <c r="J7" s="349"/>
    </row>
    <row r="8" spans="1:11" ht="15.6" customHeight="1" x14ac:dyDescent="0.25">
      <c r="A8" s="359" t="s">
        <v>204</v>
      </c>
      <c r="B8" s="360"/>
      <c r="C8" s="360"/>
      <c r="D8" s="360"/>
      <c r="E8" s="360"/>
      <c r="F8" s="360"/>
      <c r="G8" s="360"/>
      <c r="H8" s="360"/>
      <c r="I8" s="360"/>
      <c r="J8" s="361"/>
      <c r="K8" s="382" t="s">
        <v>199</v>
      </c>
    </row>
    <row r="9" spans="1:11" ht="15.6" customHeight="1" x14ac:dyDescent="0.25">
      <c r="A9" s="362"/>
      <c r="B9" s="363"/>
      <c r="C9" s="363"/>
      <c r="D9" s="363"/>
      <c r="E9" s="363"/>
      <c r="F9" s="363"/>
      <c r="G9" s="363"/>
      <c r="H9" s="363"/>
      <c r="I9" s="363"/>
      <c r="J9" s="364"/>
      <c r="K9" s="382"/>
    </row>
    <row r="10" spans="1:11" ht="15.6" customHeight="1" x14ac:dyDescent="0.25">
      <c r="A10" s="362"/>
      <c r="B10" s="363"/>
      <c r="C10" s="363"/>
      <c r="D10" s="363"/>
      <c r="E10" s="363"/>
      <c r="F10" s="363"/>
      <c r="G10" s="363"/>
      <c r="H10" s="363"/>
      <c r="I10" s="363"/>
      <c r="J10" s="364"/>
      <c r="K10" s="382"/>
    </row>
    <row r="11" spans="1:11" ht="15.6" customHeight="1" x14ac:dyDescent="0.25">
      <c r="A11" s="362"/>
      <c r="B11" s="363"/>
      <c r="C11" s="363"/>
      <c r="D11" s="363"/>
      <c r="E11" s="363"/>
      <c r="F11" s="363"/>
      <c r="G11" s="363"/>
      <c r="H11" s="363"/>
      <c r="I11" s="363"/>
      <c r="J11" s="364"/>
      <c r="K11" s="382"/>
    </row>
    <row r="12" spans="1:11" ht="15.6" customHeight="1" x14ac:dyDescent="0.25">
      <c r="A12" s="362"/>
      <c r="B12" s="363"/>
      <c r="C12" s="363"/>
      <c r="D12" s="363"/>
      <c r="E12" s="363"/>
      <c r="F12" s="363"/>
      <c r="G12" s="363"/>
      <c r="H12" s="363"/>
      <c r="I12" s="363"/>
      <c r="J12" s="364"/>
      <c r="K12" s="382"/>
    </row>
    <row r="13" spans="1:11" ht="15.6" customHeight="1" x14ac:dyDescent="0.25">
      <c r="A13" s="362"/>
      <c r="B13" s="363"/>
      <c r="C13" s="363"/>
      <c r="D13" s="363"/>
      <c r="E13" s="363"/>
      <c r="F13" s="363"/>
      <c r="G13" s="363"/>
      <c r="H13" s="363"/>
      <c r="I13" s="363"/>
      <c r="J13" s="364"/>
      <c r="K13" s="382"/>
    </row>
    <row r="14" spans="1:11" ht="15.6" customHeight="1" x14ac:dyDescent="0.25">
      <c r="A14" s="362"/>
      <c r="B14" s="363"/>
      <c r="C14" s="363"/>
      <c r="D14" s="363"/>
      <c r="E14" s="363"/>
      <c r="F14" s="363"/>
      <c r="G14" s="363"/>
      <c r="H14" s="363"/>
      <c r="I14" s="363"/>
      <c r="J14" s="364"/>
      <c r="K14" s="382"/>
    </row>
    <row r="15" spans="1:11" ht="15.6" customHeight="1" x14ac:dyDescent="0.25">
      <c r="A15" s="362"/>
      <c r="B15" s="363"/>
      <c r="C15" s="363"/>
      <c r="D15" s="363"/>
      <c r="E15" s="363"/>
      <c r="F15" s="363"/>
      <c r="G15" s="363"/>
      <c r="H15" s="363"/>
      <c r="I15" s="363"/>
      <c r="J15" s="364"/>
      <c r="K15" s="382"/>
    </row>
    <row r="16" spans="1:11" ht="15.6" customHeight="1" x14ac:dyDescent="0.25">
      <c r="A16" s="362"/>
      <c r="B16" s="363"/>
      <c r="C16" s="363"/>
      <c r="D16" s="363"/>
      <c r="E16" s="363"/>
      <c r="F16" s="363"/>
      <c r="G16" s="363"/>
      <c r="H16" s="363"/>
      <c r="I16" s="363"/>
      <c r="J16" s="364"/>
      <c r="K16" s="382"/>
    </row>
    <row r="17" spans="1:18" ht="64.5" customHeight="1" thickBot="1" x14ac:dyDescent="0.3">
      <c r="A17" s="365"/>
      <c r="B17" s="366"/>
      <c r="C17" s="366"/>
      <c r="D17" s="366"/>
      <c r="E17" s="366"/>
      <c r="F17" s="366"/>
      <c r="G17" s="366"/>
      <c r="H17" s="366"/>
      <c r="I17" s="366"/>
      <c r="J17" s="367"/>
      <c r="K17" s="382"/>
    </row>
    <row r="18" spans="1:18" ht="15.6" customHeight="1" x14ac:dyDescent="0.25">
      <c r="A18" s="328"/>
      <c r="B18" s="328"/>
      <c r="C18" s="328"/>
      <c r="D18" s="328"/>
      <c r="E18" s="328"/>
      <c r="F18" s="328"/>
      <c r="G18" s="328"/>
      <c r="H18" s="328"/>
      <c r="I18" s="328"/>
      <c r="J18" s="328"/>
    </row>
    <row r="19" spans="1:18" ht="15.6" customHeight="1" thickBot="1" x14ac:dyDescent="0.3">
      <c r="A19" s="349" t="s">
        <v>42</v>
      </c>
      <c r="B19" s="349"/>
      <c r="C19" s="349"/>
      <c r="D19" s="349"/>
      <c r="E19" s="349"/>
      <c r="F19" s="349"/>
      <c r="G19" s="349"/>
      <c r="H19" s="349"/>
      <c r="I19" s="349"/>
      <c r="J19" s="349"/>
    </row>
    <row r="20" spans="1:18" ht="15.6" customHeight="1" x14ac:dyDescent="0.25">
      <c r="A20" s="359" t="s">
        <v>203</v>
      </c>
      <c r="B20" s="360"/>
      <c r="C20" s="360"/>
      <c r="D20" s="360"/>
      <c r="E20" s="360"/>
      <c r="F20" s="360"/>
      <c r="G20" s="360"/>
      <c r="H20" s="360"/>
      <c r="I20" s="360"/>
      <c r="J20" s="361"/>
    </row>
    <row r="21" spans="1:18" ht="15.6" customHeight="1" x14ac:dyDescent="0.25">
      <c r="A21" s="362"/>
      <c r="B21" s="363"/>
      <c r="C21" s="363"/>
      <c r="D21" s="363"/>
      <c r="E21" s="363"/>
      <c r="F21" s="363"/>
      <c r="G21" s="363"/>
      <c r="H21" s="363"/>
      <c r="I21" s="363"/>
      <c r="J21" s="364"/>
    </row>
    <row r="22" spans="1:18" ht="15.6" customHeight="1" x14ac:dyDescent="0.25">
      <c r="A22" s="362"/>
      <c r="B22" s="363"/>
      <c r="C22" s="363"/>
      <c r="D22" s="363"/>
      <c r="E22" s="363"/>
      <c r="F22" s="363"/>
      <c r="G22" s="363"/>
      <c r="H22" s="363"/>
      <c r="I22" s="363"/>
      <c r="J22" s="364"/>
      <c r="K22" s="258" t="s">
        <v>194</v>
      </c>
    </row>
    <row r="23" spans="1:18" ht="15.6" customHeight="1" x14ac:dyDescent="0.25">
      <c r="A23" s="362"/>
      <c r="B23" s="363"/>
      <c r="C23" s="363"/>
      <c r="D23" s="363"/>
      <c r="E23" s="363"/>
      <c r="F23" s="363"/>
      <c r="G23" s="363"/>
      <c r="H23" s="363"/>
      <c r="I23" s="363"/>
      <c r="J23" s="364"/>
    </row>
    <row r="24" spans="1:18" ht="108" customHeight="1" thickBot="1" x14ac:dyDescent="0.3">
      <c r="A24" s="365"/>
      <c r="B24" s="366"/>
      <c r="C24" s="366"/>
      <c r="D24" s="366"/>
      <c r="E24" s="366"/>
      <c r="F24" s="366"/>
      <c r="G24" s="366"/>
      <c r="H24" s="366"/>
      <c r="I24" s="366"/>
      <c r="J24" s="367"/>
    </row>
    <row r="25" spans="1:18" ht="15.6" customHeight="1" x14ac:dyDescent="0.25">
      <c r="A25" s="328"/>
      <c r="B25" s="328"/>
      <c r="C25" s="328"/>
      <c r="D25" s="328"/>
      <c r="E25" s="328"/>
      <c r="F25" s="328"/>
      <c r="G25" s="328"/>
      <c r="H25" s="328"/>
      <c r="I25" s="328"/>
      <c r="J25" s="328"/>
      <c r="R25" s="127"/>
    </row>
    <row r="26" spans="1:18" ht="15.6" customHeight="1" thickBot="1" x14ac:dyDescent="0.3">
      <c r="A26" s="349" t="s">
        <v>43</v>
      </c>
      <c r="B26" s="349"/>
      <c r="C26" s="349"/>
      <c r="D26" s="349"/>
      <c r="E26" s="349"/>
      <c r="F26" s="349"/>
      <c r="G26" s="349"/>
      <c r="H26" s="349"/>
      <c r="I26" s="349"/>
      <c r="J26" s="349"/>
    </row>
    <row r="27" spans="1:18" ht="60" customHeight="1" x14ac:dyDescent="0.25">
      <c r="A27" s="368" t="s">
        <v>205</v>
      </c>
      <c r="B27" s="368"/>
      <c r="C27" s="368"/>
      <c r="D27" s="368"/>
      <c r="E27" s="368"/>
      <c r="F27" s="368"/>
      <c r="G27" s="368"/>
      <c r="H27" s="368"/>
      <c r="I27" s="368"/>
      <c r="J27" s="368"/>
      <c r="K27" s="259" t="s">
        <v>195</v>
      </c>
    </row>
    <row r="28" spans="1:18" s="381" customFormat="1" ht="15.6" customHeight="1" x14ac:dyDescent="0.25"/>
    <row r="29" spans="1:18" s="381" customFormat="1" ht="15.6" customHeight="1" x14ac:dyDescent="0.25"/>
    <row r="30" spans="1:18" ht="15.6" customHeight="1" x14ac:dyDescent="0.25">
      <c r="A30" s="328"/>
      <c r="B30" s="328"/>
      <c r="C30" s="328"/>
      <c r="D30" s="328"/>
      <c r="E30" s="328"/>
      <c r="F30" s="328"/>
      <c r="G30" s="328"/>
      <c r="H30" s="328"/>
      <c r="I30" s="328"/>
      <c r="J30" s="328"/>
    </row>
    <row r="31" spans="1:18" ht="15.6" customHeight="1" thickBot="1" x14ac:dyDescent="0.3">
      <c r="A31" s="329" t="s">
        <v>44</v>
      </c>
      <c r="B31" s="329"/>
      <c r="C31" s="329"/>
      <c r="D31" s="329"/>
      <c r="E31" s="329"/>
      <c r="F31" s="329"/>
      <c r="G31" s="329"/>
      <c r="H31" s="329"/>
      <c r="I31" s="329"/>
      <c r="J31" s="329"/>
    </row>
    <row r="32" spans="1:18" ht="15.6" customHeight="1" x14ac:dyDescent="0.25">
      <c r="A32" s="350" t="s">
        <v>206</v>
      </c>
      <c r="B32" s="351"/>
      <c r="C32" s="351"/>
      <c r="D32" s="351"/>
      <c r="E32" s="351"/>
      <c r="F32" s="351"/>
      <c r="G32" s="351"/>
      <c r="H32" s="351"/>
      <c r="I32" s="351"/>
      <c r="J32" s="352"/>
    </row>
    <row r="33" spans="1:10" ht="15.6" customHeight="1" x14ac:dyDescent="0.25">
      <c r="A33" s="353"/>
      <c r="B33" s="354"/>
      <c r="C33" s="354"/>
      <c r="D33" s="354"/>
      <c r="E33" s="354"/>
      <c r="F33" s="354"/>
      <c r="G33" s="354"/>
      <c r="H33" s="354"/>
      <c r="I33" s="354"/>
      <c r="J33" s="355"/>
    </row>
    <row r="34" spans="1:10" ht="15.6" customHeight="1" x14ac:dyDescent="0.25">
      <c r="A34" s="353"/>
      <c r="B34" s="354"/>
      <c r="C34" s="354"/>
      <c r="D34" s="354"/>
      <c r="E34" s="354"/>
      <c r="F34" s="354"/>
      <c r="G34" s="354"/>
      <c r="H34" s="354"/>
      <c r="I34" s="354"/>
      <c r="J34" s="355"/>
    </row>
    <row r="35" spans="1:10" ht="15.6" customHeight="1" x14ac:dyDescent="0.25">
      <c r="A35" s="353"/>
      <c r="B35" s="354"/>
      <c r="C35" s="354"/>
      <c r="D35" s="354"/>
      <c r="E35" s="354"/>
      <c r="F35" s="354"/>
      <c r="G35" s="354"/>
      <c r="H35" s="354"/>
      <c r="I35" s="354"/>
      <c r="J35" s="355"/>
    </row>
    <row r="36" spans="1:10" ht="15.6" customHeight="1" x14ac:dyDescent="0.25">
      <c r="A36" s="353"/>
      <c r="B36" s="354"/>
      <c r="C36" s="354"/>
      <c r="D36" s="354"/>
      <c r="E36" s="354"/>
      <c r="F36" s="354"/>
      <c r="G36" s="354"/>
      <c r="H36" s="354"/>
      <c r="I36" s="354"/>
      <c r="J36" s="355"/>
    </row>
    <row r="37" spans="1:10" ht="15.6" customHeight="1" x14ac:dyDescent="0.25">
      <c r="A37" s="353"/>
      <c r="B37" s="354"/>
      <c r="C37" s="354"/>
      <c r="D37" s="354"/>
      <c r="E37" s="354"/>
      <c r="F37" s="354"/>
      <c r="G37" s="354"/>
      <c r="H37" s="354"/>
      <c r="I37" s="354"/>
      <c r="J37" s="355"/>
    </row>
    <row r="38" spans="1:10" ht="15.6" customHeight="1" thickBot="1" x14ac:dyDescent="0.3">
      <c r="A38" s="356"/>
      <c r="B38" s="357"/>
      <c r="C38" s="357"/>
      <c r="D38" s="357"/>
      <c r="E38" s="357"/>
      <c r="F38" s="357"/>
      <c r="G38" s="357"/>
      <c r="H38" s="357"/>
      <c r="I38" s="357"/>
      <c r="J38" s="358"/>
    </row>
    <row r="39" spans="1:10" ht="15.6" customHeight="1" thickBot="1" x14ac:dyDescent="0.3">
      <c r="A39" s="370"/>
      <c r="B39" s="371"/>
      <c r="C39" s="371"/>
      <c r="D39" s="371"/>
      <c r="E39" s="371"/>
      <c r="F39" s="371"/>
      <c r="G39" s="371"/>
      <c r="H39" s="371"/>
      <c r="I39" s="371"/>
      <c r="J39" s="372"/>
    </row>
    <row r="40" spans="1:10" ht="15.6" customHeight="1" x14ac:dyDescent="0.3">
      <c r="A40" s="338" t="s">
        <v>45</v>
      </c>
      <c r="B40" s="338"/>
      <c r="C40" s="338"/>
      <c r="D40" s="338"/>
      <c r="E40" s="338"/>
      <c r="F40" s="338"/>
      <c r="G40" s="338"/>
      <c r="H40" s="338"/>
      <c r="I40" s="338"/>
      <c r="J40" s="338"/>
    </row>
    <row r="41" spans="1:10" ht="15.6" customHeight="1" thickBot="1" x14ac:dyDescent="0.3">
      <c r="A41" s="339"/>
      <c r="B41" s="339"/>
      <c r="C41" s="339"/>
      <c r="D41" s="339"/>
      <c r="E41" s="339"/>
      <c r="F41" s="339"/>
      <c r="G41" s="339"/>
      <c r="H41" s="339"/>
      <c r="I41" s="339"/>
      <c r="J41" s="339"/>
    </row>
    <row r="42" spans="1:10" ht="15.6" customHeight="1" thickBot="1" x14ac:dyDescent="0.3">
      <c r="A42" s="340" t="s">
        <v>37</v>
      </c>
      <c r="B42" s="340"/>
      <c r="C42" s="341" t="s">
        <v>46</v>
      </c>
      <c r="D42" s="342"/>
      <c r="E42" s="342"/>
      <c r="F42" s="342"/>
      <c r="G42" s="342"/>
      <c r="H42" s="342"/>
      <c r="I42" s="342"/>
      <c r="J42" s="343"/>
    </row>
    <row r="43" spans="1:10" ht="15.6" customHeight="1" thickBot="1" x14ac:dyDescent="0.3">
      <c r="A43" s="344"/>
      <c r="B43" s="344"/>
      <c r="C43" s="344"/>
      <c r="D43" s="344"/>
      <c r="E43" s="344"/>
      <c r="F43" s="344"/>
      <c r="G43" s="344"/>
      <c r="H43" s="344"/>
      <c r="I43" s="344"/>
      <c r="J43" s="344"/>
    </row>
    <row r="44" spans="1:10" ht="15.6" customHeight="1" thickBot="1" x14ac:dyDescent="0.3">
      <c r="A44" s="345" t="s">
        <v>39</v>
      </c>
      <c r="B44" s="345"/>
      <c r="C44" s="346"/>
      <c r="D44" s="141">
        <v>2</v>
      </c>
      <c r="F44" s="347" t="s">
        <v>40</v>
      </c>
      <c r="G44" s="347"/>
      <c r="H44" s="348"/>
      <c r="I44" s="141">
        <v>4</v>
      </c>
    </row>
    <row r="45" spans="1:10" ht="15.6" customHeight="1" x14ac:dyDescent="0.25">
      <c r="A45" s="344"/>
      <c r="B45" s="344"/>
      <c r="C45" s="344"/>
      <c r="D45" s="344"/>
      <c r="E45" s="344"/>
      <c r="F45" s="344"/>
      <c r="G45" s="344"/>
      <c r="H45" s="344"/>
      <c r="I45" s="344"/>
      <c r="J45" s="344"/>
    </row>
    <row r="46" spans="1:10" ht="15.6" customHeight="1" thickBot="1" x14ac:dyDescent="0.3">
      <c r="A46" s="349" t="s">
        <v>41</v>
      </c>
      <c r="B46" s="349"/>
      <c r="C46" s="349"/>
      <c r="D46" s="349"/>
      <c r="E46" s="349"/>
      <c r="F46" s="349"/>
      <c r="G46" s="349"/>
      <c r="H46" s="349"/>
      <c r="I46" s="349"/>
      <c r="J46" s="349"/>
    </row>
    <row r="47" spans="1:10" ht="15.6" customHeight="1" x14ac:dyDescent="0.25">
      <c r="A47" s="359" t="s">
        <v>47</v>
      </c>
      <c r="B47" s="360"/>
      <c r="C47" s="360"/>
      <c r="D47" s="360"/>
      <c r="E47" s="360"/>
      <c r="F47" s="360"/>
      <c r="G47" s="360"/>
      <c r="H47" s="360"/>
      <c r="I47" s="360"/>
      <c r="J47" s="361"/>
    </row>
    <row r="48" spans="1:10" ht="15.6" customHeight="1" x14ac:dyDescent="0.25">
      <c r="A48" s="362"/>
      <c r="B48" s="363"/>
      <c r="C48" s="363"/>
      <c r="D48" s="363"/>
      <c r="E48" s="363"/>
      <c r="F48" s="363"/>
      <c r="G48" s="363"/>
      <c r="H48" s="363"/>
      <c r="I48" s="363"/>
      <c r="J48" s="364"/>
    </row>
    <row r="49" spans="1:11" ht="15.6" customHeight="1" x14ac:dyDescent="0.25">
      <c r="A49" s="362"/>
      <c r="B49" s="363"/>
      <c r="C49" s="363"/>
      <c r="D49" s="363"/>
      <c r="E49" s="363"/>
      <c r="F49" s="363"/>
      <c r="G49" s="363"/>
      <c r="H49" s="363"/>
      <c r="I49" s="363"/>
      <c r="J49" s="364"/>
    </row>
    <row r="50" spans="1:11" ht="15.6" customHeight="1" x14ac:dyDescent="0.25">
      <c r="A50" s="362"/>
      <c r="B50" s="363"/>
      <c r="C50" s="363"/>
      <c r="D50" s="363"/>
      <c r="E50" s="363"/>
      <c r="F50" s="363"/>
      <c r="G50" s="363"/>
      <c r="H50" s="363"/>
      <c r="I50" s="363"/>
      <c r="J50" s="364"/>
    </row>
    <row r="51" spans="1:11" ht="15.6" customHeight="1" x14ac:dyDescent="0.25">
      <c r="A51" s="362"/>
      <c r="B51" s="363"/>
      <c r="C51" s="363"/>
      <c r="D51" s="363"/>
      <c r="E51" s="363"/>
      <c r="F51" s="363"/>
      <c r="G51" s="363"/>
      <c r="H51" s="363"/>
      <c r="I51" s="363"/>
      <c r="J51" s="364"/>
    </row>
    <row r="52" spans="1:11" ht="15.6" customHeight="1" x14ac:dyDescent="0.25">
      <c r="A52" s="362"/>
      <c r="B52" s="363"/>
      <c r="C52" s="363"/>
      <c r="D52" s="363"/>
      <c r="E52" s="363"/>
      <c r="F52" s="363"/>
      <c r="G52" s="363"/>
      <c r="H52" s="363"/>
      <c r="I52" s="363"/>
      <c r="J52" s="364"/>
    </row>
    <row r="53" spans="1:11" ht="15.6" customHeight="1" x14ac:dyDescent="0.25">
      <c r="A53" s="362"/>
      <c r="B53" s="363"/>
      <c r="C53" s="363"/>
      <c r="D53" s="363"/>
      <c r="E53" s="363"/>
      <c r="F53" s="363"/>
      <c r="G53" s="363"/>
      <c r="H53" s="363"/>
      <c r="I53" s="363"/>
      <c r="J53" s="364"/>
    </row>
    <row r="54" spans="1:11" ht="15.6" customHeight="1" x14ac:dyDescent="0.25">
      <c r="A54" s="362"/>
      <c r="B54" s="363"/>
      <c r="C54" s="363"/>
      <c r="D54" s="363"/>
      <c r="E54" s="363"/>
      <c r="F54" s="363"/>
      <c r="G54" s="363"/>
      <c r="H54" s="363"/>
      <c r="I54" s="363"/>
      <c r="J54" s="364"/>
    </row>
    <row r="55" spans="1:11" ht="15.6" customHeight="1" x14ac:dyDescent="0.25">
      <c r="A55" s="362"/>
      <c r="B55" s="363"/>
      <c r="C55" s="363"/>
      <c r="D55" s="363"/>
      <c r="E55" s="363"/>
      <c r="F55" s="363"/>
      <c r="G55" s="363"/>
      <c r="H55" s="363"/>
      <c r="I55" s="363"/>
      <c r="J55" s="364"/>
    </row>
    <row r="56" spans="1:11" ht="15.6" customHeight="1" thickBot="1" x14ac:dyDescent="0.3">
      <c r="A56" s="365"/>
      <c r="B56" s="366"/>
      <c r="C56" s="366"/>
      <c r="D56" s="366"/>
      <c r="E56" s="366"/>
      <c r="F56" s="366"/>
      <c r="G56" s="366"/>
      <c r="H56" s="366"/>
      <c r="I56" s="366"/>
      <c r="J56" s="367"/>
    </row>
    <row r="57" spans="1:11" ht="15.6" customHeight="1" x14ac:dyDescent="0.25">
      <c r="A57" s="328"/>
      <c r="B57" s="328"/>
      <c r="C57" s="328"/>
      <c r="D57" s="328"/>
      <c r="E57" s="328"/>
      <c r="F57" s="328"/>
      <c r="G57" s="328"/>
      <c r="H57" s="328"/>
      <c r="I57" s="328"/>
      <c r="J57" s="328"/>
    </row>
    <row r="58" spans="1:11" ht="15.6" customHeight="1" thickBot="1" x14ac:dyDescent="0.3">
      <c r="A58" s="349" t="s">
        <v>42</v>
      </c>
      <c r="B58" s="349"/>
      <c r="C58" s="349"/>
      <c r="D58" s="349"/>
      <c r="E58" s="349"/>
      <c r="F58" s="349"/>
      <c r="G58" s="349"/>
      <c r="H58" s="349"/>
      <c r="I58" s="349"/>
      <c r="J58" s="349"/>
    </row>
    <row r="59" spans="1:11" ht="15.6" customHeight="1" x14ac:dyDescent="0.25">
      <c r="A59" s="359" t="s">
        <v>207</v>
      </c>
      <c r="B59" s="360"/>
      <c r="C59" s="360"/>
      <c r="D59" s="360"/>
      <c r="E59" s="360"/>
      <c r="F59" s="360"/>
      <c r="G59" s="360"/>
      <c r="H59" s="360"/>
      <c r="I59" s="360"/>
      <c r="J59" s="361"/>
    </row>
    <row r="60" spans="1:11" ht="15.6" customHeight="1" x14ac:dyDescent="0.25">
      <c r="A60" s="362"/>
      <c r="B60" s="363"/>
      <c r="C60" s="363"/>
      <c r="D60" s="363"/>
      <c r="E60" s="363"/>
      <c r="F60" s="363"/>
      <c r="G60" s="363"/>
      <c r="H60" s="363"/>
      <c r="I60" s="363"/>
      <c r="J60" s="364"/>
    </row>
    <row r="61" spans="1:11" ht="15.6" customHeight="1" x14ac:dyDescent="0.25">
      <c r="A61" s="362"/>
      <c r="B61" s="363"/>
      <c r="C61" s="363"/>
      <c r="D61" s="363"/>
      <c r="E61" s="363"/>
      <c r="F61" s="363"/>
      <c r="G61" s="363"/>
      <c r="H61" s="363"/>
      <c r="I61" s="363"/>
      <c r="J61" s="364"/>
      <c r="K61" s="258" t="s">
        <v>194</v>
      </c>
    </row>
    <row r="62" spans="1:11" ht="15.6" customHeight="1" x14ac:dyDescent="0.25">
      <c r="A62" s="362"/>
      <c r="B62" s="363"/>
      <c r="C62" s="363"/>
      <c r="D62" s="363"/>
      <c r="E62" s="363"/>
      <c r="F62" s="363"/>
      <c r="G62" s="363"/>
      <c r="H62" s="363"/>
      <c r="I62" s="363"/>
      <c r="J62" s="364"/>
    </row>
    <row r="63" spans="1:11" ht="33.75" customHeight="1" thickBot="1" x14ac:dyDescent="0.3">
      <c r="A63" s="365"/>
      <c r="B63" s="366"/>
      <c r="C63" s="366"/>
      <c r="D63" s="366"/>
      <c r="E63" s="366"/>
      <c r="F63" s="366"/>
      <c r="G63" s="366"/>
      <c r="H63" s="366"/>
      <c r="I63" s="366"/>
      <c r="J63" s="367"/>
    </row>
    <row r="64" spans="1:11" ht="15.6" customHeight="1" x14ac:dyDescent="0.25">
      <c r="A64" s="328"/>
      <c r="B64" s="328"/>
      <c r="C64" s="328"/>
      <c r="D64" s="328"/>
      <c r="E64" s="328"/>
      <c r="F64" s="328"/>
      <c r="G64" s="328"/>
      <c r="H64" s="328"/>
      <c r="I64" s="328"/>
      <c r="J64" s="328"/>
    </row>
    <row r="65" spans="1:11" ht="15.6" customHeight="1" x14ac:dyDescent="0.25">
      <c r="A65" s="349" t="s">
        <v>43</v>
      </c>
      <c r="B65" s="349"/>
      <c r="C65" s="349"/>
      <c r="D65" s="349"/>
      <c r="E65" s="349"/>
      <c r="F65" s="349"/>
      <c r="G65" s="349"/>
      <c r="H65" s="349"/>
      <c r="I65" s="349"/>
      <c r="J65" s="349"/>
    </row>
    <row r="66" spans="1:11" ht="15.6" customHeight="1" x14ac:dyDescent="0.25">
      <c r="A66" s="359" t="s">
        <v>208</v>
      </c>
      <c r="B66" s="360"/>
      <c r="C66" s="360"/>
      <c r="D66" s="360"/>
      <c r="E66" s="360"/>
      <c r="F66" s="360"/>
      <c r="G66" s="360"/>
      <c r="H66" s="360"/>
      <c r="I66" s="360"/>
      <c r="J66" s="361"/>
    </row>
    <row r="67" spans="1:11" ht="15.6" customHeight="1" x14ac:dyDescent="0.25">
      <c r="A67" s="362"/>
      <c r="B67" s="363"/>
      <c r="C67" s="363"/>
      <c r="D67" s="363"/>
      <c r="E67" s="363"/>
      <c r="F67" s="363"/>
      <c r="G67" s="363"/>
      <c r="H67" s="363"/>
      <c r="I67" s="363"/>
      <c r="J67" s="364"/>
    </row>
    <row r="68" spans="1:11" ht="15.6" customHeight="1" x14ac:dyDescent="0.25">
      <c r="A68" s="362"/>
      <c r="B68" s="363"/>
      <c r="C68" s="363"/>
      <c r="D68" s="363"/>
      <c r="E68" s="363"/>
      <c r="F68" s="363"/>
      <c r="G68" s="363"/>
      <c r="H68" s="363"/>
      <c r="I68" s="363"/>
      <c r="J68" s="364"/>
    </row>
    <row r="69" spans="1:11" ht="15.6" customHeight="1" x14ac:dyDescent="0.25">
      <c r="A69" s="362"/>
      <c r="B69" s="363"/>
      <c r="C69" s="363"/>
      <c r="D69" s="363"/>
      <c r="E69" s="363"/>
      <c r="F69" s="363"/>
      <c r="G69" s="363"/>
      <c r="H69" s="363"/>
      <c r="I69" s="363"/>
      <c r="J69" s="364"/>
    </row>
    <row r="70" spans="1:11" ht="15.6" customHeight="1" x14ac:dyDescent="0.25">
      <c r="A70" s="365"/>
      <c r="B70" s="366"/>
      <c r="C70" s="366"/>
      <c r="D70" s="366"/>
      <c r="E70" s="366"/>
      <c r="F70" s="366"/>
      <c r="G70" s="366"/>
      <c r="H70" s="366"/>
      <c r="I70" s="366"/>
      <c r="J70" s="367"/>
    </row>
    <row r="71" spans="1:11" ht="15.6" customHeight="1" x14ac:dyDescent="0.25">
      <c r="A71" s="249"/>
      <c r="B71" s="249"/>
      <c r="C71" s="249"/>
      <c r="D71" s="249"/>
      <c r="E71" s="249"/>
      <c r="F71" s="249"/>
      <c r="G71" s="249"/>
      <c r="H71" s="249"/>
      <c r="I71" s="249"/>
      <c r="J71" s="249"/>
      <c r="K71" s="249"/>
    </row>
    <row r="72" spans="1:11" ht="15.6" customHeight="1" x14ac:dyDescent="0.25">
      <c r="A72" s="249"/>
      <c r="B72" s="249"/>
      <c r="C72" s="249"/>
      <c r="D72" s="249"/>
      <c r="E72" s="249"/>
      <c r="F72" s="249"/>
      <c r="G72" s="249"/>
      <c r="H72" s="249"/>
      <c r="I72" s="249"/>
      <c r="J72" s="249"/>
      <c r="K72" s="249"/>
    </row>
    <row r="73" spans="1:11" ht="15.6" customHeight="1" x14ac:dyDescent="0.25">
      <c r="A73" s="249"/>
      <c r="B73" s="249"/>
      <c r="C73" s="249"/>
      <c r="D73" s="249"/>
      <c r="E73" s="249"/>
      <c r="F73" s="249"/>
      <c r="G73" s="249"/>
      <c r="H73" s="249"/>
      <c r="I73" s="249"/>
      <c r="J73" s="249"/>
      <c r="K73" s="249"/>
    </row>
    <row r="74" spans="1:11" ht="15.6" customHeight="1" x14ac:dyDescent="0.25">
      <c r="A74" s="328"/>
      <c r="B74" s="328"/>
      <c r="C74" s="328"/>
      <c r="D74" s="328"/>
      <c r="E74" s="328"/>
      <c r="F74" s="328"/>
      <c r="G74" s="328"/>
      <c r="H74" s="328"/>
      <c r="I74" s="328"/>
      <c r="J74" s="328"/>
    </row>
    <row r="75" spans="1:11" ht="15.6" customHeight="1" thickBot="1" x14ac:dyDescent="0.3">
      <c r="A75" s="329" t="s">
        <v>44</v>
      </c>
      <c r="B75" s="329"/>
      <c r="C75" s="329"/>
      <c r="D75" s="329"/>
      <c r="E75" s="329"/>
      <c r="F75" s="329"/>
      <c r="G75" s="329"/>
      <c r="H75" s="329"/>
      <c r="I75" s="329"/>
      <c r="J75" s="329"/>
    </row>
    <row r="76" spans="1:11" ht="15.6" customHeight="1" x14ac:dyDescent="0.25">
      <c r="A76" s="350" t="s">
        <v>48</v>
      </c>
      <c r="B76" s="351"/>
      <c r="C76" s="351"/>
      <c r="D76" s="351"/>
      <c r="E76" s="351"/>
      <c r="F76" s="351"/>
      <c r="G76" s="351"/>
      <c r="H76" s="351"/>
      <c r="I76" s="351"/>
      <c r="J76" s="352"/>
    </row>
    <row r="77" spans="1:11" ht="15.6" customHeight="1" x14ac:dyDescent="0.25">
      <c r="A77" s="353"/>
      <c r="B77" s="354"/>
      <c r="C77" s="354"/>
      <c r="D77" s="354"/>
      <c r="E77" s="354"/>
      <c r="F77" s="354"/>
      <c r="G77" s="354"/>
      <c r="H77" s="354"/>
      <c r="I77" s="354"/>
      <c r="J77" s="355"/>
    </row>
    <row r="78" spans="1:11" ht="15.6" customHeight="1" x14ac:dyDescent="0.25">
      <c r="A78" s="353"/>
      <c r="B78" s="354"/>
      <c r="C78" s="354"/>
      <c r="D78" s="354"/>
      <c r="E78" s="354"/>
      <c r="F78" s="354"/>
      <c r="G78" s="354"/>
      <c r="H78" s="354"/>
      <c r="I78" s="354"/>
      <c r="J78" s="355"/>
    </row>
    <row r="79" spans="1:11" ht="15.6" customHeight="1" x14ac:dyDescent="0.25">
      <c r="A79" s="353"/>
      <c r="B79" s="354"/>
      <c r="C79" s="354"/>
      <c r="D79" s="354"/>
      <c r="E79" s="354"/>
      <c r="F79" s="354"/>
      <c r="G79" s="354"/>
      <c r="H79" s="354"/>
      <c r="I79" s="354"/>
      <c r="J79" s="355"/>
    </row>
    <row r="80" spans="1:11" ht="15.6" customHeight="1" x14ac:dyDescent="0.25">
      <c r="A80" s="353"/>
      <c r="B80" s="354"/>
      <c r="C80" s="354"/>
      <c r="D80" s="354"/>
      <c r="E80" s="354"/>
      <c r="F80" s="354"/>
      <c r="G80" s="354"/>
      <c r="H80" s="354"/>
      <c r="I80" s="354"/>
      <c r="J80" s="355"/>
    </row>
    <row r="81" spans="1:10" ht="15.6" customHeight="1" x14ac:dyDescent="0.25">
      <c r="A81" s="353"/>
      <c r="B81" s="354"/>
      <c r="C81" s="354"/>
      <c r="D81" s="354"/>
      <c r="E81" s="354"/>
      <c r="F81" s="354"/>
      <c r="G81" s="354"/>
      <c r="H81" s="354"/>
      <c r="I81" s="354"/>
      <c r="J81" s="355"/>
    </row>
    <row r="82" spans="1:10" ht="15.6" customHeight="1" thickBot="1" x14ac:dyDescent="0.3">
      <c r="A82" s="356"/>
      <c r="B82" s="357"/>
      <c r="C82" s="357"/>
      <c r="D82" s="357"/>
      <c r="E82" s="357"/>
      <c r="F82" s="357"/>
      <c r="G82" s="357"/>
      <c r="H82" s="357"/>
      <c r="I82" s="357"/>
      <c r="J82" s="358"/>
    </row>
    <row r="83" spans="1:10" ht="15.6" customHeight="1" thickBot="1" x14ac:dyDescent="0.3">
      <c r="A83" s="370"/>
      <c r="B83" s="371"/>
      <c r="C83" s="371"/>
      <c r="D83" s="371"/>
      <c r="E83" s="371"/>
      <c r="F83" s="371"/>
      <c r="G83" s="371"/>
      <c r="H83" s="371"/>
      <c r="I83" s="371"/>
      <c r="J83" s="372"/>
    </row>
    <row r="84" spans="1:10" ht="15.6" customHeight="1" x14ac:dyDescent="0.3">
      <c r="A84" s="338" t="s">
        <v>49</v>
      </c>
      <c r="B84" s="338"/>
      <c r="C84" s="338"/>
      <c r="D84" s="338"/>
      <c r="E84" s="338"/>
      <c r="F84" s="338"/>
      <c r="G84" s="338"/>
      <c r="H84" s="338"/>
      <c r="I84" s="338"/>
      <c r="J84" s="338"/>
    </row>
    <row r="85" spans="1:10" ht="15.6" customHeight="1" thickBot="1" x14ac:dyDescent="0.3">
      <c r="A85" s="339"/>
      <c r="B85" s="339"/>
      <c r="C85" s="339"/>
      <c r="D85" s="339"/>
      <c r="E85" s="339"/>
      <c r="F85" s="339"/>
      <c r="G85" s="339"/>
      <c r="H85" s="339"/>
      <c r="I85" s="339"/>
      <c r="J85" s="339"/>
    </row>
    <row r="86" spans="1:10" ht="15.6" customHeight="1" thickBot="1" x14ac:dyDescent="0.3">
      <c r="A86" s="340" t="s">
        <v>37</v>
      </c>
      <c r="B86" s="340"/>
      <c r="C86" s="341" t="s">
        <v>50</v>
      </c>
      <c r="D86" s="342"/>
      <c r="E86" s="342"/>
      <c r="F86" s="342"/>
      <c r="G86" s="342"/>
      <c r="H86" s="342"/>
      <c r="I86" s="342"/>
      <c r="J86" s="343"/>
    </row>
    <row r="87" spans="1:10" ht="15.6" customHeight="1" thickBot="1" x14ac:dyDescent="0.3">
      <c r="A87" s="344"/>
      <c r="B87" s="344"/>
      <c r="C87" s="344"/>
      <c r="D87" s="344"/>
      <c r="E87" s="344"/>
      <c r="F87" s="344"/>
      <c r="G87" s="344"/>
      <c r="H87" s="344"/>
      <c r="I87" s="344"/>
      <c r="J87" s="344"/>
    </row>
    <row r="88" spans="1:10" ht="15.6" customHeight="1" thickBot="1" x14ac:dyDescent="0.3">
      <c r="A88" s="345" t="s">
        <v>39</v>
      </c>
      <c r="B88" s="345"/>
      <c r="C88" s="346"/>
      <c r="D88" s="141">
        <v>2</v>
      </c>
      <c r="F88" s="347" t="s">
        <v>40</v>
      </c>
      <c r="G88" s="347"/>
      <c r="H88" s="348"/>
      <c r="I88" s="141">
        <v>2</v>
      </c>
    </row>
    <row r="89" spans="1:10" ht="15.6" customHeight="1" x14ac:dyDescent="0.25">
      <c r="A89" s="344"/>
      <c r="B89" s="344"/>
      <c r="C89" s="344"/>
      <c r="D89" s="344"/>
      <c r="E89" s="344"/>
      <c r="F89" s="344"/>
      <c r="G89" s="344"/>
      <c r="H89" s="344"/>
      <c r="I89" s="344"/>
      <c r="J89" s="344"/>
    </row>
    <row r="90" spans="1:10" ht="15.6" customHeight="1" thickBot="1" x14ac:dyDescent="0.3">
      <c r="A90" s="349" t="s">
        <v>41</v>
      </c>
      <c r="B90" s="349"/>
      <c r="C90" s="349"/>
      <c r="D90" s="349"/>
      <c r="E90" s="349"/>
      <c r="F90" s="349"/>
      <c r="G90" s="349"/>
      <c r="H90" s="349"/>
      <c r="I90" s="349"/>
      <c r="J90" s="349"/>
    </row>
    <row r="91" spans="1:10" ht="15.6" customHeight="1" x14ac:dyDescent="0.25">
      <c r="A91" s="359" t="s">
        <v>209</v>
      </c>
      <c r="B91" s="360"/>
      <c r="C91" s="360"/>
      <c r="D91" s="360"/>
      <c r="E91" s="360"/>
      <c r="F91" s="360"/>
      <c r="G91" s="360"/>
      <c r="H91" s="360"/>
      <c r="I91" s="360"/>
      <c r="J91" s="361"/>
    </row>
    <row r="92" spans="1:10" ht="15.6" customHeight="1" x14ac:dyDescent="0.25">
      <c r="A92" s="362"/>
      <c r="B92" s="363"/>
      <c r="C92" s="363"/>
      <c r="D92" s="363"/>
      <c r="E92" s="363"/>
      <c r="F92" s="363"/>
      <c r="G92" s="363"/>
      <c r="H92" s="363"/>
      <c r="I92" s="363"/>
      <c r="J92" s="364"/>
    </row>
    <row r="93" spans="1:10" ht="15.6" customHeight="1" x14ac:dyDescent="0.25">
      <c r="A93" s="362"/>
      <c r="B93" s="363"/>
      <c r="C93" s="363"/>
      <c r="D93" s="363"/>
      <c r="E93" s="363"/>
      <c r="F93" s="363"/>
      <c r="G93" s="363"/>
      <c r="H93" s="363"/>
      <c r="I93" s="363"/>
      <c r="J93" s="364"/>
    </row>
    <row r="94" spans="1:10" ht="15.6" customHeight="1" x14ac:dyDescent="0.25">
      <c r="A94" s="362"/>
      <c r="B94" s="363"/>
      <c r="C94" s="363"/>
      <c r="D94" s="363"/>
      <c r="E94" s="363"/>
      <c r="F94" s="363"/>
      <c r="G94" s="363"/>
      <c r="H94" s="363"/>
      <c r="I94" s="363"/>
      <c r="J94" s="364"/>
    </row>
    <row r="95" spans="1:10" ht="15.6" customHeight="1" x14ac:dyDescent="0.25">
      <c r="A95" s="362"/>
      <c r="B95" s="363"/>
      <c r="C95" s="363"/>
      <c r="D95" s="363"/>
      <c r="E95" s="363"/>
      <c r="F95" s="363"/>
      <c r="G95" s="363"/>
      <c r="H95" s="363"/>
      <c r="I95" s="363"/>
      <c r="J95" s="364"/>
    </row>
    <row r="96" spans="1:10" ht="15.6" customHeight="1" x14ac:dyDescent="0.25">
      <c r="A96" s="362"/>
      <c r="B96" s="363"/>
      <c r="C96" s="363"/>
      <c r="D96" s="363"/>
      <c r="E96" s="363"/>
      <c r="F96" s="363"/>
      <c r="G96" s="363"/>
      <c r="H96" s="363"/>
      <c r="I96" s="363"/>
      <c r="J96" s="364"/>
    </row>
    <row r="97" spans="1:11" ht="15.6" customHeight="1" x14ac:dyDescent="0.25">
      <c r="A97" s="362"/>
      <c r="B97" s="363"/>
      <c r="C97" s="363"/>
      <c r="D97" s="363"/>
      <c r="E97" s="363"/>
      <c r="F97" s="363"/>
      <c r="G97" s="363"/>
      <c r="H97" s="363"/>
      <c r="I97" s="363"/>
      <c r="J97" s="364"/>
    </row>
    <row r="98" spans="1:11" ht="15.6" customHeight="1" x14ac:dyDescent="0.25">
      <c r="A98" s="362"/>
      <c r="B98" s="363"/>
      <c r="C98" s="363"/>
      <c r="D98" s="363"/>
      <c r="E98" s="363"/>
      <c r="F98" s="363"/>
      <c r="G98" s="363"/>
      <c r="H98" s="363"/>
      <c r="I98" s="363"/>
      <c r="J98" s="364"/>
    </row>
    <row r="99" spans="1:11" ht="15.6" customHeight="1" x14ac:dyDescent="0.25">
      <c r="A99" s="362"/>
      <c r="B99" s="363"/>
      <c r="C99" s="363"/>
      <c r="D99" s="363"/>
      <c r="E99" s="363"/>
      <c r="F99" s="363"/>
      <c r="G99" s="363"/>
      <c r="H99" s="363"/>
      <c r="I99" s="363"/>
      <c r="J99" s="364"/>
    </row>
    <row r="100" spans="1:11" ht="15.6" customHeight="1" thickBot="1" x14ac:dyDescent="0.3">
      <c r="A100" s="365"/>
      <c r="B100" s="366"/>
      <c r="C100" s="366"/>
      <c r="D100" s="366"/>
      <c r="E100" s="366"/>
      <c r="F100" s="366"/>
      <c r="G100" s="366"/>
      <c r="H100" s="366"/>
      <c r="I100" s="366"/>
      <c r="J100" s="367"/>
    </row>
    <row r="101" spans="1:11" ht="15.6" customHeight="1" x14ac:dyDescent="0.25">
      <c r="A101" s="328"/>
      <c r="B101" s="328"/>
      <c r="C101" s="328"/>
      <c r="D101" s="328"/>
      <c r="E101" s="328"/>
      <c r="F101" s="328"/>
      <c r="G101" s="328"/>
      <c r="H101" s="328"/>
      <c r="I101" s="328"/>
      <c r="J101" s="328"/>
    </row>
    <row r="102" spans="1:11" ht="15.6" customHeight="1" thickBot="1" x14ac:dyDescent="0.3">
      <c r="A102" s="349" t="s">
        <v>42</v>
      </c>
      <c r="B102" s="349"/>
      <c r="C102" s="349"/>
      <c r="D102" s="349"/>
      <c r="E102" s="349"/>
      <c r="F102" s="349"/>
      <c r="G102" s="349"/>
      <c r="H102" s="349"/>
      <c r="I102" s="349"/>
      <c r="J102" s="349"/>
    </row>
    <row r="103" spans="1:11" ht="15.6" customHeight="1" x14ac:dyDescent="0.25">
      <c r="A103" s="359" t="s">
        <v>202</v>
      </c>
      <c r="B103" s="360"/>
      <c r="C103" s="360"/>
      <c r="D103" s="360"/>
      <c r="E103" s="360"/>
      <c r="F103" s="360"/>
      <c r="G103" s="360"/>
      <c r="H103" s="360"/>
      <c r="I103" s="360"/>
      <c r="J103" s="361"/>
    </row>
    <row r="104" spans="1:11" ht="15.6" customHeight="1" x14ac:dyDescent="0.25">
      <c r="A104" s="362"/>
      <c r="B104" s="363"/>
      <c r="C104" s="363"/>
      <c r="D104" s="363"/>
      <c r="E104" s="363"/>
      <c r="F104" s="363"/>
      <c r="G104" s="363"/>
      <c r="H104" s="363"/>
      <c r="I104" s="363"/>
      <c r="J104" s="364"/>
      <c r="K104" s="258" t="s">
        <v>194</v>
      </c>
    </row>
    <row r="105" spans="1:11" ht="15.6" customHeight="1" x14ac:dyDescent="0.25">
      <c r="A105" s="362"/>
      <c r="B105" s="363"/>
      <c r="C105" s="363"/>
      <c r="D105" s="363"/>
      <c r="E105" s="363"/>
      <c r="F105" s="363"/>
      <c r="G105" s="363"/>
      <c r="H105" s="363"/>
      <c r="I105" s="363"/>
      <c r="J105" s="364"/>
    </row>
    <row r="106" spans="1:11" ht="15.6" customHeight="1" x14ac:dyDescent="0.25">
      <c r="A106" s="362"/>
      <c r="B106" s="363"/>
      <c r="C106" s="363"/>
      <c r="D106" s="363"/>
      <c r="E106" s="363"/>
      <c r="F106" s="363"/>
      <c r="G106" s="363"/>
      <c r="H106" s="363"/>
      <c r="I106" s="363"/>
      <c r="J106" s="364"/>
    </row>
    <row r="107" spans="1:11" ht="87.75" customHeight="1" thickBot="1" x14ac:dyDescent="0.3">
      <c r="A107" s="365"/>
      <c r="B107" s="366"/>
      <c r="C107" s="366"/>
      <c r="D107" s="366"/>
      <c r="E107" s="366"/>
      <c r="F107" s="366"/>
      <c r="G107" s="366"/>
      <c r="H107" s="366"/>
      <c r="I107" s="366"/>
      <c r="J107" s="367"/>
    </row>
    <row r="108" spans="1:11" ht="15.6" customHeight="1" x14ac:dyDescent="0.25">
      <c r="A108" s="328"/>
      <c r="B108" s="328"/>
      <c r="C108" s="328"/>
      <c r="D108" s="328"/>
      <c r="E108" s="328"/>
      <c r="F108" s="328"/>
      <c r="G108" s="328"/>
      <c r="H108" s="328"/>
      <c r="I108" s="328"/>
      <c r="J108" s="328"/>
    </row>
    <row r="109" spans="1:11" ht="15.6" customHeight="1" x14ac:dyDescent="0.25">
      <c r="A109" s="349" t="s">
        <v>43</v>
      </c>
      <c r="B109" s="349"/>
      <c r="C109" s="349"/>
      <c r="D109" s="349"/>
      <c r="E109" s="349"/>
      <c r="F109" s="349"/>
      <c r="G109" s="349"/>
      <c r="H109" s="349"/>
      <c r="I109" s="349"/>
      <c r="J109" s="349"/>
    </row>
    <row r="110" spans="1:11" s="383" customFormat="1" ht="15.6" customHeight="1" x14ac:dyDescent="0.25"/>
    <row r="111" spans="1:11" ht="15.6" customHeight="1" x14ac:dyDescent="0.25">
      <c r="A111" s="329" t="s">
        <v>44</v>
      </c>
      <c r="B111" s="329"/>
      <c r="C111" s="329"/>
      <c r="D111" s="329"/>
      <c r="E111" s="329"/>
      <c r="F111" s="329"/>
      <c r="G111" s="329"/>
      <c r="H111" s="329"/>
      <c r="I111" s="329"/>
      <c r="J111" s="329"/>
    </row>
    <row r="112" spans="1:11" ht="15.6" customHeight="1" x14ac:dyDescent="0.25">
      <c r="A112" s="350" t="s">
        <v>51</v>
      </c>
      <c r="B112" s="351"/>
      <c r="C112" s="351"/>
      <c r="D112" s="351"/>
      <c r="E112" s="351"/>
      <c r="F112" s="351"/>
      <c r="G112" s="351"/>
      <c r="H112" s="351"/>
      <c r="I112" s="351"/>
      <c r="J112" s="352"/>
    </row>
    <row r="113" spans="1:11" ht="15.6" customHeight="1" x14ac:dyDescent="0.25">
      <c r="A113" s="353"/>
      <c r="B113" s="354"/>
      <c r="C113" s="354"/>
      <c r="D113" s="354"/>
      <c r="E113" s="354"/>
      <c r="F113" s="354"/>
      <c r="G113" s="354"/>
      <c r="H113" s="354"/>
      <c r="I113" s="354"/>
      <c r="J113" s="355"/>
    </row>
    <row r="114" spans="1:11" ht="15.6" customHeight="1" x14ac:dyDescent="0.25">
      <c r="A114" s="353"/>
      <c r="B114" s="354"/>
      <c r="C114" s="354"/>
      <c r="D114" s="354"/>
      <c r="E114" s="354"/>
      <c r="F114" s="354"/>
      <c r="G114" s="354"/>
      <c r="H114" s="354"/>
      <c r="I114" s="354"/>
      <c r="J114" s="355"/>
    </row>
    <row r="115" spans="1:11" ht="15.6" customHeight="1" x14ac:dyDescent="0.25">
      <c r="A115" s="353"/>
      <c r="B115" s="354"/>
      <c r="C115" s="354"/>
      <c r="D115" s="354"/>
      <c r="E115" s="354"/>
      <c r="F115" s="354"/>
      <c r="G115" s="354"/>
      <c r="H115" s="354"/>
      <c r="I115" s="354"/>
      <c r="J115" s="355"/>
      <c r="K115" s="248"/>
    </row>
    <row r="116" spans="1:11" ht="15.6" customHeight="1" x14ac:dyDescent="0.25">
      <c r="A116" s="353"/>
      <c r="B116" s="354"/>
      <c r="C116" s="354"/>
      <c r="D116" s="354"/>
      <c r="E116" s="354"/>
      <c r="F116" s="354"/>
      <c r="G116" s="354"/>
      <c r="H116" s="354"/>
      <c r="I116" s="354"/>
      <c r="J116" s="355"/>
    </row>
    <row r="117" spans="1:11" ht="15.6" customHeight="1" x14ac:dyDescent="0.25">
      <c r="A117" s="353"/>
      <c r="B117" s="354"/>
      <c r="C117" s="354"/>
      <c r="D117" s="354"/>
      <c r="E117" s="354"/>
      <c r="F117" s="354"/>
      <c r="G117" s="354"/>
      <c r="H117" s="354"/>
      <c r="I117" s="354"/>
      <c r="J117" s="355"/>
    </row>
    <row r="118" spans="1:11" ht="15.6" customHeight="1" thickBot="1" x14ac:dyDescent="0.3">
      <c r="A118" s="356"/>
      <c r="B118" s="357"/>
      <c r="C118" s="357"/>
      <c r="D118" s="357"/>
      <c r="E118" s="357"/>
      <c r="F118" s="357"/>
      <c r="G118" s="357"/>
      <c r="H118" s="357"/>
      <c r="I118" s="357"/>
      <c r="J118" s="358"/>
    </row>
    <row r="119" spans="1:11" ht="15.6" customHeight="1" thickBot="1" x14ac:dyDescent="0.3">
      <c r="A119" s="370"/>
      <c r="B119" s="371"/>
      <c r="C119" s="371"/>
      <c r="D119" s="371"/>
      <c r="E119" s="371"/>
      <c r="F119" s="371"/>
      <c r="G119" s="371"/>
      <c r="H119" s="371"/>
      <c r="I119" s="371"/>
      <c r="J119" s="372"/>
    </row>
    <row r="120" spans="1:11" ht="15.6" customHeight="1" x14ac:dyDescent="0.3">
      <c r="A120" s="338" t="s">
        <v>52</v>
      </c>
      <c r="B120" s="338"/>
      <c r="C120" s="338"/>
      <c r="D120" s="338"/>
      <c r="E120" s="338"/>
      <c r="F120" s="338"/>
      <c r="G120" s="338"/>
      <c r="H120" s="338"/>
      <c r="I120" s="338"/>
      <c r="J120" s="338"/>
    </row>
    <row r="121" spans="1:11" ht="15.6" customHeight="1" thickBot="1" x14ac:dyDescent="0.3">
      <c r="A121" s="339"/>
      <c r="B121" s="339"/>
      <c r="C121" s="339"/>
      <c r="D121" s="339"/>
      <c r="E121" s="339"/>
      <c r="F121" s="339"/>
      <c r="G121" s="339"/>
      <c r="H121" s="339"/>
      <c r="I121" s="339"/>
      <c r="J121" s="339"/>
    </row>
    <row r="122" spans="1:11" ht="15.6" customHeight="1" thickBot="1" x14ac:dyDescent="0.3">
      <c r="A122" s="340" t="s">
        <v>37</v>
      </c>
      <c r="B122" s="340"/>
      <c r="C122" s="341" t="s">
        <v>53</v>
      </c>
      <c r="D122" s="342"/>
      <c r="E122" s="342"/>
      <c r="F122" s="342"/>
      <c r="G122" s="342"/>
      <c r="H122" s="342"/>
      <c r="I122" s="342"/>
      <c r="J122" s="343"/>
    </row>
    <row r="123" spans="1:11" ht="15.6" customHeight="1" thickBot="1" x14ac:dyDescent="0.3">
      <c r="A123" s="344"/>
      <c r="B123" s="344"/>
      <c r="C123" s="344"/>
      <c r="D123" s="344"/>
      <c r="E123" s="344"/>
      <c r="F123" s="344"/>
      <c r="G123" s="344"/>
      <c r="H123" s="344"/>
      <c r="I123" s="344"/>
      <c r="J123" s="344"/>
    </row>
    <row r="124" spans="1:11" ht="15.6" customHeight="1" thickBot="1" x14ac:dyDescent="0.3">
      <c r="A124" s="345" t="s">
        <v>39</v>
      </c>
      <c r="B124" s="345"/>
      <c r="C124" s="346"/>
      <c r="D124" s="141">
        <v>2</v>
      </c>
      <c r="F124" s="347" t="s">
        <v>40</v>
      </c>
      <c r="G124" s="347"/>
      <c r="H124" s="348"/>
      <c r="I124" s="141">
        <v>4</v>
      </c>
    </row>
    <row r="125" spans="1:11" ht="15.6" customHeight="1" x14ac:dyDescent="0.25">
      <c r="A125" s="344"/>
      <c r="B125" s="344"/>
      <c r="C125" s="344"/>
      <c r="D125" s="344"/>
      <c r="E125" s="344"/>
      <c r="F125" s="344"/>
      <c r="G125" s="344"/>
      <c r="H125" s="344"/>
      <c r="I125" s="344"/>
      <c r="J125" s="344"/>
    </row>
    <row r="126" spans="1:11" ht="15.6" customHeight="1" thickBot="1" x14ac:dyDescent="0.3">
      <c r="A126" s="349" t="s">
        <v>41</v>
      </c>
      <c r="B126" s="349"/>
      <c r="C126" s="349"/>
      <c r="D126" s="349"/>
      <c r="E126" s="349"/>
      <c r="F126" s="349"/>
      <c r="G126" s="349"/>
      <c r="H126" s="349"/>
      <c r="I126" s="349"/>
      <c r="J126" s="349"/>
    </row>
    <row r="127" spans="1:11" ht="15.6" customHeight="1" x14ac:dyDescent="0.25">
      <c r="A127" s="359" t="s">
        <v>54</v>
      </c>
      <c r="B127" s="360"/>
      <c r="C127" s="360"/>
      <c r="D127" s="360"/>
      <c r="E127" s="360"/>
      <c r="F127" s="360"/>
      <c r="G127" s="360"/>
      <c r="H127" s="360"/>
      <c r="I127" s="360"/>
      <c r="J127" s="361"/>
    </row>
    <row r="128" spans="1:11" ht="15.6" customHeight="1" x14ac:dyDescent="0.25">
      <c r="A128" s="362"/>
      <c r="B128" s="363"/>
      <c r="C128" s="363"/>
      <c r="D128" s="363"/>
      <c r="E128" s="363"/>
      <c r="F128" s="363"/>
      <c r="G128" s="363"/>
      <c r="H128" s="363"/>
      <c r="I128" s="363"/>
      <c r="J128" s="364"/>
    </row>
    <row r="129" spans="1:11" ht="15.6" customHeight="1" x14ac:dyDescent="0.25">
      <c r="A129" s="362"/>
      <c r="B129" s="363"/>
      <c r="C129" s="363"/>
      <c r="D129" s="363"/>
      <c r="E129" s="363"/>
      <c r="F129" s="363"/>
      <c r="G129" s="363"/>
      <c r="H129" s="363"/>
      <c r="I129" s="363"/>
      <c r="J129" s="364"/>
    </row>
    <row r="130" spans="1:11" ht="15.6" customHeight="1" x14ac:dyDescent="0.25">
      <c r="A130" s="362"/>
      <c r="B130" s="363"/>
      <c r="C130" s="363"/>
      <c r="D130" s="363"/>
      <c r="E130" s="363"/>
      <c r="F130" s="363"/>
      <c r="G130" s="363"/>
      <c r="H130" s="363"/>
      <c r="I130" s="363"/>
      <c r="J130" s="364"/>
    </row>
    <row r="131" spans="1:11" ht="15.6" customHeight="1" x14ac:dyDescent="0.25">
      <c r="A131" s="362"/>
      <c r="B131" s="363"/>
      <c r="C131" s="363"/>
      <c r="D131" s="363"/>
      <c r="E131" s="363"/>
      <c r="F131" s="363"/>
      <c r="G131" s="363"/>
      <c r="H131" s="363"/>
      <c r="I131" s="363"/>
      <c r="J131" s="364"/>
    </row>
    <row r="132" spans="1:11" ht="15.6" customHeight="1" x14ac:dyDescent="0.25">
      <c r="A132" s="362"/>
      <c r="B132" s="363"/>
      <c r="C132" s="363"/>
      <c r="D132" s="363"/>
      <c r="E132" s="363"/>
      <c r="F132" s="363"/>
      <c r="G132" s="363"/>
      <c r="H132" s="363"/>
      <c r="I132" s="363"/>
      <c r="J132" s="364"/>
    </row>
    <row r="133" spans="1:11" ht="15.6" customHeight="1" x14ac:dyDescent="0.25">
      <c r="A133" s="362"/>
      <c r="B133" s="363"/>
      <c r="C133" s="363"/>
      <c r="D133" s="363"/>
      <c r="E133" s="363"/>
      <c r="F133" s="363"/>
      <c r="G133" s="363"/>
      <c r="H133" s="363"/>
      <c r="I133" s="363"/>
      <c r="J133" s="364"/>
    </row>
    <row r="134" spans="1:11" ht="15.6" customHeight="1" x14ac:dyDescent="0.25">
      <c r="A134" s="362"/>
      <c r="B134" s="363"/>
      <c r="C134" s="363"/>
      <c r="D134" s="363"/>
      <c r="E134" s="363"/>
      <c r="F134" s="363"/>
      <c r="G134" s="363"/>
      <c r="H134" s="363"/>
      <c r="I134" s="363"/>
      <c r="J134" s="364"/>
    </row>
    <row r="135" spans="1:11" ht="15.6" customHeight="1" x14ac:dyDescent="0.25">
      <c r="A135" s="362"/>
      <c r="B135" s="363"/>
      <c r="C135" s="363"/>
      <c r="D135" s="363"/>
      <c r="E135" s="363"/>
      <c r="F135" s="363"/>
      <c r="G135" s="363"/>
      <c r="H135" s="363"/>
      <c r="I135" s="363"/>
      <c r="J135" s="364"/>
    </row>
    <row r="136" spans="1:11" ht="15.6" customHeight="1" thickBot="1" x14ac:dyDescent="0.3">
      <c r="A136" s="365"/>
      <c r="B136" s="366"/>
      <c r="C136" s="366"/>
      <c r="D136" s="366"/>
      <c r="E136" s="366"/>
      <c r="F136" s="366"/>
      <c r="G136" s="366"/>
      <c r="H136" s="366"/>
      <c r="I136" s="366"/>
      <c r="J136" s="367"/>
    </row>
    <row r="137" spans="1:11" ht="15.6" customHeight="1" x14ac:dyDescent="0.25">
      <c r="A137" s="328"/>
      <c r="B137" s="328"/>
      <c r="C137" s="328"/>
      <c r="D137" s="328"/>
      <c r="E137" s="328"/>
      <c r="F137" s="328"/>
      <c r="G137" s="328"/>
      <c r="H137" s="328"/>
      <c r="I137" s="328"/>
      <c r="J137" s="328"/>
    </row>
    <row r="138" spans="1:11" ht="15.6" customHeight="1" thickBot="1" x14ac:dyDescent="0.3">
      <c r="A138" s="349" t="s">
        <v>42</v>
      </c>
      <c r="B138" s="349"/>
      <c r="C138" s="349"/>
      <c r="D138" s="349"/>
      <c r="E138" s="349"/>
      <c r="F138" s="349"/>
      <c r="G138" s="349"/>
      <c r="H138" s="349"/>
      <c r="I138" s="349"/>
      <c r="J138" s="349"/>
    </row>
    <row r="139" spans="1:11" ht="15.6" customHeight="1" x14ac:dyDescent="0.25">
      <c r="A139" s="359" t="s">
        <v>210</v>
      </c>
      <c r="B139" s="360"/>
      <c r="C139" s="360"/>
      <c r="D139" s="360"/>
      <c r="E139" s="360"/>
      <c r="F139" s="360"/>
      <c r="G139" s="360"/>
      <c r="H139" s="360"/>
      <c r="I139" s="360"/>
      <c r="J139" s="361"/>
    </row>
    <row r="140" spans="1:11" ht="15.6" customHeight="1" x14ac:dyDescent="0.25">
      <c r="A140" s="362"/>
      <c r="B140" s="363"/>
      <c r="C140" s="363"/>
      <c r="D140" s="363"/>
      <c r="E140" s="363"/>
      <c r="F140" s="363"/>
      <c r="G140" s="363"/>
      <c r="H140" s="363"/>
      <c r="I140" s="363"/>
      <c r="J140" s="364"/>
      <c r="K140" s="258" t="s">
        <v>194</v>
      </c>
    </row>
    <row r="141" spans="1:11" ht="15.6" customHeight="1" x14ac:dyDescent="0.25">
      <c r="A141" s="362"/>
      <c r="B141" s="363"/>
      <c r="C141" s="363"/>
      <c r="D141" s="363"/>
      <c r="E141" s="363"/>
      <c r="F141" s="363"/>
      <c r="G141" s="363"/>
      <c r="H141" s="363"/>
      <c r="I141" s="363"/>
      <c r="J141" s="364"/>
    </row>
    <row r="142" spans="1:11" ht="15.6" customHeight="1" x14ac:dyDescent="0.25">
      <c r="A142" s="362"/>
      <c r="B142" s="363"/>
      <c r="C142" s="363"/>
      <c r="D142" s="363"/>
      <c r="E142" s="363"/>
      <c r="F142" s="363"/>
      <c r="G142" s="363"/>
      <c r="H142" s="363"/>
      <c r="I142" s="363"/>
      <c r="J142" s="364"/>
    </row>
    <row r="143" spans="1:11" ht="118.5" customHeight="1" thickBot="1" x14ac:dyDescent="0.3">
      <c r="A143" s="365"/>
      <c r="B143" s="366"/>
      <c r="C143" s="366"/>
      <c r="D143" s="366"/>
      <c r="E143" s="366"/>
      <c r="F143" s="366"/>
      <c r="G143" s="366"/>
      <c r="H143" s="366"/>
      <c r="I143" s="366"/>
      <c r="J143" s="367"/>
    </row>
    <row r="144" spans="1:11" ht="15.6" customHeight="1" x14ac:dyDescent="0.25">
      <c r="A144" s="328"/>
      <c r="B144" s="328"/>
      <c r="C144" s="328"/>
      <c r="D144" s="328"/>
      <c r="E144" s="328"/>
      <c r="F144" s="328"/>
      <c r="G144" s="328"/>
      <c r="H144" s="328"/>
      <c r="I144" s="328"/>
      <c r="J144" s="328"/>
    </row>
    <row r="145" spans="1:10" ht="15.6" customHeight="1" x14ac:dyDescent="0.25">
      <c r="A145" s="349" t="s">
        <v>43</v>
      </c>
      <c r="B145" s="349"/>
      <c r="C145" s="349"/>
      <c r="D145" s="349"/>
      <c r="E145" s="349"/>
      <c r="F145" s="349"/>
      <c r="G145" s="349"/>
      <c r="H145" s="349"/>
      <c r="I145" s="349"/>
      <c r="J145" s="349"/>
    </row>
    <row r="146" spans="1:10" ht="84" customHeight="1" x14ac:dyDescent="0.25">
      <c r="A146" s="368" t="s">
        <v>211</v>
      </c>
      <c r="B146" s="369"/>
      <c r="C146" s="369"/>
      <c r="D146" s="369"/>
      <c r="E146" s="369"/>
      <c r="F146" s="369"/>
      <c r="G146" s="369"/>
      <c r="H146" s="369"/>
      <c r="I146" s="369"/>
      <c r="J146" s="369"/>
    </row>
    <row r="147" spans="1:10" ht="15.6" customHeight="1" x14ac:dyDescent="0.25">
      <c r="A147" s="325"/>
      <c r="B147" s="326"/>
      <c r="C147" s="326"/>
      <c r="D147" s="326"/>
      <c r="E147" s="326"/>
      <c r="F147" s="326"/>
      <c r="G147" s="326"/>
      <c r="H147" s="326"/>
      <c r="I147" s="326"/>
      <c r="J147" s="327"/>
    </row>
    <row r="148" spans="1:10" ht="15.6" customHeight="1" x14ac:dyDescent="0.25">
      <c r="A148" s="328"/>
      <c r="B148" s="328"/>
      <c r="C148" s="328"/>
      <c r="D148" s="328"/>
      <c r="E148" s="328"/>
      <c r="F148" s="328"/>
      <c r="G148" s="328"/>
      <c r="H148" s="328"/>
      <c r="I148" s="328"/>
      <c r="J148" s="328"/>
    </row>
    <row r="149" spans="1:10" ht="15.6" customHeight="1" x14ac:dyDescent="0.25">
      <c r="A149" s="329" t="s">
        <v>44</v>
      </c>
      <c r="B149" s="329"/>
      <c r="C149" s="329"/>
      <c r="D149" s="329"/>
      <c r="E149" s="329"/>
      <c r="F149" s="329"/>
      <c r="G149" s="329"/>
      <c r="H149" s="329"/>
      <c r="I149" s="329"/>
      <c r="J149" s="329"/>
    </row>
    <row r="150" spans="1:10" ht="15.6" customHeight="1" x14ac:dyDescent="0.25">
      <c r="A150" s="350" t="s">
        <v>55</v>
      </c>
      <c r="B150" s="368"/>
      <c r="C150" s="368"/>
      <c r="D150" s="368"/>
      <c r="E150" s="368"/>
      <c r="F150" s="368"/>
      <c r="G150" s="368"/>
      <c r="H150" s="368"/>
      <c r="I150" s="368"/>
      <c r="J150" s="373"/>
    </row>
    <row r="151" spans="1:10" ht="15.6" customHeight="1" x14ac:dyDescent="0.25">
      <c r="A151" s="374"/>
      <c r="B151" s="375"/>
      <c r="C151" s="375"/>
      <c r="D151" s="375"/>
      <c r="E151" s="375"/>
      <c r="F151" s="375"/>
      <c r="G151" s="375"/>
      <c r="H151" s="375"/>
      <c r="I151" s="375"/>
      <c r="J151" s="376"/>
    </row>
    <row r="152" spans="1:10" ht="15.6" customHeight="1" x14ac:dyDescent="0.25">
      <c r="A152" s="374"/>
      <c r="B152" s="375"/>
      <c r="C152" s="375"/>
      <c r="D152" s="375"/>
      <c r="E152" s="375"/>
      <c r="F152" s="375"/>
      <c r="G152" s="375"/>
      <c r="H152" s="375"/>
      <c r="I152" s="375"/>
      <c r="J152" s="376"/>
    </row>
    <row r="153" spans="1:10" ht="15.6" customHeight="1" x14ac:dyDescent="0.25">
      <c r="A153" s="374"/>
      <c r="B153" s="375"/>
      <c r="C153" s="375"/>
      <c r="D153" s="375"/>
      <c r="E153" s="375"/>
      <c r="F153" s="375"/>
      <c r="G153" s="375"/>
      <c r="H153" s="375"/>
      <c r="I153" s="375"/>
      <c r="J153" s="376"/>
    </row>
    <row r="154" spans="1:10" ht="15.6" customHeight="1" x14ac:dyDescent="0.25">
      <c r="A154" s="374"/>
      <c r="B154" s="375"/>
      <c r="C154" s="375"/>
      <c r="D154" s="375"/>
      <c r="E154" s="375"/>
      <c r="F154" s="375"/>
      <c r="G154" s="375"/>
      <c r="H154" s="375"/>
      <c r="I154" s="375"/>
      <c r="J154" s="376"/>
    </row>
    <row r="155" spans="1:10" ht="15.6" customHeight="1" x14ac:dyDescent="0.25">
      <c r="A155" s="374"/>
      <c r="B155" s="375"/>
      <c r="C155" s="375"/>
      <c r="D155" s="375"/>
      <c r="E155" s="375"/>
      <c r="F155" s="375"/>
      <c r="G155" s="375"/>
      <c r="H155" s="375"/>
      <c r="I155" s="375"/>
      <c r="J155" s="376"/>
    </row>
    <row r="156" spans="1:10" ht="15.6" customHeight="1" thickBot="1" x14ac:dyDescent="0.3">
      <c r="A156" s="377"/>
      <c r="B156" s="378"/>
      <c r="C156" s="378"/>
      <c r="D156" s="378"/>
      <c r="E156" s="378"/>
      <c r="F156" s="378"/>
      <c r="G156" s="378"/>
      <c r="H156" s="378"/>
      <c r="I156" s="378"/>
      <c r="J156" s="379"/>
    </row>
    <row r="157" spans="1:10" ht="15.6" customHeight="1" thickBot="1" x14ac:dyDescent="0.3">
      <c r="A157" s="370"/>
      <c r="B157" s="371"/>
      <c r="C157" s="371"/>
      <c r="D157" s="371"/>
      <c r="E157" s="371"/>
      <c r="F157" s="371"/>
      <c r="G157" s="371"/>
      <c r="H157" s="371"/>
      <c r="I157" s="371"/>
      <c r="J157" s="372"/>
    </row>
    <row r="158" spans="1:10" ht="15.6" customHeight="1" x14ac:dyDescent="0.3">
      <c r="A158" s="338" t="s">
        <v>56</v>
      </c>
      <c r="B158" s="338"/>
      <c r="C158" s="338"/>
      <c r="D158" s="338"/>
      <c r="E158" s="338"/>
      <c r="F158" s="338"/>
      <c r="G158" s="338"/>
      <c r="H158" s="338"/>
      <c r="I158" s="338"/>
      <c r="J158" s="338"/>
    </row>
    <row r="159" spans="1:10" ht="15.6" customHeight="1" thickBot="1" x14ac:dyDescent="0.3">
      <c r="A159" s="339"/>
      <c r="B159" s="339"/>
      <c r="C159" s="339"/>
      <c r="D159" s="339"/>
      <c r="E159" s="339"/>
      <c r="F159" s="339"/>
      <c r="G159" s="339"/>
      <c r="H159" s="339"/>
      <c r="I159" s="339"/>
      <c r="J159" s="339"/>
    </row>
    <row r="160" spans="1:10" ht="15.6" customHeight="1" thickBot="1" x14ac:dyDescent="0.3">
      <c r="A160" s="340" t="s">
        <v>37</v>
      </c>
      <c r="B160" s="340"/>
      <c r="C160" s="341"/>
      <c r="D160" s="342"/>
      <c r="E160" s="342"/>
      <c r="F160" s="342"/>
      <c r="G160" s="342"/>
      <c r="H160" s="342"/>
      <c r="I160" s="342"/>
      <c r="J160" s="343"/>
    </row>
    <row r="161" spans="1:10" ht="15.6" customHeight="1" thickBot="1" x14ac:dyDescent="0.3">
      <c r="A161" s="344"/>
      <c r="B161" s="344"/>
      <c r="C161" s="344"/>
      <c r="D161" s="344"/>
      <c r="E161" s="344"/>
      <c r="F161" s="344"/>
      <c r="G161" s="344"/>
      <c r="H161" s="344"/>
      <c r="I161" s="344"/>
      <c r="J161" s="344"/>
    </row>
    <row r="162" spans="1:10" ht="15.6" customHeight="1" thickBot="1" x14ac:dyDescent="0.3">
      <c r="A162" s="345" t="s">
        <v>39</v>
      </c>
      <c r="B162" s="345"/>
      <c r="C162" s="346"/>
      <c r="D162" s="141"/>
      <c r="F162" s="347" t="s">
        <v>40</v>
      </c>
      <c r="G162" s="347"/>
      <c r="H162" s="348"/>
      <c r="I162" s="141"/>
    </row>
    <row r="163" spans="1:10" ht="15.6" customHeight="1" x14ac:dyDescent="0.25">
      <c r="A163" s="344"/>
      <c r="B163" s="344"/>
      <c r="C163" s="344"/>
      <c r="D163" s="344"/>
      <c r="E163" s="344"/>
      <c r="F163" s="344"/>
      <c r="G163" s="344"/>
      <c r="H163" s="344"/>
      <c r="I163" s="344"/>
      <c r="J163" s="344"/>
    </row>
    <row r="164" spans="1:10" ht="15.6" customHeight="1" thickBot="1" x14ac:dyDescent="0.3">
      <c r="A164" s="349" t="s">
        <v>41</v>
      </c>
      <c r="B164" s="349"/>
      <c r="C164" s="349"/>
      <c r="D164" s="349"/>
      <c r="E164" s="349"/>
      <c r="F164" s="349"/>
      <c r="G164" s="349"/>
      <c r="H164" s="349"/>
      <c r="I164" s="349"/>
      <c r="J164" s="349"/>
    </row>
    <row r="165" spans="1:10" ht="15.6" customHeight="1" x14ac:dyDescent="0.25">
      <c r="A165" s="359"/>
      <c r="B165" s="360"/>
      <c r="C165" s="360"/>
      <c r="D165" s="360"/>
      <c r="E165" s="360"/>
      <c r="F165" s="360"/>
      <c r="G165" s="360"/>
      <c r="H165" s="360"/>
      <c r="I165" s="360"/>
      <c r="J165" s="361"/>
    </row>
    <row r="166" spans="1:10" ht="15.6" customHeight="1" x14ac:dyDescent="0.25">
      <c r="A166" s="362"/>
      <c r="B166" s="363"/>
      <c r="C166" s="363"/>
      <c r="D166" s="363"/>
      <c r="E166" s="363"/>
      <c r="F166" s="363"/>
      <c r="G166" s="363"/>
      <c r="H166" s="363"/>
      <c r="I166" s="363"/>
      <c r="J166" s="364"/>
    </row>
    <row r="167" spans="1:10" ht="15.6" customHeight="1" x14ac:dyDescent="0.25">
      <c r="A167" s="362"/>
      <c r="B167" s="363"/>
      <c r="C167" s="363"/>
      <c r="D167" s="363"/>
      <c r="E167" s="363"/>
      <c r="F167" s="363"/>
      <c r="G167" s="363"/>
      <c r="H167" s="363"/>
      <c r="I167" s="363"/>
      <c r="J167" s="364"/>
    </row>
    <row r="168" spans="1:10" ht="15.6" customHeight="1" x14ac:dyDescent="0.25">
      <c r="A168" s="362"/>
      <c r="B168" s="363"/>
      <c r="C168" s="363"/>
      <c r="D168" s="363"/>
      <c r="E168" s="363"/>
      <c r="F168" s="363"/>
      <c r="G168" s="363"/>
      <c r="H168" s="363"/>
      <c r="I168" s="363"/>
      <c r="J168" s="364"/>
    </row>
    <row r="169" spans="1:10" ht="15.6" customHeight="1" x14ac:dyDescent="0.25">
      <c r="A169" s="362"/>
      <c r="B169" s="363"/>
      <c r="C169" s="363"/>
      <c r="D169" s="363"/>
      <c r="E169" s="363"/>
      <c r="F169" s="363"/>
      <c r="G169" s="363"/>
      <c r="H169" s="363"/>
      <c r="I169" s="363"/>
      <c r="J169" s="364"/>
    </row>
    <row r="170" spans="1:10" ht="15.6" customHeight="1" x14ac:dyDescent="0.25">
      <c r="A170" s="362"/>
      <c r="B170" s="363"/>
      <c r="C170" s="363"/>
      <c r="D170" s="363"/>
      <c r="E170" s="363"/>
      <c r="F170" s="363"/>
      <c r="G170" s="363"/>
      <c r="H170" s="363"/>
      <c r="I170" s="363"/>
      <c r="J170" s="364"/>
    </row>
    <row r="171" spans="1:10" ht="15.6" customHeight="1" x14ac:dyDescent="0.25">
      <c r="A171" s="362"/>
      <c r="B171" s="363"/>
      <c r="C171" s="363"/>
      <c r="D171" s="363"/>
      <c r="E171" s="363"/>
      <c r="F171" s="363"/>
      <c r="G171" s="363"/>
      <c r="H171" s="363"/>
      <c r="I171" s="363"/>
      <c r="J171" s="364"/>
    </row>
    <row r="172" spans="1:10" ht="15.6" customHeight="1" x14ac:dyDescent="0.25">
      <c r="A172" s="362"/>
      <c r="B172" s="363"/>
      <c r="C172" s="363"/>
      <c r="D172" s="363"/>
      <c r="E172" s="363"/>
      <c r="F172" s="363"/>
      <c r="G172" s="363"/>
      <c r="H172" s="363"/>
      <c r="I172" s="363"/>
      <c r="J172" s="364"/>
    </row>
    <row r="173" spans="1:10" ht="15.6" customHeight="1" x14ac:dyDescent="0.25">
      <c r="A173" s="362"/>
      <c r="B173" s="363"/>
      <c r="C173" s="363"/>
      <c r="D173" s="363"/>
      <c r="E173" s="363"/>
      <c r="F173" s="363"/>
      <c r="G173" s="363"/>
      <c r="H173" s="363"/>
      <c r="I173" s="363"/>
      <c r="J173" s="364"/>
    </row>
    <row r="174" spans="1:10" ht="15.6" customHeight="1" thickBot="1" x14ac:dyDescent="0.3">
      <c r="A174" s="365"/>
      <c r="B174" s="366"/>
      <c r="C174" s="366"/>
      <c r="D174" s="366"/>
      <c r="E174" s="366"/>
      <c r="F174" s="366"/>
      <c r="G174" s="366"/>
      <c r="H174" s="366"/>
      <c r="I174" s="366"/>
      <c r="J174" s="367"/>
    </row>
    <row r="175" spans="1:10" ht="15.6" customHeight="1" x14ac:dyDescent="0.25">
      <c r="A175" s="328"/>
      <c r="B175" s="328"/>
      <c r="C175" s="328"/>
      <c r="D175" s="328"/>
      <c r="E175" s="328"/>
      <c r="F175" s="328"/>
      <c r="G175" s="328"/>
      <c r="H175" s="328"/>
      <c r="I175" s="328"/>
      <c r="J175" s="328"/>
    </row>
    <row r="176" spans="1:10" ht="15.6" customHeight="1" thickBot="1" x14ac:dyDescent="0.3">
      <c r="A176" s="349" t="s">
        <v>42</v>
      </c>
      <c r="B176" s="349"/>
      <c r="C176" s="349"/>
      <c r="D176" s="349"/>
      <c r="E176" s="349"/>
      <c r="F176" s="349"/>
      <c r="G176" s="349"/>
      <c r="H176" s="349"/>
      <c r="I176" s="349"/>
      <c r="J176" s="349"/>
    </row>
    <row r="177" spans="1:10" ht="15.6" customHeight="1" x14ac:dyDescent="0.25">
      <c r="A177" s="359"/>
      <c r="B177" s="360"/>
      <c r="C177" s="360"/>
      <c r="D177" s="360"/>
      <c r="E177" s="360"/>
      <c r="F177" s="360"/>
      <c r="G177" s="360"/>
      <c r="H177" s="360"/>
      <c r="I177" s="360"/>
      <c r="J177" s="361"/>
    </row>
    <row r="178" spans="1:10" ht="15.6" customHeight="1" x14ac:dyDescent="0.25">
      <c r="A178" s="362"/>
      <c r="B178" s="363"/>
      <c r="C178" s="363"/>
      <c r="D178" s="363"/>
      <c r="E178" s="363"/>
      <c r="F178" s="363"/>
      <c r="G178" s="363"/>
      <c r="H178" s="363"/>
      <c r="I178" s="363"/>
      <c r="J178" s="364"/>
    </row>
    <row r="179" spans="1:10" ht="15.6" customHeight="1" x14ac:dyDescent="0.25">
      <c r="A179" s="362"/>
      <c r="B179" s="363"/>
      <c r="C179" s="363"/>
      <c r="D179" s="363"/>
      <c r="E179" s="363"/>
      <c r="F179" s="363"/>
      <c r="G179" s="363"/>
      <c r="H179" s="363"/>
      <c r="I179" s="363"/>
      <c r="J179" s="364"/>
    </row>
    <row r="180" spans="1:10" ht="15.6" customHeight="1" x14ac:dyDescent="0.25">
      <c r="A180" s="362"/>
      <c r="B180" s="363"/>
      <c r="C180" s="363"/>
      <c r="D180" s="363"/>
      <c r="E180" s="363"/>
      <c r="F180" s="363"/>
      <c r="G180" s="363"/>
      <c r="H180" s="363"/>
      <c r="I180" s="363"/>
      <c r="J180" s="364"/>
    </row>
    <row r="181" spans="1:10" ht="15.6" customHeight="1" thickBot="1" x14ac:dyDescent="0.3">
      <c r="A181" s="365"/>
      <c r="B181" s="366"/>
      <c r="C181" s="366"/>
      <c r="D181" s="366"/>
      <c r="E181" s="366"/>
      <c r="F181" s="366"/>
      <c r="G181" s="366"/>
      <c r="H181" s="366"/>
      <c r="I181" s="366"/>
      <c r="J181" s="367"/>
    </row>
    <row r="182" spans="1:10" ht="15.6" customHeight="1" x14ac:dyDescent="0.25">
      <c r="A182" s="328"/>
      <c r="B182" s="328"/>
      <c r="C182" s="328"/>
      <c r="D182" s="328"/>
      <c r="E182" s="328"/>
      <c r="F182" s="328"/>
      <c r="G182" s="328"/>
      <c r="H182" s="328"/>
      <c r="I182" s="328"/>
      <c r="J182" s="328"/>
    </row>
    <row r="183" spans="1:10" ht="15.6" customHeight="1" x14ac:dyDescent="0.25">
      <c r="A183" s="349" t="s">
        <v>43</v>
      </c>
      <c r="B183" s="349"/>
      <c r="C183" s="349"/>
      <c r="D183" s="349"/>
      <c r="E183" s="349"/>
      <c r="F183" s="349"/>
      <c r="G183" s="349"/>
      <c r="H183" s="349"/>
      <c r="I183" s="349"/>
      <c r="J183" s="349"/>
    </row>
    <row r="184" spans="1:10" ht="15.6" customHeight="1" x14ac:dyDescent="0.25">
      <c r="A184" s="380"/>
      <c r="B184" s="380"/>
      <c r="C184" s="380"/>
      <c r="D184" s="380"/>
      <c r="E184" s="380"/>
      <c r="F184" s="380"/>
      <c r="G184" s="380"/>
      <c r="H184" s="380"/>
      <c r="I184" s="380"/>
      <c r="J184" s="380"/>
    </row>
    <row r="185" spans="1:10" ht="67.5" customHeight="1" x14ac:dyDescent="0.25">
      <c r="A185" s="381"/>
      <c r="B185" s="381"/>
      <c r="C185" s="381"/>
      <c r="D185" s="381"/>
      <c r="E185" s="381"/>
      <c r="F185" s="381"/>
      <c r="G185" s="381"/>
      <c r="H185" s="381"/>
      <c r="I185" s="381"/>
      <c r="J185" s="381"/>
    </row>
    <row r="186" spans="1:10" ht="15.6" customHeight="1" x14ac:dyDescent="0.25">
      <c r="A186" s="328"/>
      <c r="B186" s="328"/>
      <c r="C186" s="328"/>
      <c r="D186" s="328"/>
      <c r="E186" s="328"/>
      <c r="F186" s="328"/>
      <c r="G186" s="328"/>
      <c r="H186" s="328"/>
      <c r="I186" s="328"/>
      <c r="J186" s="328"/>
    </row>
    <row r="187" spans="1:10" ht="15.6" customHeight="1" thickBot="1" x14ac:dyDescent="0.3">
      <c r="A187" s="329" t="s">
        <v>44</v>
      </c>
      <c r="B187" s="329"/>
      <c r="C187" s="329"/>
      <c r="D187" s="329"/>
      <c r="E187" s="329"/>
      <c r="F187" s="329"/>
      <c r="G187" s="329"/>
      <c r="H187" s="329"/>
      <c r="I187" s="329"/>
      <c r="J187" s="329"/>
    </row>
    <row r="188" spans="1:10" ht="15.6" customHeight="1" x14ac:dyDescent="0.25">
      <c r="A188" s="330"/>
      <c r="B188" s="331"/>
      <c r="C188" s="331"/>
      <c r="D188" s="331"/>
      <c r="E188" s="331"/>
      <c r="F188" s="331"/>
      <c r="G188" s="331"/>
      <c r="H188" s="331"/>
      <c r="I188" s="331"/>
      <c r="J188" s="332"/>
    </row>
    <row r="189" spans="1:10" ht="15.6" customHeight="1" x14ac:dyDescent="0.25">
      <c r="A189" s="333"/>
      <c r="B189" s="334"/>
      <c r="C189" s="334"/>
      <c r="D189" s="334"/>
      <c r="E189" s="334"/>
      <c r="F189" s="334"/>
      <c r="G189" s="334"/>
      <c r="H189" s="334"/>
      <c r="I189" s="334"/>
      <c r="J189" s="335"/>
    </row>
    <row r="190" spans="1:10" ht="15.6" customHeight="1" x14ac:dyDescent="0.25">
      <c r="A190" s="333"/>
      <c r="B190" s="334"/>
      <c r="C190" s="334"/>
      <c r="D190" s="334"/>
      <c r="E190" s="334"/>
      <c r="F190" s="334"/>
      <c r="G190" s="334"/>
      <c r="H190" s="334"/>
      <c r="I190" s="334"/>
      <c r="J190" s="335"/>
    </row>
    <row r="191" spans="1:10" ht="15.6" customHeight="1" x14ac:dyDescent="0.25">
      <c r="A191" s="333"/>
      <c r="B191" s="334"/>
      <c r="C191" s="334"/>
      <c r="D191" s="334"/>
      <c r="E191" s="334"/>
      <c r="F191" s="334"/>
      <c r="G191" s="334"/>
      <c r="H191" s="334"/>
      <c r="I191" s="334"/>
      <c r="J191" s="335"/>
    </row>
    <row r="192" spans="1:10" ht="15.6" customHeight="1" x14ac:dyDescent="0.25">
      <c r="A192" s="333"/>
      <c r="B192" s="334"/>
      <c r="C192" s="334"/>
      <c r="D192" s="334"/>
      <c r="E192" s="334"/>
      <c r="F192" s="334"/>
      <c r="G192" s="334"/>
      <c r="H192" s="334"/>
      <c r="I192" s="334"/>
      <c r="J192" s="335"/>
    </row>
    <row r="193" spans="1:10" ht="15.6" customHeight="1" x14ac:dyDescent="0.25">
      <c r="A193" s="333"/>
      <c r="B193" s="334"/>
      <c r="C193" s="334"/>
      <c r="D193" s="334"/>
      <c r="E193" s="334"/>
      <c r="F193" s="334"/>
      <c r="G193" s="334"/>
      <c r="H193" s="334"/>
      <c r="I193" s="334"/>
      <c r="J193" s="335"/>
    </row>
    <row r="194" spans="1:10" ht="15.6" customHeight="1" thickBot="1" x14ac:dyDescent="0.3">
      <c r="A194" s="336"/>
      <c r="B194" s="329"/>
      <c r="C194" s="329"/>
      <c r="D194" s="329"/>
      <c r="E194" s="329"/>
      <c r="F194" s="329"/>
      <c r="G194" s="329"/>
      <c r="H194" s="329"/>
      <c r="I194" s="329"/>
      <c r="J194" s="337"/>
    </row>
    <row r="195" spans="1:10" ht="15.6" customHeight="1" thickBot="1" x14ac:dyDescent="0.3">
      <c r="A195" s="370"/>
      <c r="B195" s="371"/>
      <c r="C195" s="371"/>
      <c r="D195" s="371"/>
      <c r="E195" s="371"/>
      <c r="F195" s="371"/>
      <c r="G195" s="371"/>
      <c r="H195" s="371"/>
      <c r="I195" s="371"/>
      <c r="J195" s="372"/>
    </row>
    <row r="196" spans="1:10" ht="15.6" customHeight="1" x14ac:dyDescent="0.3">
      <c r="A196" s="338" t="s">
        <v>57</v>
      </c>
      <c r="B196" s="338"/>
      <c r="C196" s="338"/>
      <c r="D196" s="338"/>
      <c r="E196" s="338"/>
      <c r="F196" s="338"/>
      <c r="G196" s="338"/>
      <c r="H196" s="338"/>
      <c r="I196" s="338"/>
      <c r="J196" s="338"/>
    </row>
    <row r="197" spans="1:10" ht="15.6" customHeight="1" thickBot="1" x14ac:dyDescent="0.3">
      <c r="A197" s="339"/>
      <c r="B197" s="339"/>
      <c r="C197" s="339"/>
      <c r="D197" s="339"/>
      <c r="E197" s="339"/>
      <c r="F197" s="339"/>
      <c r="G197" s="339"/>
      <c r="H197" s="339"/>
      <c r="I197" s="339"/>
      <c r="J197" s="339"/>
    </row>
    <row r="198" spans="1:10" ht="15.6" customHeight="1" thickBot="1" x14ac:dyDescent="0.3">
      <c r="A198" s="340" t="s">
        <v>37</v>
      </c>
      <c r="B198" s="340"/>
      <c r="C198" s="341"/>
      <c r="D198" s="342"/>
      <c r="E198" s="342"/>
      <c r="F198" s="342"/>
      <c r="G198" s="342"/>
      <c r="H198" s="342"/>
      <c r="I198" s="342"/>
      <c r="J198" s="343"/>
    </row>
    <row r="199" spans="1:10" ht="15.6" customHeight="1" thickBot="1" x14ac:dyDescent="0.3">
      <c r="A199" s="344"/>
      <c r="B199" s="344"/>
      <c r="C199" s="344"/>
      <c r="D199" s="344"/>
      <c r="E199" s="344"/>
      <c r="F199" s="344"/>
      <c r="G199" s="344"/>
      <c r="H199" s="344"/>
      <c r="I199" s="344"/>
      <c r="J199" s="344"/>
    </row>
    <row r="200" spans="1:10" ht="15.6" customHeight="1" thickBot="1" x14ac:dyDescent="0.3">
      <c r="A200" s="345" t="s">
        <v>39</v>
      </c>
      <c r="B200" s="345"/>
      <c r="C200" s="346"/>
      <c r="D200" s="141"/>
      <c r="F200" s="347" t="s">
        <v>40</v>
      </c>
      <c r="G200" s="347"/>
      <c r="H200" s="348"/>
      <c r="I200" s="141"/>
    </row>
    <row r="201" spans="1:10" ht="15.6" customHeight="1" x14ac:dyDescent="0.25">
      <c r="A201" s="344"/>
      <c r="B201" s="344"/>
      <c r="C201" s="344"/>
      <c r="D201" s="344"/>
      <c r="E201" s="344"/>
      <c r="F201" s="344"/>
      <c r="G201" s="344"/>
      <c r="H201" s="344"/>
      <c r="I201" s="344"/>
      <c r="J201" s="344"/>
    </row>
    <row r="202" spans="1:10" ht="15.6" customHeight="1" thickBot="1" x14ac:dyDescent="0.3">
      <c r="A202" s="349" t="s">
        <v>41</v>
      </c>
      <c r="B202" s="349"/>
      <c r="C202" s="349"/>
      <c r="D202" s="349"/>
      <c r="E202" s="349"/>
      <c r="F202" s="349"/>
      <c r="G202" s="349"/>
      <c r="H202" s="349"/>
      <c r="I202" s="349"/>
      <c r="J202" s="349"/>
    </row>
    <row r="203" spans="1:10" ht="15.6" customHeight="1" x14ac:dyDescent="0.25">
      <c r="A203" s="359"/>
      <c r="B203" s="360"/>
      <c r="C203" s="360"/>
      <c r="D203" s="360"/>
      <c r="E203" s="360"/>
      <c r="F203" s="360"/>
      <c r="G203" s="360"/>
      <c r="H203" s="360"/>
      <c r="I203" s="360"/>
      <c r="J203" s="361"/>
    </row>
    <row r="204" spans="1:10" ht="15.6" customHeight="1" x14ac:dyDescent="0.25">
      <c r="A204" s="362"/>
      <c r="B204" s="363"/>
      <c r="C204" s="363"/>
      <c r="D204" s="363"/>
      <c r="E204" s="363"/>
      <c r="F204" s="363"/>
      <c r="G204" s="363"/>
      <c r="H204" s="363"/>
      <c r="I204" s="363"/>
      <c r="J204" s="364"/>
    </row>
    <row r="205" spans="1:10" ht="15.6" customHeight="1" x14ac:dyDescent="0.25">
      <c r="A205" s="362"/>
      <c r="B205" s="363"/>
      <c r="C205" s="363"/>
      <c r="D205" s="363"/>
      <c r="E205" s="363"/>
      <c r="F205" s="363"/>
      <c r="G205" s="363"/>
      <c r="H205" s="363"/>
      <c r="I205" s="363"/>
      <c r="J205" s="364"/>
    </row>
    <row r="206" spans="1:10" ht="15.6" customHeight="1" x14ac:dyDescent="0.25">
      <c r="A206" s="362"/>
      <c r="B206" s="363"/>
      <c r="C206" s="363"/>
      <c r="D206" s="363"/>
      <c r="E206" s="363"/>
      <c r="F206" s="363"/>
      <c r="G206" s="363"/>
      <c r="H206" s="363"/>
      <c r="I206" s="363"/>
      <c r="J206" s="364"/>
    </row>
    <row r="207" spans="1:10" ht="15.6" customHeight="1" x14ac:dyDescent="0.25">
      <c r="A207" s="362"/>
      <c r="B207" s="363"/>
      <c r="C207" s="363"/>
      <c r="D207" s="363"/>
      <c r="E207" s="363"/>
      <c r="F207" s="363"/>
      <c r="G207" s="363"/>
      <c r="H207" s="363"/>
      <c r="I207" s="363"/>
      <c r="J207" s="364"/>
    </row>
    <row r="208" spans="1:10" ht="15.6" customHeight="1" x14ac:dyDescent="0.25">
      <c r="A208" s="362"/>
      <c r="B208" s="363"/>
      <c r="C208" s="363"/>
      <c r="D208" s="363"/>
      <c r="E208" s="363"/>
      <c r="F208" s="363"/>
      <c r="G208" s="363"/>
      <c r="H208" s="363"/>
      <c r="I208" s="363"/>
      <c r="J208" s="364"/>
    </row>
    <row r="209" spans="1:10" ht="15.6" customHeight="1" x14ac:dyDescent="0.25">
      <c r="A209" s="362"/>
      <c r="B209" s="363"/>
      <c r="C209" s="363"/>
      <c r="D209" s="363"/>
      <c r="E209" s="363"/>
      <c r="F209" s="363"/>
      <c r="G209" s="363"/>
      <c r="H209" s="363"/>
      <c r="I209" s="363"/>
      <c r="J209" s="364"/>
    </row>
    <row r="210" spans="1:10" ht="15.6" customHeight="1" x14ac:dyDescent="0.25">
      <c r="A210" s="362"/>
      <c r="B210" s="363"/>
      <c r="C210" s="363"/>
      <c r="D210" s="363"/>
      <c r="E210" s="363"/>
      <c r="F210" s="363"/>
      <c r="G210" s="363"/>
      <c r="H210" s="363"/>
      <c r="I210" s="363"/>
      <c r="J210" s="364"/>
    </row>
    <row r="211" spans="1:10" ht="15.6" customHeight="1" x14ac:dyDescent="0.25">
      <c r="A211" s="362"/>
      <c r="B211" s="363"/>
      <c r="C211" s="363"/>
      <c r="D211" s="363"/>
      <c r="E211" s="363"/>
      <c r="F211" s="363"/>
      <c r="G211" s="363"/>
      <c r="H211" s="363"/>
      <c r="I211" s="363"/>
      <c r="J211" s="364"/>
    </row>
    <row r="212" spans="1:10" ht="15.6" customHeight="1" thickBot="1" x14ac:dyDescent="0.3">
      <c r="A212" s="365"/>
      <c r="B212" s="366"/>
      <c r="C212" s="366"/>
      <c r="D212" s="366"/>
      <c r="E212" s="366"/>
      <c r="F212" s="366"/>
      <c r="G212" s="366"/>
      <c r="H212" s="366"/>
      <c r="I212" s="366"/>
      <c r="J212" s="367"/>
    </row>
    <row r="213" spans="1:10" ht="15.6" customHeight="1" x14ac:dyDescent="0.25">
      <c r="A213" s="328"/>
      <c r="B213" s="328"/>
      <c r="C213" s="328"/>
      <c r="D213" s="328"/>
      <c r="E213" s="328"/>
      <c r="F213" s="328"/>
      <c r="G213" s="328"/>
      <c r="H213" s="328"/>
      <c r="I213" s="328"/>
      <c r="J213" s="328"/>
    </row>
    <row r="214" spans="1:10" ht="15.6" customHeight="1" thickBot="1" x14ac:dyDescent="0.3">
      <c r="A214" s="349" t="s">
        <v>42</v>
      </c>
      <c r="B214" s="349"/>
      <c r="C214" s="349"/>
      <c r="D214" s="349"/>
      <c r="E214" s="349"/>
      <c r="F214" s="349"/>
      <c r="G214" s="349"/>
      <c r="H214" s="349"/>
      <c r="I214" s="349"/>
      <c r="J214" s="349"/>
    </row>
    <row r="215" spans="1:10" ht="15.6" customHeight="1" x14ac:dyDescent="0.25">
      <c r="A215" s="359"/>
      <c r="B215" s="360"/>
      <c r="C215" s="360"/>
      <c r="D215" s="360"/>
      <c r="E215" s="360"/>
      <c r="F215" s="360"/>
      <c r="G215" s="360"/>
      <c r="H215" s="360"/>
      <c r="I215" s="360"/>
      <c r="J215" s="361"/>
    </row>
    <row r="216" spans="1:10" ht="15.6" customHeight="1" x14ac:dyDescent="0.25">
      <c r="A216" s="362"/>
      <c r="B216" s="363"/>
      <c r="C216" s="363"/>
      <c r="D216" s="363"/>
      <c r="E216" s="363"/>
      <c r="F216" s="363"/>
      <c r="G216" s="363"/>
      <c r="H216" s="363"/>
      <c r="I216" s="363"/>
      <c r="J216" s="364"/>
    </row>
    <row r="217" spans="1:10" ht="15.6" customHeight="1" x14ac:dyDescent="0.25">
      <c r="A217" s="362"/>
      <c r="B217" s="363"/>
      <c r="C217" s="363"/>
      <c r="D217" s="363"/>
      <c r="E217" s="363"/>
      <c r="F217" s="363"/>
      <c r="G217" s="363"/>
      <c r="H217" s="363"/>
      <c r="I217" s="363"/>
      <c r="J217" s="364"/>
    </row>
    <row r="218" spans="1:10" ht="15.6" customHeight="1" x14ac:dyDescent="0.25">
      <c r="A218" s="362"/>
      <c r="B218" s="363"/>
      <c r="C218" s="363"/>
      <c r="D218" s="363"/>
      <c r="E218" s="363"/>
      <c r="F218" s="363"/>
      <c r="G218" s="363"/>
      <c r="H218" s="363"/>
      <c r="I218" s="363"/>
      <c r="J218" s="364"/>
    </row>
    <row r="219" spans="1:10" ht="15.6" customHeight="1" thickBot="1" x14ac:dyDescent="0.3">
      <c r="A219" s="365"/>
      <c r="B219" s="366"/>
      <c r="C219" s="366"/>
      <c r="D219" s="366"/>
      <c r="E219" s="366"/>
      <c r="F219" s="366"/>
      <c r="G219" s="366"/>
      <c r="H219" s="366"/>
      <c r="I219" s="366"/>
      <c r="J219" s="367"/>
    </row>
    <row r="220" spans="1:10" ht="15.6" customHeight="1" x14ac:dyDescent="0.25">
      <c r="A220" s="328"/>
      <c r="B220" s="328"/>
      <c r="C220" s="328"/>
      <c r="D220" s="328"/>
      <c r="E220" s="328"/>
      <c r="F220" s="328"/>
      <c r="G220" s="328"/>
      <c r="H220" s="328"/>
      <c r="I220" s="328"/>
      <c r="J220" s="328"/>
    </row>
    <row r="221" spans="1:10" ht="15.6" customHeight="1" x14ac:dyDescent="0.25">
      <c r="A221" s="349" t="s">
        <v>43</v>
      </c>
      <c r="B221" s="349"/>
      <c r="C221" s="349"/>
      <c r="D221" s="349"/>
      <c r="E221" s="349"/>
      <c r="F221" s="349"/>
      <c r="G221" s="349"/>
      <c r="H221" s="349"/>
      <c r="I221" s="349"/>
      <c r="J221" s="349"/>
    </row>
    <row r="222" spans="1:10" ht="57" customHeight="1" x14ac:dyDescent="0.25">
      <c r="A222" s="380"/>
      <c r="B222" s="380"/>
      <c r="C222" s="380"/>
      <c r="D222" s="380"/>
      <c r="E222" s="380"/>
      <c r="F222" s="380"/>
      <c r="G222" s="380"/>
      <c r="H222" s="380"/>
      <c r="I222" s="380"/>
      <c r="J222" s="380"/>
    </row>
    <row r="223" spans="1:10" ht="15.6" customHeight="1" x14ac:dyDescent="0.25">
      <c r="A223" s="325"/>
      <c r="B223" s="326"/>
      <c r="C223" s="326"/>
      <c r="D223" s="326"/>
      <c r="E223" s="326"/>
      <c r="F223" s="326"/>
      <c r="G223" s="326"/>
      <c r="H223" s="326"/>
      <c r="I223" s="326"/>
      <c r="J223" s="327"/>
    </row>
    <row r="224" spans="1:10" ht="15.6" customHeight="1" x14ac:dyDescent="0.25">
      <c r="A224" s="328"/>
      <c r="B224" s="328"/>
      <c r="C224" s="328"/>
      <c r="D224" s="328"/>
      <c r="E224" s="328"/>
      <c r="F224" s="328"/>
      <c r="G224" s="328"/>
      <c r="H224" s="328"/>
      <c r="I224" s="328"/>
      <c r="J224" s="328"/>
    </row>
    <row r="225" spans="1:10" ht="15.6" customHeight="1" thickBot="1" x14ac:dyDescent="0.3">
      <c r="A225" s="329" t="s">
        <v>44</v>
      </c>
      <c r="B225" s="329"/>
      <c r="C225" s="329"/>
      <c r="D225" s="329"/>
      <c r="E225" s="329"/>
      <c r="F225" s="329"/>
      <c r="G225" s="329"/>
      <c r="H225" s="329"/>
      <c r="I225" s="329"/>
      <c r="J225" s="329"/>
    </row>
    <row r="226" spans="1:10" ht="15.6" customHeight="1" x14ac:dyDescent="0.25">
      <c r="A226" s="330"/>
      <c r="B226" s="331"/>
      <c r="C226" s="331"/>
      <c r="D226" s="331"/>
      <c r="E226" s="331"/>
      <c r="F226" s="331"/>
      <c r="G226" s="331"/>
      <c r="H226" s="331"/>
      <c r="I226" s="331"/>
      <c r="J226" s="332"/>
    </row>
    <row r="227" spans="1:10" ht="15.6" customHeight="1" x14ac:dyDescent="0.25">
      <c r="A227" s="333"/>
      <c r="B227" s="334"/>
      <c r="C227" s="334"/>
      <c r="D227" s="334"/>
      <c r="E227" s="334"/>
      <c r="F227" s="334"/>
      <c r="G227" s="334"/>
      <c r="H227" s="334"/>
      <c r="I227" s="334"/>
      <c r="J227" s="335"/>
    </row>
    <row r="228" spans="1:10" ht="15.6" customHeight="1" x14ac:dyDescent="0.25">
      <c r="A228" s="333"/>
      <c r="B228" s="334"/>
      <c r="C228" s="334"/>
      <c r="D228" s="334"/>
      <c r="E228" s="334"/>
      <c r="F228" s="334"/>
      <c r="G228" s="334"/>
      <c r="H228" s="334"/>
      <c r="I228" s="334"/>
      <c r="J228" s="335"/>
    </row>
    <row r="229" spans="1:10" ht="15.6" customHeight="1" x14ac:dyDescent="0.25">
      <c r="A229" s="333"/>
      <c r="B229" s="334"/>
      <c r="C229" s="334"/>
      <c r="D229" s="334"/>
      <c r="E229" s="334"/>
      <c r="F229" s="334"/>
      <c r="G229" s="334"/>
      <c r="H229" s="334"/>
      <c r="I229" s="334"/>
      <c r="J229" s="335"/>
    </row>
    <row r="230" spans="1:10" ht="15.6" customHeight="1" x14ac:dyDescent="0.25">
      <c r="A230" s="333"/>
      <c r="B230" s="334"/>
      <c r="C230" s="334"/>
      <c r="D230" s="334"/>
      <c r="E230" s="334"/>
      <c r="F230" s="334"/>
      <c r="G230" s="334"/>
      <c r="H230" s="334"/>
      <c r="I230" s="334"/>
      <c r="J230" s="335"/>
    </row>
    <row r="231" spans="1:10" ht="15.6" customHeight="1" x14ac:dyDescent="0.25">
      <c r="A231" s="333"/>
      <c r="B231" s="334"/>
      <c r="C231" s="334"/>
      <c r="D231" s="334"/>
      <c r="E231" s="334"/>
      <c r="F231" s="334"/>
      <c r="G231" s="334"/>
      <c r="H231" s="334"/>
      <c r="I231" s="334"/>
      <c r="J231" s="335"/>
    </row>
    <row r="232" spans="1:10" ht="15.6" customHeight="1" thickBot="1" x14ac:dyDescent="0.3">
      <c r="A232" s="336"/>
      <c r="B232" s="329"/>
      <c r="C232" s="329"/>
      <c r="D232" s="329"/>
      <c r="E232" s="329"/>
      <c r="F232" s="329"/>
      <c r="G232" s="329"/>
      <c r="H232" s="329"/>
      <c r="I232" s="329"/>
      <c r="J232" s="337"/>
    </row>
    <row r="233" spans="1:10" ht="15.6" customHeight="1" thickBot="1" x14ac:dyDescent="0.3">
      <c r="A233" s="370"/>
      <c r="B233" s="371"/>
      <c r="C233" s="371"/>
      <c r="D233" s="371"/>
      <c r="E233" s="371"/>
      <c r="F233" s="371"/>
      <c r="G233" s="371"/>
      <c r="H233" s="371"/>
      <c r="I233" s="371"/>
      <c r="J233" s="372"/>
    </row>
    <row r="234" spans="1:10" ht="15.6" customHeight="1" x14ac:dyDescent="0.3">
      <c r="A234" s="338" t="s">
        <v>58</v>
      </c>
      <c r="B234" s="338"/>
      <c r="C234" s="338"/>
      <c r="D234" s="338"/>
      <c r="E234" s="338"/>
      <c r="F234" s="338"/>
      <c r="G234" s="338"/>
      <c r="H234" s="338"/>
      <c r="I234" s="338"/>
      <c r="J234" s="338"/>
    </row>
    <row r="235" spans="1:10" ht="15.6" customHeight="1" thickBot="1" x14ac:dyDescent="0.3">
      <c r="A235" s="339"/>
      <c r="B235" s="339"/>
      <c r="C235" s="339"/>
      <c r="D235" s="339"/>
      <c r="E235" s="339"/>
      <c r="F235" s="339"/>
      <c r="G235" s="339"/>
      <c r="H235" s="339"/>
      <c r="I235" s="339"/>
      <c r="J235" s="339"/>
    </row>
    <row r="236" spans="1:10" ht="15.6" customHeight="1" thickBot="1" x14ac:dyDescent="0.3">
      <c r="A236" s="340" t="s">
        <v>37</v>
      </c>
      <c r="B236" s="340"/>
      <c r="C236" s="341"/>
      <c r="D236" s="342"/>
      <c r="E236" s="342"/>
      <c r="F236" s="342"/>
      <c r="G236" s="342"/>
      <c r="H236" s="342"/>
      <c r="I236" s="342"/>
      <c r="J236" s="343"/>
    </row>
    <row r="237" spans="1:10" ht="15.6" customHeight="1" thickBot="1" x14ac:dyDescent="0.3">
      <c r="A237" s="344"/>
      <c r="B237" s="344"/>
      <c r="C237" s="344"/>
      <c r="D237" s="344"/>
      <c r="E237" s="344"/>
      <c r="F237" s="344"/>
      <c r="G237" s="344"/>
      <c r="H237" s="344"/>
      <c r="I237" s="344"/>
      <c r="J237" s="344"/>
    </row>
    <row r="238" spans="1:10" ht="15.6" customHeight="1" thickBot="1" x14ac:dyDescent="0.3">
      <c r="A238" s="345" t="s">
        <v>39</v>
      </c>
      <c r="B238" s="345"/>
      <c r="C238" s="346"/>
      <c r="D238" s="141"/>
      <c r="F238" s="347" t="s">
        <v>40</v>
      </c>
      <c r="G238" s="347"/>
      <c r="H238" s="348"/>
      <c r="I238" s="141"/>
    </row>
    <row r="239" spans="1:10" ht="15.6" customHeight="1" x14ac:dyDescent="0.25">
      <c r="A239" s="344"/>
      <c r="B239" s="344"/>
      <c r="C239" s="344"/>
      <c r="D239" s="344"/>
      <c r="E239" s="344"/>
      <c r="F239" s="344"/>
      <c r="G239" s="344"/>
      <c r="H239" s="344"/>
      <c r="I239" s="344"/>
      <c r="J239" s="344"/>
    </row>
    <row r="240" spans="1:10" ht="15.6" customHeight="1" thickBot="1" x14ac:dyDescent="0.3">
      <c r="A240" s="349" t="s">
        <v>41</v>
      </c>
      <c r="B240" s="349"/>
      <c r="C240" s="349"/>
      <c r="D240" s="349"/>
      <c r="E240" s="349"/>
      <c r="F240" s="349"/>
      <c r="G240" s="349"/>
      <c r="H240" s="349"/>
      <c r="I240" s="349"/>
      <c r="J240" s="349"/>
    </row>
    <row r="241" spans="1:10" ht="15.6" customHeight="1" x14ac:dyDescent="0.25">
      <c r="A241" s="359"/>
      <c r="B241" s="360"/>
      <c r="C241" s="360"/>
      <c r="D241" s="360"/>
      <c r="E241" s="360"/>
      <c r="F241" s="360"/>
      <c r="G241" s="360"/>
      <c r="H241" s="360"/>
      <c r="I241" s="360"/>
      <c r="J241" s="361"/>
    </row>
    <row r="242" spans="1:10" ht="15.6" customHeight="1" x14ac:dyDescent="0.25">
      <c r="A242" s="362"/>
      <c r="B242" s="363"/>
      <c r="C242" s="363"/>
      <c r="D242" s="363"/>
      <c r="E242" s="363"/>
      <c r="F242" s="363"/>
      <c r="G242" s="363"/>
      <c r="H242" s="363"/>
      <c r="I242" s="363"/>
      <c r="J242" s="364"/>
    </row>
    <row r="243" spans="1:10" ht="15.6" customHeight="1" x14ac:dyDescent="0.25">
      <c r="A243" s="362"/>
      <c r="B243" s="363"/>
      <c r="C243" s="363"/>
      <c r="D243" s="363"/>
      <c r="E243" s="363"/>
      <c r="F243" s="363"/>
      <c r="G243" s="363"/>
      <c r="H243" s="363"/>
      <c r="I243" s="363"/>
      <c r="J243" s="364"/>
    </row>
    <row r="244" spans="1:10" ht="15.6" customHeight="1" x14ac:dyDescent="0.25">
      <c r="A244" s="362"/>
      <c r="B244" s="363"/>
      <c r="C244" s="363"/>
      <c r="D244" s="363"/>
      <c r="E244" s="363"/>
      <c r="F244" s="363"/>
      <c r="G244" s="363"/>
      <c r="H244" s="363"/>
      <c r="I244" s="363"/>
      <c r="J244" s="364"/>
    </row>
    <row r="245" spans="1:10" ht="15.6" customHeight="1" x14ac:dyDescent="0.25">
      <c r="A245" s="362"/>
      <c r="B245" s="363"/>
      <c r="C245" s="363"/>
      <c r="D245" s="363"/>
      <c r="E245" s="363"/>
      <c r="F245" s="363"/>
      <c r="G245" s="363"/>
      <c r="H245" s="363"/>
      <c r="I245" s="363"/>
      <c r="J245" s="364"/>
    </row>
    <row r="246" spans="1:10" ht="15.6" customHeight="1" x14ac:dyDescent="0.25">
      <c r="A246" s="362"/>
      <c r="B246" s="363"/>
      <c r="C246" s="363"/>
      <c r="D246" s="363"/>
      <c r="E246" s="363"/>
      <c r="F246" s="363"/>
      <c r="G246" s="363"/>
      <c r="H246" s="363"/>
      <c r="I246" s="363"/>
      <c r="J246" s="364"/>
    </row>
    <row r="247" spans="1:10" ht="15.6" customHeight="1" x14ac:dyDescent="0.25">
      <c r="A247" s="362"/>
      <c r="B247" s="363"/>
      <c r="C247" s="363"/>
      <c r="D247" s="363"/>
      <c r="E247" s="363"/>
      <c r="F247" s="363"/>
      <c r="G247" s="363"/>
      <c r="H247" s="363"/>
      <c r="I247" s="363"/>
      <c r="J247" s="364"/>
    </row>
    <row r="248" spans="1:10" ht="15.6" customHeight="1" x14ac:dyDescent="0.25">
      <c r="A248" s="362"/>
      <c r="B248" s="363"/>
      <c r="C248" s="363"/>
      <c r="D248" s="363"/>
      <c r="E248" s="363"/>
      <c r="F248" s="363"/>
      <c r="G248" s="363"/>
      <c r="H248" s="363"/>
      <c r="I248" s="363"/>
      <c r="J248" s="364"/>
    </row>
    <row r="249" spans="1:10" ht="15.6" customHeight="1" x14ac:dyDescent="0.25">
      <c r="A249" s="362"/>
      <c r="B249" s="363"/>
      <c r="C249" s="363"/>
      <c r="D249" s="363"/>
      <c r="E249" s="363"/>
      <c r="F249" s="363"/>
      <c r="G249" s="363"/>
      <c r="H249" s="363"/>
      <c r="I249" s="363"/>
      <c r="J249" s="364"/>
    </row>
    <row r="250" spans="1:10" ht="15.6" customHeight="1" thickBot="1" x14ac:dyDescent="0.3">
      <c r="A250" s="365"/>
      <c r="B250" s="366"/>
      <c r="C250" s="366"/>
      <c r="D250" s="366"/>
      <c r="E250" s="366"/>
      <c r="F250" s="366"/>
      <c r="G250" s="366"/>
      <c r="H250" s="366"/>
      <c r="I250" s="366"/>
      <c r="J250" s="367"/>
    </row>
    <row r="251" spans="1:10" ht="15.6" customHeight="1" x14ac:dyDescent="0.25">
      <c r="A251" s="328"/>
      <c r="B251" s="328"/>
      <c r="C251" s="328"/>
      <c r="D251" s="328"/>
      <c r="E251" s="328"/>
      <c r="F251" s="328"/>
      <c r="G251" s="328"/>
      <c r="H251" s="328"/>
      <c r="I251" s="328"/>
      <c r="J251" s="328"/>
    </row>
    <row r="252" spans="1:10" ht="15.6" customHeight="1" thickBot="1" x14ac:dyDescent="0.3">
      <c r="A252" s="349" t="s">
        <v>42</v>
      </c>
      <c r="B252" s="349"/>
      <c r="C252" s="349"/>
      <c r="D252" s="349"/>
      <c r="E252" s="349"/>
      <c r="F252" s="349"/>
      <c r="G252" s="349"/>
      <c r="H252" s="349"/>
      <c r="I252" s="349"/>
      <c r="J252" s="349"/>
    </row>
    <row r="253" spans="1:10" ht="15.6" customHeight="1" x14ac:dyDescent="0.25">
      <c r="A253" s="359"/>
      <c r="B253" s="360"/>
      <c r="C253" s="360"/>
      <c r="D253" s="360"/>
      <c r="E253" s="360"/>
      <c r="F253" s="360"/>
      <c r="G253" s="360"/>
      <c r="H253" s="360"/>
      <c r="I253" s="360"/>
      <c r="J253" s="361"/>
    </row>
    <row r="254" spans="1:10" ht="15.6" customHeight="1" x14ac:dyDescent="0.25">
      <c r="A254" s="362"/>
      <c r="B254" s="363"/>
      <c r="C254" s="363"/>
      <c r="D254" s="363"/>
      <c r="E254" s="363"/>
      <c r="F254" s="363"/>
      <c r="G254" s="363"/>
      <c r="H254" s="363"/>
      <c r="I254" s="363"/>
      <c r="J254" s="364"/>
    </row>
    <row r="255" spans="1:10" ht="15.6" customHeight="1" x14ac:dyDescent="0.25">
      <c r="A255" s="362"/>
      <c r="B255" s="363"/>
      <c r="C255" s="363"/>
      <c r="D255" s="363"/>
      <c r="E255" s="363"/>
      <c r="F255" s="363"/>
      <c r="G255" s="363"/>
      <c r="H255" s="363"/>
      <c r="I255" s="363"/>
      <c r="J255" s="364"/>
    </row>
    <row r="256" spans="1:10" ht="15.6" customHeight="1" x14ac:dyDescent="0.25">
      <c r="A256" s="362"/>
      <c r="B256" s="363"/>
      <c r="C256" s="363"/>
      <c r="D256" s="363"/>
      <c r="E256" s="363"/>
      <c r="F256" s="363"/>
      <c r="G256" s="363"/>
      <c r="H256" s="363"/>
      <c r="I256" s="363"/>
      <c r="J256" s="364"/>
    </row>
    <row r="257" spans="1:10" ht="15.6" customHeight="1" thickBot="1" x14ac:dyDescent="0.3">
      <c r="A257" s="365"/>
      <c r="B257" s="366"/>
      <c r="C257" s="366"/>
      <c r="D257" s="366"/>
      <c r="E257" s="366"/>
      <c r="F257" s="366"/>
      <c r="G257" s="366"/>
      <c r="H257" s="366"/>
      <c r="I257" s="366"/>
      <c r="J257" s="367"/>
    </row>
    <row r="258" spans="1:10" ht="15.6" customHeight="1" x14ac:dyDescent="0.25">
      <c r="A258" s="328"/>
      <c r="B258" s="328"/>
      <c r="C258" s="328"/>
      <c r="D258" s="328"/>
      <c r="E258" s="328"/>
      <c r="F258" s="328"/>
      <c r="G258" s="328"/>
      <c r="H258" s="328"/>
      <c r="I258" s="328"/>
      <c r="J258" s="328"/>
    </row>
    <row r="259" spans="1:10" ht="15.6" customHeight="1" x14ac:dyDescent="0.25">
      <c r="A259" s="349" t="s">
        <v>43</v>
      </c>
      <c r="B259" s="349"/>
      <c r="C259" s="349"/>
      <c r="D259" s="349"/>
      <c r="E259" s="349"/>
      <c r="F259" s="349"/>
      <c r="G259" s="349"/>
      <c r="H259" s="349"/>
      <c r="I259" s="349"/>
      <c r="J259" s="349"/>
    </row>
    <row r="260" spans="1:10" ht="15.6" customHeight="1" x14ac:dyDescent="0.25">
      <c r="A260" s="380"/>
      <c r="B260" s="380"/>
      <c r="C260" s="380"/>
      <c r="D260" s="380"/>
      <c r="E260" s="380"/>
      <c r="F260" s="380"/>
      <c r="G260" s="380"/>
      <c r="H260" s="380"/>
      <c r="I260" s="380"/>
      <c r="J260" s="380"/>
    </row>
    <row r="261" spans="1:10" ht="71.25" customHeight="1" x14ac:dyDescent="0.25">
      <c r="A261" s="328"/>
      <c r="B261" s="328"/>
      <c r="C261" s="328"/>
      <c r="D261" s="328"/>
      <c r="E261" s="328"/>
      <c r="F261" s="328"/>
      <c r="G261" s="328"/>
      <c r="H261" s="328"/>
      <c r="I261" s="328"/>
      <c r="J261" s="328"/>
    </row>
    <row r="262" spans="1:10" ht="15.6" customHeight="1" thickBot="1" x14ac:dyDescent="0.3">
      <c r="A262" s="329" t="s">
        <v>44</v>
      </c>
      <c r="B262" s="329"/>
      <c r="C262" s="329"/>
      <c r="D262" s="329"/>
      <c r="E262" s="329"/>
      <c r="F262" s="329"/>
      <c r="G262" s="329"/>
      <c r="H262" s="329"/>
      <c r="I262" s="329"/>
      <c r="J262" s="329"/>
    </row>
    <row r="263" spans="1:10" ht="15.6" customHeight="1" x14ac:dyDescent="0.25">
      <c r="A263" s="330"/>
      <c r="B263" s="331"/>
      <c r="C263" s="331"/>
      <c r="D263" s="331"/>
      <c r="E263" s="331"/>
      <c r="F263" s="331"/>
      <c r="G263" s="331"/>
      <c r="H263" s="331"/>
      <c r="I263" s="331"/>
      <c r="J263" s="332"/>
    </row>
    <row r="264" spans="1:10" ht="15.6" customHeight="1" x14ac:dyDescent="0.25">
      <c r="A264" s="333"/>
      <c r="B264" s="334"/>
      <c r="C264" s="334"/>
      <c r="D264" s="334"/>
      <c r="E264" s="334"/>
      <c r="F264" s="334"/>
      <c r="G264" s="334"/>
      <c r="H264" s="334"/>
      <c r="I264" s="334"/>
      <c r="J264" s="335"/>
    </row>
    <row r="265" spans="1:10" ht="15.6" customHeight="1" x14ac:dyDescent="0.25">
      <c r="A265" s="333"/>
      <c r="B265" s="334"/>
      <c r="C265" s="334"/>
      <c r="D265" s="334"/>
      <c r="E265" s="334"/>
      <c r="F265" s="334"/>
      <c r="G265" s="334"/>
      <c r="H265" s="334"/>
      <c r="I265" s="334"/>
      <c r="J265" s="335"/>
    </row>
    <row r="266" spans="1:10" ht="15.6" customHeight="1" x14ac:dyDescent="0.25">
      <c r="A266" s="333"/>
      <c r="B266" s="334"/>
      <c r="C266" s="334"/>
      <c r="D266" s="334"/>
      <c r="E266" s="334"/>
      <c r="F266" s="334"/>
      <c r="G266" s="334"/>
      <c r="H266" s="334"/>
      <c r="I266" s="334"/>
      <c r="J266" s="335"/>
    </row>
    <row r="267" spans="1:10" ht="15.6" customHeight="1" x14ac:dyDescent="0.25">
      <c r="A267" s="333"/>
      <c r="B267" s="334"/>
      <c r="C267" s="334"/>
      <c r="D267" s="334"/>
      <c r="E267" s="334"/>
      <c r="F267" s="334"/>
      <c r="G267" s="334"/>
      <c r="H267" s="334"/>
      <c r="I267" s="334"/>
      <c r="J267" s="335"/>
    </row>
    <row r="268" spans="1:10" ht="15.6" customHeight="1" x14ac:dyDescent="0.25">
      <c r="A268" s="333"/>
      <c r="B268" s="334"/>
      <c r="C268" s="334"/>
      <c r="D268" s="334"/>
      <c r="E268" s="334"/>
      <c r="F268" s="334"/>
      <c r="G268" s="334"/>
      <c r="H268" s="334"/>
      <c r="I268" s="334"/>
      <c r="J268" s="335"/>
    </row>
    <row r="269" spans="1:10" ht="15.6" customHeight="1" thickBot="1" x14ac:dyDescent="0.3">
      <c r="A269" s="336"/>
      <c r="B269" s="329"/>
      <c r="C269" s="329"/>
      <c r="D269" s="329"/>
      <c r="E269" s="329"/>
      <c r="F269" s="329"/>
      <c r="G269" s="329"/>
      <c r="H269" s="329"/>
      <c r="I269" s="329"/>
      <c r="J269" s="337"/>
    </row>
    <row r="270" spans="1:10" ht="15.6" customHeight="1" thickBot="1" x14ac:dyDescent="0.3">
      <c r="A270" s="370"/>
      <c r="B270" s="371"/>
      <c r="C270" s="371"/>
      <c r="D270" s="371"/>
      <c r="E270" s="371"/>
      <c r="F270" s="371"/>
      <c r="G270" s="371"/>
      <c r="H270" s="371"/>
      <c r="I270" s="371"/>
      <c r="J270" s="372"/>
    </row>
    <row r="271" spans="1:10" ht="15.6" customHeight="1" x14ac:dyDescent="0.3">
      <c r="A271" s="338" t="s">
        <v>59</v>
      </c>
      <c r="B271" s="338"/>
      <c r="C271" s="338"/>
      <c r="D271" s="338"/>
      <c r="E271" s="338"/>
      <c r="F271" s="338"/>
      <c r="G271" s="338"/>
      <c r="H271" s="338"/>
      <c r="I271" s="338"/>
      <c r="J271" s="338"/>
    </row>
    <row r="272" spans="1:10" ht="15.6" customHeight="1" thickBot="1" x14ac:dyDescent="0.3">
      <c r="A272" s="339"/>
      <c r="B272" s="339"/>
      <c r="C272" s="339"/>
      <c r="D272" s="339"/>
      <c r="E272" s="339"/>
      <c r="F272" s="339"/>
      <c r="G272" s="339"/>
      <c r="H272" s="339"/>
      <c r="I272" s="339"/>
      <c r="J272" s="339"/>
    </row>
    <row r="273" spans="1:10" ht="15.6" customHeight="1" thickBot="1" x14ac:dyDescent="0.3">
      <c r="A273" s="340" t="s">
        <v>37</v>
      </c>
      <c r="B273" s="340"/>
      <c r="C273" s="341"/>
      <c r="D273" s="342"/>
      <c r="E273" s="342"/>
      <c r="F273" s="342"/>
      <c r="G273" s="342"/>
      <c r="H273" s="342"/>
      <c r="I273" s="342"/>
      <c r="J273" s="343"/>
    </row>
    <row r="274" spans="1:10" ht="15.6" customHeight="1" thickBot="1" x14ac:dyDescent="0.3">
      <c r="A274" s="344"/>
      <c r="B274" s="344"/>
      <c r="C274" s="344"/>
      <c r="D274" s="344"/>
      <c r="E274" s="344"/>
      <c r="F274" s="344"/>
      <c r="G274" s="344"/>
      <c r="H274" s="344"/>
      <c r="I274" s="344"/>
      <c r="J274" s="344"/>
    </row>
    <row r="275" spans="1:10" ht="15.6" customHeight="1" thickBot="1" x14ac:dyDescent="0.3">
      <c r="A275" s="345" t="s">
        <v>39</v>
      </c>
      <c r="B275" s="345"/>
      <c r="C275" s="346"/>
      <c r="D275" s="141"/>
      <c r="F275" s="347" t="s">
        <v>40</v>
      </c>
      <c r="G275" s="347"/>
      <c r="H275" s="348"/>
      <c r="I275" s="141"/>
    </row>
    <row r="276" spans="1:10" ht="15.6" customHeight="1" x14ac:dyDescent="0.25">
      <c r="A276" s="344"/>
      <c r="B276" s="344"/>
      <c r="C276" s="344"/>
      <c r="D276" s="344"/>
      <c r="E276" s="344"/>
      <c r="F276" s="344"/>
      <c r="G276" s="344"/>
      <c r="H276" s="344"/>
      <c r="I276" s="344"/>
      <c r="J276" s="344"/>
    </row>
    <row r="277" spans="1:10" ht="15.6" customHeight="1" thickBot="1" x14ac:dyDescent="0.3">
      <c r="A277" s="349" t="s">
        <v>41</v>
      </c>
      <c r="B277" s="349"/>
      <c r="C277" s="349"/>
      <c r="D277" s="349"/>
      <c r="E277" s="349"/>
      <c r="F277" s="349"/>
      <c r="G277" s="349"/>
      <c r="H277" s="349"/>
      <c r="I277" s="349"/>
      <c r="J277" s="349"/>
    </row>
    <row r="278" spans="1:10" ht="15.6" customHeight="1" x14ac:dyDescent="0.25">
      <c r="A278" s="359"/>
      <c r="B278" s="360"/>
      <c r="C278" s="360"/>
      <c r="D278" s="360"/>
      <c r="E278" s="360"/>
      <c r="F278" s="360"/>
      <c r="G278" s="360"/>
      <c r="H278" s="360"/>
      <c r="I278" s="360"/>
      <c r="J278" s="361"/>
    </row>
    <row r="279" spans="1:10" ht="15.6" customHeight="1" x14ac:dyDescent="0.25">
      <c r="A279" s="362"/>
      <c r="B279" s="363"/>
      <c r="C279" s="363"/>
      <c r="D279" s="363"/>
      <c r="E279" s="363"/>
      <c r="F279" s="363"/>
      <c r="G279" s="363"/>
      <c r="H279" s="363"/>
      <c r="I279" s="363"/>
      <c r="J279" s="364"/>
    </row>
    <row r="280" spans="1:10" ht="15.6" customHeight="1" x14ac:dyDescent="0.25">
      <c r="A280" s="362"/>
      <c r="B280" s="363"/>
      <c r="C280" s="363"/>
      <c r="D280" s="363"/>
      <c r="E280" s="363"/>
      <c r="F280" s="363"/>
      <c r="G280" s="363"/>
      <c r="H280" s="363"/>
      <c r="I280" s="363"/>
      <c r="J280" s="364"/>
    </row>
    <row r="281" spans="1:10" ht="15.6" customHeight="1" x14ac:dyDescent="0.25">
      <c r="A281" s="362"/>
      <c r="B281" s="363"/>
      <c r="C281" s="363"/>
      <c r="D281" s="363"/>
      <c r="E281" s="363"/>
      <c r="F281" s="363"/>
      <c r="G281" s="363"/>
      <c r="H281" s="363"/>
      <c r="I281" s="363"/>
      <c r="J281" s="364"/>
    </row>
    <row r="282" spans="1:10" ht="15.6" customHeight="1" x14ac:dyDescent="0.25">
      <c r="A282" s="362"/>
      <c r="B282" s="363"/>
      <c r="C282" s="363"/>
      <c r="D282" s="363"/>
      <c r="E282" s="363"/>
      <c r="F282" s="363"/>
      <c r="G282" s="363"/>
      <c r="H282" s="363"/>
      <c r="I282" s="363"/>
      <c r="J282" s="364"/>
    </row>
    <row r="283" spans="1:10" ht="15.6" customHeight="1" x14ac:dyDescent="0.25">
      <c r="A283" s="362"/>
      <c r="B283" s="363"/>
      <c r="C283" s="363"/>
      <c r="D283" s="363"/>
      <c r="E283" s="363"/>
      <c r="F283" s="363"/>
      <c r="G283" s="363"/>
      <c r="H283" s="363"/>
      <c r="I283" s="363"/>
      <c r="J283" s="364"/>
    </row>
    <row r="284" spans="1:10" ht="15.6" customHeight="1" x14ac:dyDescent="0.25">
      <c r="A284" s="362"/>
      <c r="B284" s="363"/>
      <c r="C284" s="363"/>
      <c r="D284" s="363"/>
      <c r="E284" s="363"/>
      <c r="F284" s="363"/>
      <c r="G284" s="363"/>
      <c r="H284" s="363"/>
      <c r="I284" s="363"/>
      <c r="J284" s="364"/>
    </row>
    <row r="285" spans="1:10" ht="15.6" customHeight="1" x14ac:dyDescent="0.25">
      <c r="A285" s="362"/>
      <c r="B285" s="363"/>
      <c r="C285" s="363"/>
      <c r="D285" s="363"/>
      <c r="E285" s="363"/>
      <c r="F285" s="363"/>
      <c r="G285" s="363"/>
      <c r="H285" s="363"/>
      <c r="I285" s="363"/>
      <c r="J285" s="364"/>
    </row>
    <row r="286" spans="1:10" ht="15.6" customHeight="1" x14ac:dyDescent="0.25">
      <c r="A286" s="362"/>
      <c r="B286" s="363"/>
      <c r="C286" s="363"/>
      <c r="D286" s="363"/>
      <c r="E286" s="363"/>
      <c r="F286" s="363"/>
      <c r="G286" s="363"/>
      <c r="H286" s="363"/>
      <c r="I286" s="363"/>
      <c r="J286" s="364"/>
    </row>
    <row r="287" spans="1:10" ht="15.6" customHeight="1" thickBot="1" x14ac:dyDescent="0.3">
      <c r="A287" s="365"/>
      <c r="B287" s="366"/>
      <c r="C287" s="366"/>
      <c r="D287" s="366"/>
      <c r="E287" s="366"/>
      <c r="F287" s="366"/>
      <c r="G287" s="366"/>
      <c r="H287" s="366"/>
      <c r="I287" s="366"/>
      <c r="J287" s="367"/>
    </row>
    <row r="288" spans="1:10" ht="15.6" customHeight="1" x14ac:dyDescent="0.25">
      <c r="A288" s="328"/>
      <c r="B288" s="328"/>
      <c r="C288" s="328"/>
      <c r="D288" s="328"/>
      <c r="E288" s="328"/>
      <c r="F288" s="328"/>
      <c r="G288" s="328"/>
      <c r="H288" s="328"/>
      <c r="I288" s="328"/>
      <c r="J288" s="328"/>
    </row>
    <row r="289" spans="1:10" ht="15.6" customHeight="1" thickBot="1" x14ac:dyDescent="0.3">
      <c r="A289" s="349" t="s">
        <v>42</v>
      </c>
      <c r="B289" s="349"/>
      <c r="C289" s="349"/>
      <c r="D289" s="349"/>
      <c r="E289" s="349"/>
      <c r="F289" s="349"/>
      <c r="G289" s="349"/>
      <c r="H289" s="349"/>
      <c r="I289" s="349"/>
      <c r="J289" s="349"/>
    </row>
    <row r="290" spans="1:10" ht="15.6" customHeight="1" x14ac:dyDescent="0.25">
      <c r="A290" s="359"/>
      <c r="B290" s="360"/>
      <c r="C290" s="360"/>
      <c r="D290" s="360"/>
      <c r="E290" s="360"/>
      <c r="F290" s="360"/>
      <c r="G290" s="360"/>
      <c r="H290" s="360"/>
      <c r="I290" s="360"/>
      <c r="J290" s="361"/>
    </row>
    <row r="291" spans="1:10" ht="15.6" customHeight="1" x14ac:dyDescent="0.25">
      <c r="A291" s="362"/>
      <c r="B291" s="363"/>
      <c r="C291" s="363"/>
      <c r="D291" s="363"/>
      <c r="E291" s="363"/>
      <c r="F291" s="363"/>
      <c r="G291" s="363"/>
      <c r="H291" s="363"/>
      <c r="I291" s="363"/>
      <c r="J291" s="364"/>
    </row>
    <row r="292" spans="1:10" ht="15.6" customHeight="1" x14ac:dyDescent="0.25">
      <c r="A292" s="362"/>
      <c r="B292" s="363"/>
      <c r="C292" s="363"/>
      <c r="D292" s="363"/>
      <c r="E292" s="363"/>
      <c r="F292" s="363"/>
      <c r="G292" s="363"/>
      <c r="H292" s="363"/>
      <c r="I292" s="363"/>
      <c r="J292" s="364"/>
    </row>
    <row r="293" spans="1:10" ht="15.6" customHeight="1" x14ac:dyDescent="0.25">
      <c r="A293" s="362"/>
      <c r="B293" s="363"/>
      <c r="C293" s="363"/>
      <c r="D293" s="363"/>
      <c r="E293" s="363"/>
      <c r="F293" s="363"/>
      <c r="G293" s="363"/>
      <c r="H293" s="363"/>
      <c r="I293" s="363"/>
      <c r="J293" s="364"/>
    </row>
    <row r="294" spans="1:10" ht="15.6" customHeight="1" thickBot="1" x14ac:dyDescent="0.3">
      <c r="A294" s="365"/>
      <c r="B294" s="366"/>
      <c r="C294" s="366"/>
      <c r="D294" s="366"/>
      <c r="E294" s="366"/>
      <c r="F294" s="366"/>
      <c r="G294" s="366"/>
      <c r="H294" s="366"/>
      <c r="I294" s="366"/>
      <c r="J294" s="367"/>
    </row>
    <row r="295" spans="1:10" ht="15.6" customHeight="1" x14ac:dyDescent="0.25">
      <c r="A295" s="328"/>
      <c r="B295" s="328"/>
      <c r="C295" s="328"/>
      <c r="D295" s="328"/>
      <c r="E295" s="328"/>
      <c r="F295" s="328"/>
      <c r="G295" s="328"/>
      <c r="H295" s="328"/>
      <c r="I295" s="328"/>
      <c r="J295" s="328"/>
    </row>
    <row r="296" spans="1:10" ht="15.6" customHeight="1" thickBot="1" x14ac:dyDescent="0.3">
      <c r="A296" s="349" t="s">
        <v>43</v>
      </c>
      <c r="B296" s="349"/>
      <c r="C296" s="349"/>
      <c r="D296" s="349"/>
      <c r="E296" s="349"/>
      <c r="F296" s="349"/>
      <c r="G296" s="349"/>
      <c r="H296" s="349"/>
      <c r="I296" s="349"/>
      <c r="J296" s="349"/>
    </row>
    <row r="297" spans="1:10" ht="15.6" customHeight="1" x14ac:dyDescent="0.25">
      <c r="A297" s="251"/>
      <c r="B297" s="251"/>
      <c r="C297" s="251"/>
      <c r="D297" s="251"/>
      <c r="E297" s="251"/>
      <c r="F297" s="251"/>
      <c r="G297" s="251"/>
      <c r="H297" s="251"/>
      <c r="I297" s="251"/>
      <c r="J297" s="251"/>
    </row>
    <row r="298" spans="1:10" ht="15.6" customHeight="1" x14ac:dyDescent="0.25">
      <c r="A298" s="252"/>
      <c r="B298" s="252"/>
      <c r="C298" s="252"/>
      <c r="D298" s="252"/>
      <c r="E298" s="252"/>
      <c r="F298" s="252"/>
      <c r="G298" s="252"/>
      <c r="H298" s="252"/>
      <c r="I298" s="252"/>
      <c r="J298" s="252"/>
    </row>
    <row r="299" spans="1:10" ht="15.6" customHeight="1" x14ac:dyDescent="0.25">
      <c r="A299" s="252"/>
      <c r="B299" s="252"/>
      <c r="C299" s="252"/>
      <c r="D299" s="252"/>
      <c r="E299" s="252"/>
      <c r="F299" s="252"/>
      <c r="G299" s="252"/>
      <c r="H299" s="252"/>
      <c r="I299" s="252"/>
      <c r="J299" s="252"/>
    </row>
    <row r="300" spans="1:10" ht="15.6" customHeight="1" x14ac:dyDescent="0.25">
      <c r="A300" s="252"/>
      <c r="B300" s="252"/>
      <c r="C300" s="252"/>
      <c r="D300" s="252"/>
      <c r="E300" s="252"/>
      <c r="F300" s="252"/>
      <c r="G300" s="252"/>
      <c r="H300" s="252"/>
      <c r="I300" s="252"/>
      <c r="J300" s="252"/>
    </row>
    <row r="301" spans="1:10" ht="15.6" customHeight="1" x14ac:dyDescent="0.25">
      <c r="A301" s="252"/>
      <c r="B301" s="252"/>
      <c r="C301" s="252"/>
      <c r="D301" s="252"/>
      <c r="E301" s="252"/>
      <c r="F301" s="252"/>
      <c r="G301" s="252"/>
      <c r="H301" s="252"/>
      <c r="I301" s="252"/>
      <c r="J301" s="252"/>
    </row>
    <row r="302" spans="1:10" ht="15.6" customHeight="1" thickBot="1" x14ac:dyDescent="0.3">
      <c r="A302" s="325"/>
      <c r="B302" s="326"/>
      <c r="C302" s="326"/>
      <c r="D302" s="326"/>
      <c r="E302" s="326"/>
      <c r="F302" s="326"/>
      <c r="G302" s="326"/>
      <c r="H302" s="326"/>
      <c r="I302" s="326"/>
      <c r="J302" s="327"/>
    </row>
    <row r="303" spans="1:10" ht="15.6" customHeight="1" x14ac:dyDescent="0.25">
      <c r="A303" s="328"/>
      <c r="B303" s="328"/>
      <c r="C303" s="328"/>
      <c r="D303" s="328"/>
      <c r="E303" s="328"/>
      <c r="F303" s="328"/>
      <c r="G303" s="328"/>
      <c r="H303" s="328"/>
      <c r="I303" s="328"/>
      <c r="J303" s="328"/>
    </row>
    <row r="304" spans="1:10" ht="15.6" customHeight="1" thickBot="1" x14ac:dyDescent="0.3">
      <c r="A304" s="329" t="s">
        <v>44</v>
      </c>
      <c r="B304" s="329"/>
      <c r="C304" s="329"/>
      <c r="D304" s="329"/>
      <c r="E304" s="329"/>
      <c r="F304" s="329"/>
      <c r="G304" s="329"/>
      <c r="H304" s="329"/>
      <c r="I304" s="329"/>
      <c r="J304" s="329"/>
    </row>
    <row r="305" spans="1:10" ht="15.6" customHeight="1" x14ac:dyDescent="0.25">
      <c r="A305" s="330"/>
      <c r="B305" s="331"/>
      <c r="C305" s="331"/>
      <c r="D305" s="331"/>
      <c r="E305" s="331"/>
      <c r="F305" s="331"/>
      <c r="G305" s="331"/>
      <c r="H305" s="331"/>
      <c r="I305" s="331"/>
      <c r="J305" s="332"/>
    </row>
    <row r="306" spans="1:10" ht="15.6" customHeight="1" x14ac:dyDescent="0.25">
      <c r="A306" s="333"/>
      <c r="B306" s="334"/>
      <c r="C306" s="334"/>
      <c r="D306" s="334"/>
      <c r="E306" s="334"/>
      <c r="F306" s="334"/>
      <c r="G306" s="334"/>
      <c r="H306" s="334"/>
      <c r="I306" s="334"/>
      <c r="J306" s="335"/>
    </row>
    <row r="307" spans="1:10" ht="15.6" customHeight="1" x14ac:dyDescent="0.25">
      <c r="A307" s="333"/>
      <c r="B307" s="334"/>
      <c r="C307" s="334"/>
      <c r="D307" s="334"/>
      <c r="E307" s="334"/>
      <c r="F307" s="334"/>
      <c r="G307" s="334"/>
      <c r="H307" s="334"/>
      <c r="I307" s="334"/>
      <c r="J307" s="335"/>
    </row>
    <row r="308" spans="1:10" ht="15.6" customHeight="1" x14ac:dyDescent="0.25">
      <c r="A308" s="333"/>
      <c r="B308" s="334"/>
      <c r="C308" s="334"/>
      <c r="D308" s="334"/>
      <c r="E308" s="334"/>
      <c r="F308" s="334"/>
      <c r="G308" s="334"/>
      <c r="H308" s="334"/>
      <c r="I308" s="334"/>
      <c r="J308" s="335"/>
    </row>
    <row r="309" spans="1:10" ht="15.6" customHeight="1" x14ac:dyDescent="0.25">
      <c r="A309" s="333"/>
      <c r="B309" s="334"/>
      <c r="C309" s="334"/>
      <c r="D309" s="334"/>
      <c r="E309" s="334"/>
      <c r="F309" s="334"/>
      <c r="G309" s="334"/>
      <c r="H309" s="334"/>
      <c r="I309" s="334"/>
      <c r="J309" s="335"/>
    </row>
    <row r="310" spans="1:10" ht="15.6" customHeight="1" x14ac:dyDescent="0.25">
      <c r="A310" s="333"/>
      <c r="B310" s="334"/>
      <c r="C310" s="334"/>
      <c r="D310" s="334"/>
      <c r="E310" s="334"/>
      <c r="F310" s="334"/>
      <c r="G310" s="334"/>
      <c r="H310" s="334"/>
      <c r="I310" s="334"/>
      <c r="J310" s="335"/>
    </row>
    <row r="311" spans="1:10" ht="15.6" customHeight="1" thickBot="1" x14ac:dyDescent="0.3">
      <c r="A311" s="336"/>
      <c r="B311" s="329"/>
      <c r="C311" s="329"/>
      <c r="D311" s="329"/>
      <c r="E311" s="329"/>
      <c r="F311" s="329"/>
      <c r="G311" s="329"/>
      <c r="H311" s="329"/>
      <c r="I311" s="329"/>
      <c r="J311" s="337"/>
    </row>
    <row r="312" spans="1:10" ht="15.6" customHeight="1" thickBot="1" x14ac:dyDescent="0.3">
      <c r="A312" s="370"/>
      <c r="B312" s="371"/>
      <c r="C312" s="371"/>
      <c r="D312" s="371"/>
      <c r="E312" s="371"/>
      <c r="F312" s="371"/>
      <c r="G312" s="371"/>
      <c r="H312" s="371"/>
      <c r="I312" s="371"/>
      <c r="J312" s="372"/>
    </row>
    <row r="313" spans="1:10" ht="15.6" customHeight="1" x14ac:dyDescent="0.3">
      <c r="A313" s="338" t="s">
        <v>60</v>
      </c>
      <c r="B313" s="338"/>
      <c r="C313" s="338"/>
      <c r="D313" s="338"/>
      <c r="E313" s="338"/>
      <c r="F313" s="338"/>
      <c r="G313" s="338"/>
      <c r="H313" s="338"/>
      <c r="I313" s="338"/>
      <c r="J313" s="338"/>
    </row>
    <row r="314" spans="1:10" ht="15.6" customHeight="1" thickBot="1" x14ac:dyDescent="0.3">
      <c r="A314" s="339"/>
      <c r="B314" s="339"/>
      <c r="C314" s="339"/>
      <c r="D314" s="339"/>
      <c r="E314" s="339"/>
      <c r="F314" s="339"/>
      <c r="G314" s="339"/>
      <c r="H314" s="339"/>
      <c r="I314" s="339"/>
      <c r="J314" s="339"/>
    </row>
    <row r="315" spans="1:10" ht="15.6" customHeight="1" thickBot="1" x14ac:dyDescent="0.3">
      <c r="A315" s="340" t="s">
        <v>37</v>
      </c>
      <c r="B315" s="340"/>
      <c r="C315" s="341"/>
      <c r="D315" s="342"/>
      <c r="E315" s="342"/>
      <c r="F315" s="342"/>
      <c r="G315" s="342"/>
      <c r="H315" s="342"/>
      <c r="I315" s="342"/>
      <c r="J315" s="343"/>
    </row>
    <row r="316" spans="1:10" ht="15.6" customHeight="1" thickBot="1" x14ac:dyDescent="0.3">
      <c r="A316" s="344"/>
      <c r="B316" s="344"/>
      <c r="C316" s="344"/>
      <c r="D316" s="344"/>
      <c r="E316" s="344"/>
      <c r="F316" s="344"/>
      <c r="G316" s="344"/>
      <c r="H316" s="344"/>
      <c r="I316" s="344"/>
      <c r="J316" s="344"/>
    </row>
    <row r="317" spans="1:10" ht="15.6" customHeight="1" thickBot="1" x14ac:dyDescent="0.3">
      <c r="A317" s="345" t="s">
        <v>39</v>
      </c>
      <c r="B317" s="345"/>
      <c r="C317" s="346"/>
      <c r="D317" s="141"/>
      <c r="F317" s="347" t="s">
        <v>40</v>
      </c>
      <c r="G317" s="347"/>
      <c r="H317" s="348"/>
      <c r="I317" s="141"/>
    </row>
    <row r="318" spans="1:10" ht="15.6" customHeight="1" x14ac:dyDescent="0.25">
      <c r="A318" s="344"/>
      <c r="B318" s="344"/>
      <c r="C318" s="344"/>
      <c r="D318" s="344"/>
      <c r="E318" s="344"/>
      <c r="F318" s="344"/>
      <c r="G318" s="344"/>
      <c r="H318" s="344"/>
      <c r="I318" s="344"/>
      <c r="J318" s="344"/>
    </row>
    <row r="319" spans="1:10" ht="15.6" customHeight="1" thickBot="1" x14ac:dyDescent="0.3">
      <c r="A319" s="349" t="s">
        <v>41</v>
      </c>
      <c r="B319" s="349"/>
      <c r="C319" s="349"/>
      <c r="D319" s="349"/>
      <c r="E319" s="349"/>
      <c r="F319" s="349"/>
      <c r="G319" s="349"/>
      <c r="H319" s="349"/>
      <c r="I319" s="349"/>
      <c r="J319" s="349"/>
    </row>
    <row r="320" spans="1:10" ht="15.6" customHeight="1" x14ac:dyDescent="0.25">
      <c r="A320" s="359"/>
      <c r="B320" s="360"/>
      <c r="C320" s="360"/>
      <c r="D320" s="360"/>
      <c r="E320" s="360"/>
      <c r="F320" s="360"/>
      <c r="G320" s="360"/>
      <c r="H320" s="360"/>
      <c r="I320" s="360"/>
      <c r="J320" s="361"/>
    </row>
    <row r="321" spans="1:10" ht="15.6" customHeight="1" x14ac:dyDescent="0.25">
      <c r="A321" s="362"/>
      <c r="B321" s="363"/>
      <c r="C321" s="363"/>
      <c r="D321" s="363"/>
      <c r="E321" s="363"/>
      <c r="F321" s="363"/>
      <c r="G321" s="363"/>
      <c r="H321" s="363"/>
      <c r="I321" s="363"/>
      <c r="J321" s="364"/>
    </row>
    <row r="322" spans="1:10" ht="15.6" customHeight="1" x14ac:dyDescent="0.25">
      <c r="A322" s="362"/>
      <c r="B322" s="363"/>
      <c r="C322" s="363"/>
      <c r="D322" s="363"/>
      <c r="E322" s="363"/>
      <c r="F322" s="363"/>
      <c r="G322" s="363"/>
      <c r="H322" s="363"/>
      <c r="I322" s="363"/>
      <c r="J322" s="364"/>
    </row>
    <row r="323" spans="1:10" ht="15.6" customHeight="1" x14ac:dyDescent="0.25">
      <c r="A323" s="362"/>
      <c r="B323" s="363"/>
      <c r="C323" s="363"/>
      <c r="D323" s="363"/>
      <c r="E323" s="363"/>
      <c r="F323" s="363"/>
      <c r="G323" s="363"/>
      <c r="H323" s="363"/>
      <c r="I323" s="363"/>
      <c r="J323" s="364"/>
    </row>
    <row r="324" spans="1:10" ht="15.6" customHeight="1" x14ac:dyDescent="0.25">
      <c r="A324" s="362"/>
      <c r="B324" s="363"/>
      <c r="C324" s="363"/>
      <c r="D324" s="363"/>
      <c r="E324" s="363"/>
      <c r="F324" s="363"/>
      <c r="G324" s="363"/>
      <c r="H324" s="363"/>
      <c r="I324" s="363"/>
      <c r="J324" s="364"/>
    </row>
    <row r="325" spans="1:10" ht="15.6" customHeight="1" x14ac:dyDescent="0.25">
      <c r="A325" s="362"/>
      <c r="B325" s="363"/>
      <c r="C325" s="363"/>
      <c r="D325" s="363"/>
      <c r="E325" s="363"/>
      <c r="F325" s="363"/>
      <c r="G325" s="363"/>
      <c r="H325" s="363"/>
      <c r="I325" s="363"/>
      <c r="J325" s="364"/>
    </row>
    <row r="326" spans="1:10" ht="15.6" customHeight="1" x14ac:dyDescent="0.25">
      <c r="A326" s="362"/>
      <c r="B326" s="363"/>
      <c r="C326" s="363"/>
      <c r="D326" s="363"/>
      <c r="E326" s="363"/>
      <c r="F326" s="363"/>
      <c r="G326" s="363"/>
      <c r="H326" s="363"/>
      <c r="I326" s="363"/>
      <c r="J326" s="364"/>
    </row>
    <row r="327" spans="1:10" ht="15.6" customHeight="1" x14ac:dyDescent="0.25">
      <c r="A327" s="362"/>
      <c r="B327" s="363"/>
      <c r="C327" s="363"/>
      <c r="D327" s="363"/>
      <c r="E327" s="363"/>
      <c r="F327" s="363"/>
      <c r="G327" s="363"/>
      <c r="H327" s="363"/>
      <c r="I327" s="363"/>
      <c r="J327" s="364"/>
    </row>
    <row r="328" spans="1:10" ht="15.6" customHeight="1" x14ac:dyDescent="0.25">
      <c r="A328" s="362"/>
      <c r="B328" s="363"/>
      <c r="C328" s="363"/>
      <c r="D328" s="363"/>
      <c r="E328" s="363"/>
      <c r="F328" s="363"/>
      <c r="G328" s="363"/>
      <c r="H328" s="363"/>
      <c r="I328" s="363"/>
      <c r="J328" s="364"/>
    </row>
    <row r="329" spans="1:10" ht="15.6" customHeight="1" thickBot="1" x14ac:dyDescent="0.3">
      <c r="A329" s="365"/>
      <c r="B329" s="366"/>
      <c r="C329" s="366"/>
      <c r="D329" s="366"/>
      <c r="E329" s="366"/>
      <c r="F329" s="366"/>
      <c r="G329" s="366"/>
      <c r="H329" s="366"/>
      <c r="I329" s="366"/>
      <c r="J329" s="367"/>
    </row>
    <row r="330" spans="1:10" ht="15.6" customHeight="1" x14ac:dyDescent="0.25">
      <c r="A330" s="328"/>
      <c r="B330" s="328"/>
      <c r="C330" s="328"/>
      <c r="D330" s="328"/>
      <c r="E330" s="328"/>
      <c r="F330" s="328"/>
      <c r="G330" s="328"/>
      <c r="H330" s="328"/>
      <c r="I330" s="328"/>
      <c r="J330" s="328"/>
    </row>
    <row r="331" spans="1:10" ht="15.6" customHeight="1" thickBot="1" x14ac:dyDescent="0.3">
      <c r="A331" s="349" t="s">
        <v>42</v>
      </c>
      <c r="B331" s="349"/>
      <c r="C331" s="349"/>
      <c r="D331" s="349"/>
      <c r="E331" s="349"/>
      <c r="F331" s="349"/>
      <c r="G331" s="349"/>
      <c r="H331" s="349"/>
      <c r="I331" s="349"/>
      <c r="J331" s="349"/>
    </row>
    <row r="332" spans="1:10" ht="15.6" customHeight="1" x14ac:dyDescent="0.25">
      <c r="A332" s="359"/>
      <c r="B332" s="360"/>
      <c r="C332" s="360"/>
      <c r="D332" s="360"/>
      <c r="E332" s="360"/>
      <c r="F332" s="360"/>
      <c r="G332" s="360"/>
      <c r="H332" s="360"/>
      <c r="I332" s="360"/>
      <c r="J332" s="361"/>
    </row>
    <row r="333" spans="1:10" ht="15.6" customHeight="1" x14ac:dyDescent="0.25">
      <c r="A333" s="362"/>
      <c r="B333" s="363"/>
      <c r="C333" s="363"/>
      <c r="D333" s="363"/>
      <c r="E333" s="363"/>
      <c r="F333" s="363"/>
      <c r="G333" s="363"/>
      <c r="H333" s="363"/>
      <c r="I333" s="363"/>
      <c r="J333" s="364"/>
    </row>
    <row r="334" spans="1:10" ht="15.6" customHeight="1" x14ac:dyDescent="0.25">
      <c r="A334" s="362"/>
      <c r="B334" s="363"/>
      <c r="C334" s="363"/>
      <c r="D334" s="363"/>
      <c r="E334" s="363"/>
      <c r="F334" s="363"/>
      <c r="G334" s="363"/>
      <c r="H334" s="363"/>
      <c r="I334" s="363"/>
      <c r="J334" s="364"/>
    </row>
    <row r="335" spans="1:10" ht="15.6" customHeight="1" x14ac:dyDescent="0.25">
      <c r="A335" s="362"/>
      <c r="B335" s="363"/>
      <c r="C335" s="363"/>
      <c r="D335" s="363"/>
      <c r="E335" s="363"/>
      <c r="F335" s="363"/>
      <c r="G335" s="363"/>
      <c r="H335" s="363"/>
      <c r="I335" s="363"/>
      <c r="J335" s="364"/>
    </row>
    <row r="336" spans="1:10" ht="15.6" customHeight="1" thickBot="1" x14ac:dyDescent="0.3">
      <c r="A336" s="365"/>
      <c r="B336" s="366"/>
      <c r="C336" s="366"/>
      <c r="D336" s="366"/>
      <c r="E336" s="366"/>
      <c r="F336" s="366"/>
      <c r="G336" s="366"/>
      <c r="H336" s="366"/>
      <c r="I336" s="366"/>
      <c r="J336" s="367"/>
    </row>
    <row r="337" spans="1:10" ht="15.6" customHeight="1" x14ac:dyDescent="0.25">
      <c r="A337" s="328"/>
      <c r="B337" s="328"/>
      <c r="C337" s="328"/>
      <c r="D337" s="328"/>
      <c r="E337" s="328"/>
      <c r="F337" s="328"/>
      <c r="G337" s="328"/>
      <c r="H337" s="328"/>
      <c r="I337" s="328"/>
      <c r="J337" s="328"/>
    </row>
    <row r="338" spans="1:10" ht="15.6" customHeight="1" thickBot="1" x14ac:dyDescent="0.3">
      <c r="A338" s="349" t="s">
        <v>43</v>
      </c>
      <c r="B338" s="349"/>
      <c r="C338" s="349"/>
      <c r="D338" s="349"/>
      <c r="E338" s="349"/>
      <c r="F338" s="349"/>
      <c r="G338" s="349"/>
      <c r="H338" s="349"/>
      <c r="I338" s="349"/>
      <c r="J338" s="349"/>
    </row>
    <row r="339" spans="1:10" ht="15.6" customHeight="1" x14ac:dyDescent="0.25">
      <c r="A339" s="251"/>
      <c r="B339" s="251"/>
      <c r="C339" s="251"/>
      <c r="D339" s="251"/>
      <c r="E339" s="251"/>
      <c r="F339" s="251"/>
      <c r="G339" s="251"/>
      <c r="H339" s="251"/>
      <c r="I339" s="251"/>
      <c r="J339" s="251"/>
    </row>
    <row r="340" spans="1:10" ht="15.6" customHeight="1" x14ac:dyDescent="0.25">
      <c r="A340" s="252"/>
      <c r="B340" s="252"/>
      <c r="C340" s="252"/>
      <c r="D340" s="252"/>
      <c r="E340" s="252"/>
      <c r="F340" s="252"/>
      <c r="G340" s="252"/>
      <c r="H340" s="252"/>
      <c r="I340" s="252"/>
      <c r="J340" s="252"/>
    </row>
    <row r="341" spans="1:10" ht="15.6" customHeight="1" x14ac:dyDescent="0.25">
      <c r="A341" s="252"/>
      <c r="B341" s="252"/>
      <c r="C341" s="252"/>
      <c r="D341" s="252"/>
      <c r="E341" s="252"/>
      <c r="F341" s="252"/>
      <c r="G341" s="252"/>
      <c r="H341" s="252"/>
      <c r="I341" s="252"/>
      <c r="J341" s="252"/>
    </row>
    <row r="342" spans="1:10" ht="15.6" customHeight="1" x14ac:dyDescent="0.25">
      <c r="A342" s="252"/>
      <c r="B342" s="252"/>
      <c r="C342" s="252"/>
      <c r="D342" s="252"/>
      <c r="E342" s="252"/>
      <c r="F342" s="252"/>
      <c r="G342" s="252"/>
      <c r="H342" s="252"/>
      <c r="I342" s="252"/>
      <c r="J342" s="252"/>
    </row>
    <row r="343" spans="1:10" ht="15.6" customHeight="1" x14ac:dyDescent="0.25">
      <c r="A343" s="252"/>
      <c r="B343" s="252"/>
      <c r="C343" s="252"/>
      <c r="D343" s="252"/>
      <c r="E343" s="252"/>
      <c r="F343" s="252"/>
      <c r="G343" s="252"/>
      <c r="H343" s="252"/>
      <c r="I343" s="252"/>
      <c r="J343" s="252"/>
    </row>
    <row r="344" spans="1:10" ht="15.6" customHeight="1" thickBot="1" x14ac:dyDescent="0.3">
      <c r="A344" s="325"/>
      <c r="B344" s="326"/>
      <c r="C344" s="326"/>
      <c r="D344" s="326"/>
      <c r="E344" s="326"/>
      <c r="F344" s="326"/>
      <c r="G344" s="326"/>
      <c r="H344" s="326"/>
      <c r="I344" s="326"/>
      <c r="J344" s="327"/>
    </row>
    <row r="345" spans="1:10" ht="15.6" customHeight="1" x14ac:dyDescent="0.25">
      <c r="A345" s="328"/>
      <c r="B345" s="328"/>
      <c r="C345" s="328"/>
      <c r="D345" s="328"/>
      <c r="E345" s="328"/>
      <c r="F345" s="328"/>
      <c r="G345" s="328"/>
      <c r="H345" s="328"/>
      <c r="I345" s="328"/>
      <c r="J345" s="328"/>
    </row>
    <row r="346" spans="1:10" ht="15.6" customHeight="1" thickBot="1" x14ac:dyDescent="0.3">
      <c r="A346" s="329" t="s">
        <v>44</v>
      </c>
      <c r="B346" s="329"/>
      <c r="C346" s="329"/>
      <c r="D346" s="329"/>
      <c r="E346" s="329"/>
      <c r="F346" s="329"/>
      <c r="G346" s="329"/>
      <c r="H346" s="329"/>
      <c r="I346" s="329"/>
      <c r="J346" s="329"/>
    </row>
    <row r="347" spans="1:10" ht="15.6" customHeight="1" x14ac:dyDescent="0.25">
      <c r="A347" s="330"/>
      <c r="B347" s="331"/>
      <c r="C347" s="331"/>
      <c r="D347" s="331"/>
      <c r="E347" s="331"/>
      <c r="F347" s="331"/>
      <c r="G347" s="331"/>
      <c r="H347" s="331"/>
      <c r="I347" s="331"/>
      <c r="J347" s="332"/>
    </row>
    <row r="348" spans="1:10" ht="15.6" customHeight="1" x14ac:dyDescent="0.25">
      <c r="A348" s="333"/>
      <c r="B348" s="334"/>
      <c r="C348" s="334"/>
      <c r="D348" s="334"/>
      <c r="E348" s="334"/>
      <c r="F348" s="334"/>
      <c r="G348" s="334"/>
      <c r="H348" s="334"/>
      <c r="I348" s="334"/>
      <c r="J348" s="335"/>
    </row>
    <row r="349" spans="1:10" ht="15.6" customHeight="1" x14ac:dyDescent="0.25">
      <c r="A349" s="333"/>
      <c r="B349" s="334"/>
      <c r="C349" s="334"/>
      <c r="D349" s="334"/>
      <c r="E349" s="334"/>
      <c r="F349" s="334"/>
      <c r="G349" s="334"/>
      <c r="H349" s="334"/>
      <c r="I349" s="334"/>
      <c r="J349" s="335"/>
    </row>
    <row r="350" spans="1:10" ht="15.6" customHeight="1" x14ac:dyDescent="0.25">
      <c r="A350" s="333"/>
      <c r="B350" s="334"/>
      <c r="C350" s="334"/>
      <c r="D350" s="334"/>
      <c r="E350" s="334"/>
      <c r="F350" s="334"/>
      <c r="G350" s="334"/>
      <c r="H350" s="334"/>
      <c r="I350" s="334"/>
      <c r="J350" s="335"/>
    </row>
    <row r="351" spans="1:10" ht="15.6" customHeight="1" x14ac:dyDescent="0.25">
      <c r="A351" s="333"/>
      <c r="B351" s="334"/>
      <c r="C351" s="334"/>
      <c r="D351" s="334"/>
      <c r="E351" s="334"/>
      <c r="F351" s="334"/>
      <c r="G351" s="334"/>
      <c r="H351" s="334"/>
      <c r="I351" s="334"/>
      <c r="J351" s="335"/>
    </row>
    <row r="352" spans="1:10" ht="15.6" customHeight="1" x14ac:dyDescent="0.25">
      <c r="A352" s="333"/>
      <c r="B352" s="334"/>
      <c r="C352" s="334"/>
      <c r="D352" s="334"/>
      <c r="E352" s="334"/>
      <c r="F352" s="334"/>
      <c r="G352" s="334"/>
      <c r="H352" s="334"/>
      <c r="I352" s="334"/>
      <c r="J352" s="335"/>
    </row>
    <row r="353" spans="1:10" ht="15.6" customHeight="1" thickBot="1" x14ac:dyDescent="0.3">
      <c r="A353" s="336"/>
      <c r="B353" s="329"/>
      <c r="C353" s="329"/>
      <c r="D353" s="329"/>
      <c r="E353" s="329"/>
      <c r="F353" s="329"/>
      <c r="G353" s="329"/>
      <c r="H353" s="329"/>
      <c r="I353" s="329"/>
      <c r="J353" s="337"/>
    </row>
    <row r="354" spans="1:10" ht="15.6" customHeight="1" thickBot="1" x14ac:dyDescent="0.3">
      <c r="A354" s="370"/>
      <c r="B354" s="371"/>
      <c r="C354" s="371"/>
      <c r="D354" s="371"/>
      <c r="E354" s="371"/>
      <c r="F354" s="371"/>
      <c r="G354" s="371"/>
      <c r="H354" s="371"/>
      <c r="I354" s="371"/>
      <c r="J354" s="372"/>
    </row>
    <row r="355" spans="1:10" ht="15.6" customHeight="1" x14ac:dyDescent="0.3">
      <c r="A355" s="338" t="s">
        <v>61</v>
      </c>
      <c r="B355" s="338"/>
      <c r="C355" s="338"/>
      <c r="D355" s="338"/>
      <c r="E355" s="338"/>
      <c r="F355" s="338"/>
      <c r="G355" s="338"/>
      <c r="H355" s="338"/>
      <c r="I355" s="338"/>
      <c r="J355" s="338"/>
    </row>
    <row r="356" spans="1:10" ht="15.6" customHeight="1" thickBot="1" x14ac:dyDescent="0.3">
      <c r="A356" s="339"/>
      <c r="B356" s="339"/>
      <c r="C356" s="339"/>
      <c r="D356" s="339"/>
      <c r="E356" s="339"/>
      <c r="F356" s="339"/>
      <c r="G356" s="339"/>
      <c r="H356" s="339"/>
      <c r="I356" s="339"/>
      <c r="J356" s="339"/>
    </row>
    <row r="357" spans="1:10" ht="15.6" customHeight="1" thickBot="1" x14ac:dyDescent="0.3">
      <c r="A357" s="340" t="s">
        <v>37</v>
      </c>
      <c r="B357" s="340"/>
      <c r="C357" s="341"/>
      <c r="D357" s="342"/>
      <c r="E357" s="342"/>
      <c r="F357" s="342"/>
      <c r="G357" s="342"/>
      <c r="H357" s="342"/>
      <c r="I357" s="342"/>
      <c r="J357" s="343"/>
    </row>
    <row r="358" spans="1:10" ht="15.6" customHeight="1" thickBot="1" x14ac:dyDescent="0.3">
      <c r="A358" s="344"/>
      <c r="B358" s="344"/>
      <c r="C358" s="344"/>
      <c r="D358" s="344"/>
      <c r="E358" s="344"/>
      <c r="F358" s="344"/>
      <c r="G358" s="344"/>
      <c r="H358" s="344"/>
      <c r="I358" s="344"/>
      <c r="J358" s="344"/>
    </row>
    <row r="359" spans="1:10" ht="15.6" customHeight="1" thickBot="1" x14ac:dyDescent="0.3">
      <c r="A359" s="345" t="s">
        <v>39</v>
      </c>
      <c r="B359" s="345"/>
      <c r="C359" s="346"/>
      <c r="D359" s="141"/>
      <c r="F359" s="347" t="s">
        <v>40</v>
      </c>
      <c r="G359" s="347"/>
      <c r="H359" s="348"/>
      <c r="I359" s="141"/>
    </row>
    <row r="360" spans="1:10" ht="15.6" customHeight="1" x14ac:dyDescent="0.25">
      <c r="A360" s="344"/>
      <c r="B360" s="344"/>
      <c r="C360" s="344"/>
      <c r="D360" s="344"/>
      <c r="E360" s="344"/>
      <c r="F360" s="344"/>
      <c r="G360" s="344"/>
      <c r="H360" s="344"/>
      <c r="I360" s="344"/>
      <c r="J360" s="344"/>
    </row>
    <row r="361" spans="1:10" ht="15.6" customHeight="1" thickBot="1" x14ac:dyDescent="0.3">
      <c r="A361" s="349" t="s">
        <v>41</v>
      </c>
      <c r="B361" s="349"/>
      <c r="C361" s="349"/>
      <c r="D361" s="349"/>
      <c r="E361" s="349"/>
      <c r="F361" s="349"/>
      <c r="G361" s="349"/>
      <c r="H361" s="349"/>
      <c r="I361" s="349"/>
      <c r="J361" s="349"/>
    </row>
    <row r="362" spans="1:10" ht="15.6" customHeight="1" x14ac:dyDescent="0.25">
      <c r="A362" s="359"/>
      <c r="B362" s="360"/>
      <c r="C362" s="360"/>
      <c r="D362" s="360"/>
      <c r="E362" s="360"/>
      <c r="F362" s="360"/>
      <c r="G362" s="360"/>
      <c r="H362" s="360"/>
      <c r="I362" s="360"/>
      <c r="J362" s="361"/>
    </row>
    <row r="363" spans="1:10" ht="15.6" customHeight="1" x14ac:dyDescent="0.25">
      <c r="A363" s="362"/>
      <c r="B363" s="363"/>
      <c r="C363" s="363"/>
      <c r="D363" s="363"/>
      <c r="E363" s="363"/>
      <c r="F363" s="363"/>
      <c r="G363" s="363"/>
      <c r="H363" s="363"/>
      <c r="I363" s="363"/>
      <c r="J363" s="364"/>
    </row>
    <row r="364" spans="1:10" ht="15.6" customHeight="1" x14ac:dyDescent="0.25">
      <c r="A364" s="362"/>
      <c r="B364" s="363"/>
      <c r="C364" s="363"/>
      <c r="D364" s="363"/>
      <c r="E364" s="363"/>
      <c r="F364" s="363"/>
      <c r="G364" s="363"/>
      <c r="H364" s="363"/>
      <c r="I364" s="363"/>
      <c r="J364" s="364"/>
    </row>
    <row r="365" spans="1:10" ht="15.6" customHeight="1" x14ac:dyDescent="0.25">
      <c r="A365" s="362"/>
      <c r="B365" s="363"/>
      <c r="C365" s="363"/>
      <c r="D365" s="363"/>
      <c r="E365" s="363"/>
      <c r="F365" s="363"/>
      <c r="G365" s="363"/>
      <c r="H365" s="363"/>
      <c r="I365" s="363"/>
      <c r="J365" s="364"/>
    </row>
    <row r="366" spans="1:10" ht="15.6" customHeight="1" x14ac:dyDescent="0.25">
      <c r="A366" s="362"/>
      <c r="B366" s="363"/>
      <c r="C366" s="363"/>
      <c r="D366" s="363"/>
      <c r="E366" s="363"/>
      <c r="F366" s="363"/>
      <c r="G366" s="363"/>
      <c r="H366" s="363"/>
      <c r="I366" s="363"/>
      <c r="J366" s="364"/>
    </row>
    <row r="367" spans="1:10" ht="15.6" customHeight="1" x14ac:dyDescent="0.25">
      <c r="A367" s="362"/>
      <c r="B367" s="363"/>
      <c r="C367" s="363"/>
      <c r="D367" s="363"/>
      <c r="E367" s="363"/>
      <c r="F367" s="363"/>
      <c r="G367" s="363"/>
      <c r="H367" s="363"/>
      <c r="I367" s="363"/>
      <c r="J367" s="364"/>
    </row>
    <row r="368" spans="1:10" ht="15.6" customHeight="1" x14ac:dyDescent="0.25">
      <c r="A368" s="362"/>
      <c r="B368" s="363"/>
      <c r="C368" s="363"/>
      <c r="D368" s="363"/>
      <c r="E368" s="363"/>
      <c r="F368" s="363"/>
      <c r="G368" s="363"/>
      <c r="H368" s="363"/>
      <c r="I368" s="363"/>
      <c r="J368" s="364"/>
    </row>
    <row r="369" spans="1:10" ht="15.6" customHeight="1" x14ac:dyDescent="0.25">
      <c r="A369" s="362"/>
      <c r="B369" s="363"/>
      <c r="C369" s="363"/>
      <c r="D369" s="363"/>
      <c r="E369" s="363"/>
      <c r="F369" s="363"/>
      <c r="G369" s="363"/>
      <c r="H369" s="363"/>
      <c r="I369" s="363"/>
      <c r="J369" s="364"/>
    </row>
    <row r="370" spans="1:10" ht="15.6" customHeight="1" x14ac:dyDescent="0.25">
      <c r="A370" s="362"/>
      <c r="B370" s="363"/>
      <c r="C370" s="363"/>
      <c r="D370" s="363"/>
      <c r="E370" s="363"/>
      <c r="F370" s="363"/>
      <c r="G370" s="363"/>
      <c r="H370" s="363"/>
      <c r="I370" s="363"/>
      <c r="J370" s="364"/>
    </row>
    <row r="371" spans="1:10" ht="15.6" customHeight="1" thickBot="1" x14ac:dyDescent="0.3">
      <c r="A371" s="365"/>
      <c r="B371" s="366"/>
      <c r="C371" s="366"/>
      <c r="D371" s="366"/>
      <c r="E371" s="366"/>
      <c r="F371" s="366"/>
      <c r="G371" s="366"/>
      <c r="H371" s="366"/>
      <c r="I371" s="366"/>
      <c r="J371" s="367"/>
    </row>
    <row r="372" spans="1:10" ht="15.6" customHeight="1" x14ac:dyDescent="0.25">
      <c r="A372" s="328"/>
      <c r="B372" s="328"/>
      <c r="C372" s="328"/>
      <c r="D372" s="328"/>
      <c r="E372" s="328"/>
      <c r="F372" s="328"/>
      <c r="G372" s="328"/>
      <c r="H372" s="328"/>
      <c r="I372" s="328"/>
      <c r="J372" s="328"/>
    </row>
    <row r="373" spans="1:10" ht="15.6" customHeight="1" thickBot="1" x14ac:dyDescent="0.3">
      <c r="A373" s="349" t="s">
        <v>42</v>
      </c>
      <c r="B373" s="349"/>
      <c r="C373" s="349"/>
      <c r="D373" s="349"/>
      <c r="E373" s="349"/>
      <c r="F373" s="349"/>
      <c r="G373" s="349"/>
      <c r="H373" s="349"/>
      <c r="I373" s="349"/>
      <c r="J373" s="349"/>
    </row>
    <row r="374" spans="1:10" ht="15.6" customHeight="1" x14ac:dyDescent="0.25">
      <c r="A374" s="359"/>
      <c r="B374" s="360"/>
      <c r="C374" s="360"/>
      <c r="D374" s="360"/>
      <c r="E374" s="360"/>
      <c r="F374" s="360"/>
      <c r="G374" s="360"/>
      <c r="H374" s="360"/>
      <c r="I374" s="360"/>
      <c r="J374" s="361"/>
    </row>
    <row r="375" spans="1:10" ht="15.6" customHeight="1" x14ac:dyDescent="0.25">
      <c r="A375" s="362"/>
      <c r="B375" s="363"/>
      <c r="C375" s="363"/>
      <c r="D375" s="363"/>
      <c r="E375" s="363"/>
      <c r="F375" s="363"/>
      <c r="G375" s="363"/>
      <c r="H375" s="363"/>
      <c r="I375" s="363"/>
      <c r="J375" s="364"/>
    </row>
    <row r="376" spans="1:10" ht="15.6" customHeight="1" x14ac:dyDescent="0.25">
      <c r="A376" s="362"/>
      <c r="B376" s="363"/>
      <c r="C376" s="363"/>
      <c r="D376" s="363"/>
      <c r="E376" s="363"/>
      <c r="F376" s="363"/>
      <c r="G376" s="363"/>
      <c r="H376" s="363"/>
      <c r="I376" s="363"/>
      <c r="J376" s="364"/>
    </row>
    <row r="377" spans="1:10" ht="15.6" customHeight="1" x14ac:dyDescent="0.25">
      <c r="A377" s="362"/>
      <c r="B377" s="363"/>
      <c r="C377" s="363"/>
      <c r="D377" s="363"/>
      <c r="E377" s="363"/>
      <c r="F377" s="363"/>
      <c r="G377" s="363"/>
      <c r="H377" s="363"/>
      <c r="I377" s="363"/>
      <c r="J377" s="364"/>
    </row>
    <row r="378" spans="1:10" ht="15.6" customHeight="1" thickBot="1" x14ac:dyDescent="0.3">
      <c r="A378" s="365"/>
      <c r="B378" s="366"/>
      <c r="C378" s="366"/>
      <c r="D378" s="366"/>
      <c r="E378" s="366"/>
      <c r="F378" s="366"/>
      <c r="G378" s="366"/>
      <c r="H378" s="366"/>
      <c r="I378" s="366"/>
      <c r="J378" s="367"/>
    </row>
    <row r="379" spans="1:10" ht="15.6" customHeight="1" x14ac:dyDescent="0.25">
      <c r="A379" s="328"/>
      <c r="B379" s="328"/>
      <c r="C379" s="328"/>
      <c r="D379" s="328"/>
      <c r="E379" s="328"/>
      <c r="F379" s="328"/>
      <c r="G379" s="328"/>
      <c r="H379" s="328"/>
      <c r="I379" s="328"/>
      <c r="J379" s="328"/>
    </row>
    <row r="380" spans="1:10" ht="15.6" customHeight="1" thickBot="1" x14ac:dyDescent="0.3">
      <c r="A380" s="349" t="s">
        <v>43</v>
      </c>
      <c r="B380" s="349"/>
      <c r="C380" s="349"/>
      <c r="D380" s="349"/>
      <c r="E380" s="349"/>
      <c r="F380" s="349"/>
      <c r="G380" s="349"/>
      <c r="H380" s="349"/>
      <c r="I380" s="349"/>
      <c r="J380" s="349"/>
    </row>
    <row r="381" spans="1:10" ht="15.6" customHeight="1" x14ac:dyDescent="0.25">
      <c r="A381" s="251"/>
      <c r="B381" s="251"/>
      <c r="C381" s="251"/>
      <c r="D381" s="251"/>
      <c r="E381" s="251"/>
      <c r="F381" s="251"/>
      <c r="G381" s="251"/>
      <c r="H381" s="251"/>
      <c r="I381" s="251"/>
      <c r="J381" s="251"/>
    </row>
    <row r="382" spans="1:10" ht="15.6" customHeight="1" x14ac:dyDescent="0.25">
      <c r="A382" s="252"/>
      <c r="B382" s="252"/>
      <c r="C382" s="252"/>
      <c r="D382" s="252"/>
      <c r="E382" s="252"/>
      <c r="F382" s="252"/>
      <c r="G382" s="252"/>
      <c r="H382" s="252"/>
      <c r="I382" s="252"/>
      <c r="J382" s="252"/>
    </row>
    <row r="383" spans="1:10" ht="15.6" customHeight="1" x14ac:dyDescent="0.25">
      <c r="A383" s="252"/>
      <c r="B383" s="252"/>
      <c r="C383" s="252"/>
      <c r="D383" s="252"/>
      <c r="E383" s="252"/>
      <c r="F383" s="252"/>
      <c r="G383" s="252"/>
      <c r="H383" s="252"/>
      <c r="I383" s="252"/>
      <c r="J383" s="252"/>
    </row>
    <row r="384" spans="1:10" ht="15.6" customHeight="1" x14ac:dyDescent="0.25">
      <c r="A384" s="252"/>
      <c r="B384" s="252"/>
      <c r="C384" s="252"/>
      <c r="D384" s="252"/>
      <c r="E384" s="252"/>
      <c r="F384" s="252"/>
      <c r="G384" s="252"/>
      <c r="H384" s="252"/>
      <c r="I384" s="252"/>
      <c r="J384" s="252"/>
    </row>
    <row r="385" spans="1:10" ht="15.6" customHeight="1" x14ac:dyDescent="0.25">
      <c r="A385" s="252"/>
      <c r="B385" s="252"/>
      <c r="C385" s="252"/>
      <c r="D385" s="252"/>
      <c r="E385" s="252"/>
      <c r="F385" s="252"/>
      <c r="G385" s="252"/>
      <c r="H385" s="252"/>
      <c r="I385" s="252"/>
      <c r="J385" s="252"/>
    </row>
    <row r="386" spans="1:10" ht="15.6" customHeight="1" thickBot="1" x14ac:dyDescent="0.3">
      <c r="A386" s="325"/>
      <c r="B386" s="326"/>
      <c r="C386" s="326"/>
      <c r="D386" s="326"/>
      <c r="E386" s="326"/>
      <c r="F386" s="326"/>
      <c r="G386" s="326"/>
      <c r="H386" s="326"/>
      <c r="I386" s="326"/>
      <c r="J386" s="327"/>
    </row>
    <row r="387" spans="1:10" ht="15.6" customHeight="1" x14ac:dyDescent="0.25">
      <c r="A387" s="328"/>
      <c r="B387" s="328"/>
      <c r="C387" s="328"/>
      <c r="D387" s="328"/>
      <c r="E387" s="328"/>
      <c r="F387" s="328"/>
      <c r="G387" s="328"/>
      <c r="H387" s="328"/>
      <c r="I387" s="328"/>
      <c r="J387" s="328"/>
    </row>
    <row r="388" spans="1:10" ht="15.6" customHeight="1" thickBot="1" x14ac:dyDescent="0.3">
      <c r="A388" s="329" t="s">
        <v>44</v>
      </c>
      <c r="B388" s="329"/>
      <c r="C388" s="329"/>
      <c r="D388" s="329"/>
      <c r="E388" s="329"/>
      <c r="F388" s="329"/>
      <c r="G388" s="329"/>
      <c r="H388" s="329"/>
      <c r="I388" s="329"/>
      <c r="J388" s="329"/>
    </row>
    <row r="389" spans="1:10" ht="15.6" customHeight="1" x14ac:dyDescent="0.25">
      <c r="A389" s="330"/>
      <c r="B389" s="331"/>
      <c r="C389" s="331"/>
      <c r="D389" s="331"/>
      <c r="E389" s="331"/>
      <c r="F389" s="331"/>
      <c r="G389" s="331"/>
      <c r="H389" s="331"/>
      <c r="I389" s="331"/>
      <c r="J389" s="332"/>
    </row>
    <row r="390" spans="1:10" ht="15.6" customHeight="1" x14ac:dyDescent="0.25">
      <c r="A390" s="333"/>
      <c r="B390" s="334"/>
      <c r="C390" s="334"/>
      <c r="D390" s="334"/>
      <c r="E390" s="334"/>
      <c r="F390" s="334"/>
      <c r="G390" s="334"/>
      <c r="H390" s="334"/>
      <c r="I390" s="334"/>
      <c r="J390" s="335"/>
    </row>
    <row r="391" spans="1:10" ht="15.6" customHeight="1" x14ac:dyDescent="0.25">
      <c r="A391" s="333"/>
      <c r="B391" s="334"/>
      <c r="C391" s="334"/>
      <c r="D391" s="334"/>
      <c r="E391" s="334"/>
      <c r="F391" s="334"/>
      <c r="G391" s="334"/>
      <c r="H391" s="334"/>
      <c r="I391" s="334"/>
      <c r="J391" s="335"/>
    </row>
    <row r="392" spans="1:10" ht="15.6" customHeight="1" x14ac:dyDescent="0.25">
      <c r="A392" s="333"/>
      <c r="B392" s="334"/>
      <c r="C392" s="334"/>
      <c r="D392" s="334"/>
      <c r="E392" s="334"/>
      <c r="F392" s="334"/>
      <c r="G392" s="334"/>
      <c r="H392" s="334"/>
      <c r="I392" s="334"/>
      <c r="J392" s="335"/>
    </row>
    <row r="393" spans="1:10" ht="15.6" customHeight="1" x14ac:dyDescent="0.25">
      <c r="A393" s="333"/>
      <c r="B393" s="334"/>
      <c r="C393" s="334"/>
      <c r="D393" s="334"/>
      <c r="E393" s="334"/>
      <c r="F393" s="334"/>
      <c r="G393" s="334"/>
      <c r="H393" s="334"/>
      <c r="I393" s="334"/>
      <c r="J393" s="335"/>
    </row>
    <row r="394" spans="1:10" ht="15.6" customHeight="1" x14ac:dyDescent="0.25">
      <c r="A394" s="333"/>
      <c r="B394" s="334"/>
      <c r="C394" s="334"/>
      <c r="D394" s="334"/>
      <c r="E394" s="334"/>
      <c r="F394" s="334"/>
      <c r="G394" s="334"/>
      <c r="H394" s="334"/>
      <c r="I394" s="334"/>
      <c r="J394" s="335"/>
    </row>
    <row r="395" spans="1:10" ht="15.6" customHeight="1" thickBot="1" x14ac:dyDescent="0.3">
      <c r="A395" s="336"/>
      <c r="B395" s="329"/>
      <c r="C395" s="329"/>
      <c r="D395" s="329"/>
      <c r="E395" s="329"/>
      <c r="F395" s="329"/>
      <c r="G395" s="329"/>
      <c r="H395" s="329"/>
      <c r="I395" s="329"/>
      <c r="J395" s="337"/>
    </row>
    <row r="396" spans="1:10" ht="15.6" customHeight="1" thickBot="1" x14ac:dyDescent="0.3">
      <c r="A396" s="370"/>
      <c r="B396" s="371"/>
      <c r="C396" s="371"/>
      <c r="D396" s="371"/>
      <c r="E396" s="371"/>
      <c r="F396" s="371"/>
      <c r="G396" s="371"/>
      <c r="H396" s="371"/>
      <c r="I396" s="371"/>
      <c r="J396" s="372"/>
    </row>
  </sheetData>
  <mergeCells count="205">
    <mergeCell ref="K8:K17"/>
    <mergeCell ref="A28:XFD28"/>
    <mergeCell ref="A29:XFD29"/>
    <mergeCell ref="A66:J70"/>
    <mergeCell ref="A110:XFD110"/>
    <mergeCell ref="A27:J27"/>
    <mergeCell ref="A396:J396"/>
    <mergeCell ref="A160:B160"/>
    <mergeCell ref="C160:J160"/>
    <mergeCell ref="A161:J161"/>
    <mergeCell ref="A162:C162"/>
    <mergeCell ref="F162:H162"/>
    <mergeCell ref="A163:J163"/>
    <mergeCell ref="A165:J174"/>
    <mergeCell ref="A373:J373"/>
    <mergeCell ref="A374:J378"/>
    <mergeCell ref="A379:J379"/>
    <mergeCell ref="A380:J380"/>
    <mergeCell ref="A359:C359"/>
    <mergeCell ref="F359:H359"/>
    <mergeCell ref="A360:J360"/>
    <mergeCell ref="A361:J361"/>
    <mergeCell ref="A362:J371"/>
    <mergeCell ref="A372:J372"/>
    <mergeCell ref="A354:J354"/>
    <mergeCell ref="A355:J355"/>
    <mergeCell ref="A356:J356"/>
    <mergeCell ref="A357:B357"/>
    <mergeCell ref="C357:J357"/>
    <mergeCell ref="A358:J358"/>
    <mergeCell ref="A337:J337"/>
    <mergeCell ref="A338:J338"/>
    <mergeCell ref="A344:J344"/>
    <mergeCell ref="A345:J345"/>
    <mergeCell ref="A346:J346"/>
    <mergeCell ref="A347:J353"/>
    <mergeCell ref="A319:J319"/>
    <mergeCell ref="A320:J329"/>
    <mergeCell ref="A330:J330"/>
    <mergeCell ref="A331:J331"/>
    <mergeCell ref="A332:J336"/>
    <mergeCell ref="A313:J313"/>
    <mergeCell ref="A314:J314"/>
    <mergeCell ref="A315:B315"/>
    <mergeCell ref="C315:J315"/>
    <mergeCell ref="A316:J316"/>
    <mergeCell ref="A317:C317"/>
    <mergeCell ref="F317:H317"/>
    <mergeCell ref="A318:J318"/>
    <mergeCell ref="A296:J296"/>
    <mergeCell ref="A312:J312"/>
    <mergeCell ref="A277:J277"/>
    <mergeCell ref="A278:J287"/>
    <mergeCell ref="A288:J288"/>
    <mergeCell ref="A289:J289"/>
    <mergeCell ref="A290:J294"/>
    <mergeCell ref="A295:J295"/>
    <mergeCell ref="A302:J302"/>
    <mergeCell ref="A303:J303"/>
    <mergeCell ref="A304:J304"/>
    <mergeCell ref="A305:J311"/>
    <mergeCell ref="A240:J240"/>
    <mergeCell ref="A241:J250"/>
    <mergeCell ref="A273:B273"/>
    <mergeCell ref="C273:J273"/>
    <mergeCell ref="A274:J274"/>
    <mergeCell ref="A275:C275"/>
    <mergeCell ref="F275:H275"/>
    <mergeCell ref="A276:J276"/>
    <mergeCell ref="A270:J270"/>
    <mergeCell ref="A271:J271"/>
    <mergeCell ref="A272:J272"/>
    <mergeCell ref="A260:J260"/>
    <mergeCell ref="A261:J261"/>
    <mergeCell ref="A262:J262"/>
    <mergeCell ref="A263:J269"/>
    <mergeCell ref="A251:J251"/>
    <mergeCell ref="A252:J252"/>
    <mergeCell ref="A253:J257"/>
    <mergeCell ref="A258:J258"/>
    <mergeCell ref="A259:J259"/>
    <mergeCell ref="A237:J237"/>
    <mergeCell ref="A238:C238"/>
    <mergeCell ref="F238:H238"/>
    <mergeCell ref="A239:J239"/>
    <mergeCell ref="A200:C200"/>
    <mergeCell ref="F200:H200"/>
    <mergeCell ref="A201:J201"/>
    <mergeCell ref="A202:J202"/>
    <mergeCell ref="A203:J212"/>
    <mergeCell ref="A213:J213"/>
    <mergeCell ref="A222:J222"/>
    <mergeCell ref="A233:J233"/>
    <mergeCell ref="A234:J234"/>
    <mergeCell ref="A235:J235"/>
    <mergeCell ref="A236:B236"/>
    <mergeCell ref="C236:J236"/>
    <mergeCell ref="A214:J214"/>
    <mergeCell ref="A215:J219"/>
    <mergeCell ref="A220:J220"/>
    <mergeCell ref="A221:J221"/>
    <mergeCell ref="A223:J223"/>
    <mergeCell ref="A224:J224"/>
    <mergeCell ref="A225:J225"/>
    <mergeCell ref="A226:J232"/>
    <mergeCell ref="A199:J199"/>
    <mergeCell ref="A183:J183"/>
    <mergeCell ref="A195:J195"/>
    <mergeCell ref="A164:J164"/>
    <mergeCell ref="A176:J176"/>
    <mergeCell ref="A175:J175"/>
    <mergeCell ref="A177:J181"/>
    <mergeCell ref="A182:J182"/>
    <mergeCell ref="A186:J186"/>
    <mergeCell ref="A187:J187"/>
    <mergeCell ref="A188:J194"/>
    <mergeCell ref="A184:J184"/>
    <mergeCell ref="A185:J185"/>
    <mergeCell ref="A122:B122"/>
    <mergeCell ref="C122:J122"/>
    <mergeCell ref="A123:J123"/>
    <mergeCell ref="A124:C124"/>
    <mergeCell ref="F124:H124"/>
    <mergeCell ref="A125:J125"/>
    <mergeCell ref="A196:J196"/>
    <mergeCell ref="A197:J197"/>
    <mergeCell ref="A198:B198"/>
    <mergeCell ref="C198:J198"/>
    <mergeCell ref="A159:J159"/>
    <mergeCell ref="A145:J145"/>
    <mergeCell ref="A157:J157"/>
    <mergeCell ref="A126:J126"/>
    <mergeCell ref="A127:J136"/>
    <mergeCell ref="A137:J137"/>
    <mergeCell ref="A138:J138"/>
    <mergeCell ref="A139:J143"/>
    <mergeCell ref="A144:J144"/>
    <mergeCell ref="A158:J158"/>
    <mergeCell ref="A147:J147"/>
    <mergeCell ref="A148:J148"/>
    <mergeCell ref="A149:J149"/>
    <mergeCell ref="A150:J156"/>
    <mergeCell ref="A119:J119"/>
    <mergeCell ref="A120:J120"/>
    <mergeCell ref="A121:J121"/>
    <mergeCell ref="A101:J101"/>
    <mergeCell ref="A102:J102"/>
    <mergeCell ref="A103:J107"/>
    <mergeCell ref="A108:J108"/>
    <mergeCell ref="A109:J109"/>
    <mergeCell ref="A87:J87"/>
    <mergeCell ref="A88:C88"/>
    <mergeCell ref="F88:H88"/>
    <mergeCell ref="A89:J89"/>
    <mergeCell ref="A90:J90"/>
    <mergeCell ref="A91:J100"/>
    <mergeCell ref="A111:J111"/>
    <mergeCell ref="A112:J118"/>
    <mergeCell ref="A83:J83"/>
    <mergeCell ref="A84:J84"/>
    <mergeCell ref="A85:J85"/>
    <mergeCell ref="A86:B86"/>
    <mergeCell ref="C86:J86"/>
    <mergeCell ref="A58:J58"/>
    <mergeCell ref="A59:J63"/>
    <mergeCell ref="A64:J64"/>
    <mergeCell ref="A65:J65"/>
    <mergeCell ref="A74:J74"/>
    <mergeCell ref="A75:J75"/>
    <mergeCell ref="A76:J82"/>
    <mergeCell ref="F44:H44"/>
    <mergeCell ref="A45:J45"/>
    <mergeCell ref="A46:J46"/>
    <mergeCell ref="A47:J56"/>
    <mergeCell ref="A57:J57"/>
    <mergeCell ref="A39:J39"/>
    <mergeCell ref="A40:J40"/>
    <mergeCell ref="A41:J41"/>
    <mergeCell ref="A42:B42"/>
    <mergeCell ref="C42:J42"/>
    <mergeCell ref="A43:J43"/>
    <mergeCell ref="A386:J386"/>
    <mergeCell ref="A387:J387"/>
    <mergeCell ref="A388:J388"/>
    <mergeCell ref="A389:J395"/>
    <mergeCell ref="A1:J1"/>
    <mergeCell ref="A2:J2"/>
    <mergeCell ref="A3:B3"/>
    <mergeCell ref="C3:J3"/>
    <mergeCell ref="A4:J4"/>
    <mergeCell ref="A5:C5"/>
    <mergeCell ref="F5:H5"/>
    <mergeCell ref="A25:J25"/>
    <mergeCell ref="A26:J26"/>
    <mergeCell ref="A30:J30"/>
    <mergeCell ref="A31:J31"/>
    <mergeCell ref="A32:J38"/>
    <mergeCell ref="A6:J6"/>
    <mergeCell ref="A7:J7"/>
    <mergeCell ref="A8:J17"/>
    <mergeCell ref="A18:J18"/>
    <mergeCell ref="A19:J19"/>
    <mergeCell ref="A20:J24"/>
    <mergeCell ref="A44:C44"/>
    <mergeCell ref="A146:J146"/>
  </mergeCells>
  <dataValidations count="1">
    <dataValidation type="list" allowBlank="1" showInputMessage="1" showErrorMessage="1" sqref="I5 D5 I44 D44 I88 D88 I124 D124 I162 D162 I200 D200 I238 D238 I275 D275 I317 D317 I359 D359" xr:uid="{4C18BE41-0FE1-43F6-837E-8C056D3C6D12}">
      <formula1>Quarter1</formula1>
    </dataValidation>
  </dataValidations>
  <pageMargins left="0.7" right="0.7" top="0.75" bottom="0.75" header="0.3" footer="0.3"/>
  <pageSetup orientation="portrait" r:id="rId1"/>
  <rowBreaks count="9" manualBreakCount="9">
    <brk id="39" max="9" man="1"/>
    <brk id="83" max="9" man="1"/>
    <brk id="119" max="9" man="1"/>
    <brk id="157" max="9" man="1"/>
    <brk id="195" max="9" man="1"/>
    <brk id="233" max="9" man="1"/>
    <brk id="270" max="9" man="1"/>
    <brk id="312" max="9" man="1"/>
    <brk id="35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Y134"/>
  <sheetViews>
    <sheetView tabSelected="1" topLeftCell="A50" zoomScale="80" zoomScaleNormal="80" zoomScaleSheetLayoutView="100" workbookViewId="0">
      <selection activeCell="E87" sqref="E87:M87"/>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9" max="9" width="10.5703125" bestFit="1" customWidth="1"/>
    <col min="13" max="13" width="11.28515625" customWidth="1"/>
    <col min="14" max="14" width="19" customWidth="1"/>
    <col min="15" max="15" width="38.140625" style="285" customWidth="1"/>
    <col min="16" max="16" width="21.7109375" style="228" customWidth="1"/>
    <col min="17" max="17" width="61" style="11" customWidth="1"/>
    <col min="18" max="18" width="16.5703125" style="3" customWidth="1"/>
    <col min="19" max="19" width="36.28515625" style="11" customWidth="1"/>
    <col min="20" max="20" width="15.5703125" style="3" customWidth="1"/>
    <col min="21" max="21" width="36.28515625" style="11" customWidth="1"/>
    <col min="22" max="23" width="9.42578125" hidden="1" customWidth="1"/>
  </cols>
  <sheetData>
    <row r="1" spans="1:25" s="126" customFormat="1" ht="19.5" thickBot="1" x14ac:dyDescent="0.35">
      <c r="A1" s="417" t="s">
        <v>62</v>
      </c>
      <c r="B1" s="417"/>
      <c r="C1" s="417"/>
      <c r="D1" s="418">
        <f>N134</f>
        <v>55687.0965</v>
      </c>
      <c r="E1" s="419"/>
      <c r="F1" s="230"/>
      <c r="O1" s="260"/>
      <c r="P1" s="142"/>
      <c r="Q1" s="143"/>
      <c r="R1" s="140"/>
      <c r="S1" s="143"/>
      <c r="T1" s="140"/>
      <c r="U1" s="143"/>
    </row>
    <row r="2" spans="1:25" s="126" customFormat="1" x14ac:dyDescent="0.25">
      <c r="B2" s="133"/>
      <c r="C2" s="133"/>
      <c r="D2" s="133"/>
      <c r="O2" s="260"/>
      <c r="P2" s="142"/>
      <c r="Q2" s="143"/>
      <c r="R2" s="140"/>
      <c r="S2" s="143"/>
      <c r="T2" s="140"/>
      <c r="U2" s="143"/>
    </row>
    <row r="3" spans="1:25" ht="18.75" x14ac:dyDescent="0.3">
      <c r="A3" s="16" t="s">
        <v>63</v>
      </c>
      <c r="B3" s="144"/>
      <c r="C3" s="144"/>
      <c r="D3" s="145"/>
      <c r="E3" s="9"/>
      <c r="F3" s="9"/>
      <c r="G3" s="9"/>
      <c r="H3" s="9"/>
      <c r="I3" s="9"/>
      <c r="J3" s="9"/>
      <c r="K3" s="229"/>
      <c r="L3" s="9"/>
      <c r="M3" s="9"/>
      <c r="N3" s="9"/>
      <c r="O3" s="261"/>
      <c r="P3" s="146"/>
      <c r="Q3" s="9"/>
      <c r="R3" s="9"/>
      <c r="S3" s="9"/>
      <c r="T3" s="9"/>
      <c r="U3" s="9"/>
      <c r="V3" s="9"/>
      <c r="W3" s="9"/>
      <c r="X3" s="9"/>
      <c r="Y3" s="9"/>
    </row>
    <row r="4" spans="1:25" s="126" customFormat="1" x14ac:dyDescent="0.25">
      <c r="A4" s="250" t="s">
        <v>64</v>
      </c>
      <c r="B4" s="134"/>
      <c r="C4" s="134"/>
      <c r="D4" s="134"/>
      <c r="E4" s="134"/>
      <c r="F4" s="133"/>
      <c r="G4" s="133"/>
      <c r="K4" s="250"/>
      <c r="O4" s="260"/>
      <c r="P4" s="142"/>
    </row>
    <row r="5" spans="1:25" s="126" customFormat="1" ht="15.75" thickBot="1" x14ac:dyDescent="0.3">
      <c r="A5" s="134"/>
      <c r="B5" s="134"/>
      <c r="C5" s="134"/>
      <c r="D5" s="134"/>
      <c r="E5" s="134"/>
      <c r="F5" s="133"/>
      <c r="G5" s="133"/>
      <c r="O5" s="260"/>
      <c r="P5" s="142"/>
    </row>
    <row r="6" spans="1:25" s="126" customFormat="1" x14ac:dyDescent="0.25">
      <c r="A6" s="126" t="s">
        <v>65</v>
      </c>
      <c r="B6" s="133"/>
      <c r="C6" s="133"/>
      <c r="D6" s="133"/>
      <c r="H6" s="147" t="s">
        <v>66</v>
      </c>
      <c r="O6" s="260"/>
      <c r="P6" s="142"/>
    </row>
    <row r="7" spans="1:25" s="126" customFormat="1" ht="15.75" thickBot="1" x14ac:dyDescent="0.3">
      <c r="A7" s="134"/>
      <c r="B7" s="134"/>
      <c r="C7" s="134"/>
      <c r="D7" s="134"/>
      <c r="E7" s="134"/>
      <c r="F7" s="134"/>
      <c r="G7" s="134"/>
      <c r="O7" s="260"/>
      <c r="P7" s="142"/>
    </row>
    <row r="8" spans="1:25" s="126" customFormat="1" ht="15.75" thickBot="1" x14ac:dyDescent="0.3">
      <c r="A8" s="126" t="s">
        <v>67</v>
      </c>
      <c r="I8" s="247">
        <f>N129*0.05</f>
        <v>2651.7665000000002</v>
      </c>
      <c r="L8" s="134"/>
      <c r="M8" s="134"/>
      <c r="N8" s="134"/>
      <c r="O8" s="262"/>
      <c r="P8" s="148"/>
    </row>
    <row r="9" spans="1:25" s="126" customFormat="1" x14ac:dyDescent="0.25">
      <c r="A9" s="134"/>
      <c r="B9" s="134"/>
      <c r="C9" s="134"/>
      <c r="D9" s="134"/>
      <c r="E9" s="134"/>
      <c r="F9" s="134"/>
      <c r="G9" s="134"/>
      <c r="O9" s="260"/>
      <c r="P9" s="142"/>
    </row>
    <row r="10" spans="1:25" s="126" customFormat="1" ht="15.75" thickBot="1" x14ac:dyDescent="0.3">
      <c r="A10" s="250" t="s">
        <v>68</v>
      </c>
      <c r="B10" s="134"/>
      <c r="C10" s="134"/>
      <c r="D10" s="134"/>
      <c r="E10" s="250"/>
      <c r="F10" s="250"/>
      <c r="G10" s="250"/>
      <c r="H10" s="250"/>
      <c r="I10" s="250"/>
      <c r="J10" s="250"/>
      <c r="O10" s="260"/>
      <c r="P10" s="142"/>
    </row>
    <row r="11" spans="1:25" s="126" customFormat="1" x14ac:dyDescent="0.25">
      <c r="A11" s="387" t="s">
        <v>192</v>
      </c>
      <c r="B11" s="388"/>
      <c r="C11" s="388"/>
      <c r="D11" s="388"/>
      <c r="E11" s="388"/>
      <c r="F11" s="388"/>
      <c r="G11" s="388"/>
      <c r="H11" s="388"/>
      <c r="I11" s="388"/>
      <c r="J11" s="388"/>
      <c r="K11" s="388"/>
      <c r="L11" s="388"/>
      <c r="M11" s="388"/>
      <c r="N11" s="389"/>
      <c r="O11" s="263"/>
      <c r="P11" s="149"/>
      <c r="Q11" s="150"/>
      <c r="R11" s="133"/>
      <c r="S11" s="133"/>
      <c r="T11" s="133"/>
      <c r="U11" s="133"/>
      <c r="V11" s="133"/>
      <c r="W11" s="133"/>
      <c r="X11" s="133"/>
      <c r="Y11" s="133"/>
    </row>
    <row r="12" spans="1:25" s="126" customFormat="1" x14ac:dyDescent="0.25">
      <c r="A12" s="390"/>
      <c r="B12" s="391"/>
      <c r="C12" s="391"/>
      <c r="D12" s="391"/>
      <c r="E12" s="391"/>
      <c r="F12" s="391"/>
      <c r="G12" s="391"/>
      <c r="H12" s="391"/>
      <c r="I12" s="391"/>
      <c r="J12" s="391"/>
      <c r="K12" s="391"/>
      <c r="L12" s="391"/>
      <c r="M12" s="391"/>
      <c r="N12" s="392"/>
      <c r="O12" s="263"/>
      <c r="P12" s="149"/>
      <c r="Q12" s="150"/>
      <c r="R12" s="133"/>
      <c r="S12" s="133"/>
      <c r="T12" s="133"/>
      <c r="U12" s="133"/>
      <c r="V12" s="133"/>
      <c r="W12" s="133"/>
      <c r="X12" s="133"/>
      <c r="Y12" s="133"/>
    </row>
    <row r="13" spans="1:25" s="126" customFormat="1" x14ac:dyDescent="0.25">
      <c r="A13" s="390"/>
      <c r="B13" s="391"/>
      <c r="C13" s="391"/>
      <c r="D13" s="391"/>
      <c r="E13" s="391"/>
      <c r="F13" s="391"/>
      <c r="G13" s="391"/>
      <c r="H13" s="391"/>
      <c r="I13" s="391"/>
      <c r="J13" s="391"/>
      <c r="K13" s="391"/>
      <c r="L13" s="391"/>
      <c r="M13" s="391"/>
      <c r="N13" s="392"/>
      <c r="O13" s="263"/>
      <c r="P13" s="149"/>
      <c r="Q13" s="150"/>
      <c r="R13" s="133"/>
      <c r="S13" s="133"/>
      <c r="T13" s="133"/>
      <c r="U13" s="133"/>
      <c r="V13" s="133"/>
      <c r="W13" s="133"/>
      <c r="X13" s="133"/>
      <c r="Y13" s="133"/>
    </row>
    <row r="14" spans="1:25" s="126" customFormat="1" ht="15.75" thickBot="1" x14ac:dyDescent="0.3">
      <c r="A14" s="393"/>
      <c r="B14" s="394"/>
      <c r="C14" s="394"/>
      <c r="D14" s="394"/>
      <c r="E14" s="394"/>
      <c r="F14" s="394"/>
      <c r="G14" s="394"/>
      <c r="H14" s="394"/>
      <c r="I14" s="394"/>
      <c r="J14" s="394"/>
      <c r="K14" s="394"/>
      <c r="L14" s="394"/>
      <c r="M14" s="394"/>
      <c r="N14" s="395"/>
      <c r="O14" s="263"/>
      <c r="P14" s="149"/>
      <c r="Q14" s="150"/>
      <c r="R14" s="133"/>
      <c r="S14" s="133"/>
      <c r="T14" s="133"/>
      <c r="U14" s="133"/>
      <c r="V14" s="133"/>
      <c r="W14" s="133"/>
      <c r="X14" s="133"/>
      <c r="Y14" s="133"/>
    </row>
    <row r="15" spans="1:25" s="126" customFormat="1" x14ac:dyDescent="0.25">
      <c r="A15" s="150"/>
      <c r="B15" s="150"/>
      <c r="C15" s="150"/>
      <c r="D15" s="150"/>
      <c r="E15" s="150"/>
      <c r="F15" s="150"/>
      <c r="G15" s="150"/>
      <c r="H15" s="150"/>
      <c r="I15" s="150"/>
      <c r="J15" s="150"/>
      <c r="K15" s="150"/>
      <c r="L15" s="150"/>
      <c r="M15" s="150"/>
      <c r="N15" s="150"/>
      <c r="O15" s="264"/>
      <c r="P15" s="149"/>
      <c r="Q15" s="150"/>
      <c r="R15" s="133"/>
      <c r="S15" s="133"/>
      <c r="T15" s="133"/>
      <c r="U15" s="133"/>
      <c r="V15" s="133"/>
      <c r="W15" s="133"/>
      <c r="X15" s="133"/>
      <c r="Y15" s="133"/>
    </row>
    <row r="16" spans="1:25" s="9" customFormat="1" ht="23.25" x14ac:dyDescent="0.35">
      <c r="A16" s="151" t="s">
        <v>69</v>
      </c>
      <c r="B16" s="152"/>
      <c r="C16" s="152"/>
      <c r="D16" s="153"/>
      <c r="E16" s="154"/>
      <c r="F16" s="154"/>
      <c r="G16" s="154"/>
      <c r="H16" s="154"/>
      <c r="I16" s="154"/>
      <c r="J16" s="154"/>
      <c r="K16" s="154"/>
      <c r="O16" s="261"/>
      <c r="P16" s="146"/>
      <c r="Q16" s="155"/>
      <c r="R16" s="156"/>
      <c r="S16" s="155"/>
      <c r="T16" s="156"/>
      <c r="U16" s="155"/>
    </row>
    <row r="17" spans="1:21" s="163" customFormat="1" ht="31.5" x14ac:dyDescent="0.25">
      <c r="A17" s="157" t="s">
        <v>70</v>
      </c>
      <c r="B17" s="158"/>
      <c r="C17" s="158"/>
      <c r="D17" s="158"/>
      <c r="E17" s="159"/>
      <c r="F17" s="159"/>
      <c r="G17" s="159"/>
      <c r="H17" s="159"/>
      <c r="I17" s="159"/>
      <c r="J17" s="159"/>
      <c r="K17" s="159"/>
      <c r="L17" s="159"/>
      <c r="M17" s="160"/>
      <c r="N17" s="161" t="s">
        <v>71</v>
      </c>
      <c r="O17" s="265" t="s">
        <v>191</v>
      </c>
      <c r="P17" s="162" t="s">
        <v>72</v>
      </c>
      <c r="Q17" s="162" t="s">
        <v>73</v>
      </c>
      <c r="R17" s="162" t="s">
        <v>74</v>
      </c>
      <c r="S17" s="162" t="s">
        <v>73</v>
      </c>
      <c r="T17" s="162" t="s">
        <v>75</v>
      </c>
      <c r="U17" s="162" t="s">
        <v>73</v>
      </c>
    </row>
    <row r="18" spans="1:21" s="8" customFormat="1" ht="15" customHeight="1" x14ac:dyDescent="0.25">
      <c r="A18" s="164" t="s">
        <v>76</v>
      </c>
      <c r="B18" s="165" t="s">
        <v>77</v>
      </c>
      <c r="C18" s="165" t="s">
        <v>78</v>
      </c>
      <c r="D18" s="166" t="s">
        <v>79</v>
      </c>
      <c r="E18" s="396" t="s">
        <v>80</v>
      </c>
      <c r="F18" s="397"/>
      <c r="G18" s="397"/>
      <c r="H18" s="397"/>
      <c r="I18" s="397"/>
      <c r="J18" s="397"/>
      <c r="K18" s="397"/>
      <c r="L18" s="397"/>
      <c r="M18" s="398"/>
      <c r="N18" s="253" t="s">
        <v>81</v>
      </c>
      <c r="O18" s="266"/>
      <c r="P18" s="167" t="s">
        <v>81</v>
      </c>
      <c r="Q18" s="14"/>
      <c r="R18" s="14" t="s">
        <v>81</v>
      </c>
      <c r="S18" s="15"/>
      <c r="T18" s="14" t="s">
        <v>81</v>
      </c>
      <c r="U18" s="15"/>
    </row>
    <row r="19" spans="1:21" s="27" customFormat="1" ht="105" x14ac:dyDescent="0.25">
      <c r="A19" s="21">
        <v>1</v>
      </c>
      <c r="B19" s="26">
        <v>1</v>
      </c>
      <c r="C19" s="255">
        <v>4</v>
      </c>
      <c r="D19" s="168" t="s">
        <v>82</v>
      </c>
      <c r="E19" s="384" t="s">
        <v>212</v>
      </c>
      <c r="F19" s="385"/>
      <c r="G19" s="385"/>
      <c r="H19" s="385"/>
      <c r="I19" s="385"/>
      <c r="J19" s="385"/>
      <c r="K19" s="385"/>
      <c r="L19" s="385"/>
      <c r="M19" s="386"/>
      <c r="N19" s="22">
        <v>34613.800000000003</v>
      </c>
      <c r="O19" s="267" t="s">
        <v>196</v>
      </c>
      <c r="P19" s="286">
        <v>27613.8</v>
      </c>
      <c r="Q19" s="309" t="s">
        <v>232</v>
      </c>
      <c r="R19" s="25"/>
      <c r="S19" s="26"/>
      <c r="T19" s="25"/>
      <c r="U19" s="26"/>
    </row>
    <row r="20" spans="1:21" s="27" customFormat="1" hidden="1" x14ac:dyDescent="0.25">
      <c r="A20" s="21"/>
      <c r="B20" s="26"/>
      <c r="C20" s="255"/>
      <c r="D20" s="168"/>
      <c r="E20" s="384"/>
      <c r="F20" s="385"/>
      <c r="G20" s="385"/>
      <c r="H20" s="385"/>
      <c r="I20" s="385"/>
      <c r="J20" s="385"/>
      <c r="K20" s="385"/>
      <c r="L20" s="385"/>
      <c r="M20" s="386"/>
      <c r="N20" s="22"/>
      <c r="O20" s="268"/>
      <c r="P20" s="23"/>
      <c r="Q20" s="24"/>
      <c r="R20" s="25"/>
      <c r="S20" s="26"/>
      <c r="T20" s="25"/>
      <c r="U20" s="26"/>
    </row>
    <row r="21" spans="1:21" s="27" customFormat="1" hidden="1" x14ac:dyDescent="0.25">
      <c r="A21" s="21"/>
      <c r="B21" s="26"/>
      <c r="C21" s="255"/>
      <c r="D21" s="168"/>
      <c r="E21" s="384"/>
      <c r="F21" s="385"/>
      <c r="G21" s="385"/>
      <c r="H21" s="385"/>
      <c r="I21" s="385"/>
      <c r="J21" s="385"/>
      <c r="K21" s="385"/>
      <c r="L21" s="385"/>
      <c r="M21" s="386"/>
      <c r="N21" s="22"/>
      <c r="O21" s="268"/>
      <c r="P21" s="23"/>
      <c r="Q21" s="24"/>
      <c r="R21" s="25"/>
      <c r="S21" s="26"/>
      <c r="T21" s="25"/>
      <c r="U21" s="26"/>
    </row>
    <row r="22" spans="1:21" s="27" customFormat="1" hidden="1" x14ac:dyDescent="0.25">
      <c r="A22" s="21"/>
      <c r="B22" s="26"/>
      <c r="C22" s="255"/>
      <c r="D22" s="168"/>
      <c r="E22" s="384"/>
      <c r="F22" s="385"/>
      <c r="G22" s="385"/>
      <c r="H22" s="385"/>
      <c r="I22" s="385"/>
      <c r="J22" s="385"/>
      <c r="K22" s="385"/>
      <c r="L22" s="385"/>
      <c r="M22" s="386"/>
      <c r="N22" s="22"/>
      <c r="O22" s="268"/>
      <c r="P22" s="23"/>
      <c r="Q22" s="24"/>
      <c r="R22" s="25"/>
      <c r="S22" s="26"/>
      <c r="T22" s="25"/>
      <c r="U22" s="26"/>
    </row>
    <row r="23" spans="1:21" s="27" customFormat="1" hidden="1" x14ac:dyDescent="0.25">
      <c r="A23" s="21"/>
      <c r="B23" s="26"/>
      <c r="C23" s="255"/>
      <c r="D23" s="168"/>
      <c r="E23" s="384"/>
      <c r="F23" s="385"/>
      <c r="G23" s="385"/>
      <c r="H23" s="385"/>
      <c r="I23" s="385"/>
      <c r="J23" s="385"/>
      <c r="K23" s="385"/>
      <c r="L23" s="385"/>
      <c r="M23" s="386"/>
      <c r="N23" s="22"/>
      <c r="O23" s="268"/>
      <c r="P23" s="23"/>
      <c r="Q23" s="24"/>
      <c r="R23" s="25"/>
      <c r="S23" s="26"/>
      <c r="T23" s="25"/>
      <c r="U23" s="26"/>
    </row>
    <row r="24" spans="1:21" s="27" customFormat="1" hidden="1" x14ac:dyDescent="0.25">
      <c r="A24" s="21"/>
      <c r="B24" s="26"/>
      <c r="C24" s="255"/>
      <c r="D24" s="168"/>
      <c r="E24" s="384"/>
      <c r="F24" s="385"/>
      <c r="G24" s="385"/>
      <c r="H24" s="385"/>
      <c r="I24" s="385"/>
      <c r="J24" s="385"/>
      <c r="K24" s="385"/>
      <c r="L24" s="385"/>
      <c r="M24" s="386"/>
      <c r="N24" s="22"/>
      <c r="O24" s="268"/>
      <c r="P24" s="23"/>
      <c r="Q24" s="24"/>
      <c r="R24" s="25"/>
      <c r="S24" s="26"/>
      <c r="T24" s="25"/>
      <c r="U24" s="26"/>
    </row>
    <row r="25" spans="1:21" s="27" customFormat="1" hidden="1" x14ac:dyDescent="0.25">
      <c r="A25" s="21"/>
      <c r="B25" s="26"/>
      <c r="C25" s="255"/>
      <c r="D25" s="168"/>
      <c r="E25" s="384"/>
      <c r="F25" s="385"/>
      <c r="G25" s="385"/>
      <c r="H25" s="385"/>
      <c r="I25" s="385"/>
      <c r="J25" s="385"/>
      <c r="K25" s="385"/>
      <c r="L25" s="385"/>
      <c r="M25" s="386"/>
      <c r="N25" s="22"/>
      <c r="O25" s="268"/>
      <c r="P25" s="23"/>
      <c r="Q25" s="24"/>
      <c r="R25" s="25"/>
      <c r="S25" s="26"/>
      <c r="T25" s="25"/>
      <c r="U25" s="26"/>
    </row>
    <row r="26" spans="1:21" s="27" customFormat="1" hidden="1" x14ac:dyDescent="0.25">
      <c r="A26" s="21"/>
      <c r="B26" s="26"/>
      <c r="C26" s="255"/>
      <c r="D26" s="168"/>
      <c r="E26" s="384"/>
      <c r="F26" s="385"/>
      <c r="G26" s="385"/>
      <c r="H26" s="385"/>
      <c r="I26" s="385"/>
      <c r="J26" s="385"/>
      <c r="K26" s="385"/>
      <c r="L26" s="385"/>
      <c r="M26" s="386"/>
      <c r="N26" s="22"/>
      <c r="O26" s="268"/>
      <c r="P26" s="23"/>
      <c r="Q26" s="24"/>
      <c r="R26" s="25"/>
      <c r="S26" s="26"/>
      <c r="T26" s="25"/>
      <c r="U26" s="26"/>
    </row>
    <row r="27" spans="1:21" s="27" customFormat="1" hidden="1" x14ac:dyDescent="0.25">
      <c r="A27" s="21"/>
      <c r="B27" s="26"/>
      <c r="C27" s="255"/>
      <c r="D27" s="168"/>
      <c r="E27" s="384"/>
      <c r="F27" s="385"/>
      <c r="G27" s="385"/>
      <c r="H27" s="385"/>
      <c r="I27" s="385"/>
      <c r="J27" s="385"/>
      <c r="K27" s="385"/>
      <c r="L27" s="385"/>
      <c r="M27" s="386"/>
      <c r="N27" s="22"/>
      <c r="O27" s="268"/>
      <c r="P27" s="23"/>
      <c r="Q27" s="24"/>
      <c r="R27" s="25"/>
      <c r="S27" s="26"/>
      <c r="T27" s="25"/>
      <c r="U27" s="26"/>
    </row>
    <row r="28" spans="1:21" s="27" customFormat="1" ht="13.9" hidden="1" customHeight="1" x14ac:dyDescent="0.25">
      <c r="A28" s="21"/>
      <c r="B28" s="289"/>
      <c r="C28" s="290"/>
      <c r="D28" s="291"/>
      <c r="E28" s="399"/>
      <c r="F28" s="400"/>
      <c r="G28" s="400"/>
      <c r="H28" s="400"/>
      <c r="I28" s="400"/>
      <c r="J28" s="400"/>
      <c r="K28" s="400"/>
      <c r="L28" s="400"/>
      <c r="M28" s="401"/>
      <c r="N28" s="22"/>
      <c r="O28" s="268"/>
      <c r="P28" s="286"/>
      <c r="Q28" s="311"/>
      <c r="R28" s="25"/>
      <c r="S28" s="26"/>
      <c r="T28" s="25"/>
      <c r="U28" s="26"/>
    </row>
    <row r="29" spans="1:21" s="295" customFormat="1" ht="82.5" customHeight="1" x14ac:dyDescent="0.25">
      <c r="A29" s="288"/>
      <c r="B29" s="289">
        <v>4</v>
      </c>
      <c r="C29" s="290">
        <v>4</v>
      </c>
      <c r="D29" s="291" t="s">
        <v>118</v>
      </c>
      <c r="E29" s="399" t="s">
        <v>233</v>
      </c>
      <c r="F29" s="400"/>
      <c r="G29" s="400"/>
      <c r="H29" s="400"/>
      <c r="I29" s="400"/>
      <c r="J29" s="400"/>
      <c r="K29" s="400"/>
      <c r="L29" s="400"/>
      <c r="M29" s="401"/>
      <c r="N29" s="292"/>
      <c r="O29" s="292"/>
      <c r="P29" s="293">
        <v>800</v>
      </c>
      <c r="Q29" s="287"/>
      <c r="R29" s="294"/>
      <c r="S29" s="289"/>
      <c r="T29" s="294"/>
      <c r="U29" s="289"/>
    </row>
    <row r="30" spans="1:21" s="127" customFormat="1" x14ac:dyDescent="0.25">
      <c r="B30" s="169"/>
      <c r="C30" s="169"/>
      <c r="D30" s="169"/>
      <c r="K30" s="170" t="s">
        <v>83</v>
      </c>
      <c r="N30" s="170">
        <f>SUM(N19:N29)</f>
        <v>34613.800000000003</v>
      </c>
      <c r="O30" s="269"/>
      <c r="P30" s="171">
        <f>SUM(P19:P29)</f>
        <v>28413.8</v>
      </c>
      <c r="Q30" s="172"/>
      <c r="R30" s="173">
        <f>SUM(R19:R29)</f>
        <v>0</v>
      </c>
      <c r="S30" s="172"/>
      <c r="T30" s="173">
        <f>SUM(T19:T29)</f>
        <v>0</v>
      </c>
      <c r="U30" s="172"/>
    </row>
    <row r="31" spans="1:21" s="126" customFormat="1" x14ac:dyDescent="0.25">
      <c r="B31" s="133"/>
      <c r="C31" s="133"/>
      <c r="D31" s="133"/>
      <c r="O31" s="260"/>
      <c r="P31" s="142"/>
      <c r="Q31" s="143"/>
      <c r="R31" s="140"/>
      <c r="S31" s="143"/>
      <c r="T31" s="140"/>
      <c r="U31" s="143"/>
    </row>
    <row r="32" spans="1:21" s="49" customFormat="1" ht="37.5" x14ac:dyDescent="0.25">
      <c r="A32" s="50" t="s">
        <v>84</v>
      </c>
      <c r="B32" s="174"/>
      <c r="C32" s="174"/>
      <c r="D32" s="174"/>
      <c r="E32" s="51"/>
      <c r="F32" s="51"/>
      <c r="G32" s="51"/>
      <c r="H32" s="51"/>
      <c r="I32" s="51"/>
      <c r="J32" s="51"/>
      <c r="K32" s="51"/>
      <c r="L32" s="51"/>
      <c r="M32" s="52"/>
      <c r="N32" s="175" t="s">
        <v>71</v>
      </c>
      <c r="O32" s="270"/>
      <c r="P32" s="53" t="s">
        <v>72</v>
      </c>
      <c r="Q32" s="162" t="s">
        <v>73</v>
      </c>
      <c r="R32" s="53" t="s">
        <v>74</v>
      </c>
      <c r="S32" s="54" t="s">
        <v>73</v>
      </c>
      <c r="T32" s="53" t="s">
        <v>75</v>
      </c>
      <c r="U32" s="54" t="s">
        <v>73</v>
      </c>
    </row>
    <row r="33" spans="1:22" s="8" customFormat="1" ht="30" x14ac:dyDescent="0.25">
      <c r="A33" s="164" t="s">
        <v>76</v>
      </c>
      <c r="B33" s="165" t="s">
        <v>77</v>
      </c>
      <c r="C33" s="165" t="s">
        <v>78</v>
      </c>
      <c r="D33" s="166" t="s">
        <v>79</v>
      </c>
      <c r="E33" s="396" t="s">
        <v>80</v>
      </c>
      <c r="F33" s="397"/>
      <c r="G33" s="397"/>
      <c r="H33" s="397"/>
      <c r="I33" s="397"/>
      <c r="J33" s="397"/>
      <c r="K33" s="397"/>
      <c r="L33" s="397"/>
      <c r="M33" s="398"/>
      <c r="N33" s="253" t="s">
        <v>81</v>
      </c>
      <c r="O33" s="266"/>
      <c r="P33" s="167" t="s">
        <v>81</v>
      </c>
      <c r="Q33" s="14"/>
      <c r="R33" s="14" t="s">
        <v>81</v>
      </c>
      <c r="S33" s="15"/>
      <c r="T33" s="14" t="s">
        <v>81</v>
      </c>
      <c r="U33" s="15"/>
    </row>
    <row r="34" spans="1:22" s="27" customFormat="1" ht="46.9" customHeight="1" x14ac:dyDescent="0.25">
      <c r="A34" s="21">
        <v>3</v>
      </c>
      <c r="B34" s="26">
        <v>1</v>
      </c>
      <c r="C34" s="255">
        <v>4</v>
      </c>
      <c r="D34" s="176" t="s">
        <v>85</v>
      </c>
      <c r="E34" s="384" t="s">
        <v>213</v>
      </c>
      <c r="F34" s="385"/>
      <c r="G34" s="385"/>
      <c r="H34" s="385"/>
      <c r="I34" s="385"/>
      <c r="J34" s="385"/>
      <c r="K34" s="385"/>
      <c r="L34" s="385"/>
      <c r="M34" s="386"/>
      <c r="N34" s="257">
        <v>14005.03</v>
      </c>
      <c r="O34" s="271" t="s">
        <v>201</v>
      </c>
      <c r="P34" s="286">
        <v>11505.03</v>
      </c>
      <c r="Q34" s="309" t="s">
        <v>231</v>
      </c>
      <c r="R34" s="25"/>
      <c r="S34" s="26"/>
      <c r="T34" s="25"/>
      <c r="U34" s="26"/>
      <c r="V34" s="305"/>
    </row>
    <row r="35" spans="1:22" s="27" customFormat="1" ht="30" hidden="1" x14ac:dyDescent="0.25">
      <c r="A35" s="21"/>
      <c r="B35" s="26"/>
      <c r="C35" s="255"/>
      <c r="D35" s="176" t="s">
        <v>85</v>
      </c>
      <c r="E35" s="384"/>
      <c r="F35" s="385"/>
      <c r="G35" s="385"/>
      <c r="H35" s="385"/>
      <c r="I35" s="385"/>
      <c r="J35" s="385"/>
      <c r="K35" s="385"/>
      <c r="L35" s="385"/>
      <c r="M35" s="386"/>
      <c r="N35" s="22"/>
      <c r="O35" s="268"/>
      <c r="P35" s="23"/>
      <c r="Q35" s="24"/>
      <c r="R35" s="25"/>
      <c r="S35" s="26"/>
      <c r="T35" s="25"/>
      <c r="U35" s="26"/>
    </row>
    <row r="36" spans="1:22" s="27" customFormat="1" ht="30" hidden="1" x14ac:dyDescent="0.25">
      <c r="A36" s="21"/>
      <c r="B36" s="26"/>
      <c r="C36" s="255"/>
      <c r="D36" s="176" t="s">
        <v>85</v>
      </c>
      <c r="E36" s="384"/>
      <c r="F36" s="385"/>
      <c r="G36" s="385"/>
      <c r="H36" s="385"/>
      <c r="I36" s="385"/>
      <c r="J36" s="385"/>
      <c r="K36" s="385"/>
      <c r="L36" s="385"/>
      <c r="M36" s="386"/>
      <c r="N36" s="22"/>
      <c r="O36" s="268"/>
      <c r="P36" s="23"/>
      <c r="Q36" s="24"/>
      <c r="R36" s="25"/>
      <c r="S36" s="26"/>
      <c r="T36" s="25"/>
      <c r="U36" s="26"/>
    </row>
    <row r="37" spans="1:22" s="27" customFormat="1" ht="30" hidden="1" x14ac:dyDescent="0.25">
      <c r="A37" s="21"/>
      <c r="B37" s="26"/>
      <c r="C37" s="255"/>
      <c r="D37" s="176" t="s">
        <v>85</v>
      </c>
      <c r="E37" s="384"/>
      <c r="F37" s="385"/>
      <c r="G37" s="385"/>
      <c r="H37" s="385"/>
      <c r="I37" s="385"/>
      <c r="J37" s="385"/>
      <c r="K37" s="385"/>
      <c r="L37" s="385"/>
      <c r="M37" s="386"/>
      <c r="N37" s="22"/>
      <c r="O37" s="268"/>
      <c r="P37" s="23"/>
      <c r="Q37" s="24"/>
      <c r="R37" s="25"/>
      <c r="S37" s="26"/>
      <c r="T37" s="25"/>
      <c r="U37" s="26"/>
    </row>
    <row r="38" spans="1:22" s="27" customFormat="1" ht="30" hidden="1" x14ac:dyDescent="0.25">
      <c r="A38" s="21"/>
      <c r="B38" s="26"/>
      <c r="C38" s="255"/>
      <c r="D38" s="176" t="s">
        <v>85</v>
      </c>
      <c r="E38" s="384"/>
      <c r="F38" s="385"/>
      <c r="G38" s="385"/>
      <c r="H38" s="385"/>
      <c r="I38" s="385"/>
      <c r="J38" s="385"/>
      <c r="K38" s="385"/>
      <c r="L38" s="385"/>
      <c r="M38" s="386"/>
      <c r="N38" s="22"/>
      <c r="O38" s="268"/>
      <c r="P38" s="23"/>
      <c r="Q38" s="24"/>
      <c r="R38" s="25"/>
      <c r="S38" s="26"/>
      <c r="T38" s="25"/>
      <c r="U38" s="26"/>
    </row>
    <row r="39" spans="1:22" s="27" customFormat="1" ht="30" hidden="1" x14ac:dyDescent="0.25">
      <c r="A39" s="21"/>
      <c r="B39" s="26"/>
      <c r="C39" s="255"/>
      <c r="D39" s="176" t="s">
        <v>85</v>
      </c>
      <c r="E39" s="384"/>
      <c r="F39" s="385"/>
      <c r="G39" s="385"/>
      <c r="H39" s="385"/>
      <c r="I39" s="385"/>
      <c r="J39" s="385"/>
      <c r="K39" s="385"/>
      <c r="L39" s="385"/>
      <c r="M39" s="386"/>
      <c r="N39" s="22"/>
      <c r="O39" s="268"/>
      <c r="P39" s="23"/>
      <c r="Q39" s="24"/>
      <c r="R39" s="25"/>
      <c r="S39" s="26"/>
      <c r="T39" s="25"/>
      <c r="U39" s="26"/>
    </row>
    <row r="40" spans="1:22" s="27" customFormat="1" ht="30" hidden="1" x14ac:dyDescent="0.25">
      <c r="A40" s="21"/>
      <c r="B40" s="26"/>
      <c r="C40" s="255"/>
      <c r="D40" s="176" t="s">
        <v>85</v>
      </c>
      <c r="E40" s="384"/>
      <c r="F40" s="385"/>
      <c r="G40" s="385"/>
      <c r="H40" s="385"/>
      <c r="I40" s="385"/>
      <c r="J40" s="385"/>
      <c r="K40" s="385"/>
      <c r="L40" s="385"/>
      <c r="M40" s="386"/>
      <c r="N40" s="22"/>
      <c r="O40" s="268"/>
      <c r="P40" s="23"/>
      <c r="Q40" s="24"/>
      <c r="R40" s="25"/>
      <c r="S40" s="26"/>
      <c r="T40" s="25"/>
      <c r="U40" s="26"/>
    </row>
    <row r="41" spans="1:22" s="27" customFormat="1" ht="30" hidden="1" x14ac:dyDescent="0.25">
      <c r="A41" s="21"/>
      <c r="B41" s="26"/>
      <c r="C41" s="255"/>
      <c r="D41" s="176" t="s">
        <v>85</v>
      </c>
      <c r="E41" s="384"/>
      <c r="F41" s="385"/>
      <c r="G41" s="385"/>
      <c r="H41" s="385"/>
      <c r="I41" s="385"/>
      <c r="J41" s="385"/>
      <c r="K41" s="385"/>
      <c r="L41" s="385"/>
      <c r="M41" s="386"/>
      <c r="N41" s="22"/>
      <c r="O41" s="268"/>
      <c r="P41" s="23"/>
      <c r="Q41" s="24"/>
      <c r="R41" s="25"/>
      <c r="S41" s="26"/>
      <c r="T41" s="25"/>
      <c r="U41" s="26"/>
    </row>
    <row r="42" spans="1:22" s="27" customFormat="1" ht="30" hidden="1" x14ac:dyDescent="0.25">
      <c r="A42" s="21"/>
      <c r="B42" s="26"/>
      <c r="C42" s="255"/>
      <c r="D42" s="176" t="s">
        <v>85</v>
      </c>
      <c r="E42" s="384"/>
      <c r="F42" s="385"/>
      <c r="G42" s="385"/>
      <c r="H42" s="385"/>
      <c r="I42" s="385"/>
      <c r="J42" s="385"/>
      <c r="K42" s="385"/>
      <c r="L42" s="385"/>
      <c r="M42" s="386"/>
      <c r="N42" s="22"/>
      <c r="O42" s="268"/>
      <c r="P42" s="23"/>
      <c r="Q42" s="24"/>
      <c r="R42" s="25"/>
      <c r="S42" s="26"/>
      <c r="T42" s="25"/>
      <c r="U42" s="26"/>
    </row>
    <row r="43" spans="1:22" s="27" customFormat="1" hidden="1" x14ac:dyDescent="0.25">
      <c r="A43" s="21"/>
      <c r="B43" s="289"/>
      <c r="C43" s="290"/>
      <c r="D43" s="306"/>
      <c r="E43" s="399"/>
      <c r="F43" s="400"/>
      <c r="G43" s="400"/>
      <c r="H43" s="400"/>
      <c r="I43" s="400"/>
      <c r="J43" s="400"/>
      <c r="K43" s="400"/>
      <c r="L43" s="400"/>
      <c r="M43" s="401"/>
      <c r="N43" s="22"/>
      <c r="O43" s="268"/>
      <c r="P43" s="286"/>
      <c r="Q43" s="311"/>
      <c r="R43" s="25"/>
      <c r="S43" s="26"/>
      <c r="T43" s="25"/>
      <c r="U43" s="26"/>
    </row>
    <row r="44" spans="1:22" s="127" customFormat="1" x14ac:dyDescent="0.25">
      <c r="B44" s="169"/>
      <c r="C44" s="169"/>
      <c r="D44" s="169"/>
      <c r="K44" s="170" t="s">
        <v>86</v>
      </c>
      <c r="M44" s="177"/>
      <c r="N44" s="170">
        <f>SUM(N34:N43)</f>
        <v>14005.03</v>
      </c>
      <c r="O44" s="272"/>
      <c r="P44" s="171">
        <f>SUM(P34:P43)</f>
        <v>11505.03</v>
      </c>
      <c r="Q44" s="172"/>
      <c r="R44" s="173">
        <f>SUM(R34:R43)</f>
        <v>0</v>
      </c>
      <c r="S44" s="172"/>
      <c r="T44" s="173">
        <f>SUM(T34:T43)</f>
        <v>0</v>
      </c>
      <c r="U44" s="172"/>
    </row>
    <row r="45" spans="1:22" s="127" customFormat="1" ht="15.75" thickBot="1" x14ac:dyDescent="0.3">
      <c r="B45" s="169"/>
      <c r="C45" s="169"/>
      <c r="D45" s="169"/>
      <c r="N45" s="170"/>
      <c r="O45" s="272"/>
      <c r="P45" s="171"/>
      <c r="Q45" s="172"/>
      <c r="R45" s="178"/>
      <c r="S45" s="172"/>
      <c r="T45" s="178"/>
      <c r="U45" s="172"/>
    </row>
    <row r="46" spans="1:22" s="127" customFormat="1" ht="19.5" thickBot="1" x14ac:dyDescent="0.35">
      <c r="B46" s="169"/>
      <c r="C46" s="169"/>
      <c r="D46" s="169"/>
      <c r="J46" s="405" t="s">
        <v>87</v>
      </c>
      <c r="K46" s="406"/>
      <c r="L46" s="406"/>
      <c r="M46" s="407"/>
      <c r="N46" s="170">
        <f>SUM(N30,N44)</f>
        <v>48618.83</v>
      </c>
      <c r="O46" s="272"/>
      <c r="P46" s="171">
        <f>SUM(P30,P44)</f>
        <v>39918.83</v>
      </c>
      <c r="Q46" s="170"/>
      <c r="R46" s="170">
        <f>SUM(R30,R44)</f>
        <v>0</v>
      </c>
      <c r="S46" s="170"/>
      <c r="T46" s="170">
        <f>SUM(T30,T44)</f>
        <v>0</v>
      </c>
      <c r="U46" s="172"/>
    </row>
    <row r="47" spans="1:22" s="127" customFormat="1" ht="18.75" x14ac:dyDescent="0.3">
      <c r="B47" s="169"/>
      <c r="C47" s="169"/>
      <c r="D47" s="169"/>
      <c r="J47" s="179"/>
      <c r="K47" s="179"/>
      <c r="L47" s="179"/>
      <c r="M47" s="179"/>
      <c r="N47" s="170"/>
      <c r="O47" s="272"/>
      <c r="P47" s="171"/>
      <c r="Q47" s="170"/>
      <c r="R47" s="170"/>
      <c r="S47" s="170"/>
      <c r="T47" s="170"/>
      <c r="U47" s="172"/>
    </row>
    <row r="48" spans="1:22" s="9" customFormat="1" ht="23.25" x14ac:dyDescent="0.35">
      <c r="A48" s="151" t="s">
        <v>88</v>
      </c>
      <c r="B48" s="152"/>
      <c r="C48" s="152"/>
      <c r="D48" s="145"/>
      <c r="O48" s="261"/>
      <c r="P48" s="146"/>
      <c r="Q48" s="155"/>
      <c r="R48" s="156"/>
      <c r="S48" s="155"/>
      <c r="T48" s="156"/>
      <c r="U48" s="155"/>
    </row>
    <row r="49" spans="1:21" s="163" customFormat="1" ht="31.5" x14ac:dyDescent="0.25">
      <c r="A49" s="180" t="s">
        <v>89</v>
      </c>
      <c r="B49" s="181"/>
      <c r="C49" s="181"/>
      <c r="D49" s="181"/>
      <c r="E49" s="181"/>
      <c r="F49" s="181"/>
      <c r="G49" s="181"/>
      <c r="H49" s="181"/>
      <c r="I49" s="181"/>
      <c r="J49" s="181"/>
      <c r="K49" s="181"/>
      <c r="L49" s="181"/>
      <c r="M49" s="182"/>
      <c r="N49" s="183" t="s">
        <v>71</v>
      </c>
      <c r="O49" s="273"/>
      <c r="P49" s="184" t="s">
        <v>72</v>
      </c>
      <c r="Q49" s="184" t="s">
        <v>73</v>
      </c>
      <c r="R49" s="184" t="s">
        <v>74</v>
      </c>
      <c r="S49" s="184" t="s">
        <v>73</v>
      </c>
      <c r="T49" s="184" t="s">
        <v>75</v>
      </c>
      <c r="U49" s="184" t="s">
        <v>73</v>
      </c>
    </row>
    <row r="50" spans="1:21" ht="55.5" customHeight="1" x14ac:dyDescent="0.25">
      <c r="A50" s="17" t="s">
        <v>76</v>
      </c>
      <c r="B50" s="165" t="s">
        <v>77</v>
      </c>
      <c r="C50" s="165" t="s">
        <v>78</v>
      </c>
      <c r="D50" s="185" t="s">
        <v>79</v>
      </c>
      <c r="E50" s="402" t="s">
        <v>80</v>
      </c>
      <c r="F50" s="403"/>
      <c r="G50" s="403"/>
      <c r="H50" s="403"/>
      <c r="I50" s="403"/>
      <c r="J50" s="403"/>
      <c r="K50" s="403"/>
      <c r="L50" s="403"/>
      <c r="M50" s="404"/>
      <c r="N50" s="254" t="s">
        <v>81</v>
      </c>
      <c r="O50" s="274"/>
      <c r="P50" s="10" t="s">
        <v>81</v>
      </c>
      <c r="Q50" s="14"/>
      <c r="R50" s="10" t="s">
        <v>81</v>
      </c>
      <c r="S50" s="15"/>
      <c r="T50" s="10" t="s">
        <v>81</v>
      </c>
      <c r="U50" s="15"/>
    </row>
    <row r="51" spans="1:21" s="27" customFormat="1" hidden="1" x14ac:dyDescent="0.25">
      <c r="A51" s="21"/>
      <c r="B51" s="26"/>
      <c r="C51" s="255"/>
      <c r="D51" s="168"/>
      <c r="E51" s="384"/>
      <c r="F51" s="385"/>
      <c r="G51" s="385"/>
      <c r="H51" s="385"/>
      <c r="I51" s="385"/>
      <c r="J51" s="385"/>
      <c r="K51" s="385"/>
      <c r="L51" s="385"/>
      <c r="M51" s="386"/>
      <c r="N51" s="22"/>
      <c r="O51" s="268"/>
      <c r="P51" s="23"/>
      <c r="Q51" s="24"/>
      <c r="R51" s="23"/>
      <c r="S51" s="26"/>
      <c r="T51" s="23"/>
      <c r="U51" s="26"/>
    </row>
    <row r="52" spans="1:21" s="27" customFormat="1" hidden="1" x14ac:dyDescent="0.25">
      <c r="A52" s="21"/>
      <c r="B52" s="26"/>
      <c r="C52" s="255"/>
      <c r="D52" s="168"/>
      <c r="E52" s="384"/>
      <c r="F52" s="385"/>
      <c r="G52" s="385"/>
      <c r="H52" s="385"/>
      <c r="I52" s="385"/>
      <c r="J52" s="385"/>
      <c r="K52" s="385"/>
      <c r="L52" s="385"/>
      <c r="M52" s="386"/>
      <c r="N52" s="22"/>
      <c r="O52" s="268"/>
      <c r="P52" s="23"/>
      <c r="Q52" s="24"/>
      <c r="R52" s="23"/>
      <c r="S52" s="26"/>
      <c r="T52" s="23"/>
      <c r="U52" s="26"/>
    </row>
    <row r="53" spans="1:21" s="27" customFormat="1" hidden="1" x14ac:dyDescent="0.25">
      <c r="A53" s="21"/>
      <c r="B53" s="26"/>
      <c r="C53" s="255"/>
      <c r="D53" s="168"/>
      <c r="E53" s="384"/>
      <c r="F53" s="385"/>
      <c r="G53" s="385"/>
      <c r="H53" s="385"/>
      <c r="I53" s="385"/>
      <c r="J53" s="385"/>
      <c r="K53" s="385"/>
      <c r="L53" s="385"/>
      <c r="M53" s="386"/>
      <c r="N53" s="22"/>
      <c r="O53" s="268"/>
      <c r="P53" s="23"/>
      <c r="Q53" s="24"/>
      <c r="R53" s="23"/>
      <c r="S53" s="26"/>
      <c r="T53" s="23"/>
      <c r="U53" s="26"/>
    </row>
    <row r="54" spans="1:21" s="27" customFormat="1" hidden="1" x14ac:dyDescent="0.25">
      <c r="A54" s="21"/>
      <c r="B54" s="26"/>
      <c r="C54" s="255"/>
      <c r="D54" s="168"/>
      <c r="E54" s="384"/>
      <c r="F54" s="385"/>
      <c r="G54" s="385"/>
      <c r="H54" s="385"/>
      <c r="I54" s="385"/>
      <c r="J54" s="385"/>
      <c r="K54" s="385"/>
      <c r="L54" s="385"/>
      <c r="M54" s="386"/>
      <c r="N54" s="22"/>
      <c r="O54" s="268"/>
      <c r="P54" s="23"/>
      <c r="Q54" s="24"/>
      <c r="R54" s="23"/>
      <c r="S54" s="26"/>
      <c r="T54" s="23"/>
      <c r="U54" s="26"/>
    </row>
    <row r="55" spans="1:21" s="27" customFormat="1" ht="30" x14ac:dyDescent="0.25">
      <c r="A55" s="21"/>
      <c r="B55" s="289">
        <v>4</v>
      </c>
      <c r="C55" s="290">
        <v>4</v>
      </c>
      <c r="D55" s="291" t="s">
        <v>123</v>
      </c>
      <c r="E55" s="399" t="s">
        <v>224</v>
      </c>
      <c r="F55" s="400"/>
      <c r="G55" s="400"/>
      <c r="H55" s="400"/>
      <c r="I55" s="400"/>
      <c r="J55" s="400"/>
      <c r="K55" s="400"/>
      <c r="L55" s="400"/>
      <c r="M55" s="401"/>
      <c r="N55" s="22"/>
      <c r="O55" s="268"/>
      <c r="P55" s="286">
        <v>758.82</v>
      </c>
      <c r="Q55" s="304" t="s">
        <v>220</v>
      </c>
      <c r="R55" s="23"/>
      <c r="S55" s="26"/>
      <c r="T55" s="23"/>
      <c r="U55" s="26"/>
    </row>
    <row r="56" spans="1:21" s="27" customFormat="1" ht="90.6" customHeight="1" x14ac:dyDescent="0.25">
      <c r="A56" s="21"/>
      <c r="B56" s="289">
        <v>4</v>
      </c>
      <c r="C56" s="290">
        <v>4</v>
      </c>
      <c r="D56" s="291" t="s">
        <v>121</v>
      </c>
      <c r="E56" s="399" t="s">
        <v>229</v>
      </c>
      <c r="F56" s="385"/>
      <c r="G56" s="385"/>
      <c r="H56" s="385"/>
      <c r="I56" s="385"/>
      <c r="J56" s="385"/>
      <c r="K56" s="385"/>
      <c r="L56" s="385"/>
      <c r="M56" s="386"/>
      <c r="N56" s="22"/>
      <c r="O56" s="268"/>
      <c r="P56" s="286">
        <v>7000</v>
      </c>
      <c r="Q56" s="310" t="s">
        <v>230</v>
      </c>
      <c r="R56" s="23"/>
      <c r="S56" s="26"/>
      <c r="T56" s="23"/>
      <c r="U56" s="26"/>
    </row>
    <row r="57" spans="1:21" s="27" customFormat="1" ht="9.75" hidden="1" customHeight="1" x14ac:dyDescent="0.25">
      <c r="A57" s="21"/>
      <c r="B57" s="26"/>
      <c r="C57" s="255"/>
      <c r="D57" s="168"/>
      <c r="E57" s="384"/>
      <c r="F57" s="385"/>
      <c r="G57" s="385"/>
      <c r="H57" s="385"/>
      <c r="I57" s="385"/>
      <c r="J57" s="385"/>
      <c r="K57" s="385"/>
      <c r="L57" s="385"/>
      <c r="M57" s="386"/>
      <c r="N57" s="22"/>
      <c r="O57" s="268"/>
      <c r="P57" s="23"/>
      <c r="Q57" s="24"/>
      <c r="R57" s="23"/>
      <c r="S57" s="26"/>
      <c r="T57" s="23"/>
      <c r="U57" s="26"/>
    </row>
    <row r="58" spans="1:21" s="27" customFormat="1" ht="19.5" hidden="1" customHeight="1" x14ac:dyDescent="0.25">
      <c r="A58" s="28"/>
      <c r="B58" s="31"/>
      <c r="C58" s="186"/>
      <c r="D58" s="168"/>
      <c r="E58" s="384"/>
      <c r="F58" s="385"/>
      <c r="G58" s="385"/>
      <c r="H58" s="385"/>
      <c r="I58" s="385"/>
      <c r="J58" s="385"/>
      <c r="K58" s="385"/>
      <c r="L58" s="385"/>
      <c r="M58" s="386"/>
      <c r="N58" s="187"/>
      <c r="O58" s="275"/>
      <c r="P58" s="29"/>
      <c r="Q58" s="30"/>
      <c r="R58" s="29"/>
      <c r="S58" s="31"/>
      <c r="T58" s="29"/>
      <c r="U58" s="31"/>
    </row>
    <row r="59" spans="1:21" s="188" customFormat="1" x14ac:dyDescent="0.25">
      <c r="B59" s="189"/>
      <c r="C59" s="189"/>
      <c r="D59" s="189"/>
      <c r="L59" s="188" t="s">
        <v>90</v>
      </c>
      <c r="M59" s="177"/>
      <c r="N59" s="177">
        <f>SUM(N51:N58)</f>
        <v>0</v>
      </c>
      <c r="O59" s="276"/>
      <c r="P59" s="190">
        <f>SUM(P51:P58)</f>
        <v>7758.82</v>
      </c>
      <c r="Q59" s="191"/>
      <c r="R59" s="177">
        <f>SUM(R51:R58)</f>
        <v>0</v>
      </c>
      <c r="S59" s="191"/>
      <c r="T59" s="177">
        <f>SUM(T51:T58)</f>
        <v>0</v>
      </c>
      <c r="U59" s="191"/>
    </row>
    <row r="60" spans="1:21" s="127" customFormat="1" x14ac:dyDescent="0.25">
      <c r="B60" s="169"/>
      <c r="C60" s="169"/>
      <c r="D60" s="169"/>
      <c r="M60" s="170"/>
      <c r="N60" s="170"/>
      <c r="O60" s="272"/>
      <c r="P60" s="171"/>
      <c r="Q60" s="172"/>
      <c r="R60" s="170"/>
      <c r="S60" s="172"/>
      <c r="T60" s="170"/>
      <c r="U60" s="172"/>
    </row>
    <row r="61" spans="1:21" s="197" customFormat="1" ht="31.5" x14ac:dyDescent="0.25">
      <c r="A61" s="192" t="s">
        <v>91</v>
      </c>
      <c r="B61" s="193"/>
      <c r="C61" s="193"/>
      <c r="D61" s="193"/>
      <c r="E61" s="193"/>
      <c r="F61" s="193"/>
      <c r="G61" s="193"/>
      <c r="H61" s="193"/>
      <c r="I61" s="193"/>
      <c r="J61" s="193"/>
      <c r="K61" s="193"/>
      <c r="L61" s="193"/>
      <c r="M61" s="194"/>
      <c r="N61" s="195" t="s">
        <v>71</v>
      </c>
      <c r="O61" s="277"/>
      <c r="P61" s="196" t="s">
        <v>72</v>
      </c>
      <c r="Q61" s="196" t="s">
        <v>73</v>
      </c>
      <c r="R61" s="196" t="s">
        <v>74</v>
      </c>
      <c r="S61" s="196" t="s">
        <v>73</v>
      </c>
      <c r="T61" s="196" t="s">
        <v>75</v>
      </c>
      <c r="U61" s="196" t="s">
        <v>73</v>
      </c>
    </row>
    <row r="62" spans="1:21" ht="30" x14ac:dyDescent="0.25">
      <c r="A62" s="17" t="s">
        <v>76</v>
      </c>
      <c r="B62" s="165" t="s">
        <v>77</v>
      </c>
      <c r="C62" s="165" t="s">
        <v>78</v>
      </c>
      <c r="D62" s="185" t="s">
        <v>79</v>
      </c>
      <c r="E62" s="402" t="s">
        <v>80</v>
      </c>
      <c r="F62" s="403"/>
      <c r="G62" s="403"/>
      <c r="H62" s="403"/>
      <c r="I62" s="403"/>
      <c r="J62" s="403"/>
      <c r="K62" s="403"/>
      <c r="L62" s="403"/>
      <c r="M62" s="404"/>
      <c r="N62" s="254" t="s">
        <v>81</v>
      </c>
      <c r="O62" s="274"/>
      <c r="P62" s="10" t="s">
        <v>81</v>
      </c>
      <c r="Q62" s="14"/>
      <c r="R62" s="10" t="s">
        <v>81</v>
      </c>
      <c r="S62" s="15"/>
      <c r="T62" s="10" t="s">
        <v>81</v>
      </c>
      <c r="U62" s="15"/>
    </row>
    <row r="63" spans="1:21" s="27" customFormat="1" ht="45" x14ac:dyDescent="0.25">
      <c r="A63" s="21">
        <v>9</v>
      </c>
      <c r="B63" s="26">
        <v>1</v>
      </c>
      <c r="C63" s="255">
        <v>4</v>
      </c>
      <c r="D63" s="168" t="s">
        <v>92</v>
      </c>
      <c r="E63" s="384" t="s">
        <v>197</v>
      </c>
      <c r="F63" s="385"/>
      <c r="G63" s="385"/>
      <c r="H63" s="385"/>
      <c r="I63" s="385"/>
      <c r="J63" s="385"/>
      <c r="K63" s="385"/>
      <c r="L63" s="385"/>
      <c r="M63" s="386"/>
      <c r="N63" s="22">
        <v>780</v>
      </c>
      <c r="O63" s="267" t="s">
        <v>200</v>
      </c>
      <c r="P63" s="286">
        <v>975</v>
      </c>
      <c r="Q63" s="304" t="s">
        <v>218</v>
      </c>
      <c r="R63" s="23"/>
      <c r="S63" s="26"/>
      <c r="T63" s="23"/>
      <c r="U63" s="26"/>
    </row>
    <row r="64" spans="1:21" s="27" customFormat="1" ht="30" x14ac:dyDescent="0.25">
      <c r="A64" s="21"/>
      <c r="B64" s="289">
        <v>4</v>
      </c>
      <c r="C64" s="290">
        <v>4</v>
      </c>
      <c r="D64" s="291" t="s">
        <v>92</v>
      </c>
      <c r="E64" s="399" t="s">
        <v>217</v>
      </c>
      <c r="F64" s="400"/>
      <c r="G64" s="400"/>
      <c r="H64" s="400"/>
      <c r="I64" s="400"/>
      <c r="J64" s="400"/>
      <c r="K64" s="400"/>
      <c r="L64" s="400"/>
      <c r="M64" s="401"/>
      <c r="N64" s="22"/>
      <c r="O64" s="268"/>
      <c r="P64" s="286">
        <v>15</v>
      </c>
      <c r="Q64" s="304" t="s">
        <v>221</v>
      </c>
      <c r="R64" s="23"/>
      <c r="S64" s="26"/>
      <c r="T64" s="23"/>
      <c r="U64" s="26"/>
    </row>
    <row r="65" spans="1:21" s="27" customFormat="1" hidden="1" x14ac:dyDescent="0.25">
      <c r="A65" s="21"/>
      <c r="B65" s="26"/>
      <c r="C65" s="255"/>
      <c r="D65" s="168"/>
      <c r="E65" s="384"/>
      <c r="F65" s="385"/>
      <c r="G65" s="385"/>
      <c r="H65" s="385"/>
      <c r="I65" s="385"/>
      <c r="J65" s="385"/>
      <c r="K65" s="385"/>
      <c r="L65" s="385"/>
      <c r="M65" s="386"/>
      <c r="N65" s="22"/>
      <c r="O65" s="268"/>
      <c r="P65" s="23"/>
      <c r="Q65" s="24"/>
      <c r="R65" s="23"/>
      <c r="S65" s="26"/>
      <c r="T65" s="23"/>
      <c r="U65" s="26"/>
    </row>
    <row r="66" spans="1:21" s="27" customFormat="1" hidden="1" x14ac:dyDescent="0.25">
      <c r="A66" s="21"/>
      <c r="B66" s="26"/>
      <c r="C66" s="255"/>
      <c r="D66" s="168"/>
      <c r="E66" s="384"/>
      <c r="F66" s="385"/>
      <c r="G66" s="385"/>
      <c r="H66" s="385"/>
      <c r="I66" s="385"/>
      <c r="J66" s="385"/>
      <c r="K66" s="385"/>
      <c r="L66" s="385"/>
      <c r="M66" s="386"/>
      <c r="N66" s="22"/>
      <c r="O66" s="268"/>
      <c r="P66" s="23"/>
      <c r="Q66" s="24"/>
      <c r="R66" s="23"/>
      <c r="S66" s="26"/>
      <c r="T66" s="23"/>
      <c r="U66" s="26"/>
    </row>
    <row r="67" spans="1:21" s="27" customFormat="1" hidden="1" x14ac:dyDescent="0.25">
      <c r="A67" s="21"/>
      <c r="B67" s="26"/>
      <c r="C67" s="255"/>
      <c r="D67" s="168"/>
      <c r="E67" s="384"/>
      <c r="F67" s="385"/>
      <c r="G67" s="385"/>
      <c r="H67" s="385"/>
      <c r="I67" s="385"/>
      <c r="J67" s="385"/>
      <c r="K67" s="385"/>
      <c r="L67" s="385"/>
      <c r="M67" s="386"/>
      <c r="N67" s="22"/>
      <c r="O67" s="268"/>
      <c r="P67" s="23"/>
      <c r="Q67" s="24"/>
      <c r="R67" s="23"/>
      <c r="S67" s="26"/>
      <c r="T67" s="23"/>
      <c r="U67" s="26"/>
    </row>
    <row r="68" spans="1:21" s="27" customFormat="1" hidden="1" x14ac:dyDescent="0.25">
      <c r="A68" s="21"/>
      <c r="B68" s="26"/>
      <c r="C68" s="255"/>
      <c r="D68" s="168"/>
      <c r="E68" s="384"/>
      <c r="F68" s="385"/>
      <c r="G68" s="385"/>
      <c r="H68" s="385"/>
      <c r="I68" s="385"/>
      <c r="J68" s="385"/>
      <c r="K68" s="385"/>
      <c r="L68" s="385"/>
      <c r="M68" s="386"/>
      <c r="N68" s="22"/>
      <c r="O68" s="268"/>
      <c r="P68" s="23"/>
      <c r="Q68" s="24"/>
      <c r="R68" s="23"/>
      <c r="S68" s="26"/>
      <c r="T68" s="23"/>
      <c r="U68" s="26"/>
    </row>
    <row r="69" spans="1:21" s="27" customFormat="1" hidden="1" x14ac:dyDescent="0.25">
      <c r="A69" s="21"/>
      <c r="B69" s="26"/>
      <c r="C69" s="255"/>
      <c r="D69" s="168"/>
      <c r="E69" s="384"/>
      <c r="F69" s="385"/>
      <c r="G69" s="385"/>
      <c r="H69" s="385"/>
      <c r="I69" s="385"/>
      <c r="J69" s="385"/>
      <c r="K69" s="385"/>
      <c r="L69" s="385"/>
      <c r="M69" s="386"/>
      <c r="N69" s="22"/>
      <c r="O69" s="268"/>
      <c r="P69" s="23"/>
      <c r="Q69" s="24"/>
      <c r="R69" s="23"/>
      <c r="S69" s="26"/>
      <c r="T69" s="23"/>
      <c r="U69" s="26"/>
    </row>
    <row r="70" spans="1:21" s="27" customFormat="1" hidden="1" x14ac:dyDescent="0.25">
      <c r="A70" s="21"/>
      <c r="B70" s="26"/>
      <c r="C70" s="255"/>
      <c r="D70" s="168"/>
      <c r="E70" s="384"/>
      <c r="F70" s="385"/>
      <c r="G70" s="385"/>
      <c r="H70" s="385"/>
      <c r="I70" s="385"/>
      <c r="J70" s="385"/>
      <c r="K70" s="385"/>
      <c r="L70" s="385"/>
      <c r="M70" s="386"/>
      <c r="N70" s="22"/>
      <c r="O70" s="268"/>
      <c r="P70" s="23"/>
      <c r="Q70" s="24"/>
      <c r="R70" s="23"/>
      <c r="S70" s="26"/>
      <c r="T70" s="23"/>
      <c r="U70" s="26"/>
    </row>
    <row r="71" spans="1:21" s="27" customFormat="1" hidden="1" x14ac:dyDescent="0.25">
      <c r="A71" s="21"/>
      <c r="B71" s="26"/>
      <c r="C71" s="255"/>
      <c r="D71" s="168"/>
      <c r="E71" s="384"/>
      <c r="F71" s="385"/>
      <c r="G71" s="385"/>
      <c r="H71" s="385"/>
      <c r="I71" s="385"/>
      <c r="J71" s="385"/>
      <c r="K71" s="385"/>
      <c r="L71" s="385"/>
      <c r="M71" s="386"/>
      <c r="N71" s="22"/>
      <c r="O71" s="268"/>
      <c r="P71" s="23"/>
      <c r="Q71" s="24"/>
      <c r="R71" s="23"/>
      <c r="S71" s="26"/>
      <c r="T71" s="23"/>
      <c r="U71" s="26"/>
    </row>
    <row r="72" spans="1:21" s="127" customFormat="1" x14ac:dyDescent="0.25">
      <c r="B72" s="169"/>
      <c r="C72" s="169"/>
      <c r="D72" s="169"/>
      <c r="K72" s="198" t="s">
        <v>93</v>
      </c>
      <c r="L72" s="199"/>
      <c r="M72" s="199"/>
      <c r="N72" s="170">
        <f>SUM(N63:N71)</f>
        <v>780</v>
      </c>
      <c r="O72" s="272"/>
      <c r="P72" s="171">
        <f>SUM(P63:P71)</f>
        <v>990</v>
      </c>
      <c r="Q72" s="170"/>
      <c r="R72" s="170">
        <f>SUM(R63:R71)</f>
        <v>0</v>
      </c>
      <c r="S72" s="170"/>
      <c r="T72" s="170">
        <f>SUM(T63:T71)</f>
        <v>0</v>
      </c>
      <c r="U72" s="170"/>
    </row>
    <row r="73" spans="1:21" s="126" customFormat="1" x14ac:dyDescent="0.25">
      <c r="B73" s="133"/>
      <c r="C73" s="133"/>
      <c r="D73" s="133"/>
      <c r="O73" s="260"/>
      <c r="P73" s="142"/>
      <c r="Q73" s="143"/>
      <c r="R73" s="140"/>
      <c r="S73" s="143"/>
      <c r="T73" s="140"/>
      <c r="U73" s="143"/>
    </row>
    <row r="74" spans="1:21" s="163" customFormat="1" ht="31.5" x14ac:dyDescent="0.25">
      <c r="A74" s="200" t="s">
        <v>94</v>
      </c>
      <c r="B74" s="201"/>
      <c r="C74" s="201"/>
      <c r="D74" s="201"/>
      <c r="E74" s="55"/>
      <c r="F74" s="55"/>
      <c r="G74" s="55"/>
      <c r="H74" s="55"/>
      <c r="I74" s="55"/>
      <c r="J74" s="55"/>
      <c r="K74" s="55"/>
      <c r="L74" s="55"/>
      <c r="M74" s="56"/>
      <c r="N74" s="202" t="s">
        <v>71</v>
      </c>
      <c r="O74" s="278"/>
      <c r="P74" s="203" t="s">
        <v>72</v>
      </c>
      <c r="Q74" s="203" t="s">
        <v>73</v>
      </c>
      <c r="R74" s="203" t="s">
        <v>74</v>
      </c>
      <c r="S74" s="203" t="s">
        <v>73</v>
      </c>
      <c r="T74" s="203" t="s">
        <v>75</v>
      </c>
      <c r="U74" s="203" t="s">
        <v>73</v>
      </c>
    </row>
    <row r="75" spans="1:21" ht="30" x14ac:dyDescent="0.25">
      <c r="A75" s="17" t="s">
        <v>76</v>
      </c>
      <c r="B75" s="165" t="s">
        <v>77</v>
      </c>
      <c r="C75" s="165" t="s">
        <v>78</v>
      </c>
      <c r="D75" s="204" t="s">
        <v>79</v>
      </c>
      <c r="E75" s="403" t="s">
        <v>80</v>
      </c>
      <c r="F75" s="403"/>
      <c r="G75" s="403"/>
      <c r="H75" s="403"/>
      <c r="I75" s="403"/>
      <c r="J75" s="403"/>
      <c r="K75" s="403"/>
      <c r="L75" s="403"/>
      <c r="M75" s="404"/>
      <c r="N75" s="254" t="s">
        <v>81</v>
      </c>
      <c r="O75" s="274"/>
      <c r="P75" s="254" t="s">
        <v>81</v>
      </c>
      <c r="Q75" s="14"/>
      <c r="R75" s="254" t="s">
        <v>81</v>
      </c>
      <c r="S75" s="15"/>
      <c r="T75" s="254" t="s">
        <v>81</v>
      </c>
      <c r="U75" s="15"/>
    </row>
    <row r="76" spans="1:21" s="27" customFormat="1" hidden="1" x14ac:dyDescent="0.25">
      <c r="A76" s="21"/>
      <c r="B76" s="26"/>
      <c r="C76" s="26"/>
      <c r="D76" s="168"/>
      <c r="E76" s="384"/>
      <c r="F76" s="385"/>
      <c r="G76" s="385"/>
      <c r="H76" s="385"/>
      <c r="I76" s="385"/>
      <c r="J76" s="385"/>
      <c r="K76" s="385"/>
      <c r="L76" s="385"/>
      <c r="M76" s="386"/>
      <c r="N76" s="22"/>
      <c r="O76" s="268"/>
      <c r="P76" s="22"/>
      <c r="Q76" s="24"/>
      <c r="R76" s="22"/>
      <c r="S76" s="26"/>
      <c r="T76" s="22"/>
      <c r="U76" s="26"/>
    </row>
    <row r="77" spans="1:21" s="27" customFormat="1" hidden="1" x14ac:dyDescent="0.25">
      <c r="A77" s="21"/>
      <c r="B77" s="26"/>
      <c r="C77" s="26"/>
      <c r="D77" s="168"/>
      <c r="E77" s="384"/>
      <c r="F77" s="385"/>
      <c r="G77" s="385"/>
      <c r="H77" s="385"/>
      <c r="I77" s="385"/>
      <c r="J77" s="385"/>
      <c r="K77" s="385"/>
      <c r="L77" s="385"/>
      <c r="M77" s="386"/>
      <c r="N77" s="22"/>
      <c r="O77" s="268"/>
      <c r="P77" s="22"/>
      <c r="Q77" s="24"/>
      <c r="R77" s="22"/>
      <c r="S77" s="26"/>
      <c r="T77" s="22"/>
      <c r="U77" s="26"/>
    </row>
    <row r="78" spans="1:21" s="27" customFormat="1" hidden="1" x14ac:dyDescent="0.25">
      <c r="A78" s="21"/>
      <c r="B78" s="26"/>
      <c r="C78" s="26"/>
      <c r="D78" s="168"/>
      <c r="E78" s="384"/>
      <c r="F78" s="385"/>
      <c r="G78" s="385"/>
      <c r="H78" s="385"/>
      <c r="I78" s="385"/>
      <c r="J78" s="385"/>
      <c r="K78" s="385"/>
      <c r="L78" s="385"/>
      <c r="M78" s="386"/>
      <c r="N78" s="22"/>
      <c r="O78" s="268"/>
      <c r="P78" s="22"/>
      <c r="Q78" s="24"/>
      <c r="R78" s="22"/>
      <c r="S78" s="26"/>
      <c r="T78" s="22"/>
      <c r="U78" s="26"/>
    </row>
    <row r="79" spans="1:21" s="27" customFormat="1" hidden="1" x14ac:dyDescent="0.25">
      <c r="A79" s="21"/>
      <c r="B79" s="26"/>
      <c r="C79" s="26"/>
      <c r="D79" s="168"/>
      <c r="E79" s="384"/>
      <c r="F79" s="385"/>
      <c r="G79" s="385"/>
      <c r="H79" s="385"/>
      <c r="I79" s="385"/>
      <c r="J79" s="385"/>
      <c r="K79" s="385"/>
      <c r="L79" s="385"/>
      <c r="M79" s="386"/>
      <c r="N79" s="22"/>
      <c r="O79" s="268"/>
      <c r="P79" s="22"/>
      <c r="Q79" s="24"/>
      <c r="R79" s="22"/>
      <c r="S79" s="26"/>
      <c r="T79" s="22"/>
      <c r="U79" s="26"/>
    </row>
    <row r="80" spans="1:21" s="27" customFormat="1" hidden="1" x14ac:dyDescent="0.25">
      <c r="A80" s="21"/>
      <c r="B80" s="26"/>
      <c r="C80" s="26"/>
      <c r="D80" s="168"/>
      <c r="E80" s="384"/>
      <c r="F80" s="385"/>
      <c r="G80" s="385"/>
      <c r="H80" s="385"/>
      <c r="I80" s="385"/>
      <c r="J80" s="385"/>
      <c r="K80" s="385"/>
      <c r="L80" s="385"/>
      <c r="M80" s="386"/>
      <c r="N80" s="22"/>
      <c r="O80" s="268"/>
      <c r="P80" s="22"/>
      <c r="Q80" s="24"/>
      <c r="R80" s="22"/>
      <c r="S80" s="26"/>
      <c r="T80" s="22"/>
      <c r="U80" s="26"/>
    </row>
    <row r="81" spans="1:23" s="27" customFormat="1" hidden="1" x14ac:dyDescent="0.25">
      <c r="A81" s="21"/>
      <c r="B81" s="26"/>
      <c r="C81" s="26"/>
      <c r="D81" s="168"/>
      <c r="E81" s="384"/>
      <c r="F81" s="385"/>
      <c r="G81" s="385"/>
      <c r="H81" s="385"/>
      <c r="I81" s="385"/>
      <c r="J81" s="385"/>
      <c r="K81" s="385"/>
      <c r="L81" s="385"/>
      <c r="M81" s="386"/>
      <c r="N81" s="22"/>
      <c r="O81" s="268"/>
      <c r="P81" s="22"/>
      <c r="Q81" s="24"/>
      <c r="R81" s="22"/>
      <c r="S81" s="26"/>
      <c r="T81" s="22"/>
      <c r="U81" s="26"/>
    </row>
    <row r="82" spans="1:23" s="27" customFormat="1" hidden="1" x14ac:dyDescent="0.25">
      <c r="A82" s="21"/>
      <c r="B82" s="26"/>
      <c r="C82" s="26"/>
      <c r="D82" s="168"/>
      <c r="E82" s="384"/>
      <c r="F82" s="385"/>
      <c r="G82" s="385"/>
      <c r="H82" s="385"/>
      <c r="I82" s="385"/>
      <c r="J82" s="385"/>
      <c r="K82" s="385"/>
      <c r="L82" s="385"/>
      <c r="M82" s="386"/>
      <c r="N82" s="22"/>
      <c r="O82" s="268"/>
      <c r="P82" s="22"/>
      <c r="Q82" s="30"/>
      <c r="R82" s="22"/>
      <c r="S82" s="31"/>
      <c r="T82" s="22"/>
      <c r="U82" s="26"/>
    </row>
    <row r="83" spans="1:23" s="127" customFormat="1" x14ac:dyDescent="0.25">
      <c r="B83" s="169"/>
      <c r="C83" s="169"/>
      <c r="D83" s="169"/>
      <c r="K83" s="198" t="s">
        <v>95</v>
      </c>
      <c r="L83" s="199"/>
      <c r="M83" s="199"/>
      <c r="N83" s="170">
        <f>SUM(N76:N82)</f>
        <v>0</v>
      </c>
      <c r="O83" s="272"/>
      <c r="P83" s="171">
        <f>SUM(P76:P82)</f>
        <v>0</v>
      </c>
      <c r="Q83" s="191"/>
      <c r="R83" s="170">
        <f>SUM(R76:R82)</f>
        <v>0</v>
      </c>
      <c r="S83" s="191"/>
      <c r="T83" s="170">
        <f>SUM(T76:T82)</f>
        <v>0</v>
      </c>
      <c r="U83" s="205"/>
    </row>
    <row r="84" spans="1:23" s="126" customFormat="1" x14ac:dyDescent="0.25">
      <c r="B84" s="133"/>
      <c r="C84" s="133"/>
      <c r="D84" s="133"/>
      <c r="O84" s="260"/>
      <c r="P84" s="142"/>
      <c r="Q84" s="143"/>
      <c r="R84" s="140"/>
      <c r="S84" s="143"/>
      <c r="T84" s="140"/>
      <c r="U84" s="143"/>
    </row>
    <row r="85" spans="1:23" s="49" customFormat="1" ht="37.5" x14ac:dyDescent="0.25">
      <c r="A85" s="57" t="s">
        <v>96</v>
      </c>
      <c r="B85" s="206"/>
      <c r="C85" s="77" t="s">
        <v>97</v>
      </c>
      <c r="D85" s="206"/>
      <c r="E85" s="58"/>
      <c r="F85" s="58"/>
      <c r="G85" s="58"/>
      <c r="H85" s="58"/>
      <c r="I85" s="58"/>
      <c r="J85" s="58"/>
      <c r="K85" s="58"/>
      <c r="L85" s="58"/>
      <c r="M85" s="59"/>
      <c r="N85" s="207" t="s">
        <v>71</v>
      </c>
      <c r="O85" s="279"/>
      <c r="P85" s="60" t="s">
        <v>72</v>
      </c>
      <c r="Q85" s="208" t="s">
        <v>73</v>
      </c>
      <c r="R85" s="60" t="s">
        <v>74</v>
      </c>
      <c r="S85" s="61" t="s">
        <v>73</v>
      </c>
      <c r="T85" s="60" t="s">
        <v>75</v>
      </c>
      <c r="U85" s="61" t="s">
        <v>73</v>
      </c>
    </row>
    <row r="86" spans="1:23" ht="30" x14ac:dyDescent="0.25">
      <c r="A86" s="17" t="s">
        <v>76</v>
      </c>
      <c r="B86" s="165" t="s">
        <v>77</v>
      </c>
      <c r="C86" s="165" t="s">
        <v>78</v>
      </c>
      <c r="D86" s="204" t="s">
        <v>79</v>
      </c>
      <c r="E86" s="403" t="s">
        <v>80</v>
      </c>
      <c r="F86" s="403"/>
      <c r="G86" s="403"/>
      <c r="H86" s="403"/>
      <c r="I86" s="403"/>
      <c r="J86" s="403"/>
      <c r="K86" s="403"/>
      <c r="L86" s="403"/>
      <c r="M86" s="404"/>
      <c r="N86" s="254" t="s">
        <v>81</v>
      </c>
      <c r="O86" s="274"/>
      <c r="P86" s="10" t="s">
        <v>81</v>
      </c>
      <c r="Q86" s="14"/>
      <c r="R86" s="10" t="s">
        <v>81</v>
      </c>
      <c r="S86" s="15"/>
      <c r="T86" s="10" t="s">
        <v>81</v>
      </c>
      <c r="U86" s="15"/>
    </row>
    <row r="87" spans="1:23" s="27" customFormat="1" ht="77.45" customHeight="1" x14ac:dyDescent="0.25">
      <c r="A87" s="21">
        <v>12</v>
      </c>
      <c r="B87" s="26">
        <v>2</v>
      </c>
      <c r="C87" s="26">
        <v>2</v>
      </c>
      <c r="D87" s="176" t="s">
        <v>98</v>
      </c>
      <c r="E87" s="384" t="s">
        <v>227</v>
      </c>
      <c r="F87" s="385"/>
      <c r="G87" s="385"/>
      <c r="H87" s="385"/>
      <c r="I87" s="385"/>
      <c r="J87" s="385"/>
      <c r="K87" s="385"/>
      <c r="L87" s="385"/>
      <c r="M87" s="386"/>
      <c r="N87" s="22">
        <v>1390</v>
      </c>
      <c r="O87" s="268"/>
      <c r="P87" s="292">
        <v>2121.1799999999998</v>
      </c>
      <c r="Q87" s="304" t="s">
        <v>228</v>
      </c>
      <c r="R87" s="23"/>
      <c r="S87" s="26"/>
      <c r="T87" s="23"/>
      <c r="U87" s="26"/>
      <c r="V87"/>
    </row>
    <row r="88" spans="1:23" s="27" customFormat="1" ht="44.25" customHeight="1" x14ac:dyDescent="0.25">
      <c r="A88" s="21">
        <v>12</v>
      </c>
      <c r="B88" s="26">
        <v>1</v>
      </c>
      <c r="C88" s="26">
        <v>4</v>
      </c>
      <c r="D88" s="176" t="s">
        <v>98</v>
      </c>
      <c r="E88" s="384" t="s">
        <v>198</v>
      </c>
      <c r="F88" s="385"/>
      <c r="G88" s="385"/>
      <c r="H88" s="385"/>
      <c r="I88" s="385"/>
      <c r="J88" s="385"/>
      <c r="K88" s="385"/>
      <c r="L88" s="385"/>
      <c r="M88" s="386"/>
      <c r="N88" s="22">
        <v>650</v>
      </c>
      <c r="O88" s="268"/>
      <c r="P88" s="292">
        <v>375</v>
      </c>
      <c r="Q88" s="308" t="s">
        <v>223</v>
      </c>
      <c r="R88" s="23"/>
      <c r="S88" s="26"/>
      <c r="T88" s="23"/>
      <c r="U88" s="26"/>
      <c r="V88" s="27" t="s">
        <v>219</v>
      </c>
      <c r="W88" s="27" t="s">
        <v>215</v>
      </c>
    </row>
    <row r="89" spans="1:23" s="27" customFormat="1" ht="57.75" customHeight="1" x14ac:dyDescent="0.25">
      <c r="A89" s="21">
        <v>12</v>
      </c>
      <c r="B89" s="26">
        <v>1</v>
      </c>
      <c r="C89" s="26">
        <v>4</v>
      </c>
      <c r="D89" s="176" t="s">
        <v>98</v>
      </c>
      <c r="E89" s="384" t="s">
        <v>214</v>
      </c>
      <c r="F89" s="385"/>
      <c r="G89" s="385"/>
      <c r="H89" s="385"/>
      <c r="I89" s="385"/>
      <c r="J89" s="385"/>
      <c r="K89" s="385"/>
      <c r="L89" s="385"/>
      <c r="M89" s="386"/>
      <c r="N89" s="22">
        <v>541.5</v>
      </c>
      <c r="O89" s="267" t="s">
        <v>193</v>
      </c>
      <c r="P89" s="22">
        <v>541.5</v>
      </c>
      <c r="Q89" s="24"/>
      <c r="R89" s="23"/>
      <c r="S89" s="26"/>
      <c r="T89" s="23"/>
      <c r="U89" s="26"/>
    </row>
    <row r="90" spans="1:23" s="27" customFormat="1" hidden="1" x14ac:dyDescent="0.25">
      <c r="A90" s="21"/>
      <c r="B90" s="26"/>
      <c r="C90" s="26"/>
      <c r="D90" s="176" t="s">
        <v>98</v>
      </c>
      <c r="E90" s="384"/>
      <c r="F90" s="385"/>
      <c r="G90" s="385"/>
      <c r="H90" s="385"/>
      <c r="I90" s="385"/>
      <c r="J90" s="385"/>
      <c r="K90" s="385"/>
      <c r="L90" s="385"/>
      <c r="M90" s="386"/>
      <c r="N90" s="22"/>
      <c r="O90" s="268"/>
      <c r="P90" s="23"/>
      <c r="Q90" s="24"/>
      <c r="R90" s="23"/>
      <c r="S90" s="26"/>
      <c r="T90" s="23"/>
      <c r="U90" s="26"/>
    </row>
    <row r="91" spans="1:23" s="27" customFormat="1" hidden="1" x14ac:dyDescent="0.25">
      <c r="A91" s="21"/>
      <c r="B91" s="26"/>
      <c r="C91" s="26"/>
      <c r="D91" s="176" t="s">
        <v>98</v>
      </c>
      <c r="E91" s="384"/>
      <c r="F91" s="385"/>
      <c r="G91" s="385"/>
      <c r="H91" s="385"/>
      <c r="I91" s="385"/>
      <c r="J91" s="385"/>
      <c r="K91" s="385"/>
      <c r="L91" s="385"/>
      <c r="M91" s="386"/>
      <c r="N91" s="22"/>
      <c r="O91" s="268"/>
      <c r="P91" s="23"/>
      <c r="Q91" s="24"/>
      <c r="R91" s="23"/>
      <c r="S91" s="26"/>
      <c r="T91" s="23"/>
      <c r="U91" s="26"/>
    </row>
    <row r="92" spans="1:23" s="27" customFormat="1" hidden="1" x14ac:dyDescent="0.25">
      <c r="A92" s="21"/>
      <c r="B92" s="26"/>
      <c r="C92" s="26"/>
      <c r="D92" s="176" t="s">
        <v>98</v>
      </c>
      <c r="E92" s="384"/>
      <c r="F92" s="385"/>
      <c r="G92" s="385"/>
      <c r="H92" s="385"/>
      <c r="I92" s="385"/>
      <c r="J92" s="385"/>
      <c r="K92" s="385"/>
      <c r="L92" s="385"/>
      <c r="M92" s="386"/>
      <c r="N92" s="22"/>
      <c r="O92" s="268"/>
      <c r="P92" s="23"/>
      <c r="Q92" s="24"/>
      <c r="R92" s="23"/>
      <c r="S92" s="26"/>
      <c r="T92" s="23"/>
      <c r="U92" s="26"/>
    </row>
    <row r="93" spans="1:23" s="27" customFormat="1" hidden="1" x14ac:dyDescent="0.25">
      <c r="A93" s="21"/>
      <c r="B93" s="26"/>
      <c r="C93" s="26"/>
      <c r="D93" s="176" t="s">
        <v>98</v>
      </c>
      <c r="E93" s="384"/>
      <c r="F93" s="385"/>
      <c r="G93" s="385"/>
      <c r="H93" s="385"/>
      <c r="I93" s="385"/>
      <c r="J93" s="385"/>
      <c r="K93" s="385"/>
      <c r="L93" s="385"/>
      <c r="M93" s="386"/>
      <c r="N93" s="22"/>
      <c r="O93" s="268"/>
      <c r="P93" s="23"/>
      <c r="Q93" s="24"/>
      <c r="R93" s="23"/>
      <c r="S93" s="26"/>
      <c r="T93" s="23"/>
      <c r="U93" s="26"/>
    </row>
    <row r="94" spans="1:23" s="27" customFormat="1" hidden="1" x14ac:dyDescent="0.25">
      <c r="A94" s="21"/>
      <c r="B94" s="26"/>
      <c r="C94" s="26"/>
      <c r="D94" s="176" t="s">
        <v>98</v>
      </c>
      <c r="E94" s="384"/>
      <c r="F94" s="385"/>
      <c r="G94" s="385"/>
      <c r="H94" s="385"/>
      <c r="I94" s="385"/>
      <c r="J94" s="385"/>
      <c r="K94" s="385"/>
      <c r="L94" s="385"/>
      <c r="M94" s="386"/>
      <c r="N94" s="22"/>
      <c r="O94" s="268"/>
      <c r="P94" s="23"/>
      <c r="Q94" s="24"/>
      <c r="R94" s="23"/>
      <c r="S94" s="26"/>
      <c r="T94" s="23"/>
      <c r="U94" s="26"/>
    </row>
    <row r="95" spans="1:23" s="27" customFormat="1" hidden="1" x14ac:dyDescent="0.25">
      <c r="A95" s="21"/>
      <c r="B95" s="26"/>
      <c r="C95" s="26"/>
      <c r="D95" s="176" t="s">
        <v>98</v>
      </c>
      <c r="E95" s="384"/>
      <c r="F95" s="385"/>
      <c r="G95" s="385"/>
      <c r="H95" s="385"/>
      <c r="I95" s="385"/>
      <c r="J95" s="385"/>
      <c r="K95" s="385"/>
      <c r="L95" s="385"/>
      <c r="M95" s="386"/>
      <c r="N95" s="22"/>
      <c r="O95" s="268"/>
      <c r="P95" s="23"/>
      <c r="Q95" s="24"/>
      <c r="R95" s="23"/>
      <c r="S95" s="26"/>
      <c r="T95" s="23"/>
      <c r="U95" s="26"/>
    </row>
    <row r="96" spans="1:23" s="27" customFormat="1" ht="0.75" customHeight="1" x14ac:dyDescent="0.25">
      <c r="A96" s="21"/>
      <c r="B96" s="26"/>
      <c r="C96" s="26"/>
      <c r="D96" s="176" t="s">
        <v>98</v>
      </c>
      <c r="E96" s="384"/>
      <c r="F96" s="385"/>
      <c r="G96" s="385"/>
      <c r="H96" s="385"/>
      <c r="I96" s="385"/>
      <c r="J96" s="385"/>
      <c r="K96" s="385"/>
      <c r="L96" s="385"/>
      <c r="M96" s="386"/>
      <c r="N96" s="22"/>
      <c r="O96" s="268"/>
      <c r="P96" s="23"/>
      <c r="Q96" s="24"/>
      <c r="R96" s="23"/>
      <c r="S96" s="26"/>
      <c r="T96" s="23"/>
      <c r="U96" s="26"/>
    </row>
    <row r="97" spans="1:22" s="127" customFormat="1" x14ac:dyDescent="0.25">
      <c r="B97" s="169"/>
      <c r="C97" s="169"/>
      <c r="D97" s="169"/>
      <c r="L97" s="199" t="s">
        <v>99</v>
      </c>
      <c r="M97" s="199"/>
      <c r="N97" s="170">
        <f>SUM(N87:N96)</f>
        <v>2581.5</v>
      </c>
      <c r="O97" s="272"/>
      <c r="P97" s="171">
        <f>SUM(P87:P96)</f>
        <v>3037.68</v>
      </c>
      <c r="Q97" s="172"/>
      <c r="R97" s="170">
        <f>SUM(R87:R96)</f>
        <v>0</v>
      </c>
      <c r="S97" s="172"/>
      <c r="T97" s="170">
        <f>SUM(T87:T96)</f>
        <v>0</v>
      </c>
      <c r="U97" s="172"/>
    </row>
    <row r="98" spans="1:22" s="126" customFormat="1" x14ac:dyDescent="0.25">
      <c r="B98" s="133"/>
      <c r="C98" s="133"/>
      <c r="D98" s="133"/>
      <c r="O98" s="260"/>
      <c r="P98" s="142"/>
      <c r="Q98" s="143"/>
      <c r="R98" s="140"/>
      <c r="S98" s="143"/>
      <c r="T98" s="140"/>
      <c r="U98" s="143"/>
    </row>
    <row r="99" spans="1:22" s="49" customFormat="1" ht="37.5" x14ac:dyDescent="0.25">
      <c r="A99" s="62" t="s">
        <v>100</v>
      </c>
      <c r="B99" s="209"/>
      <c r="C99" s="209"/>
      <c r="D99" s="209"/>
      <c r="E99" s="63"/>
      <c r="F99" s="63"/>
      <c r="G99" s="63"/>
      <c r="H99" s="63"/>
      <c r="I99" s="63"/>
      <c r="J99" s="63"/>
      <c r="K99" s="63"/>
      <c r="L99" s="63"/>
      <c r="M99" s="64"/>
      <c r="N99" s="210" t="s">
        <v>71</v>
      </c>
      <c r="O99" s="280"/>
      <c r="P99" s="211" t="s">
        <v>72</v>
      </c>
      <c r="Q99" s="212" t="s">
        <v>73</v>
      </c>
      <c r="R99" s="65" t="s">
        <v>74</v>
      </c>
      <c r="S99" s="66" t="s">
        <v>73</v>
      </c>
      <c r="T99" s="65" t="s">
        <v>75</v>
      </c>
      <c r="U99" s="66" t="s">
        <v>73</v>
      </c>
    </row>
    <row r="100" spans="1:22" ht="30" x14ac:dyDescent="0.25">
      <c r="A100" s="17" t="s">
        <v>76</v>
      </c>
      <c r="B100" s="165" t="s">
        <v>77</v>
      </c>
      <c r="C100" s="165" t="s">
        <v>78</v>
      </c>
      <c r="D100" s="204" t="s">
        <v>79</v>
      </c>
      <c r="E100" s="403" t="s">
        <v>80</v>
      </c>
      <c r="F100" s="403"/>
      <c r="G100" s="403"/>
      <c r="H100" s="403"/>
      <c r="I100" s="403"/>
      <c r="J100" s="403"/>
      <c r="K100" s="403"/>
      <c r="L100" s="403"/>
      <c r="M100" s="404"/>
      <c r="N100" s="254" t="s">
        <v>81</v>
      </c>
      <c r="O100" s="274"/>
      <c r="P100" s="10" t="s">
        <v>81</v>
      </c>
      <c r="Q100" s="14"/>
      <c r="R100" s="10" t="s">
        <v>81</v>
      </c>
      <c r="S100" s="15"/>
      <c r="T100" s="10" t="s">
        <v>81</v>
      </c>
      <c r="U100" s="15"/>
    </row>
    <row r="101" spans="1:22" s="27" customFormat="1" ht="30" x14ac:dyDescent="0.25">
      <c r="A101" s="21">
        <v>16</v>
      </c>
      <c r="B101" s="26">
        <v>1</v>
      </c>
      <c r="C101" s="26">
        <v>1</v>
      </c>
      <c r="D101" s="168" t="s">
        <v>101</v>
      </c>
      <c r="E101" s="384" t="s">
        <v>102</v>
      </c>
      <c r="F101" s="385"/>
      <c r="G101" s="385"/>
      <c r="H101" s="385"/>
      <c r="I101" s="385"/>
      <c r="J101" s="385"/>
      <c r="K101" s="385"/>
      <c r="L101" s="385"/>
      <c r="M101" s="386"/>
      <c r="N101" s="22">
        <v>560</v>
      </c>
      <c r="O101" s="268"/>
      <c r="P101" s="22">
        <v>560</v>
      </c>
      <c r="Q101" s="24"/>
      <c r="R101" s="23"/>
      <c r="S101" s="26"/>
      <c r="T101" s="23"/>
      <c r="U101" s="26"/>
    </row>
    <row r="102" spans="1:22" s="27" customFormat="1" ht="45" x14ac:dyDescent="0.25">
      <c r="A102" s="21">
        <v>16</v>
      </c>
      <c r="B102" s="26">
        <v>2</v>
      </c>
      <c r="C102" s="26">
        <v>2</v>
      </c>
      <c r="D102" s="168" t="s">
        <v>103</v>
      </c>
      <c r="E102" s="384" t="s">
        <v>104</v>
      </c>
      <c r="F102" s="385"/>
      <c r="G102" s="385"/>
      <c r="H102" s="385"/>
      <c r="I102" s="385"/>
      <c r="J102" s="385"/>
      <c r="K102" s="385"/>
      <c r="L102" s="385"/>
      <c r="M102" s="386"/>
      <c r="N102" s="22">
        <v>495</v>
      </c>
      <c r="O102" s="268"/>
      <c r="P102" s="22">
        <v>495</v>
      </c>
      <c r="Q102" s="24"/>
      <c r="R102" s="23"/>
      <c r="S102" s="26"/>
      <c r="T102" s="23"/>
      <c r="U102" s="26"/>
      <c r="V102" s="27">
        <v>300</v>
      </c>
    </row>
    <row r="103" spans="1:22" s="27" customFormat="1" ht="32.25" customHeight="1" x14ac:dyDescent="0.25">
      <c r="A103" s="21"/>
      <c r="B103" s="289">
        <v>2</v>
      </c>
      <c r="C103" s="289">
        <v>4</v>
      </c>
      <c r="D103" s="307" t="s">
        <v>103</v>
      </c>
      <c r="E103" s="399" t="s">
        <v>225</v>
      </c>
      <c r="F103" s="400"/>
      <c r="G103" s="400"/>
      <c r="H103" s="400"/>
      <c r="I103" s="400"/>
      <c r="J103" s="400"/>
      <c r="K103" s="400"/>
      <c r="L103" s="400"/>
      <c r="M103" s="401"/>
      <c r="N103" s="292"/>
      <c r="O103" s="292"/>
      <c r="P103" s="286">
        <v>275</v>
      </c>
      <c r="Q103" s="310" t="s">
        <v>222</v>
      </c>
      <c r="R103" s="23"/>
      <c r="S103" s="26"/>
      <c r="T103" s="23"/>
      <c r="U103" s="26"/>
    </row>
    <row r="104" spans="1:22" s="27" customFormat="1" ht="18.75" x14ac:dyDescent="0.25">
      <c r="A104" s="303" t="s">
        <v>216</v>
      </c>
      <c r="B104" s="296"/>
      <c r="C104" s="296"/>
      <c r="D104" s="296"/>
      <c r="E104" s="297"/>
      <c r="F104" s="297"/>
      <c r="G104" s="297"/>
      <c r="H104" s="297"/>
      <c r="I104" s="297"/>
      <c r="J104" s="297"/>
      <c r="K104" s="297"/>
      <c r="L104" s="297"/>
      <c r="M104" s="298"/>
      <c r="N104" s="299" t="s">
        <v>71</v>
      </c>
      <c r="O104" s="300"/>
      <c r="P104" s="301" t="s">
        <v>72</v>
      </c>
      <c r="Q104" s="302" t="s">
        <v>73</v>
      </c>
      <c r="R104" s="23"/>
      <c r="S104" s="26"/>
      <c r="T104" s="23"/>
      <c r="U104" s="26"/>
    </row>
    <row r="105" spans="1:22" s="27" customFormat="1" x14ac:dyDescent="0.25">
      <c r="A105" s="21"/>
      <c r="B105" s="26"/>
      <c r="C105" s="26"/>
      <c r="D105" s="168"/>
      <c r="E105" s="384"/>
      <c r="F105" s="385"/>
      <c r="G105" s="385"/>
      <c r="H105" s="385"/>
      <c r="I105" s="385"/>
      <c r="J105" s="385"/>
      <c r="K105" s="385"/>
      <c r="L105" s="385"/>
      <c r="M105" s="386"/>
      <c r="N105" s="22"/>
      <c r="O105" s="268"/>
      <c r="P105" s="286"/>
      <c r="Q105" s="287"/>
      <c r="R105" s="23"/>
      <c r="S105" s="26"/>
      <c r="T105" s="23"/>
      <c r="U105" s="26"/>
    </row>
    <row r="106" spans="1:22" s="27" customFormat="1" x14ac:dyDescent="0.25">
      <c r="A106" s="21"/>
      <c r="B106" s="26"/>
      <c r="C106" s="26"/>
      <c r="D106" s="168"/>
      <c r="E106" s="384"/>
      <c r="F106" s="385"/>
      <c r="G106" s="385"/>
      <c r="H106" s="385"/>
      <c r="I106" s="385"/>
      <c r="J106" s="385"/>
      <c r="K106" s="385"/>
      <c r="L106" s="385"/>
      <c r="M106" s="386"/>
      <c r="N106" s="22"/>
      <c r="O106" s="268"/>
      <c r="P106" s="23"/>
      <c r="Q106" s="24"/>
      <c r="R106" s="23"/>
      <c r="S106" s="26"/>
      <c r="T106" s="23"/>
      <c r="U106" s="26"/>
    </row>
    <row r="107" spans="1:22" s="127" customFormat="1" x14ac:dyDescent="0.25">
      <c r="B107" s="169"/>
      <c r="C107" s="169"/>
      <c r="D107" s="169"/>
      <c r="K107" s="198" t="s">
        <v>105</v>
      </c>
      <c r="L107" s="199"/>
      <c r="M107" s="199"/>
      <c r="N107" s="170">
        <f>SUM(N101:N106)</f>
        <v>1055</v>
      </c>
      <c r="O107" s="272"/>
      <c r="P107" s="171">
        <f>SUM(P101:P106)</f>
        <v>1330</v>
      </c>
      <c r="Q107" s="170"/>
      <c r="R107" s="170">
        <f>SUM(R101:R106)</f>
        <v>0</v>
      </c>
      <c r="S107" s="170"/>
      <c r="T107" s="170">
        <f>SUM(T101:T106)</f>
        <v>0</v>
      </c>
      <c r="U107" s="170"/>
    </row>
    <row r="108" spans="1:22" s="127" customFormat="1" ht="15.75" thickBot="1" x14ac:dyDescent="0.3">
      <c r="B108" s="169"/>
      <c r="C108" s="169"/>
      <c r="D108" s="169"/>
      <c r="M108" s="170"/>
      <c r="N108" s="170"/>
      <c r="O108" s="272"/>
      <c r="P108" s="171"/>
      <c r="Q108" s="172"/>
      <c r="R108" s="170"/>
      <c r="S108" s="172"/>
      <c r="T108" s="170"/>
      <c r="U108" s="172"/>
    </row>
    <row r="109" spans="1:22" s="127" customFormat="1" ht="19.5" thickBot="1" x14ac:dyDescent="0.35">
      <c r="B109" s="169"/>
      <c r="C109" s="169"/>
      <c r="D109" s="169"/>
      <c r="K109" s="405" t="s">
        <v>106</v>
      </c>
      <c r="L109" s="406"/>
      <c r="M109" s="407"/>
      <c r="N109" s="170">
        <f>SUM(N97,N83,N107,N72,N59)</f>
        <v>4416.5</v>
      </c>
      <c r="O109" s="272"/>
      <c r="P109" s="171">
        <f>SUM(P97,P83,P107,P72,P59)</f>
        <v>13116.5</v>
      </c>
      <c r="Q109" s="170"/>
      <c r="R109" s="170">
        <f>SUM(R97,R83,R107,R72,R59)</f>
        <v>0</v>
      </c>
      <c r="S109" s="170"/>
      <c r="T109" s="170">
        <f>SUM(T97,T83,T107,T72,T59)</f>
        <v>0</v>
      </c>
      <c r="U109" s="172"/>
    </row>
    <row r="110" spans="1:22" s="127" customFormat="1" ht="15.75" thickBot="1" x14ac:dyDescent="0.3">
      <c r="B110" s="169"/>
      <c r="C110" s="169"/>
      <c r="D110" s="169"/>
      <c r="M110" s="170"/>
      <c r="N110" s="170"/>
      <c r="O110" s="272"/>
      <c r="P110" s="171"/>
      <c r="Q110" s="172"/>
      <c r="R110" s="170"/>
      <c r="S110" s="172"/>
      <c r="T110" s="170"/>
      <c r="U110" s="172"/>
    </row>
    <row r="111" spans="1:22" s="127" customFormat="1" ht="21" x14ac:dyDescent="0.35">
      <c r="B111" s="169"/>
      <c r="C111" s="169"/>
      <c r="D111" s="411" t="s">
        <v>107</v>
      </c>
      <c r="E111" s="412"/>
      <c r="F111" s="412"/>
      <c r="G111" s="412"/>
      <c r="H111" s="412"/>
      <c r="I111" s="412"/>
      <c r="J111" s="412"/>
      <c r="K111" s="412"/>
      <c r="L111" s="412"/>
      <c r="M111" s="413"/>
      <c r="N111" s="213">
        <f>SUM(N97,N83,N107,N72,N59,N46)</f>
        <v>53035.33</v>
      </c>
      <c r="O111" s="281"/>
      <c r="P111" s="214">
        <f>SUM(P97,P83,P107,P72,P59,P46)</f>
        <v>53035.33</v>
      </c>
      <c r="Q111" s="170"/>
      <c r="R111" s="213">
        <f>SUM(R97,R83,R107,R72,R59,R46)</f>
        <v>0</v>
      </c>
      <c r="S111" s="170"/>
      <c r="T111" s="213">
        <f>SUM(T97,T83,T107,T72,T59,T46)</f>
        <v>0</v>
      </c>
      <c r="U111" s="170"/>
    </row>
    <row r="112" spans="1:22" s="127" customFormat="1" ht="21" x14ac:dyDescent="0.35">
      <c r="B112" s="169"/>
      <c r="C112" s="169"/>
      <c r="D112" s="169"/>
      <c r="F112" s="215"/>
      <c r="G112" s="215"/>
      <c r="H112" s="215"/>
      <c r="I112" s="215"/>
      <c r="J112" s="215"/>
      <c r="K112" s="215"/>
      <c r="L112" s="215"/>
      <c r="M112" s="215"/>
      <c r="N112" s="170"/>
      <c r="O112" s="272"/>
      <c r="P112" s="171"/>
      <c r="Q112" s="170"/>
      <c r="R112" s="170"/>
      <c r="S112" s="170"/>
      <c r="T112" s="170"/>
      <c r="U112" s="170"/>
    </row>
    <row r="113" spans="1:21" s="126" customFormat="1" x14ac:dyDescent="0.25">
      <c r="B113" s="133"/>
      <c r="C113" s="133"/>
      <c r="D113" s="133"/>
      <c r="O113" s="260"/>
      <c r="P113" s="142"/>
      <c r="Q113" s="143"/>
      <c r="R113" s="140"/>
      <c r="S113" s="143"/>
      <c r="T113" s="140"/>
      <c r="U113" s="143"/>
    </row>
    <row r="114" spans="1:21" s="49" customFormat="1" ht="37.5" x14ac:dyDescent="0.25">
      <c r="A114" s="67" t="s">
        <v>108</v>
      </c>
      <c r="B114" s="216"/>
      <c r="C114" s="217"/>
      <c r="D114" s="218"/>
      <c r="E114" s="68"/>
      <c r="F114" s="68"/>
      <c r="G114" s="68"/>
      <c r="H114" s="68"/>
      <c r="I114" s="68"/>
      <c r="J114" s="68"/>
      <c r="K114" s="68"/>
      <c r="L114" s="68"/>
      <c r="M114" s="69"/>
      <c r="N114" s="219" t="s">
        <v>71</v>
      </c>
      <c r="O114" s="282"/>
      <c r="P114" s="70" t="s">
        <v>72</v>
      </c>
      <c r="Q114" s="220" t="s">
        <v>73</v>
      </c>
      <c r="R114" s="70" t="s">
        <v>74</v>
      </c>
      <c r="S114" s="71" t="s">
        <v>73</v>
      </c>
      <c r="T114" s="70" t="s">
        <v>75</v>
      </c>
      <c r="U114" s="71" t="s">
        <v>73</v>
      </c>
    </row>
    <row r="115" spans="1:21" ht="30.75" thickBot="1" x14ac:dyDescent="0.3">
      <c r="A115" s="17" t="s">
        <v>76</v>
      </c>
      <c r="B115" s="165" t="s">
        <v>77</v>
      </c>
      <c r="C115" s="165" t="s">
        <v>78</v>
      </c>
      <c r="D115" s="185" t="s">
        <v>79</v>
      </c>
      <c r="E115" s="403" t="s">
        <v>80</v>
      </c>
      <c r="F115" s="403"/>
      <c r="G115" s="403"/>
      <c r="H115" s="403"/>
      <c r="I115" s="403"/>
      <c r="J115" s="403"/>
      <c r="K115" s="403"/>
      <c r="L115" s="403"/>
      <c r="M115" s="404"/>
      <c r="N115" s="254" t="s">
        <v>81</v>
      </c>
      <c r="O115" s="274"/>
      <c r="P115" s="10" t="s">
        <v>81</v>
      </c>
      <c r="Q115" s="14"/>
      <c r="R115" s="10" t="s">
        <v>81</v>
      </c>
      <c r="S115" s="15"/>
      <c r="T115" s="10" t="s">
        <v>81</v>
      </c>
      <c r="U115" s="15"/>
    </row>
    <row r="116" spans="1:21" s="27" customFormat="1" ht="30" hidden="1" x14ac:dyDescent="0.25">
      <c r="A116" s="21"/>
      <c r="B116" s="26"/>
      <c r="C116" s="26"/>
      <c r="D116" s="176" t="s">
        <v>109</v>
      </c>
      <c r="E116" s="408"/>
      <c r="F116" s="409"/>
      <c r="G116" s="409"/>
      <c r="H116" s="409"/>
      <c r="I116" s="409"/>
      <c r="J116" s="409"/>
      <c r="K116" s="409"/>
      <c r="L116" s="409"/>
      <c r="M116" s="410"/>
      <c r="N116" s="22"/>
      <c r="O116" s="268"/>
      <c r="P116" s="23"/>
      <c r="Q116" s="24"/>
      <c r="R116" s="23"/>
      <c r="S116" s="26"/>
      <c r="T116" s="23"/>
      <c r="U116" s="26"/>
    </row>
    <row r="117" spans="1:21" s="27" customFormat="1" ht="30" hidden="1" x14ac:dyDescent="0.25">
      <c r="A117" s="21"/>
      <c r="B117" s="26"/>
      <c r="C117" s="26"/>
      <c r="D117" s="176" t="s">
        <v>109</v>
      </c>
      <c r="E117" s="408"/>
      <c r="F117" s="409"/>
      <c r="G117" s="409"/>
      <c r="H117" s="409"/>
      <c r="I117" s="409"/>
      <c r="J117" s="409"/>
      <c r="K117" s="409"/>
      <c r="L117" s="409"/>
      <c r="M117" s="410"/>
      <c r="N117" s="22"/>
      <c r="O117" s="268"/>
      <c r="P117" s="23"/>
      <c r="Q117" s="24"/>
      <c r="R117" s="23"/>
      <c r="S117" s="32"/>
      <c r="T117" s="23"/>
      <c r="U117" s="32"/>
    </row>
    <row r="118" spans="1:21" s="27" customFormat="1" ht="30" hidden="1" x14ac:dyDescent="0.25">
      <c r="A118" s="21"/>
      <c r="B118" s="26"/>
      <c r="C118" s="26"/>
      <c r="D118" s="176" t="s">
        <v>109</v>
      </c>
      <c r="E118" s="408"/>
      <c r="F118" s="409"/>
      <c r="G118" s="409"/>
      <c r="H118" s="409"/>
      <c r="I118" s="409"/>
      <c r="J118" s="409"/>
      <c r="K118" s="409"/>
      <c r="L118" s="409"/>
      <c r="M118" s="410"/>
      <c r="N118" s="22"/>
      <c r="O118" s="268"/>
      <c r="P118" s="23"/>
      <c r="Q118" s="24"/>
      <c r="R118" s="23"/>
      <c r="S118" s="26"/>
      <c r="T118" s="23"/>
      <c r="U118" s="26"/>
    </row>
    <row r="119" spans="1:21" s="27" customFormat="1" ht="30" hidden="1" x14ac:dyDescent="0.25">
      <c r="A119" s="21"/>
      <c r="B119" s="26"/>
      <c r="C119" s="26"/>
      <c r="D119" s="176" t="s">
        <v>109</v>
      </c>
      <c r="E119" s="408"/>
      <c r="F119" s="409"/>
      <c r="G119" s="409"/>
      <c r="H119" s="409"/>
      <c r="I119" s="409"/>
      <c r="J119" s="409"/>
      <c r="K119" s="409"/>
      <c r="L119" s="409"/>
      <c r="M119" s="410"/>
      <c r="N119" s="22"/>
      <c r="O119" s="268"/>
      <c r="P119" s="23"/>
      <c r="Q119" s="24"/>
      <c r="R119" s="23"/>
      <c r="S119" s="26"/>
      <c r="T119" s="23"/>
      <c r="U119" s="26"/>
    </row>
    <row r="120" spans="1:21" s="27" customFormat="1" ht="30" hidden="1" x14ac:dyDescent="0.25">
      <c r="A120" s="21"/>
      <c r="B120" s="26"/>
      <c r="C120" s="26"/>
      <c r="D120" s="176" t="s">
        <v>109</v>
      </c>
      <c r="E120" s="408"/>
      <c r="F120" s="409"/>
      <c r="G120" s="409"/>
      <c r="H120" s="409"/>
      <c r="I120" s="409"/>
      <c r="J120" s="409"/>
      <c r="K120" s="409"/>
      <c r="L120" s="409"/>
      <c r="M120" s="410"/>
      <c r="N120" s="22"/>
      <c r="O120" s="268"/>
      <c r="P120" s="23"/>
      <c r="Q120" s="24"/>
      <c r="R120" s="23"/>
      <c r="S120" s="26"/>
      <c r="T120" s="23"/>
      <c r="U120" s="26"/>
    </row>
    <row r="121" spans="1:21" s="27" customFormat="1" ht="30" hidden="1" x14ac:dyDescent="0.25">
      <c r="A121" s="21"/>
      <c r="B121" s="26"/>
      <c r="C121" s="26"/>
      <c r="D121" s="176" t="s">
        <v>109</v>
      </c>
      <c r="E121" s="408"/>
      <c r="F121" s="409"/>
      <c r="G121" s="409"/>
      <c r="H121" s="409"/>
      <c r="I121" s="409"/>
      <c r="J121" s="409"/>
      <c r="K121" s="409"/>
      <c r="L121" s="409"/>
      <c r="M121" s="410"/>
      <c r="N121" s="22"/>
      <c r="O121" s="268"/>
      <c r="P121" s="23"/>
      <c r="Q121" s="24"/>
      <c r="R121" s="23"/>
      <c r="S121" s="26"/>
      <c r="T121" s="23"/>
      <c r="U121" s="26"/>
    </row>
    <row r="122" spans="1:21" s="27" customFormat="1" ht="30" hidden="1" x14ac:dyDescent="0.25">
      <c r="A122" s="21"/>
      <c r="B122" s="26"/>
      <c r="C122" s="26"/>
      <c r="D122" s="176" t="s">
        <v>109</v>
      </c>
      <c r="E122" s="408"/>
      <c r="F122" s="409"/>
      <c r="G122" s="409"/>
      <c r="H122" s="409"/>
      <c r="I122" s="409"/>
      <c r="J122" s="409"/>
      <c r="K122" s="409"/>
      <c r="L122" s="409"/>
      <c r="M122" s="410"/>
      <c r="N122" s="22"/>
      <c r="O122" s="268"/>
      <c r="P122" s="23"/>
      <c r="Q122" s="24"/>
      <c r="R122" s="23"/>
      <c r="S122" s="26"/>
      <c r="T122" s="23"/>
      <c r="U122" s="26"/>
    </row>
    <row r="123" spans="1:21" s="27" customFormat="1" ht="30" hidden="1" x14ac:dyDescent="0.25">
      <c r="A123" s="21"/>
      <c r="B123" s="26"/>
      <c r="C123" s="26"/>
      <c r="D123" s="176" t="s">
        <v>109</v>
      </c>
      <c r="E123" s="408"/>
      <c r="F123" s="409"/>
      <c r="G123" s="409"/>
      <c r="H123" s="409"/>
      <c r="I123" s="409"/>
      <c r="J123" s="409"/>
      <c r="K123" s="409"/>
      <c r="L123" s="409"/>
      <c r="M123" s="410"/>
      <c r="N123" s="22"/>
      <c r="O123" s="268"/>
      <c r="P123" s="23"/>
      <c r="Q123" s="24"/>
      <c r="R123" s="23"/>
      <c r="S123" s="26"/>
      <c r="T123" s="23"/>
      <c r="U123" s="26"/>
    </row>
    <row r="124" spans="1:21" s="27" customFormat="1" ht="30" hidden="1" x14ac:dyDescent="0.25">
      <c r="A124" s="21"/>
      <c r="B124" s="26"/>
      <c r="C124" s="26"/>
      <c r="D124" s="176" t="s">
        <v>109</v>
      </c>
      <c r="E124" s="408"/>
      <c r="F124" s="409"/>
      <c r="G124" s="409"/>
      <c r="H124" s="409"/>
      <c r="I124" s="409"/>
      <c r="J124" s="409"/>
      <c r="K124" s="409"/>
      <c r="L124" s="409"/>
      <c r="M124" s="410"/>
      <c r="N124" s="22"/>
      <c r="O124" s="268"/>
      <c r="P124" s="23"/>
      <c r="Q124" s="24"/>
      <c r="R124" s="23"/>
      <c r="S124" s="26"/>
      <c r="T124" s="23"/>
      <c r="U124" s="26"/>
    </row>
    <row r="125" spans="1:21" s="27" customFormat="1" ht="30" hidden="1" x14ac:dyDescent="0.25">
      <c r="A125" s="21"/>
      <c r="B125" s="26"/>
      <c r="C125" s="26"/>
      <c r="D125" s="176" t="s">
        <v>109</v>
      </c>
      <c r="E125" s="408"/>
      <c r="F125" s="409"/>
      <c r="G125" s="409"/>
      <c r="H125" s="409"/>
      <c r="I125" s="409"/>
      <c r="J125" s="409"/>
      <c r="K125" s="409"/>
      <c r="L125" s="409"/>
      <c r="M125" s="410"/>
      <c r="N125" s="22"/>
      <c r="O125" s="268"/>
      <c r="P125" s="23"/>
      <c r="Q125" s="24"/>
      <c r="R125" s="23"/>
      <c r="S125" s="26"/>
      <c r="T125" s="23"/>
      <c r="U125" s="26"/>
    </row>
    <row r="126" spans="1:21" s="27" customFormat="1" ht="30.75" hidden="1" thickBot="1" x14ac:dyDescent="0.3">
      <c r="A126" s="21"/>
      <c r="B126" s="26"/>
      <c r="C126" s="26"/>
      <c r="D126" s="176" t="s">
        <v>109</v>
      </c>
      <c r="E126" s="408"/>
      <c r="F126" s="409"/>
      <c r="G126" s="409"/>
      <c r="H126" s="409"/>
      <c r="I126" s="409"/>
      <c r="J126" s="409"/>
      <c r="K126" s="409"/>
      <c r="L126" s="409"/>
      <c r="M126" s="410"/>
      <c r="N126" s="22"/>
      <c r="O126" s="268"/>
      <c r="P126" s="23"/>
      <c r="Q126" s="24"/>
      <c r="R126" s="23"/>
      <c r="S126" s="26"/>
      <c r="T126" s="23"/>
      <c r="U126" s="26"/>
    </row>
    <row r="127" spans="1:21" s="127" customFormat="1" ht="21.75" thickBot="1" x14ac:dyDescent="0.4">
      <c r="B127" s="169"/>
      <c r="C127" s="169"/>
      <c r="D127" s="169"/>
      <c r="G127" s="411" t="s">
        <v>110</v>
      </c>
      <c r="H127" s="412"/>
      <c r="I127" s="412"/>
      <c r="J127" s="412"/>
      <c r="K127" s="412"/>
      <c r="L127" s="412"/>
      <c r="M127" s="413" t="s">
        <v>110</v>
      </c>
      <c r="N127" s="170">
        <f>SUM(N116:N126)</f>
        <v>0</v>
      </c>
      <c r="O127" s="272"/>
      <c r="P127" s="171">
        <f>SUM(P116:P126)</f>
        <v>0</v>
      </c>
      <c r="Q127" s="172"/>
      <c r="R127" s="170">
        <f>SUM(R116:R126)</f>
        <v>0</v>
      </c>
      <c r="S127" s="172"/>
      <c r="T127" s="170">
        <f>SUM(T116:T126)</f>
        <v>0</v>
      </c>
      <c r="U127" s="172"/>
    </row>
    <row r="128" spans="1:21" s="126" customFormat="1" ht="15.75" thickBot="1" x14ac:dyDescent="0.3">
      <c r="B128" s="133"/>
      <c r="C128" s="133"/>
      <c r="D128" s="133"/>
      <c r="O128" s="260"/>
      <c r="P128" s="142"/>
      <c r="Q128" s="143"/>
      <c r="R128" s="140"/>
      <c r="S128" s="143"/>
      <c r="T128" s="140"/>
      <c r="U128" s="143"/>
    </row>
    <row r="129" spans="2:21" s="126" customFormat="1" ht="21.75" thickBot="1" x14ac:dyDescent="0.4">
      <c r="B129" s="133"/>
      <c r="C129" s="133"/>
      <c r="D129" s="133"/>
      <c r="G129" s="411" t="s">
        <v>111</v>
      </c>
      <c r="H129" s="412"/>
      <c r="I129" s="412"/>
      <c r="J129" s="412"/>
      <c r="K129" s="412"/>
      <c r="L129" s="412"/>
      <c r="M129" s="413"/>
      <c r="N129" s="221">
        <f>N111</f>
        <v>53035.33</v>
      </c>
      <c r="O129" s="283"/>
      <c r="P129" s="142"/>
      <c r="Q129" s="143"/>
      <c r="R129" s="140"/>
      <c r="S129" s="143"/>
      <c r="T129" s="140"/>
      <c r="U129" s="143"/>
    </row>
    <row r="130" spans="2:21" s="126" customFormat="1" ht="15.75" thickBot="1" x14ac:dyDescent="0.3">
      <c r="B130" s="133"/>
      <c r="C130" s="133"/>
      <c r="D130" s="133"/>
      <c r="O130" s="260"/>
      <c r="P130" s="142"/>
      <c r="Q130" s="143"/>
      <c r="R130" s="140"/>
      <c r="S130" s="143"/>
      <c r="T130" s="140"/>
      <c r="U130" s="143"/>
    </row>
    <row r="131" spans="2:21" s="127" customFormat="1" ht="21.75" thickBot="1" x14ac:dyDescent="0.4">
      <c r="B131" s="169"/>
      <c r="C131" s="169"/>
      <c r="D131" s="169"/>
      <c r="F131" s="222"/>
      <c r="G131" s="411" t="s">
        <v>112</v>
      </c>
      <c r="H131" s="412"/>
      <c r="I131" s="412"/>
      <c r="J131" s="412"/>
      <c r="K131" s="412"/>
      <c r="L131" s="412"/>
      <c r="M131" s="413"/>
      <c r="N131" s="221">
        <f>N129*0.05</f>
        <v>2651.7665000000002</v>
      </c>
      <c r="O131" s="313"/>
      <c r="P131" s="221">
        <v>2651.77</v>
      </c>
      <c r="Q131" s="312" t="s">
        <v>226</v>
      </c>
      <c r="R131" s="221">
        <v>0</v>
      </c>
      <c r="S131" s="221"/>
      <c r="T131" s="221">
        <v>0</v>
      </c>
      <c r="U131" s="170"/>
    </row>
    <row r="132" spans="2:21" s="126" customFormat="1" x14ac:dyDescent="0.25">
      <c r="B132" s="133"/>
      <c r="C132" s="133"/>
      <c r="D132" s="133"/>
      <c r="O132" s="260"/>
      <c r="P132" s="142"/>
      <c r="Q132" s="143"/>
      <c r="R132" s="140"/>
      <c r="S132" s="143"/>
      <c r="T132" s="140"/>
      <c r="U132" s="143"/>
    </row>
    <row r="133" spans="2:21" s="126" customFormat="1" ht="15.75" thickBot="1" x14ac:dyDescent="0.3">
      <c r="B133" s="133"/>
      <c r="C133" s="133"/>
      <c r="D133" s="133"/>
      <c r="O133" s="260"/>
      <c r="P133" s="142"/>
      <c r="Q133" s="143"/>
      <c r="R133" s="140"/>
      <c r="S133" s="143"/>
      <c r="T133" s="140"/>
      <c r="U133" s="143"/>
    </row>
    <row r="134" spans="2:21" s="223" customFormat="1" ht="24" thickBot="1" x14ac:dyDescent="0.4">
      <c r="B134" s="224"/>
      <c r="C134" s="224"/>
      <c r="D134" s="414" t="s">
        <v>113</v>
      </c>
      <c r="E134" s="415"/>
      <c r="F134" s="415"/>
      <c r="G134" s="415"/>
      <c r="H134" s="415"/>
      <c r="I134" s="415"/>
      <c r="J134" s="415"/>
      <c r="K134" s="415"/>
      <c r="L134" s="415"/>
      <c r="M134" s="416"/>
      <c r="N134" s="225">
        <f>SUM(N127,N129,N131)</f>
        <v>55687.0965</v>
      </c>
      <c r="O134" s="284"/>
      <c r="P134" s="226">
        <f>SUM(P131,P127,P111)</f>
        <v>55687.1</v>
      </c>
      <c r="Q134" s="225"/>
      <c r="R134" s="225">
        <f>SUM(R131,R127,R111)</f>
        <v>0</v>
      </c>
      <c r="S134" s="225"/>
      <c r="T134" s="225">
        <f>SUM(T131,T127,T111)</f>
        <v>0</v>
      </c>
      <c r="U134" s="227"/>
    </row>
  </sheetData>
  <mergeCells count="89">
    <mergeCell ref="G129:M129"/>
    <mergeCell ref="G131:M131"/>
    <mergeCell ref="D134:M134"/>
    <mergeCell ref="A1:C1"/>
    <mergeCell ref="D1:E1"/>
    <mergeCell ref="E122:M122"/>
    <mergeCell ref="E123:M123"/>
    <mergeCell ref="E124:M124"/>
    <mergeCell ref="E125:M125"/>
    <mergeCell ref="E126:M126"/>
    <mergeCell ref="G127:M127"/>
    <mergeCell ref="E116:M116"/>
    <mergeCell ref="E117:M117"/>
    <mergeCell ref="E118:M118"/>
    <mergeCell ref="E119:M119"/>
    <mergeCell ref="E120:M120"/>
    <mergeCell ref="E121:M121"/>
    <mergeCell ref="K109:M109"/>
    <mergeCell ref="D111:M111"/>
    <mergeCell ref="E115:M115"/>
    <mergeCell ref="E106:M106"/>
    <mergeCell ref="E92:M92"/>
    <mergeCell ref="E93:M93"/>
    <mergeCell ref="E94:M94"/>
    <mergeCell ref="E95:M95"/>
    <mergeCell ref="E96:M96"/>
    <mergeCell ref="E100:M100"/>
    <mergeCell ref="E101:M101"/>
    <mergeCell ref="E102:M102"/>
    <mergeCell ref="E103:M103"/>
    <mergeCell ref="E105:M105"/>
    <mergeCell ref="E91:M91"/>
    <mergeCell ref="E77:M77"/>
    <mergeCell ref="E78:M78"/>
    <mergeCell ref="E79:M79"/>
    <mergeCell ref="E80:M80"/>
    <mergeCell ref="E81:M81"/>
    <mergeCell ref="E82:M82"/>
    <mergeCell ref="E86:M86"/>
    <mergeCell ref="E87:M87"/>
    <mergeCell ref="E88:M88"/>
    <mergeCell ref="E89:M89"/>
    <mergeCell ref="E90:M90"/>
    <mergeCell ref="E76:M76"/>
    <mergeCell ref="E63:M63"/>
    <mergeCell ref="E64:M64"/>
    <mergeCell ref="E65:M65"/>
    <mergeCell ref="E66:M66"/>
    <mergeCell ref="E67:M67"/>
    <mergeCell ref="E68:M68"/>
    <mergeCell ref="E69:M69"/>
    <mergeCell ref="E70:M70"/>
    <mergeCell ref="E71:M71"/>
    <mergeCell ref="E75:M75"/>
    <mergeCell ref="E62:M62"/>
    <mergeCell ref="E43:M43"/>
    <mergeCell ref="J46:M46"/>
    <mergeCell ref="E50:M50"/>
    <mergeCell ref="E51:M51"/>
    <mergeCell ref="E52:M52"/>
    <mergeCell ref="E53:M53"/>
    <mergeCell ref="E54:M54"/>
    <mergeCell ref="E55:M55"/>
    <mergeCell ref="E56:M56"/>
    <mergeCell ref="E57:M57"/>
    <mergeCell ref="E58:M58"/>
    <mergeCell ref="E42:M42"/>
    <mergeCell ref="E27:M27"/>
    <mergeCell ref="E29:M29"/>
    <mergeCell ref="E33:M33"/>
    <mergeCell ref="E34:M34"/>
    <mergeCell ref="E35:M35"/>
    <mergeCell ref="E36:M36"/>
    <mergeCell ref="E37:M37"/>
    <mergeCell ref="E38:M38"/>
    <mergeCell ref="E39:M39"/>
    <mergeCell ref="E40:M40"/>
    <mergeCell ref="E41:M41"/>
    <mergeCell ref="E28:M28"/>
    <mergeCell ref="E26:M26"/>
    <mergeCell ref="A11:N14"/>
    <mergeCell ref="E18:M18"/>
    <mergeCell ref="E19:M19"/>
    <mergeCell ref="E20:M20"/>
    <mergeCell ref="E21:M21"/>
    <mergeCell ref="E22:M22"/>
    <mergeCell ref="E23:M23"/>
    <mergeCell ref="E24:M24"/>
    <mergeCell ref="E25:M25"/>
  </mergeCells>
  <dataValidations count="5">
    <dataValidation allowBlank="1" showInputMessage="1" showErrorMessage="1" error="Please Select from the Drop Down Menu" sqref="D87:D96" xr:uid="{9BACAB6C-9E81-4B5E-B4A8-3840596078A6}"/>
    <dataValidation allowBlank="1" showInputMessage="1" showErrorMessage="1" error="Please select from the drop down menu" sqref="D34:D43" xr:uid="{45C3A760-C80C-484A-A4E4-33AD0C01FF2D}"/>
    <dataValidation type="list" allowBlank="1" showInputMessage="1" showErrorMessage="1" sqref="H6" xr:uid="{8F996B69-63AC-4442-B83E-FD9E1417D61D}">
      <formula1>YesNo</formula1>
    </dataValidation>
    <dataValidation type="list" allowBlank="1" showInputMessage="1" showErrorMessage="1" sqref="D116:D126" xr:uid="{E6B4D1A4-EF4D-4EAE-A63B-C86EFB21BEF1}">
      <formula1>Salaries</formula1>
    </dataValidation>
    <dataValidation type="list" allowBlank="1" showInputMessage="1" showErrorMessage="1" sqref="B76:C82 B116:C126 B51:C58 B19:C29 B34:C43 B87:C96 B63:C71 B101:C103 B105:C106" xr:uid="{5033AD29-17C1-483A-9CE5-61B94F6B646C}">
      <formula1>Quarter1</formula1>
    </dataValidation>
  </dataValidations>
  <pageMargins left="0.7" right="0.7" top="0.75" bottom="0.75" header="0.3" footer="0.3"/>
  <pageSetup paperSize="5" scale="81" orientation="landscape" r:id="rId1"/>
  <rowBreaks count="2" manualBreakCount="2">
    <brk id="21" max="19" man="1"/>
    <brk id="36" max="19" man="1"/>
  </rowBreaks>
  <colBreaks count="1" manualBreakCount="1">
    <brk id="15"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2CEC2CF6-0B19-4F9C-B0D5-0D6A5A297BEE}">
          <x14:formula1>
            <xm:f>'Budget Roll-Up'!$B$4:$B$5</xm:f>
          </x14:formula1>
          <xm:sqref>D19:D29</xm:sqref>
        </x14:dataValidation>
        <x14:dataValidation type="list" allowBlank="1" showInputMessage="1" showErrorMessage="1" error="Please Select from the Drop Down Menu" xr:uid="{16B84131-8FFC-49B9-972C-42F09CA74566}">
          <x14:formula1>
            <xm:f>'Budget Roll-Up'!$B$10:$B$12</xm:f>
          </x14:formula1>
          <xm:sqref>D51:D58</xm:sqref>
        </x14:dataValidation>
        <x14:dataValidation type="list" allowBlank="1" showInputMessage="1" showErrorMessage="1" error="Please Select from the Drop Down Menu" xr:uid="{CA9A318C-24CC-4701-AC25-1BF2E33413B5}">
          <x14:formula1>
            <xm:f>'Budget Roll-Up'!$B$13:$B$14</xm:f>
          </x14:formula1>
          <xm:sqref>D63:D71</xm:sqref>
        </x14:dataValidation>
        <x14:dataValidation type="list" allowBlank="1" showInputMessage="1" showErrorMessage="1" error="Please Select from the Drop Down Menu" xr:uid="{8E9CA57F-4F12-4565-B898-5505917C581E}">
          <x14:formula1>
            <xm:f>'Budget Roll-Up'!$B$15:$B$16</xm:f>
          </x14:formula1>
          <xm:sqref>D76:D82</xm:sqref>
        </x14:dataValidation>
        <x14:dataValidation type="list" allowBlank="1" showInputMessage="1" showErrorMessage="1" xr:uid="{868C5A3E-B7A2-41B2-923C-A34C49F51E0A}">
          <x14:formula1>
            <xm:f>'Budget Roll-Up'!$B$21:$B$23</xm:f>
          </x14:formula1>
          <xm:sqref>D101:D103 D105:D106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7" workbookViewId="0">
      <selection activeCell="B22" sqref="B22"/>
    </sheetView>
  </sheetViews>
  <sheetFormatPr defaultRowHeight="15" x14ac:dyDescent="0.25"/>
  <cols>
    <col min="1" max="1" width="3" bestFit="1" customWidth="1"/>
    <col min="2" max="2" width="28.7109375" customWidth="1"/>
    <col min="3" max="3" width="16.5703125" customWidth="1"/>
    <col min="4" max="4" width="6.5703125" customWidth="1"/>
    <col min="5" max="5" width="3" bestFit="1" customWidth="1"/>
    <col min="6" max="6" width="28.28515625" customWidth="1"/>
    <col min="7" max="7" width="16.7109375" customWidth="1"/>
    <col min="8" max="8" width="6.7109375" customWidth="1"/>
    <col min="9" max="9" width="3" bestFit="1" customWidth="1"/>
    <col min="10" max="10" width="27.42578125" bestFit="1" customWidth="1"/>
    <col min="11" max="11" width="16.71093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22" t="s">
        <v>114</v>
      </c>
      <c r="B1" s="422"/>
      <c r="C1" s="422"/>
      <c r="E1" s="422" t="s">
        <v>72</v>
      </c>
      <c r="F1" s="422"/>
      <c r="G1" s="422"/>
      <c r="I1" s="422" t="s">
        <v>74</v>
      </c>
      <c r="J1" s="422"/>
      <c r="K1" s="422"/>
      <c r="M1" s="422" t="s">
        <v>75</v>
      </c>
      <c r="N1" s="422"/>
      <c r="O1" s="422"/>
    </row>
    <row r="2" spans="1:15" x14ac:dyDescent="0.25">
      <c r="A2" s="345" t="s">
        <v>115</v>
      </c>
      <c r="B2" s="345"/>
      <c r="C2" s="1" t="s">
        <v>116</v>
      </c>
      <c r="E2" s="345" t="s">
        <v>115</v>
      </c>
      <c r="F2" s="345"/>
      <c r="G2" s="1" t="s">
        <v>116</v>
      </c>
      <c r="I2" s="345" t="s">
        <v>115</v>
      </c>
      <c r="J2" s="345"/>
      <c r="K2" s="1" t="s">
        <v>116</v>
      </c>
      <c r="M2" s="345" t="s">
        <v>115</v>
      </c>
      <c r="N2" s="345"/>
      <c r="O2" s="1" t="s">
        <v>116</v>
      </c>
    </row>
    <row r="3" spans="1:15" x14ac:dyDescent="0.25">
      <c r="A3" s="420" t="s">
        <v>117</v>
      </c>
      <c r="B3" s="421"/>
      <c r="C3" s="18"/>
      <c r="E3" s="420" t="s">
        <v>117</v>
      </c>
      <c r="F3" s="421"/>
      <c r="G3" s="18"/>
      <c r="I3" s="420" t="s">
        <v>117</v>
      </c>
      <c r="J3" s="421"/>
      <c r="K3" s="18"/>
      <c r="M3" s="420" t="s">
        <v>117</v>
      </c>
      <c r="N3" s="421"/>
      <c r="O3" s="18"/>
    </row>
    <row r="4" spans="1:15" x14ac:dyDescent="0.25">
      <c r="A4" s="4">
        <v>1</v>
      </c>
      <c r="B4" s="5" t="s">
        <v>82</v>
      </c>
      <c r="C4" s="18">
        <f ca="1">SUMIF('Budget Detail &amp; Amendments'!$D$1:$D$130, B4, 'Budget Detail &amp; Amendments'!$N$1:$N$127)</f>
        <v>34613.800000000003</v>
      </c>
      <c r="E4" s="4">
        <v>1</v>
      </c>
      <c r="F4" s="5" t="s">
        <v>82</v>
      </c>
      <c r="G4" s="18">
        <f ca="1">SUMIF('Budget Detail &amp; Amendments'!$D$1:$D$130, B4, 'Budget Detail &amp; Amendments'!$P$1:$P$127)</f>
        <v>27613.8</v>
      </c>
      <c r="I4" s="4">
        <v>1</v>
      </c>
      <c r="J4" s="5" t="s">
        <v>82</v>
      </c>
      <c r="K4" s="18">
        <f ca="1">SUMIF('Budget Detail &amp; Amendments'!$D$1:$D$130, B4, 'Budget Detail &amp; Amendments'!$R$1:$R$127)</f>
        <v>0</v>
      </c>
      <c r="M4" s="4">
        <v>1</v>
      </c>
      <c r="N4" s="5" t="s">
        <v>82</v>
      </c>
      <c r="O4" s="18">
        <f ca="1">SUMIF('Budget Detail &amp; Amendments'!$D$1:$D$130, B4, 'Budget Detail &amp; Amendments'!$T$1:$T$127)</f>
        <v>0</v>
      </c>
    </row>
    <row r="5" spans="1:15" x14ac:dyDescent="0.25">
      <c r="A5" s="4">
        <v>2</v>
      </c>
      <c r="B5" s="5" t="s">
        <v>118</v>
      </c>
      <c r="C5" s="18">
        <f ca="1">SUMIF('Budget Detail &amp; Amendments'!$D$1:$D$130, B5, 'Budget Detail &amp; Amendments'!$N$1:$N$127)</f>
        <v>0</v>
      </c>
      <c r="E5" s="4">
        <v>2</v>
      </c>
      <c r="F5" s="5" t="s">
        <v>118</v>
      </c>
      <c r="G5" s="18">
        <f ca="1">SUMIF('Budget Detail &amp; Amendments'!$D$1:$D$130, B5, 'Budget Detail &amp; Amendments'!$P$1:$P$127)</f>
        <v>800</v>
      </c>
      <c r="I5" s="4">
        <v>2</v>
      </c>
      <c r="J5" s="5" t="s">
        <v>118</v>
      </c>
      <c r="K5" s="18">
        <f ca="1">SUMIF('Budget Detail &amp; Amendments'!$D$1:$D$130, B5, 'Budget Detail &amp; Amendments'!$R$1:$R$127)</f>
        <v>0</v>
      </c>
      <c r="M5" s="4">
        <v>2</v>
      </c>
      <c r="N5" s="5" t="s">
        <v>118</v>
      </c>
      <c r="O5" s="18">
        <f ca="1">SUMIF('Budget Detail &amp; Amendments'!$D$1:$D$130, B5, 'Budget Detail &amp; Amendments'!$T$1:$T$127)</f>
        <v>0</v>
      </c>
    </row>
    <row r="6" spans="1:15" x14ac:dyDescent="0.25">
      <c r="A6" s="4">
        <v>3</v>
      </c>
      <c r="B6" s="5" t="s">
        <v>85</v>
      </c>
      <c r="C6" s="18">
        <f ca="1">SUMIF('Budget Detail &amp; Amendments'!$D$1:$D$130, B6, 'Budget Detail &amp; Amendments'!$N$1:$N$127)</f>
        <v>14005.03</v>
      </c>
      <c r="E6" s="4">
        <v>3</v>
      </c>
      <c r="F6" s="5" t="s">
        <v>85</v>
      </c>
      <c r="G6" s="18">
        <f ca="1">SUMIF('Budget Detail &amp; Amendments'!$D$1:$D$130, B6, 'Budget Detail &amp; Amendments'!$P$1:$P$127)</f>
        <v>11505.03</v>
      </c>
      <c r="I6" s="4">
        <v>3</v>
      </c>
      <c r="J6" s="5" t="s">
        <v>85</v>
      </c>
      <c r="K6" s="18">
        <f ca="1">SUMIF('Budget Detail &amp; Amendments'!$D$1:$D$130, B6, 'Budget Detail &amp; Amendments'!$R$1:$R$127)</f>
        <v>0</v>
      </c>
      <c r="M6" s="4">
        <v>3</v>
      </c>
      <c r="N6" s="5" t="s">
        <v>85</v>
      </c>
      <c r="O6" s="18">
        <f ca="1">SUMIF('Budget Detail &amp; Amendments'!$D$1:$D$130, B6, 'Budget Detail &amp; Amendments'!$T$1:$T$127)</f>
        <v>0</v>
      </c>
    </row>
    <row r="7" spans="1:15" x14ac:dyDescent="0.25">
      <c r="A7" s="6">
        <v>4</v>
      </c>
      <c r="B7" s="7" t="s">
        <v>119</v>
      </c>
      <c r="C7" s="19">
        <f ca="1">SUM(C4:C6)</f>
        <v>48618.83</v>
      </c>
      <c r="E7" s="6">
        <v>4</v>
      </c>
      <c r="F7" s="7" t="s">
        <v>119</v>
      </c>
      <c r="G7" s="19">
        <f ca="1">SUM(G4:G6)</f>
        <v>39918.83</v>
      </c>
      <c r="I7" s="6">
        <v>4</v>
      </c>
      <c r="J7" s="7" t="s">
        <v>119</v>
      </c>
      <c r="K7" s="19">
        <f ca="1">SUM(K4:K6)</f>
        <v>0</v>
      </c>
      <c r="M7" s="6">
        <v>4</v>
      </c>
      <c r="N7" s="7" t="s">
        <v>119</v>
      </c>
      <c r="O7" s="19">
        <f ca="1">SUM(O4:O6)</f>
        <v>0</v>
      </c>
    </row>
    <row r="9" spans="1:15" x14ac:dyDescent="0.25">
      <c r="A9" s="345" t="s">
        <v>120</v>
      </c>
      <c r="B9" s="345"/>
      <c r="E9" s="345" t="s">
        <v>120</v>
      </c>
      <c r="F9" s="345"/>
      <c r="I9" s="345" t="s">
        <v>120</v>
      </c>
      <c r="J9" s="345"/>
      <c r="M9" s="345" t="s">
        <v>120</v>
      </c>
      <c r="N9" s="345"/>
    </row>
    <row r="10" spans="1:15" x14ac:dyDescent="0.25">
      <c r="A10" s="4">
        <v>5</v>
      </c>
      <c r="B10" s="5" t="s">
        <v>121</v>
      </c>
      <c r="C10" s="18">
        <f ca="1">SUMIF('Budget Detail &amp; Amendments'!$D$1:$D$130, B10, 'Budget Detail &amp; Amendments'!$N$1:$N$127)</f>
        <v>0</v>
      </c>
      <c r="E10" s="4">
        <v>5</v>
      </c>
      <c r="F10" s="5" t="s">
        <v>121</v>
      </c>
      <c r="G10" s="18">
        <f ca="1">SUMIF('Budget Detail &amp; Amendments'!$D$1:$D$130, B10, 'Budget Detail &amp; Amendments'!$P$1:$P$127)</f>
        <v>7000</v>
      </c>
      <c r="I10" s="4">
        <v>5</v>
      </c>
      <c r="J10" s="5" t="s">
        <v>121</v>
      </c>
      <c r="K10" s="18">
        <f ca="1">SUMIF('Budget Detail &amp; Amendments'!$D$1:$D$130, B10, 'Budget Detail &amp; Amendments'!$R$1:$R$127)</f>
        <v>0</v>
      </c>
      <c r="M10" s="4">
        <v>5</v>
      </c>
      <c r="N10" s="5" t="s">
        <v>121</v>
      </c>
      <c r="O10" s="18">
        <f ca="1">SUMIF('Budget Detail &amp; Amendments'!$D$1:$D$130, B10, 'Budget Detail &amp; Amendments'!$T$1:$T$127)</f>
        <v>0</v>
      </c>
    </row>
    <row r="11" spans="1:15" x14ac:dyDescent="0.25">
      <c r="A11" s="4">
        <v>6</v>
      </c>
      <c r="B11" s="5" t="s">
        <v>122</v>
      </c>
      <c r="C11" s="18">
        <f ca="1">SUMIF('Budget Detail &amp; Amendments'!$D$1:$D$130, B11, 'Budget Detail &amp; Amendments'!$N$1:$N$127)</f>
        <v>0</v>
      </c>
      <c r="E11" s="4">
        <v>6</v>
      </c>
      <c r="F11" s="5" t="s">
        <v>122</v>
      </c>
      <c r="G11" s="18">
        <f ca="1">SUMIF('Budget Detail &amp; Amendments'!$D$1:$D$130, B11, 'Budget Detail &amp; Amendments'!$P$1:$P$127)</f>
        <v>0</v>
      </c>
      <c r="I11" s="4">
        <v>6</v>
      </c>
      <c r="J11" s="5" t="s">
        <v>122</v>
      </c>
      <c r="K11" s="18">
        <f ca="1">SUMIF('Budget Detail &amp; Amendments'!$D$1:$D$130, B11, 'Budget Detail &amp; Amendments'!$R$1:$R$127)</f>
        <v>0</v>
      </c>
      <c r="M11" s="4">
        <v>6</v>
      </c>
      <c r="N11" s="5" t="s">
        <v>122</v>
      </c>
      <c r="O11" s="18">
        <f ca="1">SUMIF('Budget Detail &amp; Amendments'!$D$1:$D$130, B11, 'Budget Detail &amp; Amendments'!$T$1:$T$127)</f>
        <v>0</v>
      </c>
    </row>
    <row r="12" spans="1:15" x14ac:dyDescent="0.25">
      <c r="A12" s="4">
        <v>7</v>
      </c>
      <c r="B12" s="5" t="s">
        <v>123</v>
      </c>
      <c r="C12" s="18">
        <f ca="1">SUMIF('Budget Detail &amp; Amendments'!$D$1:$D$130, B12, 'Budget Detail &amp; Amendments'!$N$1:$N$127)</f>
        <v>0</v>
      </c>
      <c r="E12" s="4">
        <v>7</v>
      </c>
      <c r="F12" s="5" t="s">
        <v>123</v>
      </c>
      <c r="G12" s="18">
        <f ca="1">SUMIF('Budget Detail &amp; Amendments'!$D$1:$D$130, B12, 'Budget Detail &amp; Amendments'!$P$1:$P$127)</f>
        <v>758.82</v>
      </c>
      <c r="I12" s="4">
        <v>7</v>
      </c>
      <c r="J12" s="5" t="s">
        <v>123</v>
      </c>
      <c r="K12" s="18">
        <f ca="1">SUMIF('Budget Detail &amp; Amendments'!$D$1:$D$130, B12, 'Budget Detail &amp; Amendments'!$R$1:$R$127)</f>
        <v>0</v>
      </c>
      <c r="M12" s="4">
        <v>7</v>
      </c>
      <c r="N12" s="5" t="s">
        <v>123</v>
      </c>
      <c r="O12" s="18">
        <f ca="1">SUMIF('Budget Detail &amp; Amendments'!$D$1:$D$130, B12, 'Budget Detail &amp; Amendments'!$T$1:$T$127)</f>
        <v>0</v>
      </c>
    </row>
    <row r="13" spans="1:15" x14ac:dyDescent="0.25">
      <c r="A13" s="4">
        <v>8</v>
      </c>
      <c r="B13" s="5" t="s">
        <v>124</v>
      </c>
      <c r="C13" s="18">
        <f ca="1">SUMIF('Budget Detail &amp; Amendments'!$D$1:$D$130, B13, 'Budget Detail &amp; Amendments'!$N$1:$N$127)</f>
        <v>0</v>
      </c>
      <c r="E13" s="4">
        <v>8</v>
      </c>
      <c r="F13" s="5" t="s">
        <v>124</v>
      </c>
      <c r="G13" s="18">
        <f ca="1">SUMIF('Budget Detail &amp; Amendments'!$D$1:$D$130, B13, 'Budget Detail &amp; Amendments'!$P$1:$P$127)</f>
        <v>0</v>
      </c>
      <c r="I13" s="4">
        <v>8</v>
      </c>
      <c r="J13" s="5" t="s">
        <v>124</v>
      </c>
      <c r="K13" s="18">
        <f ca="1">SUMIF('Budget Detail &amp; Amendments'!$D$1:$D$130, B13, 'Budget Detail &amp; Amendments'!$R$1:$R$127)</f>
        <v>0</v>
      </c>
      <c r="M13" s="4">
        <v>8</v>
      </c>
      <c r="N13" s="5" t="s">
        <v>124</v>
      </c>
      <c r="O13" s="18">
        <f ca="1">SUMIF('Budget Detail &amp; Amendments'!$D$1:$D$130, B13, 'Budget Detail &amp; Amendments'!$T$1:$T$127)</f>
        <v>0</v>
      </c>
    </row>
    <row r="14" spans="1:15" x14ac:dyDescent="0.25">
      <c r="A14" s="4">
        <v>9</v>
      </c>
      <c r="B14" s="5" t="s">
        <v>92</v>
      </c>
      <c r="C14" s="18">
        <f ca="1">SUMIF('Budget Detail &amp; Amendments'!$D$1:$D$130, B14, 'Budget Detail &amp; Amendments'!$N$1:$N$127)</f>
        <v>780</v>
      </c>
      <c r="E14" s="4">
        <v>9</v>
      </c>
      <c r="F14" s="5" t="s">
        <v>92</v>
      </c>
      <c r="G14" s="18">
        <f ca="1">SUMIF('Budget Detail &amp; Amendments'!$D$1:$D$130, B14, 'Budget Detail &amp; Amendments'!$P$1:$P$127)</f>
        <v>990</v>
      </c>
      <c r="I14" s="4">
        <v>9</v>
      </c>
      <c r="J14" s="5" t="s">
        <v>92</v>
      </c>
      <c r="K14" s="18">
        <f ca="1">SUMIF('Budget Detail &amp; Amendments'!$D$1:$D$130, B14, 'Budget Detail &amp; Amendments'!$R$1:$R$127)</f>
        <v>0</v>
      </c>
      <c r="M14" s="4">
        <v>9</v>
      </c>
      <c r="N14" s="5" t="s">
        <v>92</v>
      </c>
      <c r="O14" s="18">
        <f ca="1">SUMIF('Budget Detail &amp; Amendments'!$D$1:$D$130, B14, 'Budget Detail &amp; Amendments'!$T$1:$T$127)</f>
        <v>0</v>
      </c>
    </row>
    <row r="15" spans="1:15" x14ac:dyDescent="0.25">
      <c r="A15" s="4">
        <v>10</v>
      </c>
      <c r="B15" s="5" t="s">
        <v>125</v>
      </c>
      <c r="C15" s="18">
        <f ca="1">SUMIF('Budget Detail &amp; Amendments'!$D$1:$D$130, B15, 'Budget Detail &amp; Amendments'!$N$1:$N$127)</f>
        <v>0</v>
      </c>
      <c r="E15" s="4">
        <v>10</v>
      </c>
      <c r="F15" s="5" t="s">
        <v>125</v>
      </c>
      <c r="G15" s="18">
        <f ca="1">SUMIF('Budget Detail &amp; Amendments'!$D$1:$D$130, B15, 'Budget Detail &amp; Amendments'!$P$1:$P$127)</f>
        <v>0</v>
      </c>
      <c r="I15" s="4">
        <v>10</v>
      </c>
      <c r="J15" s="5" t="s">
        <v>125</v>
      </c>
      <c r="K15" s="18">
        <f ca="1">SUMIF('Budget Detail &amp; Amendments'!$D$1:$D$130, B15, 'Budget Detail &amp; Amendments'!$R$1:$R$127)</f>
        <v>0</v>
      </c>
      <c r="M15" s="4">
        <v>10</v>
      </c>
      <c r="N15" s="5" t="s">
        <v>125</v>
      </c>
      <c r="O15" s="18">
        <f ca="1">SUMIF('Budget Detail &amp; Amendments'!$D$1:$D$130, B15, 'Budget Detail &amp; Amendments'!$T$1:$T$127)</f>
        <v>0</v>
      </c>
    </row>
    <row r="16" spans="1:15" x14ac:dyDescent="0.25">
      <c r="A16" s="4">
        <v>11</v>
      </c>
      <c r="B16" s="5" t="s">
        <v>126</v>
      </c>
      <c r="C16" s="18">
        <f ca="1">SUMIF('Budget Detail &amp; Amendments'!$D$1:$D$130, B16, 'Budget Detail &amp; Amendments'!$N$1:$N$127)</f>
        <v>0</v>
      </c>
      <c r="E16" s="4">
        <v>11</v>
      </c>
      <c r="F16" s="5" t="s">
        <v>126</v>
      </c>
      <c r="G16" s="18">
        <f ca="1">SUMIF('Budget Detail &amp; Amendments'!$D$1:$D$130, B16, 'Budget Detail &amp; Amendments'!$P$1:$P$127)</f>
        <v>0</v>
      </c>
      <c r="I16" s="4">
        <v>11</v>
      </c>
      <c r="J16" s="5" t="s">
        <v>126</v>
      </c>
      <c r="K16" s="18">
        <f ca="1">SUMIF('Budget Detail &amp; Amendments'!$D$1:$D$130, B16, 'Budget Detail &amp; Amendments'!$R$1:$R$127)</f>
        <v>0</v>
      </c>
      <c r="M16" s="4">
        <v>11</v>
      </c>
      <c r="N16" s="5" t="s">
        <v>126</v>
      </c>
      <c r="O16" s="18">
        <f ca="1">SUMIF('Budget Detail &amp; Amendments'!$D$1:$D$130, B16, 'Budget Detail &amp; Amendments'!$T$1:$T$127)</f>
        <v>0</v>
      </c>
    </row>
    <row r="17" spans="1:15" x14ac:dyDescent="0.25">
      <c r="A17" s="4">
        <v>12</v>
      </c>
      <c r="B17" s="5" t="s">
        <v>98</v>
      </c>
      <c r="C17" s="18">
        <f ca="1">SUMIF('Budget Detail &amp; Amendments'!$D$1:$D$130, B17, 'Budget Detail &amp; Amendments'!$N$1:$N$127)</f>
        <v>2581.5</v>
      </c>
      <c r="E17" s="4">
        <v>12</v>
      </c>
      <c r="F17" s="5" t="s">
        <v>98</v>
      </c>
      <c r="G17" s="18">
        <f ca="1">SUMIF('Budget Detail &amp; Amendments'!$D$1:$D$130, B17, 'Budget Detail &amp; Amendments'!$P$1:$P$127)</f>
        <v>3037.68</v>
      </c>
      <c r="I17" s="4">
        <v>12</v>
      </c>
      <c r="J17" s="5" t="s">
        <v>98</v>
      </c>
      <c r="K17" s="18">
        <f ca="1">SUMIF('Budget Detail &amp; Amendments'!$D$1:$D$130, B17, 'Budget Detail &amp; Amendments'!$R$1:$R$127)</f>
        <v>0</v>
      </c>
      <c r="M17" s="4">
        <v>12</v>
      </c>
      <c r="N17" s="5" t="s">
        <v>98</v>
      </c>
      <c r="O17" s="18">
        <f ca="1">SUMIF('Budget Detail &amp; Amendments'!$D$1:$D$130, B17, 'Budget Detail &amp; Amendments'!$T$1:$T$127)</f>
        <v>0</v>
      </c>
    </row>
    <row r="18" spans="1:15" x14ac:dyDescent="0.25">
      <c r="A18" s="4">
        <v>13</v>
      </c>
      <c r="B18" s="5" t="s">
        <v>127</v>
      </c>
      <c r="C18" s="18">
        <f ca="1">SUMIF('Budget Detail &amp; Amendments'!$D$1:$D$130, B18, 'Budget Detail &amp; Amendments'!$N$1:$N$127)</f>
        <v>0</v>
      </c>
      <c r="E18" s="4">
        <v>13</v>
      </c>
      <c r="F18" s="5" t="s">
        <v>127</v>
      </c>
      <c r="G18" s="18">
        <f ca="1">SUMIF('Budget Detail &amp; Amendments'!$D$1:$D$130, B18, 'Budget Detail &amp; Amendments'!$P$1:$P$127)</f>
        <v>0</v>
      </c>
      <c r="I18" s="4">
        <v>13</v>
      </c>
      <c r="J18" s="5" t="s">
        <v>127</v>
      </c>
      <c r="K18" s="18">
        <f ca="1">SUMIF('Budget Detail &amp; Amendments'!$D$1:$D$130, B18, 'Budget Detail &amp; Amendments'!$R$1:$R$127)</f>
        <v>0</v>
      </c>
      <c r="M18" s="4">
        <v>13</v>
      </c>
      <c r="N18" s="5" t="s">
        <v>127</v>
      </c>
      <c r="O18" s="18">
        <f ca="1">SUMIF('Budget Detail &amp; Amendments'!$D$1:$D$130, B18, 'Budget Detail &amp; Amendments'!$T$1:$T$127)</f>
        <v>0</v>
      </c>
    </row>
    <row r="19" spans="1:15" x14ac:dyDescent="0.25">
      <c r="A19" s="4">
        <v>14</v>
      </c>
      <c r="B19" s="5" t="s">
        <v>128</v>
      </c>
      <c r="C19" s="18">
        <f ca="1">SUMIF('Budget Detail &amp; Amendments'!$D$1:$D$130, B19, 'Budget Detail &amp; Amendments'!$N$1:$N$127)</f>
        <v>0</v>
      </c>
      <c r="E19" s="4">
        <v>14</v>
      </c>
      <c r="F19" s="5" t="s">
        <v>128</v>
      </c>
      <c r="G19" s="18">
        <f ca="1">SUMIF('Budget Detail &amp; Amendments'!$D$1:$D$130, B19, 'Budget Detail &amp; Amendments'!$P$1:$P$127)</f>
        <v>0</v>
      </c>
      <c r="I19" s="4">
        <v>14</v>
      </c>
      <c r="J19" s="5" t="s">
        <v>128</v>
      </c>
      <c r="K19" s="18">
        <f ca="1">SUMIF('Budget Detail &amp; Amendments'!$D$1:$D$130, B19, 'Budget Detail &amp; Amendments'!$R$1:$R$127)</f>
        <v>0</v>
      </c>
      <c r="M19" s="4">
        <v>14</v>
      </c>
      <c r="N19" s="5" t="s">
        <v>128</v>
      </c>
      <c r="O19" s="18">
        <f ca="1">SUMIF('Budget Detail &amp; Amendments'!$D$1:$D$130, B19, 'Budget Detail &amp; Amendments'!$T$1:$T$127)</f>
        <v>0</v>
      </c>
    </row>
    <row r="20" spans="1:15" x14ac:dyDescent="0.25">
      <c r="A20" s="4">
        <v>15</v>
      </c>
      <c r="B20" s="5" t="s">
        <v>129</v>
      </c>
      <c r="C20" s="18">
        <f ca="1">SUMIF('Budget Detail &amp; Amendments'!$D$1:$D$130, B20, 'Budget Detail &amp; Amendments'!$N$1:$N$127)</f>
        <v>0</v>
      </c>
      <c r="E20" s="4">
        <v>15</v>
      </c>
      <c r="F20" s="5" t="s">
        <v>129</v>
      </c>
      <c r="G20" s="18">
        <f ca="1">SUMIF('Budget Detail &amp; Amendments'!$D$1:$D$130, B20, 'Budget Detail &amp; Amendments'!$P$1:$P$127)</f>
        <v>0</v>
      </c>
      <c r="I20" s="4">
        <v>15</v>
      </c>
      <c r="J20" s="5" t="s">
        <v>129</v>
      </c>
      <c r="K20" s="18">
        <f ca="1">SUMIF('Budget Detail &amp; Amendments'!$D$1:$D$130, B20, 'Budget Detail &amp; Amendments'!$R$1:$R$127)</f>
        <v>0</v>
      </c>
      <c r="M20" s="4">
        <v>15</v>
      </c>
      <c r="N20" s="5" t="s">
        <v>129</v>
      </c>
      <c r="O20" s="18">
        <f ca="1">SUMIF('Budget Detail &amp; Amendments'!$D$1:$D$130, B20, 'Budget Detail &amp; Amendments'!$T$1:$T$127)</f>
        <v>0</v>
      </c>
    </row>
    <row r="21" spans="1:15" x14ac:dyDescent="0.25">
      <c r="A21" s="4">
        <v>16</v>
      </c>
      <c r="B21" s="5" t="s">
        <v>101</v>
      </c>
      <c r="C21" s="18">
        <f ca="1">SUMIF('Budget Detail &amp; Amendments'!$D$1:$D$130, B21, 'Budget Detail &amp; Amendments'!$N$1:$N$127)</f>
        <v>560</v>
      </c>
      <c r="E21" s="4">
        <v>16</v>
      </c>
      <c r="F21" s="5" t="s">
        <v>101</v>
      </c>
      <c r="G21" s="18">
        <f ca="1">SUMIF('Budget Detail &amp; Amendments'!$D$1:$D$130, B21, 'Budget Detail &amp; Amendments'!$P$1:$P$127)</f>
        <v>560</v>
      </c>
      <c r="I21" s="4">
        <v>16</v>
      </c>
      <c r="J21" s="5" t="s">
        <v>101</v>
      </c>
      <c r="K21" s="18">
        <f ca="1">SUMIF('Budget Detail &amp; Amendments'!$D$1:$D$130, B21, 'Budget Detail &amp; Amendments'!$R$1:$R$127)</f>
        <v>0</v>
      </c>
      <c r="M21" s="4">
        <v>16</v>
      </c>
      <c r="N21" s="5" t="s">
        <v>101</v>
      </c>
      <c r="O21" s="18">
        <f ca="1">SUMIF('Budget Detail &amp; Amendments'!$D$1:$D$130, B21, 'Budget Detail &amp; Amendments'!$T$1:$T$127)</f>
        <v>0</v>
      </c>
    </row>
    <row r="22" spans="1:15" x14ac:dyDescent="0.25">
      <c r="A22" s="4">
        <v>17</v>
      </c>
      <c r="B22" s="5" t="s">
        <v>103</v>
      </c>
      <c r="C22" s="18">
        <f ca="1">SUMIF('Budget Detail &amp; Amendments'!$D$1:$D$130, B22, 'Budget Detail &amp; Amendments'!$N$1:$N$127)</f>
        <v>495</v>
      </c>
      <c r="E22" s="4">
        <v>17</v>
      </c>
      <c r="F22" s="5" t="s">
        <v>103</v>
      </c>
      <c r="G22" s="18">
        <f ca="1">SUMIF('Budget Detail &amp; Amendments'!$D$1:$D$130, B22, 'Budget Detail &amp; Amendments'!$P$1:$P$127)</f>
        <v>770</v>
      </c>
      <c r="I22" s="4">
        <v>17</v>
      </c>
      <c r="J22" s="5" t="s">
        <v>103</v>
      </c>
      <c r="K22" s="18">
        <f ca="1">SUMIF('Budget Detail &amp; Amendments'!$D$1:$D$130, B22, 'Budget Detail &amp; Amendments'!$R$1:$R$127)</f>
        <v>0</v>
      </c>
      <c r="M22" s="4">
        <v>17</v>
      </c>
      <c r="N22" s="5" t="s">
        <v>103</v>
      </c>
      <c r="O22" s="18">
        <f ca="1">SUMIF('Budget Detail &amp; Amendments'!$D$1:$D$130, B22, 'Budget Detail &amp; Amendments'!$T$1:$T$127)</f>
        <v>0</v>
      </c>
    </row>
    <row r="23" spans="1:15" x14ac:dyDescent="0.25">
      <c r="A23" s="4">
        <v>18</v>
      </c>
      <c r="B23" s="5" t="s">
        <v>130</v>
      </c>
      <c r="C23" s="18">
        <f ca="1">SUMIF('Budget Detail &amp; Amendments'!$D$1:$D$130, B23, 'Budget Detail &amp; Amendments'!$N$1:$N$127)</f>
        <v>0</v>
      </c>
      <c r="E23" s="4">
        <v>18</v>
      </c>
      <c r="F23" s="5" t="s">
        <v>130</v>
      </c>
      <c r="G23" s="18">
        <f ca="1">SUMIF('Budget Detail &amp; Amendments'!$D$1:$D$130, B23, 'Budget Detail &amp; Amendments'!$P$1:$P$127)</f>
        <v>0</v>
      </c>
      <c r="I23" s="4">
        <v>18</v>
      </c>
      <c r="J23" s="5" t="s">
        <v>130</v>
      </c>
      <c r="K23" s="18">
        <f ca="1">SUMIF('Budget Detail &amp; Amendments'!$D$1:$D$130, B23, 'Budget Detail &amp; Amendments'!$R$1:$R$127)</f>
        <v>0</v>
      </c>
      <c r="M23" s="4">
        <v>18</v>
      </c>
      <c r="N23" s="5" t="s">
        <v>130</v>
      </c>
      <c r="O23" s="18">
        <f ca="1">SUMIF('Budget Detail &amp; Amendments'!$D$1:$D$130, B23, 'Budget Detail &amp; Amendments'!$T$1:$T$127)</f>
        <v>0</v>
      </c>
    </row>
    <row r="24" spans="1:15" x14ac:dyDescent="0.25">
      <c r="A24" s="6">
        <v>19</v>
      </c>
      <c r="B24" s="7" t="s">
        <v>131</v>
      </c>
      <c r="C24" s="18">
        <f ca="1">SUM(C10:C23)</f>
        <v>4416.5</v>
      </c>
      <c r="E24" s="6">
        <v>19</v>
      </c>
      <c r="F24" s="7" t="s">
        <v>131</v>
      </c>
      <c r="G24" s="18">
        <f ca="1">SUM(G10:G23)</f>
        <v>13116.5</v>
      </c>
      <c r="I24" s="6">
        <v>19</v>
      </c>
      <c r="J24" s="7" t="s">
        <v>131</v>
      </c>
      <c r="K24" s="18">
        <f ca="1">SUM(K10:K23)</f>
        <v>0</v>
      </c>
      <c r="M24" s="6">
        <v>19</v>
      </c>
      <c r="N24" s="7" t="s">
        <v>131</v>
      </c>
      <c r="O24" s="18">
        <f ca="1">SUM(O10:O23)</f>
        <v>0</v>
      </c>
    </row>
    <row r="25" spans="1:15" x14ac:dyDescent="0.25">
      <c r="C25" s="20"/>
      <c r="G25" s="20"/>
      <c r="K25" s="20"/>
      <c r="O25" s="20"/>
    </row>
    <row r="26" spans="1:15" x14ac:dyDescent="0.25">
      <c r="A26" s="6">
        <v>20</v>
      </c>
      <c r="B26" s="7" t="s">
        <v>132</v>
      </c>
      <c r="C26" s="18">
        <f>'Budget Detail &amp; Amendments'!N131</f>
        <v>2651.7665000000002</v>
      </c>
      <c r="E26" s="6">
        <v>20</v>
      </c>
      <c r="F26" s="7" t="s">
        <v>132</v>
      </c>
      <c r="G26" s="18">
        <f>'Budget Detail &amp; Amendments'!P131</f>
        <v>2651.77</v>
      </c>
      <c r="I26" s="6">
        <v>20</v>
      </c>
      <c r="J26" s="7" t="s">
        <v>132</v>
      </c>
      <c r="K26" s="18">
        <f>'Budget Detail &amp; Amendments'!R131</f>
        <v>0</v>
      </c>
      <c r="M26" s="6">
        <v>20</v>
      </c>
      <c r="N26" s="7" t="s">
        <v>132</v>
      </c>
      <c r="O26" s="18">
        <f>'Budget Detail &amp; Amendments'!T131</f>
        <v>0</v>
      </c>
    </row>
    <row r="27" spans="1:15" x14ac:dyDescent="0.25">
      <c r="A27" s="1"/>
      <c r="B27" s="1"/>
      <c r="C27" s="20"/>
      <c r="E27" s="1"/>
      <c r="F27" s="1"/>
      <c r="G27" s="20"/>
      <c r="I27" s="1"/>
      <c r="J27" s="1"/>
      <c r="K27" s="20"/>
      <c r="M27" s="1"/>
      <c r="N27" s="1"/>
      <c r="O27" s="20"/>
    </row>
    <row r="28" spans="1:15" x14ac:dyDescent="0.25">
      <c r="A28" s="6">
        <v>21</v>
      </c>
      <c r="B28" s="7" t="s">
        <v>133</v>
      </c>
      <c r="C28" s="18">
        <f>'Budget Detail &amp; Amendments'!N127</f>
        <v>0</v>
      </c>
      <c r="E28" s="6">
        <v>21</v>
      </c>
      <c r="F28" s="7" t="s">
        <v>133</v>
      </c>
      <c r="G28" s="18">
        <f>'Budget Detail &amp; Amendments'!P127</f>
        <v>0</v>
      </c>
      <c r="I28" s="6">
        <v>21</v>
      </c>
      <c r="J28" s="7" t="s">
        <v>133</v>
      </c>
      <c r="K28" s="18">
        <f>'Budget Detail &amp; Amendments'!R127</f>
        <v>0</v>
      </c>
      <c r="M28" s="6">
        <v>21</v>
      </c>
      <c r="N28" s="7" t="s">
        <v>133</v>
      </c>
      <c r="O28" s="18">
        <f>'Budget Detail &amp; Amendments'!T127</f>
        <v>0</v>
      </c>
    </row>
    <row r="29" spans="1:15" x14ac:dyDescent="0.25">
      <c r="A29" s="2"/>
      <c r="B29" s="1"/>
      <c r="C29" s="20"/>
      <c r="E29" s="2"/>
      <c r="F29" s="1"/>
      <c r="G29" s="20"/>
      <c r="I29" s="2"/>
      <c r="J29" s="1"/>
      <c r="K29" s="20"/>
      <c r="M29" s="2"/>
      <c r="N29" s="1"/>
      <c r="O29" s="20"/>
    </row>
    <row r="30" spans="1:15" x14ac:dyDescent="0.25">
      <c r="A30" s="6">
        <v>22</v>
      </c>
      <c r="B30" s="7" t="s">
        <v>134</v>
      </c>
      <c r="C30" s="18">
        <f ca="1">SUM(C7,C24,C26,C28)</f>
        <v>55687.0965</v>
      </c>
      <c r="E30" s="6">
        <v>22</v>
      </c>
      <c r="F30" s="7" t="s">
        <v>134</v>
      </c>
      <c r="G30" s="18">
        <f ca="1">SUM(G7,G24,G26,G28)</f>
        <v>55687.1</v>
      </c>
      <c r="I30" s="6">
        <v>22</v>
      </c>
      <c r="J30" s="7" t="s">
        <v>134</v>
      </c>
      <c r="K30" s="18">
        <f ca="1">SUM(K7,K24,K26,K28)</f>
        <v>0</v>
      </c>
      <c r="M30" s="6">
        <v>22</v>
      </c>
      <c r="N30" s="7" t="s">
        <v>134</v>
      </c>
      <c r="O30" s="18">
        <f ca="1">SUM(O7,O24,O26,O28)</f>
        <v>0</v>
      </c>
    </row>
    <row r="33" spans="1:7" ht="15.75" thickBot="1" x14ac:dyDescent="0.3"/>
    <row r="34" spans="1:7" ht="15" customHeight="1" thickBot="1" x14ac:dyDescent="0.3">
      <c r="A34" s="423" t="s">
        <v>135</v>
      </c>
      <c r="B34" s="424"/>
      <c r="C34" s="424"/>
      <c r="D34" s="424"/>
      <c r="E34" s="424"/>
      <c r="F34" s="424"/>
      <c r="G34" s="425"/>
    </row>
    <row r="35" spans="1:7" x14ac:dyDescent="0.25">
      <c r="A35" s="12"/>
      <c r="C35" s="12"/>
      <c r="D35" s="12"/>
      <c r="E35" s="12"/>
      <c r="F35" s="12"/>
    </row>
    <row r="52" ht="15" customHeight="1" x14ac:dyDescent="0.25"/>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L16" sqref="L16"/>
    </sheetView>
  </sheetViews>
  <sheetFormatPr defaultRowHeight="15.75" x14ac:dyDescent="0.25"/>
  <cols>
    <col min="1" max="1" width="22.5703125" style="13" customWidth="1"/>
    <col min="2" max="2" width="23.28515625" style="1" customWidth="1"/>
    <col min="4" max="4" width="17.42578125" style="47" customWidth="1"/>
    <col min="6" max="6" width="18.28515625" style="48" customWidth="1"/>
    <col min="8" max="8" width="17.7109375" style="47" customWidth="1"/>
    <col min="10" max="10" width="18.42578125" style="47" customWidth="1"/>
  </cols>
  <sheetData>
    <row r="1" spans="1:10" s="73" customFormat="1" ht="18.75" x14ac:dyDescent="0.3">
      <c r="A1" s="72"/>
      <c r="B1" s="72"/>
      <c r="D1" s="74" t="s">
        <v>136</v>
      </c>
      <c r="E1" s="75"/>
      <c r="F1" s="76" t="s">
        <v>72</v>
      </c>
      <c r="G1" s="75"/>
      <c r="H1" s="74" t="s">
        <v>74</v>
      </c>
      <c r="I1" s="75"/>
      <c r="J1" s="74" t="s">
        <v>75</v>
      </c>
    </row>
    <row r="3" spans="1:10" x14ac:dyDescent="0.25">
      <c r="A3" s="13" t="s">
        <v>137</v>
      </c>
      <c r="B3" s="1" t="str">
        <f>Narrative!C3</f>
        <v>Expand CTE Dual Enrollment Offerings</v>
      </c>
      <c r="D3" s="47">
        <f ca="1">SUMIF('Budget Detail &amp; Amendments'!$A:$R, 1,'Budget Detail &amp; Amendments'!$N:$N)</f>
        <v>35173.800000000003</v>
      </c>
      <c r="F3" s="48">
        <f ca="1">SUMIF('Budget Detail &amp; Amendments'!$A:$R, 1, 'Budget Detail &amp; Amendments'!$P:$P)</f>
        <v>27613.8</v>
      </c>
      <c r="H3" s="47">
        <f ca="1">SUMIF('Budget Detail &amp; Amendments'!$A:$R, 1, 'Budget Detail &amp; Amendments'!$R:$R)</f>
        <v>0</v>
      </c>
      <c r="J3" s="47">
        <f ca="1">SUMIF('Budget Detail &amp; Amendments'!$A:$R, 1, 'Budget Detail &amp; Amendments'!$T:$T)</f>
        <v>0</v>
      </c>
    </row>
    <row r="4" spans="1:10" x14ac:dyDescent="0.25">
      <c r="A4" s="13" t="s">
        <v>138</v>
      </c>
      <c r="B4" s="1" t="str">
        <f>Narrative!C42</f>
        <v>Middle School CTE student outreach</v>
      </c>
      <c r="D4" s="47">
        <f ca="1">SUMIF('Budget Detail &amp; Amendments'!$A:$R, 2,'Budget Detail &amp; Amendments'!$N:$N)</f>
        <v>2616.1799999999998</v>
      </c>
      <c r="F4" s="48">
        <f ca="1">SUMIF('Budget Detail &amp; Amendments'!$A:$R, 2, 'Budget Detail &amp; Amendments'!$P:$P)</f>
        <v>0</v>
      </c>
      <c r="H4" s="47">
        <f ca="1">SUMIF('Budget Detail &amp; Amendments'!$A:$R, 2, 'Budget Detail &amp; Amendments'!$R:$R)</f>
        <v>0</v>
      </c>
      <c r="J4" s="47">
        <f ca="1">SUMIF('Budget Detail &amp; Amendments'!$A:$R, 2, 'Budget Detail &amp; Amendments'!$T:$T)</f>
        <v>300</v>
      </c>
    </row>
    <row r="5" spans="1:10" x14ac:dyDescent="0.25">
      <c r="A5" s="13" t="s">
        <v>139</v>
      </c>
      <c r="B5" s="1" t="str">
        <f>Narrative!C86</f>
        <v xml:space="preserve">NACEP Conference and Dual Enrollment Professional Development </v>
      </c>
      <c r="D5" s="47">
        <f ca="1">SUMIF('Budget Detail &amp; Amendments'!$A:$R, 3,'Budget Detail &amp; Amendments'!$N:$N)</f>
        <v>14005.03</v>
      </c>
      <c r="F5" s="48">
        <f ca="1">SUMIF('Budget Detail &amp; Amendments'!$A:$R, 3, 'Budget Detail &amp; Amendments'!$P:$P)</f>
        <v>11505.03</v>
      </c>
      <c r="H5" s="47">
        <f ca="1">SUMIF('Budget Detail &amp; Amendments'!$A:$R, 3, 'Budget Detail &amp; Amendments'!$R:$R)</f>
        <v>0</v>
      </c>
      <c r="J5" s="47">
        <f ca="1">SUMIF('Budget Detail &amp; Amendments'!$A:$R,3, 'Budget Detail &amp; Amendments'!$T:$T)</f>
        <v>0</v>
      </c>
    </row>
    <row r="6" spans="1:10" x14ac:dyDescent="0.25">
      <c r="A6" s="13" t="s">
        <v>140</v>
      </c>
      <c r="B6" s="1" t="str">
        <f>Narrative!C122</f>
        <v>Anatomoge Table Demos with High School HOSA and Health Professions Classes</v>
      </c>
      <c r="D6" s="47">
        <f ca="1">SUMIF('Budget Detail &amp; Amendments'!$A:$R,4,'Budget Detail &amp; Amendments'!$N:$N)</f>
        <v>49859.15</v>
      </c>
      <c r="F6" s="48">
        <f ca="1">SUMIF('Budget Detail &amp; Amendments'!$A:$R, 4, 'Budget Detail &amp; Amendments'!$P:$P)</f>
        <v>0</v>
      </c>
      <c r="H6" s="47">
        <f ca="1">SUMIF('Budget Detail &amp; Amendments'!$A:$R, 4, 'Budget Detail &amp; Amendments'!$R:$R)</f>
        <v>0</v>
      </c>
      <c r="J6" s="47">
        <f ca="1">SUMIF('Budget Detail &amp; Amendments'!$A:$R, 4, 'Budget Detail &amp; Amendments'!$T:$T)</f>
        <v>0</v>
      </c>
    </row>
    <row r="7" spans="1:10" x14ac:dyDescent="0.25">
      <c r="A7" s="13" t="s">
        <v>141</v>
      </c>
      <c r="B7" s="1">
        <f>Narrative!C160</f>
        <v>0</v>
      </c>
      <c r="D7" s="47">
        <f ca="1">SUMIF('Budget Detail &amp; Amendments'!$A:$R, 5,'Budget Detail &amp; Amendments'!$N:$N)</f>
        <v>0</v>
      </c>
      <c r="F7" s="48">
        <f ca="1">SUMIF('Budget Detail &amp; Amendments'!$A:$R, 5, 'Budget Detail &amp; Amendments'!$P:$P)</f>
        <v>0</v>
      </c>
      <c r="H7" s="47">
        <f ca="1">SUMIF('Budget Detail &amp; Amendments'!$A:$R, 5, 'Budget Detail &amp; Amendments'!$R:$R)</f>
        <v>0</v>
      </c>
      <c r="J7" s="47">
        <f ca="1">SUMIF('Budget Detail &amp; Amendments'!$A:$R, 5, 'Budget Detail &amp; Amendments'!$T:$T)</f>
        <v>0</v>
      </c>
    </row>
    <row r="8" spans="1:10" x14ac:dyDescent="0.25">
      <c r="A8" s="13" t="s">
        <v>142</v>
      </c>
      <c r="B8" s="1">
        <f>Narrative!C198</f>
        <v>0</v>
      </c>
      <c r="D8" s="47">
        <f ca="1">SUMIF('Budget Detail &amp; Amendments'!$A:$R, 6,'Budget Detail &amp; Amendments'!$N:$N)</f>
        <v>0</v>
      </c>
      <c r="F8" s="48">
        <f ca="1">SUMIF('Budget Detail &amp; Amendments'!$A:$R, 6, 'Budget Detail &amp; Amendments'!$P:$P)</f>
        <v>0</v>
      </c>
      <c r="H8" s="47">
        <f ca="1">SUMIF('Budget Detail &amp; Amendments'!$A:$R, 6, 'Budget Detail &amp; Amendments'!$R:$R)</f>
        <v>0</v>
      </c>
      <c r="J8" s="47">
        <f ca="1">SUMIF('Budget Detail &amp; Amendments'!$A:$R,6, 'Budget Detail &amp; Amendments'!$T:$T)</f>
        <v>0</v>
      </c>
    </row>
    <row r="9" spans="1:10" x14ac:dyDescent="0.25">
      <c r="A9" s="13" t="s">
        <v>143</v>
      </c>
      <c r="B9" s="1">
        <f>Narrative!C236</f>
        <v>0</v>
      </c>
      <c r="D9" s="47">
        <f ca="1">SUMIF('Budget Detail &amp; Amendments'!$A:$R, 7,'Budget Detail &amp; Amendments'!$N:$N)</f>
        <v>0</v>
      </c>
      <c r="F9" s="48">
        <f ca="1">SUMIF('Budget Detail &amp; Amendments'!$A:$R, 7, 'Budget Detail &amp; Amendments'!$P:$P)</f>
        <v>0</v>
      </c>
      <c r="H9" s="47">
        <f ca="1">SUMIF('Budget Detail &amp; Amendments'!$A:$R, 7, 'Budget Detail &amp; Amendments'!$R:$R)</f>
        <v>0</v>
      </c>
      <c r="J9" s="47">
        <f ca="1">SUMIF('Budget Detail &amp; Amendments'!$A:$R, 7, 'Budget Detail &amp; Amendments'!$T:$T)</f>
        <v>0</v>
      </c>
    </row>
    <row r="10" spans="1:10" x14ac:dyDescent="0.25">
      <c r="A10" s="13" t="s">
        <v>144</v>
      </c>
      <c r="B10" s="1">
        <f>Narrative!C273</f>
        <v>0</v>
      </c>
      <c r="D10" s="47">
        <f ca="1">SUMIF('Budget Detail &amp; Amendments'!$A:$R, 8,'Budget Detail &amp; Amendments'!$N:$N)</f>
        <v>0</v>
      </c>
      <c r="F10" s="48">
        <f ca="1">SUMIF('Budget Detail &amp; Amendments'!$A:$R, 8, 'Budget Detail &amp; Amendments'!$P:$P)</f>
        <v>0</v>
      </c>
      <c r="H10" s="47">
        <f ca="1">SUMIF('Budget Detail &amp; Amendments'!$A:$R, 8, 'Budget Detail &amp; Amendments'!$R:$R)</f>
        <v>0</v>
      </c>
      <c r="J10" s="47">
        <f ca="1">SUMIF('Budget Detail &amp; Amendments'!$A:$R, 8, 'Budget Detail &amp; Amendments'!$T:$T)</f>
        <v>0</v>
      </c>
    </row>
    <row r="11" spans="1:10" x14ac:dyDescent="0.25">
      <c r="A11" s="13" t="s">
        <v>145</v>
      </c>
      <c r="B11" s="1">
        <f>Narrative!C315</f>
        <v>0</v>
      </c>
      <c r="D11" s="47">
        <f ca="1">SUMIF('Budget Detail &amp; Amendments'!$A:$R, 9,'Budget Detail &amp; Amendments'!$N:$N)</f>
        <v>780</v>
      </c>
      <c r="F11" s="48">
        <f ca="1">SUMIF('Budget Detail &amp; Amendments'!$A:$R, 9, 'Budget Detail &amp; Amendments'!$P:$P)</f>
        <v>975</v>
      </c>
      <c r="H11" s="47">
        <f ca="1">SUMIF('Budget Detail &amp; Amendments'!$A:$R, 9, 'Budget Detail &amp; Amendments'!$R:$R)</f>
        <v>0</v>
      </c>
      <c r="J11" s="47">
        <f ca="1">SUMIF('Budget Detail &amp; Amendments'!$A:$R,9, 'Budget Detail &amp; Amendments'!$T:$T)</f>
        <v>0</v>
      </c>
    </row>
    <row r="12" spans="1:10" x14ac:dyDescent="0.25">
      <c r="A12" s="13" t="s">
        <v>146</v>
      </c>
      <c r="B12" s="1">
        <f>Narrative!C357</f>
        <v>0</v>
      </c>
      <c r="D12" s="47">
        <f ca="1">SUMIF('Budget Detail &amp; Amendments'!$A:$R, 10,'Budget Detail &amp; Amendments'!$N:$N)</f>
        <v>0</v>
      </c>
      <c r="F12" s="48">
        <f ca="1">SUMIF('Budget Detail &amp; Amendments'!$A:$R, 10, 'Budget Detail &amp; Amendments'!$P:$P)</f>
        <v>0</v>
      </c>
      <c r="H12" s="47">
        <f ca="1">SUMIF('Budget Detail &amp; Amendments'!$A:$R, 10, 'Budget Detail &amp; Amendments'!$R:$R)</f>
        <v>0</v>
      </c>
      <c r="J12" s="47">
        <f ca="1">SUMIF('Budget Detail &amp; Amendments'!$A:$R, 10, 'Budget Detail &amp; Amendments'!$T:$T)</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K31" sqref="K31"/>
    </sheetView>
  </sheetViews>
  <sheetFormatPr defaultRowHeight="15" x14ac:dyDescent="0.25"/>
  <sheetData>
    <row r="2" spans="1:25" ht="15.75" customHeight="1" x14ac:dyDescent="0.25">
      <c r="A2" s="426" t="s">
        <v>147</v>
      </c>
      <c r="B2" s="426"/>
      <c r="C2" s="426"/>
      <c r="D2" s="426"/>
      <c r="E2" s="426"/>
      <c r="F2" s="426"/>
      <c r="G2" s="426"/>
      <c r="H2" s="426"/>
      <c r="I2" s="426"/>
      <c r="J2" s="426"/>
      <c r="K2" s="426"/>
      <c r="L2" s="426"/>
      <c r="M2" s="426"/>
      <c r="N2" s="426"/>
      <c r="O2" s="426"/>
      <c r="P2" s="426"/>
      <c r="Q2" s="426"/>
      <c r="R2" s="426"/>
      <c r="S2" s="426"/>
      <c r="T2" s="426"/>
      <c r="U2" s="426"/>
      <c r="V2" s="426"/>
      <c r="W2" s="426"/>
      <c r="X2" s="426"/>
      <c r="Y2" s="426"/>
    </row>
    <row r="3" spans="1:25" ht="15" customHeight="1" x14ac:dyDescent="0.25">
      <c r="A3" s="426"/>
      <c r="B3" s="426"/>
      <c r="C3" s="426"/>
      <c r="D3" s="426"/>
      <c r="E3" s="426"/>
      <c r="F3" s="426"/>
      <c r="G3" s="426"/>
      <c r="H3" s="426"/>
      <c r="I3" s="426"/>
      <c r="J3" s="426"/>
      <c r="K3" s="426"/>
      <c r="L3" s="426"/>
      <c r="M3" s="426"/>
      <c r="N3" s="426"/>
      <c r="O3" s="426"/>
      <c r="P3" s="426"/>
      <c r="Q3" s="426"/>
      <c r="R3" s="426"/>
      <c r="S3" s="426"/>
      <c r="T3" s="426"/>
      <c r="U3" s="426"/>
      <c r="V3" s="426"/>
      <c r="W3" s="426"/>
      <c r="X3" s="426"/>
      <c r="Y3" s="426"/>
    </row>
    <row r="4" spans="1:25" ht="15" customHeight="1" x14ac:dyDescent="0.25">
      <c r="A4" s="426"/>
      <c r="B4" s="426"/>
      <c r="C4" s="426"/>
      <c r="D4" s="426"/>
      <c r="E4" s="426"/>
      <c r="F4" s="426"/>
      <c r="G4" s="426"/>
      <c r="H4" s="426"/>
      <c r="I4" s="426"/>
      <c r="J4" s="426"/>
      <c r="K4" s="426"/>
      <c r="L4" s="426"/>
      <c r="M4" s="426"/>
      <c r="N4" s="426"/>
      <c r="O4" s="426"/>
      <c r="P4" s="426"/>
      <c r="Q4" s="426"/>
      <c r="R4" s="426"/>
      <c r="S4" s="426"/>
      <c r="T4" s="426"/>
      <c r="U4" s="426"/>
      <c r="V4" s="426"/>
      <c r="W4" s="426"/>
      <c r="X4" s="426"/>
      <c r="Y4" s="426"/>
    </row>
    <row r="5" spans="1:25" ht="15" customHeight="1" x14ac:dyDescent="0.25">
      <c r="A5" s="426"/>
      <c r="B5" s="426"/>
      <c r="C5" s="426"/>
      <c r="D5" s="426"/>
      <c r="E5" s="426"/>
      <c r="F5" s="426"/>
      <c r="G5" s="426"/>
      <c r="H5" s="426"/>
      <c r="I5" s="426"/>
      <c r="J5" s="426"/>
      <c r="K5" s="426"/>
      <c r="L5" s="426"/>
      <c r="M5" s="426"/>
      <c r="N5" s="426"/>
      <c r="O5" s="426"/>
      <c r="P5" s="426"/>
      <c r="Q5" s="426"/>
      <c r="R5" s="426"/>
      <c r="S5" s="426"/>
      <c r="T5" s="426"/>
      <c r="U5" s="426"/>
      <c r="V5" s="426"/>
      <c r="W5" s="426"/>
      <c r="X5" s="426"/>
      <c r="Y5" s="426"/>
    </row>
    <row r="6" spans="1:25" ht="15" customHeight="1" x14ac:dyDescent="0.25">
      <c r="A6" s="426"/>
      <c r="B6" s="426"/>
      <c r="C6" s="426"/>
      <c r="D6" s="426"/>
      <c r="E6" s="426"/>
      <c r="F6" s="426"/>
      <c r="G6" s="426"/>
      <c r="H6" s="426"/>
      <c r="I6" s="426"/>
      <c r="J6" s="426"/>
      <c r="K6" s="426"/>
      <c r="L6" s="426"/>
      <c r="M6" s="426"/>
      <c r="N6" s="426"/>
      <c r="O6" s="426"/>
      <c r="P6" s="426"/>
      <c r="Q6" s="426"/>
      <c r="R6" s="426"/>
      <c r="S6" s="426"/>
      <c r="T6" s="426"/>
      <c r="U6" s="426"/>
      <c r="V6" s="426"/>
      <c r="W6" s="426"/>
      <c r="X6" s="426"/>
      <c r="Y6" s="426"/>
    </row>
    <row r="7" spans="1:25" ht="15" customHeight="1" x14ac:dyDescent="0.25">
      <c r="A7" s="426"/>
      <c r="B7" s="426"/>
      <c r="C7" s="426"/>
      <c r="D7" s="426"/>
      <c r="E7" s="426"/>
      <c r="F7" s="426"/>
      <c r="G7" s="426"/>
      <c r="H7" s="426"/>
      <c r="I7" s="426"/>
      <c r="J7" s="426"/>
      <c r="K7" s="426"/>
      <c r="L7" s="426"/>
      <c r="M7" s="426"/>
      <c r="N7" s="426"/>
      <c r="O7" s="426"/>
      <c r="P7" s="426"/>
      <c r="Q7" s="426"/>
      <c r="R7" s="426"/>
      <c r="S7" s="426"/>
      <c r="T7" s="426"/>
      <c r="U7" s="426"/>
      <c r="V7" s="426"/>
      <c r="W7" s="426"/>
      <c r="X7" s="426"/>
      <c r="Y7" s="426"/>
    </row>
    <row r="8" spans="1:25" ht="15" customHeight="1" x14ac:dyDescent="0.25">
      <c r="A8" s="426"/>
      <c r="B8" s="426"/>
      <c r="C8" s="426"/>
      <c r="D8" s="426"/>
      <c r="E8" s="426"/>
      <c r="F8" s="426"/>
      <c r="G8" s="426"/>
      <c r="H8" s="426"/>
      <c r="I8" s="426"/>
      <c r="J8" s="426"/>
      <c r="K8" s="426"/>
      <c r="L8" s="426"/>
      <c r="M8" s="426"/>
      <c r="N8" s="426"/>
      <c r="O8" s="426"/>
      <c r="P8" s="426"/>
      <c r="Q8" s="426"/>
      <c r="R8" s="426"/>
      <c r="S8" s="426"/>
      <c r="T8" s="426"/>
      <c r="U8" s="426"/>
      <c r="V8" s="426"/>
      <c r="W8" s="426"/>
      <c r="X8" s="426"/>
      <c r="Y8" s="426"/>
    </row>
    <row r="9" spans="1:25" ht="15" customHeight="1" x14ac:dyDescent="0.25">
      <c r="A9" s="426"/>
      <c r="B9" s="426"/>
      <c r="C9" s="426"/>
      <c r="D9" s="426"/>
      <c r="E9" s="426"/>
      <c r="F9" s="426"/>
      <c r="G9" s="426"/>
      <c r="H9" s="426"/>
      <c r="I9" s="426"/>
      <c r="J9" s="426"/>
      <c r="K9" s="426"/>
      <c r="L9" s="426"/>
      <c r="M9" s="426"/>
      <c r="N9" s="426"/>
      <c r="O9" s="426"/>
      <c r="P9" s="426"/>
      <c r="Q9" s="426"/>
      <c r="R9" s="426"/>
      <c r="S9" s="426"/>
      <c r="T9" s="426"/>
      <c r="U9" s="426"/>
      <c r="V9" s="426"/>
      <c r="W9" s="426"/>
      <c r="X9" s="426"/>
      <c r="Y9" s="426"/>
    </row>
    <row r="10" spans="1:25" ht="15" customHeight="1" x14ac:dyDescent="0.25">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row>
    <row r="11" spans="1:25" ht="15" customHeight="1" x14ac:dyDescent="0.25">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row>
    <row r="12" spans="1:25" ht="15" customHeight="1" x14ac:dyDescent="0.25">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row>
    <row r="13" spans="1:25" ht="15" customHeight="1" x14ac:dyDescent="0.25">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row>
    <row r="14" spans="1:25" ht="15" customHeight="1" x14ac:dyDescent="0.25">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row>
    <row r="15" spans="1:25" ht="15" customHeight="1" x14ac:dyDescent="0.25">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row>
    <row r="16" spans="1:25" ht="15" customHeight="1" x14ac:dyDescent="0.25">
      <c r="A16" s="426"/>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row>
    <row r="17" spans="1:25" ht="15" customHeight="1" x14ac:dyDescent="0.25">
      <c r="A17" s="426"/>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row>
    <row r="18" spans="1:25" ht="15" customHeight="1" x14ac:dyDescent="0.25">
      <c r="A18" s="426"/>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row>
    <row r="19" spans="1:25" ht="15" customHeight="1" x14ac:dyDescent="0.25">
      <c r="A19" s="426"/>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row>
    <row r="20" spans="1:25" ht="15" customHeight="1" x14ac:dyDescent="0.25">
      <c r="A20" s="426"/>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row>
    <row r="21" spans="1:25" ht="15" customHeight="1" x14ac:dyDescent="0.25">
      <c r="A21" s="426"/>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row>
    <row r="22" spans="1:25" ht="15" customHeight="1" x14ac:dyDescent="0.25">
      <c r="A22" s="426"/>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row>
    <row r="23" spans="1:25" ht="15" customHeight="1" x14ac:dyDescent="0.25">
      <c r="A23" s="426"/>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row>
    <row r="24" spans="1:25" ht="15" customHeight="1" x14ac:dyDescent="0.25">
      <c r="A24" s="426"/>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row>
    <row r="25" spans="1:25" ht="15" customHeight="1" x14ac:dyDescent="0.25">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row>
    <row r="26" spans="1:25" ht="15" customHeight="1" x14ac:dyDescent="0.25">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A9FE-E026-42C8-9EF4-C31E62058F59}">
  <sheetPr>
    <pageSetUpPr fitToPage="1"/>
  </sheetPr>
  <dimension ref="A1:AN77"/>
  <sheetViews>
    <sheetView showGridLines="0" topLeftCell="A6" zoomScaleNormal="100" workbookViewId="0">
      <selection activeCell="M4" sqref="M4:N4"/>
    </sheetView>
  </sheetViews>
  <sheetFormatPr defaultColWidth="9.28515625" defaultRowHeight="12.75" x14ac:dyDescent="0.2"/>
  <cols>
    <col min="1" max="1" width="3.28515625" style="33" customWidth="1"/>
    <col min="2" max="8" width="3.7109375" style="33" customWidth="1"/>
    <col min="9" max="9" width="1.7109375" style="33" customWidth="1"/>
    <col min="10" max="10" width="8.42578125" style="34" bestFit="1" customWidth="1"/>
    <col min="11" max="11" width="32" style="33" bestFit="1" customWidth="1"/>
    <col min="12" max="12" width="4.7109375" style="33" customWidth="1"/>
    <col min="13" max="19" width="3.7109375" style="33" customWidth="1"/>
    <col min="20" max="20" width="1.7109375" style="33" customWidth="1"/>
    <col min="21" max="21" width="4.42578125" style="33" customWidth="1"/>
    <col min="22" max="22" width="30.5703125" style="33" bestFit="1" customWidth="1"/>
    <col min="23" max="23" width="2.7109375" style="33" customWidth="1"/>
    <col min="24" max="24" width="3.28515625" style="33" customWidth="1"/>
    <col min="25" max="25" width="7.7109375" style="33" customWidth="1"/>
    <col min="26" max="16384" width="9.28515625" style="33"/>
  </cols>
  <sheetData>
    <row r="1" spans="1:28" ht="18" x14ac:dyDescent="0.25">
      <c r="A1" s="440" t="s">
        <v>148</v>
      </c>
      <c r="B1" s="440"/>
      <c r="C1" s="440"/>
      <c r="D1" s="440"/>
      <c r="E1" s="440"/>
      <c r="F1" s="440"/>
      <c r="G1" s="440"/>
      <c r="H1" s="440"/>
      <c r="I1" s="440"/>
      <c r="J1" s="440"/>
      <c r="K1" s="440"/>
      <c r="L1" s="78"/>
      <c r="M1" s="78"/>
      <c r="N1" s="78"/>
      <c r="O1" s="78"/>
      <c r="P1" s="78"/>
      <c r="Q1" s="78"/>
      <c r="R1" s="78"/>
      <c r="S1" s="78"/>
      <c r="T1" s="78"/>
      <c r="U1" s="78"/>
      <c r="V1" s="78"/>
      <c r="W1" s="79"/>
      <c r="Y1" s="34"/>
    </row>
    <row r="2" spans="1:28" x14ac:dyDescent="0.2">
      <c r="A2" s="441" t="s">
        <v>149</v>
      </c>
      <c r="B2" s="441"/>
      <c r="C2" s="441"/>
      <c r="D2" s="441"/>
      <c r="E2" s="441"/>
      <c r="F2" s="441"/>
      <c r="G2" s="441"/>
      <c r="H2" s="441"/>
      <c r="I2" s="441"/>
      <c r="J2" s="441"/>
      <c r="K2" s="441"/>
      <c r="L2" s="79"/>
      <c r="M2" s="35"/>
      <c r="N2" s="35"/>
      <c r="O2" s="35"/>
      <c r="P2" s="35"/>
      <c r="Q2" s="35"/>
      <c r="R2" s="35"/>
      <c r="S2" s="35"/>
      <c r="T2" s="35"/>
      <c r="U2" s="79"/>
      <c r="V2" s="231" t="s">
        <v>150</v>
      </c>
      <c r="W2" s="79"/>
      <c r="Y2" s="80"/>
    </row>
    <row r="3" spans="1:28" x14ac:dyDescent="0.2">
      <c r="A3" s="79"/>
      <c r="B3" s="79"/>
      <c r="C3" s="79"/>
      <c r="D3" s="81"/>
      <c r="E3" s="81"/>
      <c r="F3" s="79"/>
      <c r="G3" s="79"/>
      <c r="H3" s="79"/>
      <c r="I3" s="82"/>
      <c r="J3" s="83"/>
      <c r="K3" s="79"/>
      <c r="L3" s="79"/>
      <c r="M3" s="79"/>
      <c r="N3" s="79"/>
      <c r="O3" s="81"/>
      <c r="P3" s="81"/>
      <c r="Q3" s="79"/>
      <c r="R3" s="79"/>
      <c r="S3" s="79"/>
      <c r="T3" s="82"/>
      <c r="U3" s="36"/>
      <c r="V3" s="79"/>
      <c r="W3" s="79"/>
      <c r="Y3" s="34"/>
    </row>
    <row r="4" spans="1:28" x14ac:dyDescent="0.2">
      <c r="A4" s="79"/>
      <c r="B4" s="79"/>
      <c r="C4" s="79"/>
      <c r="D4" s="442" t="s">
        <v>151</v>
      </c>
      <c r="E4" s="443"/>
      <c r="F4" s="437">
        <v>2021</v>
      </c>
      <c r="G4" s="444"/>
      <c r="H4" s="438"/>
      <c r="I4" s="79"/>
      <c r="J4" s="83"/>
      <c r="K4" s="442" t="s">
        <v>152</v>
      </c>
      <c r="L4" s="443"/>
      <c r="M4" s="437">
        <v>1</v>
      </c>
      <c r="N4" s="438"/>
      <c r="O4" s="432"/>
      <c r="P4" s="433"/>
      <c r="Q4" s="433"/>
      <c r="R4" s="433"/>
      <c r="S4" s="433"/>
      <c r="T4" s="79"/>
      <c r="U4" s="79"/>
      <c r="V4" s="79"/>
      <c r="W4" s="79"/>
      <c r="Y4" s="80"/>
    </row>
    <row r="5" spans="1:28" x14ac:dyDescent="0.2">
      <c r="A5" s="79"/>
      <c r="B5" s="79"/>
      <c r="C5" s="79"/>
      <c r="D5" s="79"/>
      <c r="E5" s="79"/>
      <c r="F5" s="79"/>
      <c r="G5" s="79"/>
      <c r="H5" s="79"/>
      <c r="I5" s="79"/>
      <c r="J5" s="83"/>
      <c r="K5" s="79"/>
      <c r="L5" s="79"/>
      <c r="M5" s="79"/>
      <c r="N5" s="79"/>
      <c r="O5" s="79"/>
      <c r="P5" s="79"/>
      <c r="Q5" s="79"/>
      <c r="R5" s="79"/>
      <c r="S5" s="79"/>
      <c r="T5" s="79"/>
      <c r="U5" s="79"/>
      <c r="V5" s="79"/>
      <c r="W5" s="79"/>
      <c r="Y5" s="84"/>
    </row>
    <row r="6" spans="1:28" x14ac:dyDescent="0.2">
      <c r="Y6" s="85"/>
    </row>
    <row r="7" spans="1:28" ht="18" customHeight="1" x14ac:dyDescent="0.2">
      <c r="B7" s="434" t="s">
        <v>153</v>
      </c>
      <c r="C7" s="434"/>
      <c r="D7" s="434"/>
      <c r="E7" s="434"/>
      <c r="F7" s="434"/>
      <c r="G7" s="434"/>
      <c r="H7" s="434"/>
      <c r="I7" s="434"/>
      <c r="J7" s="434"/>
      <c r="K7" s="434"/>
      <c r="L7" s="434"/>
      <c r="M7" s="434"/>
      <c r="N7" s="434"/>
      <c r="O7" s="434"/>
      <c r="P7" s="434"/>
      <c r="Q7" s="434"/>
      <c r="R7" s="434"/>
      <c r="S7" s="434"/>
      <c r="T7" s="434"/>
      <c r="U7" s="434"/>
      <c r="V7" s="434"/>
      <c r="Y7" s="430"/>
    </row>
    <row r="8" spans="1:28" s="37" customFormat="1" ht="6" customHeight="1" x14ac:dyDescent="0.2">
      <c r="B8" s="86"/>
      <c r="C8" s="86"/>
      <c r="D8" s="86"/>
      <c r="E8" s="86"/>
      <c r="F8" s="86"/>
      <c r="G8" s="86"/>
      <c r="H8" s="86"/>
      <c r="I8" s="86"/>
      <c r="J8" s="87"/>
      <c r="K8" s="86"/>
      <c r="M8" s="86"/>
      <c r="N8" s="86"/>
      <c r="O8" s="86"/>
      <c r="P8" s="86"/>
      <c r="Q8" s="86"/>
      <c r="R8" s="86"/>
      <c r="S8" s="86"/>
      <c r="T8" s="86"/>
      <c r="U8" s="86"/>
      <c r="V8" s="86"/>
      <c r="Y8" s="430"/>
    </row>
    <row r="9" spans="1:28" s="38" customFormat="1" ht="13.5" x14ac:dyDescent="0.3">
      <c r="B9" s="427">
        <f>DATE(year,7,1)</f>
        <v>44378</v>
      </c>
      <c r="C9" s="428"/>
      <c r="D9" s="428"/>
      <c r="E9" s="428"/>
      <c r="F9" s="428"/>
      <c r="G9" s="428"/>
      <c r="H9" s="428"/>
      <c r="I9" s="39"/>
      <c r="J9" s="429" t="s">
        <v>154</v>
      </c>
      <c r="K9" s="429"/>
      <c r="L9" s="39"/>
      <c r="M9" s="427">
        <f>DATE(year+1,1,1)</f>
        <v>44562</v>
      </c>
      <c r="N9" s="428"/>
      <c r="O9" s="428"/>
      <c r="P9" s="428"/>
      <c r="Q9" s="428"/>
      <c r="R9" s="428"/>
      <c r="S9" s="428"/>
      <c r="T9" s="39"/>
      <c r="U9" s="429" t="s">
        <v>155</v>
      </c>
      <c r="V9" s="429"/>
      <c r="Y9" s="430"/>
      <c r="Z9" s="40"/>
      <c r="AA9" s="40"/>
      <c r="AB9" s="40"/>
    </row>
    <row r="10" spans="1:28" s="37" customFormat="1" ht="13.15" customHeight="1" x14ac:dyDescent="0.2">
      <c r="B10" s="88" t="str">
        <f>IF(startday=1,INDEX(weekDayNames,1),INDEX(weekDayNames,2))</f>
        <v>Su</v>
      </c>
      <c r="C10" s="89" t="str">
        <f>IF(startday=1,INDEX(weekDayNames,2),INDEX(weekDayNames,3))</f>
        <v>M</v>
      </c>
      <c r="D10" s="89" t="str">
        <f>IF(startday=1,INDEX(weekDayNames,3),INDEX(weekDayNames,4))</f>
        <v>Tu</v>
      </c>
      <c r="E10" s="89" t="str">
        <f>IF(startday=1,INDEX(weekDayNames,4),INDEX(weekDayNames,5))</f>
        <v>W</v>
      </c>
      <c r="F10" s="89" t="str">
        <f>IF(startday=1,INDEX(weekDayNames,5),INDEX(weekDayNames,6))</f>
        <v>Th</v>
      </c>
      <c r="G10" s="89" t="str">
        <f>IF(startday=1,INDEX(weekDayNames,6),INDEX(weekDayNames,7))</f>
        <v>F</v>
      </c>
      <c r="H10" s="88" t="str">
        <f>IF(startday=1,INDEX(weekDayNames,7),INDEX(weekDayNames,1))</f>
        <v>Sa</v>
      </c>
      <c r="I10" s="39"/>
      <c r="J10" s="435" t="s">
        <v>156</v>
      </c>
      <c r="K10" s="435"/>
      <c r="L10" s="39"/>
      <c r="M10" s="88" t="str">
        <f>IF(startday=1,INDEX(weekDayNames,1),INDEX(weekDayNames,2))</f>
        <v>Su</v>
      </c>
      <c r="N10" s="89" t="str">
        <f>IF(startday=1,INDEX(weekDayNames,2),INDEX(weekDayNames,3))</f>
        <v>M</v>
      </c>
      <c r="O10" s="89" t="str">
        <f>IF(startday=1,INDEX(weekDayNames,3),INDEX(weekDayNames,4))</f>
        <v>Tu</v>
      </c>
      <c r="P10" s="89" t="str">
        <f>IF(startday=1,INDEX(weekDayNames,4),INDEX(weekDayNames,5))</f>
        <v>W</v>
      </c>
      <c r="Q10" s="89" t="str">
        <f>IF(startday=1,INDEX(weekDayNames,5),INDEX(weekDayNames,6))</f>
        <v>Th</v>
      </c>
      <c r="R10" s="89" t="str">
        <f>IF(startday=1,INDEX(weekDayNames,6),INDEX(weekDayNames,7))</f>
        <v>F</v>
      </c>
      <c r="S10" s="88" t="str">
        <f>IF(startday=1,INDEX(weekDayNames,7),INDEX(weekDayNames,1))</f>
        <v>Sa</v>
      </c>
      <c r="T10" s="39"/>
      <c r="U10" s="90">
        <v>5</v>
      </c>
      <c r="V10" s="37" t="s">
        <v>157</v>
      </c>
      <c r="Y10" s="430"/>
    </row>
    <row r="11" spans="1:28" s="37" customFormat="1" ht="13.15" customHeight="1" x14ac:dyDescent="0.2">
      <c r="B11" s="92" t="str">
        <f t="array" ref="B11:H16">IF(MONTH(B9)&lt;&gt;MONTH(DATE(YEAR(B9),MONTH(B9),1)-WEEKDAY(DATE(YEAR(B9),MONTH(B9),1),startday)+(WeekNo-1)*7+WeekDay),"",DATE(YEAR(B9),MONTH(B9),1)-WEEKDAY(DATE(YEAR(B9),MONTH(B9),1),startday)+(WeekNo-1)*7+WeekDay)</f>
        <v/>
      </c>
      <c r="C11" s="93" t="str">
        <v/>
      </c>
      <c r="D11" s="94" t="str">
        <v/>
      </c>
      <c r="E11" s="95" t="str">
        <v/>
      </c>
      <c r="F11" s="93">
        <v>44378</v>
      </c>
      <c r="G11" s="95">
        <v>44379</v>
      </c>
      <c r="H11" s="92">
        <v>44380</v>
      </c>
      <c r="I11" s="39"/>
      <c r="J11" s="436" t="s">
        <v>158</v>
      </c>
      <c r="K11" s="436"/>
      <c r="L11" s="39"/>
      <c r="M11" s="92" t="str">
        <f t="array" ref="M11:S16">IF(MONTH(M9)&lt;&gt;MONTH(DATE(YEAR(M9),MONTH(M9),1)-WEEKDAY(DATE(YEAR(M9),MONTH(M9),1),startday)+(WeekNo-1)*7+WeekDay),"",DATE(YEAR(M9),MONTH(M9),1)-WEEKDAY(DATE(YEAR(M9),MONTH(M9),1),startday)+(WeekNo-1)*7+WeekDay)</f>
        <v/>
      </c>
      <c r="N11" s="95" t="str">
        <v/>
      </c>
      <c r="O11" s="95" t="str">
        <v/>
      </c>
      <c r="P11" s="95" t="str">
        <v/>
      </c>
      <c r="Q11" s="95" t="str">
        <v/>
      </c>
      <c r="R11" s="95" t="str">
        <v/>
      </c>
      <c r="S11" s="92">
        <v>44562</v>
      </c>
      <c r="T11" s="39"/>
      <c r="U11" s="96">
        <v>19</v>
      </c>
      <c r="V11" s="101" t="s">
        <v>159</v>
      </c>
      <c r="Y11" s="430"/>
    </row>
    <row r="12" spans="1:28" s="37" customFormat="1" ht="13.15" customHeight="1" x14ac:dyDescent="0.2">
      <c r="B12" s="92">
        <v>44381</v>
      </c>
      <c r="C12" s="95">
        <v>44382</v>
      </c>
      <c r="D12" s="95">
        <v>44383</v>
      </c>
      <c r="E12" s="98">
        <v>44384</v>
      </c>
      <c r="F12" s="95">
        <v>44385</v>
      </c>
      <c r="G12" s="95">
        <v>44386</v>
      </c>
      <c r="H12" s="92">
        <v>44387</v>
      </c>
      <c r="I12" s="39"/>
      <c r="J12" s="439" t="s">
        <v>160</v>
      </c>
      <c r="K12" s="439"/>
      <c r="L12" s="39"/>
      <c r="M12" s="92">
        <v>44563</v>
      </c>
      <c r="N12" s="95">
        <v>44564</v>
      </c>
      <c r="O12" s="95">
        <v>44565</v>
      </c>
      <c r="P12" s="98">
        <v>44566</v>
      </c>
      <c r="Q12" s="95">
        <v>44567</v>
      </c>
      <c r="R12" s="95">
        <v>44568</v>
      </c>
      <c r="S12" s="92">
        <v>44569</v>
      </c>
      <c r="T12" s="39"/>
      <c r="U12" s="103">
        <v>31</v>
      </c>
      <c r="V12" s="104" t="s">
        <v>161</v>
      </c>
      <c r="Y12" s="99"/>
      <c r="Z12" s="41"/>
      <c r="AA12" s="41"/>
      <c r="AB12" s="41"/>
    </row>
    <row r="13" spans="1:28" s="37" customFormat="1" ht="13.15" customHeight="1" x14ac:dyDescent="0.2">
      <c r="B13" s="92">
        <v>44388</v>
      </c>
      <c r="C13" s="95">
        <v>44389</v>
      </c>
      <c r="D13" s="105">
        <v>44390</v>
      </c>
      <c r="E13" s="95">
        <v>44391</v>
      </c>
      <c r="F13" s="95">
        <v>44392</v>
      </c>
      <c r="G13" s="95">
        <v>44393</v>
      </c>
      <c r="H13" s="92">
        <v>44394</v>
      </c>
      <c r="I13" s="39"/>
      <c r="J13" s="100"/>
      <c r="K13" s="101"/>
      <c r="L13" s="39"/>
      <c r="M13" s="92">
        <v>44570</v>
      </c>
      <c r="N13" s="95">
        <v>44571</v>
      </c>
      <c r="O13" s="105">
        <v>44572</v>
      </c>
      <c r="P13" s="95">
        <v>44573</v>
      </c>
      <c r="Q13" s="95">
        <v>44574</v>
      </c>
      <c r="R13" s="94">
        <v>44575</v>
      </c>
      <c r="S13" s="92">
        <v>44576</v>
      </c>
      <c r="T13" s="39"/>
      <c r="U13" s="233"/>
      <c r="V13" s="234"/>
      <c r="Y13" s="100"/>
      <c r="Z13" s="101"/>
      <c r="AA13" s="41"/>
      <c r="AB13" s="41"/>
    </row>
    <row r="14" spans="1:28" s="37" customFormat="1" ht="13.15" customHeight="1" x14ac:dyDescent="0.2">
      <c r="B14" s="92">
        <v>44395</v>
      </c>
      <c r="C14" s="95">
        <v>44396</v>
      </c>
      <c r="D14" s="95">
        <v>44397</v>
      </c>
      <c r="E14" s="232">
        <v>44398</v>
      </c>
      <c r="F14" s="95">
        <v>44399</v>
      </c>
      <c r="G14" s="95">
        <v>44400</v>
      </c>
      <c r="H14" s="92">
        <v>44401</v>
      </c>
      <c r="I14" s="39"/>
      <c r="J14" s="102">
        <v>1</v>
      </c>
      <c r="K14" s="101" t="s">
        <v>162</v>
      </c>
      <c r="L14" s="39"/>
      <c r="M14" s="92">
        <v>44577</v>
      </c>
      <c r="N14" s="95">
        <v>44578</v>
      </c>
      <c r="O14" s="95">
        <v>44579</v>
      </c>
      <c r="P14" s="232">
        <v>44580</v>
      </c>
      <c r="Q14" s="95">
        <v>44581</v>
      </c>
      <c r="R14" s="95">
        <v>44582</v>
      </c>
      <c r="S14" s="92">
        <v>44583</v>
      </c>
      <c r="T14" s="39"/>
      <c r="Y14" s="100"/>
      <c r="Z14" s="101"/>
      <c r="AA14" s="41"/>
      <c r="AB14" s="41"/>
    </row>
    <row r="15" spans="1:28" s="37" customFormat="1" ht="13.15" customHeight="1" x14ac:dyDescent="0.2">
      <c r="B15" s="92">
        <v>44402</v>
      </c>
      <c r="C15" s="95">
        <v>44403</v>
      </c>
      <c r="D15" s="105">
        <v>44404</v>
      </c>
      <c r="E15" s="95">
        <v>44405</v>
      </c>
      <c r="F15" s="105">
        <v>44406</v>
      </c>
      <c r="G15" s="95">
        <v>44407</v>
      </c>
      <c r="H15" s="92">
        <v>44408</v>
      </c>
      <c r="I15" s="39"/>
      <c r="J15" s="90">
        <v>7</v>
      </c>
      <c r="K15" s="37" t="s">
        <v>157</v>
      </c>
      <c r="L15" s="39"/>
      <c r="M15" s="92">
        <v>44584</v>
      </c>
      <c r="N15" s="95">
        <v>44585</v>
      </c>
      <c r="O15" s="105">
        <v>44586</v>
      </c>
      <c r="P15" s="95">
        <v>44587</v>
      </c>
      <c r="Q15" s="95">
        <v>44588</v>
      </c>
      <c r="R15" s="105">
        <v>44589</v>
      </c>
      <c r="S15" s="92">
        <v>44590</v>
      </c>
      <c r="T15" s="39"/>
      <c r="U15" s="106"/>
      <c r="V15" s="97"/>
      <c r="Y15" s="100"/>
      <c r="Z15" s="101"/>
      <c r="AA15" s="41"/>
      <c r="AB15" s="41"/>
    </row>
    <row r="16" spans="1:28" s="37" customFormat="1" ht="13.15" customHeight="1" x14ac:dyDescent="0.2">
      <c r="B16" s="92" t="str">
        <v/>
      </c>
      <c r="C16" s="94" t="str">
        <v/>
      </c>
      <c r="D16" s="95" t="str">
        <v/>
      </c>
      <c r="E16" s="95" t="str">
        <v/>
      </c>
      <c r="F16" s="95" t="str">
        <v/>
      </c>
      <c r="G16" s="95" t="str">
        <v/>
      </c>
      <c r="H16" s="92" t="str">
        <v/>
      </c>
      <c r="I16" s="39"/>
      <c r="J16" s="96">
        <v>21</v>
      </c>
      <c r="K16" s="101" t="s">
        <v>159</v>
      </c>
      <c r="L16" s="39"/>
      <c r="M16" s="92">
        <v>44591</v>
      </c>
      <c r="N16" s="93">
        <v>44592</v>
      </c>
      <c r="O16" s="95" t="str">
        <v/>
      </c>
      <c r="P16" s="95" t="str">
        <v/>
      </c>
      <c r="Q16" s="95" t="str">
        <v/>
      </c>
      <c r="R16" s="95" t="str">
        <v/>
      </c>
      <c r="S16" s="92" t="str">
        <v/>
      </c>
      <c r="T16" s="39"/>
      <c r="Y16" s="100"/>
      <c r="Z16" s="101"/>
      <c r="AA16" s="41"/>
      <c r="AB16" s="41"/>
    </row>
    <row r="17" spans="2:40" s="37" customFormat="1" ht="11.25" x14ac:dyDescent="0.2">
      <c r="B17" s="107"/>
      <c r="C17" s="108"/>
      <c r="D17" s="109"/>
      <c r="E17" s="109"/>
      <c r="F17" s="109"/>
      <c r="G17" s="109"/>
      <c r="H17" s="107"/>
      <c r="I17" s="39"/>
      <c r="K17" s="101"/>
      <c r="L17" s="39"/>
      <c r="M17" s="107"/>
      <c r="N17" s="109"/>
      <c r="O17" s="109"/>
      <c r="P17" s="109"/>
      <c r="Q17" s="109"/>
      <c r="R17" s="109"/>
      <c r="S17" s="107"/>
      <c r="T17" s="39"/>
      <c r="Y17" s="100"/>
      <c r="Z17" s="101"/>
      <c r="AA17" s="41"/>
      <c r="AB17" s="41"/>
    </row>
    <row r="18" spans="2:40" s="37" customFormat="1" ht="4.5" customHeight="1" x14ac:dyDescent="0.3">
      <c r="B18" s="39"/>
      <c r="C18" s="39"/>
      <c r="D18" s="39"/>
      <c r="E18" s="39"/>
      <c r="F18" s="39"/>
      <c r="G18" s="39"/>
      <c r="H18" s="39"/>
      <c r="I18" s="39"/>
      <c r="J18" s="42"/>
      <c r="K18" s="39"/>
      <c r="L18" s="39"/>
      <c r="M18" s="39"/>
      <c r="N18" s="39"/>
      <c r="O18" s="39"/>
      <c r="P18" s="39"/>
      <c r="Q18" s="39"/>
      <c r="R18" s="39"/>
      <c r="S18" s="39"/>
      <c r="T18" s="39"/>
      <c r="U18" s="38"/>
      <c r="V18" s="38"/>
      <c r="Y18" s="100"/>
      <c r="Z18" s="101"/>
      <c r="AA18" s="41"/>
      <c r="AB18" s="41"/>
      <c r="AF18" s="43"/>
      <c r="AG18" s="39"/>
      <c r="AM18" s="43"/>
      <c r="AN18" s="39"/>
    </row>
    <row r="19" spans="2:40" s="38" customFormat="1" ht="13.5" x14ac:dyDescent="0.3">
      <c r="B19" s="427">
        <f>DATE(year,8,1)</f>
        <v>44409</v>
      </c>
      <c r="C19" s="428"/>
      <c r="D19" s="428"/>
      <c r="E19" s="428"/>
      <c r="F19" s="428"/>
      <c r="G19" s="428"/>
      <c r="H19" s="428"/>
      <c r="I19" s="39"/>
      <c r="J19" s="429" t="s">
        <v>163</v>
      </c>
      <c r="K19" s="429"/>
      <c r="L19" s="39"/>
      <c r="M19" s="427">
        <f>DATE(year+1,2,1)</f>
        <v>44593</v>
      </c>
      <c r="N19" s="428"/>
      <c r="O19" s="428"/>
      <c r="P19" s="428"/>
      <c r="Q19" s="428"/>
      <c r="R19" s="428"/>
      <c r="S19" s="428"/>
      <c r="T19" s="39"/>
      <c r="U19" s="429" t="s">
        <v>164</v>
      </c>
      <c r="V19" s="429"/>
      <c r="Y19" s="100"/>
      <c r="Z19" s="101"/>
      <c r="AA19" s="41"/>
      <c r="AB19" s="44"/>
      <c r="AC19" s="45"/>
    </row>
    <row r="20" spans="2:40" s="37" customFormat="1" ht="13.15" customHeight="1" x14ac:dyDescent="0.2">
      <c r="B20" s="88" t="str">
        <f>IF(startday=1,INDEX(weekDayNames,1),INDEX(weekDayNames,2))</f>
        <v>Su</v>
      </c>
      <c r="C20" s="89" t="str">
        <f>IF(startday=1,INDEX(weekDayNames,2),INDEX(weekDayNames,3))</f>
        <v>M</v>
      </c>
      <c r="D20" s="89" t="str">
        <f>IF(startday=1,INDEX(weekDayNames,3),INDEX(weekDayNames,4))</f>
        <v>Tu</v>
      </c>
      <c r="E20" s="89" t="str">
        <f>IF(startday=1,INDEX(weekDayNames,4),INDEX(weekDayNames,5))</f>
        <v>W</v>
      </c>
      <c r="F20" s="89" t="str">
        <f>IF(startday=1,INDEX(weekDayNames,5),INDEX(weekDayNames,6))</f>
        <v>Th</v>
      </c>
      <c r="G20" s="89" t="str">
        <f>IF(startday=1,INDEX(weekDayNames,6),INDEX(weekDayNames,7))</f>
        <v>F</v>
      </c>
      <c r="H20" s="88" t="str">
        <f>IF(startday=1,INDEX(weekDayNames,7),INDEX(weekDayNames,1))</f>
        <v>Sa</v>
      </c>
      <c r="I20" s="39"/>
      <c r="J20" s="110">
        <v>4</v>
      </c>
      <c r="K20" s="37" t="s">
        <v>157</v>
      </c>
      <c r="M20" s="88" t="str">
        <f>IF(startday=1,INDEX(weekDayNames,1),INDEX(weekDayNames,2))</f>
        <v>Su</v>
      </c>
      <c r="N20" s="89" t="str">
        <f>IF(startday=1,INDEX(weekDayNames,2),INDEX(weekDayNames,3))</f>
        <v>M</v>
      </c>
      <c r="O20" s="89" t="str">
        <f>IF(startday=1,INDEX(weekDayNames,3),INDEX(weekDayNames,4))</f>
        <v>Tu</v>
      </c>
      <c r="P20" s="89" t="str">
        <f>IF(startday=1,INDEX(weekDayNames,4),INDEX(weekDayNames,5))</f>
        <v>W</v>
      </c>
      <c r="Q20" s="89" t="str">
        <f>IF(startday=1,INDEX(weekDayNames,5),INDEX(weekDayNames,6))</f>
        <v>Th</v>
      </c>
      <c r="R20" s="89" t="str">
        <f>IF(startday=1,INDEX(weekDayNames,6),INDEX(weekDayNames,7))</f>
        <v>F</v>
      </c>
      <c r="S20" s="88" t="str">
        <f>IF(startday=1,INDEX(weekDayNames,7),INDEX(weekDayNames,1))</f>
        <v>Sa</v>
      </c>
      <c r="T20" s="39"/>
      <c r="U20" s="111">
        <v>2</v>
      </c>
      <c r="V20" s="37" t="s">
        <v>157</v>
      </c>
      <c r="Y20" s="112"/>
      <c r="AA20" s="41"/>
      <c r="AB20" s="41"/>
    </row>
    <row r="21" spans="2:40" s="37" customFormat="1" ht="13.15" customHeight="1" x14ac:dyDescent="0.2">
      <c r="B21" s="92">
        <f t="array" ref="B21:H26">IF(MONTH(B19)&lt;&gt;MONTH(DATE(YEAR(B19),MONTH(B19),1)-WEEKDAY(DATE(YEAR(B19),MONTH(B19),1),startday)+(WeekNo-1)*7+WeekDay),"",DATE(YEAR(B19),MONTH(B19),1)-WEEKDAY(DATE(YEAR(B19),MONTH(B19),1),startday)+(WeekNo-1)*7+WeekDay)</f>
        <v>44409</v>
      </c>
      <c r="C21" s="95">
        <v>44410</v>
      </c>
      <c r="D21" s="95">
        <v>44411</v>
      </c>
      <c r="E21" s="98">
        <v>44412</v>
      </c>
      <c r="F21" s="95">
        <v>44413</v>
      </c>
      <c r="G21" s="95">
        <v>44414</v>
      </c>
      <c r="H21" s="92">
        <v>44415</v>
      </c>
      <c r="I21" s="39"/>
      <c r="J21" s="96">
        <v>18</v>
      </c>
      <c r="K21" s="101" t="s">
        <v>159</v>
      </c>
      <c r="M21" s="92" t="str">
        <f t="array" ref="M21:S26">IF(MONTH(M19)&lt;&gt;MONTH(DATE(YEAR(M19),MONTH(M19),1)-WEEKDAY(DATE(YEAR(M19),MONTH(M19),1),startday)+(WeekNo-1)*7+WeekDay),"",DATE(YEAR(M19),MONTH(M19),1)-WEEKDAY(DATE(YEAR(M19),MONTH(M19),1),startday)+(WeekNo-1)*7+WeekDay)</f>
        <v/>
      </c>
      <c r="N21" s="95" t="str">
        <v/>
      </c>
      <c r="O21" s="95">
        <v>44593</v>
      </c>
      <c r="P21" s="98">
        <v>44594</v>
      </c>
      <c r="Q21" s="95">
        <v>44595</v>
      </c>
      <c r="R21" s="95">
        <v>44596</v>
      </c>
      <c r="S21" s="92">
        <v>44597</v>
      </c>
      <c r="T21" s="39"/>
      <c r="U21" s="96">
        <v>16</v>
      </c>
      <c r="V21" s="101" t="s">
        <v>159</v>
      </c>
      <c r="Y21" s="112"/>
    </row>
    <row r="22" spans="2:40" s="37" customFormat="1" ht="13.15" customHeight="1" x14ac:dyDescent="0.3">
      <c r="B22" s="92">
        <v>44416</v>
      </c>
      <c r="C22" s="95">
        <v>44417</v>
      </c>
      <c r="D22" s="95">
        <v>44418</v>
      </c>
      <c r="E22" s="105">
        <v>44419</v>
      </c>
      <c r="F22" s="95">
        <v>44420</v>
      </c>
      <c r="G22" s="95">
        <v>44421</v>
      </c>
      <c r="H22" s="92">
        <v>44422</v>
      </c>
      <c r="I22" s="39"/>
      <c r="J22" s="102">
        <v>31</v>
      </c>
      <c r="K22" s="431" t="s">
        <v>165</v>
      </c>
      <c r="L22" s="39"/>
      <c r="M22" s="92">
        <v>44598</v>
      </c>
      <c r="N22" s="95">
        <v>44599</v>
      </c>
      <c r="O22" s="95">
        <v>44600</v>
      </c>
      <c r="P22" s="105">
        <v>44601</v>
      </c>
      <c r="Q22" s="95">
        <v>44602</v>
      </c>
      <c r="R22" s="95">
        <v>44603</v>
      </c>
      <c r="S22" s="92">
        <v>44604</v>
      </c>
      <c r="T22" s="39"/>
      <c r="U22" s="235"/>
      <c r="V22" s="91"/>
      <c r="Y22" s="112"/>
      <c r="AA22" s="38"/>
      <c r="AB22" s="38"/>
    </row>
    <row r="23" spans="2:40" s="37" customFormat="1" ht="13.15" customHeight="1" x14ac:dyDescent="0.2">
      <c r="B23" s="92">
        <v>44423</v>
      </c>
      <c r="C23" s="95">
        <v>44424</v>
      </c>
      <c r="D23" s="105">
        <v>44425</v>
      </c>
      <c r="E23" s="232">
        <v>44426</v>
      </c>
      <c r="F23" s="95">
        <v>44427</v>
      </c>
      <c r="G23" s="95">
        <v>44428</v>
      </c>
      <c r="H23" s="92">
        <v>44429</v>
      </c>
      <c r="I23" s="39"/>
      <c r="J23" s="233"/>
      <c r="K23" s="431"/>
      <c r="L23" s="39"/>
      <c r="M23" s="92">
        <v>44605</v>
      </c>
      <c r="N23" s="95">
        <v>44606</v>
      </c>
      <c r="O23" s="105">
        <v>44607</v>
      </c>
      <c r="P23" s="232">
        <v>44608</v>
      </c>
      <c r="Q23" s="95">
        <v>44609</v>
      </c>
      <c r="R23" s="95">
        <v>44610</v>
      </c>
      <c r="S23" s="92">
        <v>44611</v>
      </c>
      <c r="T23" s="39"/>
      <c r="U23" s="233"/>
      <c r="V23" s="97"/>
      <c r="Y23" s="112"/>
    </row>
    <row r="24" spans="2:40" s="37" customFormat="1" ht="13.15" customHeight="1" x14ac:dyDescent="0.2">
      <c r="B24" s="92">
        <v>44430</v>
      </c>
      <c r="C24" s="95">
        <v>44431</v>
      </c>
      <c r="D24" s="95">
        <v>44432</v>
      </c>
      <c r="E24" s="105">
        <v>44433</v>
      </c>
      <c r="F24" s="95">
        <v>44434</v>
      </c>
      <c r="G24" s="95">
        <v>44435</v>
      </c>
      <c r="H24" s="92">
        <v>44436</v>
      </c>
      <c r="I24" s="39"/>
      <c r="L24" s="39"/>
      <c r="M24" s="92">
        <v>44612</v>
      </c>
      <c r="N24" s="95">
        <v>44613</v>
      </c>
      <c r="O24" s="95">
        <v>44614</v>
      </c>
      <c r="P24" s="105">
        <v>44615</v>
      </c>
      <c r="Q24" s="95">
        <v>44616</v>
      </c>
      <c r="R24" s="95">
        <v>44617</v>
      </c>
      <c r="S24" s="92">
        <v>44618</v>
      </c>
      <c r="T24" s="39"/>
      <c r="AA24" s="100"/>
    </row>
    <row r="25" spans="2:40" s="37" customFormat="1" ht="13.15" customHeight="1" x14ac:dyDescent="0.2">
      <c r="B25" s="92">
        <v>44437</v>
      </c>
      <c r="C25" s="95">
        <v>44438</v>
      </c>
      <c r="D25" s="93">
        <v>44439</v>
      </c>
      <c r="E25" s="95" t="str">
        <v/>
      </c>
      <c r="F25" s="95" t="str">
        <v/>
      </c>
      <c r="G25" s="93" t="str">
        <v/>
      </c>
      <c r="H25" s="92" t="str">
        <v/>
      </c>
      <c r="I25" s="39"/>
      <c r="K25" s="113"/>
      <c r="L25" s="39"/>
      <c r="M25" s="92">
        <v>44619</v>
      </c>
      <c r="N25" s="95">
        <v>44620</v>
      </c>
      <c r="O25" s="94" t="str">
        <v/>
      </c>
      <c r="P25" s="95" t="str">
        <v/>
      </c>
      <c r="Q25" s="95" t="str">
        <v/>
      </c>
      <c r="R25" s="95" t="str">
        <v/>
      </c>
      <c r="S25" s="92" t="str">
        <v/>
      </c>
      <c r="T25" s="39"/>
    </row>
    <row r="26" spans="2:40" s="37" customFormat="1" ht="13.15" customHeight="1" x14ac:dyDescent="0.2">
      <c r="B26" s="92" t="str">
        <v/>
      </c>
      <c r="C26" s="95" t="str">
        <v/>
      </c>
      <c r="D26" s="95" t="str">
        <v/>
      </c>
      <c r="E26" s="95" t="str">
        <v/>
      </c>
      <c r="F26" s="95" t="str">
        <v/>
      </c>
      <c r="G26" s="95" t="str">
        <v/>
      </c>
      <c r="H26" s="92" t="str">
        <v/>
      </c>
      <c r="I26" s="39"/>
      <c r="M26" s="92" t="str">
        <v/>
      </c>
      <c r="N26" s="95" t="str">
        <v/>
      </c>
      <c r="O26" s="95" t="str">
        <v/>
      </c>
      <c r="P26" s="95" t="str">
        <v/>
      </c>
      <c r="Q26" s="95" t="str">
        <v/>
      </c>
      <c r="R26" s="95" t="str">
        <v/>
      </c>
      <c r="S26" s="92" t="str">
        <v/>
      </c>
      <c r="T26" s="39"/>
    </row>
    <row r="27" spans="2:40" s="37" customFormat="1" ht="4.5" customHeight="1" x14ac:dyDescent="0.2">
      <c r="B27" s="39"/>
      <c r="C27" s="39"/>
      <c r="D27" s="39"/>
      <c r="E27" s="39"/>
      <c r="F27" s="39"/>
      <c r="G27" s="39"/>
      <c r="H27" s="39"/>
      <c r="I27" s="39"/>
      <c r="L27" s="39"/>
      <c r="M27" s="39"/>
      <c r="N27" s="39"/>
      <c r="O27" s="39"/>
      <c r="P27" s="39"/>
      <c r="Q27" s="39"/>
      <c r="R27" s="39"/>
      <c r="S27" s="39"/>
      <c r="T27" s="39"/>
      <c r="Y27" s="256"/>
    </row>
    <row r="28" spans="2:40" s="37" customFormat="1" ht="11.25" x14ac:dyDescent="0.2">
      <c r="B28" s="427">
        <f>DATE(year,9,1)</f>
        <v>44440</v>
      </c>
      <c r="C28" s="428"/>
      <c r="D28" s="428"/>
      <c r="E28" s="428"/>
      <c r="F28" s="428"/>
      <c r="G28" s="428"/>
      <c r="H28" s="428"/>
      <c r="I28" s="39"/>
      <c r="J28" s="429" t="s">
        <v>166</v>
      </c>
      <c r="K28" s="429"/>
      <c r="L28" s="39"/>
      <c r="M28" s="427">
        <f>DATE(year+1,3,1)</f>
        <v>44621</v>
      </c>
      <c r="N28" s="428"/>
      <c r="O28" s="428"/>
      <c r="P28" s="428"/>
      <c r="Q28" s="428"/>
      <c r="R28" s="428"/>
      <c r="S28" s="428"/>
      <c r="T28" s="39"/>
      <c r="U28" s="429" t="s">
        <v>167</v>
      </c>
      <c r="V28" s="429"/>
      <c r="Y28" s="112"/>
    </row>
    <row r="29" spans="2:40" s="37" customFormat="1" ht="13.15" customHeight="1" x14ac:dyDescent="0.2">
      <c r="B29" s="88" t="str">
        <f>IF(startday=1,INDEX(weekDayNames,1),INDEX(weekDayNames,2))</f>
        <v>Su</v>
      </c>
      <c r="C29" s="89" t="str">
        <f>IF(startday=1,INDEX(weekDayNames,2),INDEX(weekDayNames,3))</f>
        <v>M</v>
      </c>
      <c r="D29" s="89" t="str">
        <f>IF(startday=1,INDEX(weekDayNames,3),INDEX(weekDayNames,4))</f>
        <v>Tu</v>
      </c>
      <c r="E29" s="89" t="str">
        <f>IF(startday=1,INDEX(weekDayNames,4),INDEX(weekDayNames,5))</f>
        <v>W</v>
      </c>
      <c r="F29" s="89" t="str">
        <f>IF(startday=1,INDEX(weekDayNames,5),INDEX(weekDayNames,6))</f>
        <v>Th</v>
      </c>
      <c r="G29" s="89" t="str">
        <f>IF(startday=1,INDEX(weekDayNames,6),INDEX(weekDayNames,7))</f>
        <v>F</v>
      </c>
      <c r="H29" s="88" t="str">
        <f>IF(startday=1,INDEX(weekDayNames,7),INDEX(weekDayNames,1))</f>
        <v>Sa</v>
      </c>
      <c r="I29" s="39"/>
      <c r="J29" s="90">
        <v>1</v>
      </c>
      <c r="K29" s="37" t="s">
        <v>157</v>
      </c>
      <c r="L29" s="39"/>
      <c r="M29" s="88" t="str">
        <f>IF(startday=1,INDEX(weekDayNames,1),INDEX(weekDayNames,2))</f>
        <v>Su</v>
      </c>
      <c r="N29" s="89" t="str">
        <f>IF(startday=1,INDEX(weekDayNames,2),INDEX(weekDayNames,3))</f>
        <v>M</v>
      </c>
      <c r="O29" s="89" t="str">
        <f>IF(startday=1,INDEX(weekDayNames,3),INDEX(weekDayNames,4))</f>
        <v>Tu</v>
      </c>
      <c r="P29" s="89" t="str">
        <f>IF(startday=1,INDEX(weekDayNames,4),INDEX(weekDayNames,5))</f>
        <v>W</v>
      </c>
      <c r="Q29" s="89" t="str">
        <f>IF(startday=1,INDEX(weekDayNames,5),INDEX(weekDayNames,6))</f>
        <v>Th</v>
      </c>
      <c r="R29" s="89" t="str">
        <f>IF(startday=1,INDEX(weekDayNames,6),INDEX(weekDayNames,7))</f>
        <v>F</v>
      </c>
      <c r="S29" s="88" t="str">
        <f>IF(startday=1,INDEX(weekDayNames,7),INDEX(weekDayNames,1))</f>
        <v>Sa</v>
      </c>
      <c r="T29" s="39"/>
      <c r="U29" s="90">
        <v>2</v>
      </c>
      <c r="V29" s="37" t="s">
        <v>157</v>
      </c>
    </row>
    <row r="30" spans="2:40" s="37" customFormat="1" ht="13.15" customHeight="1" x14ac:dyDescent="0.2">
      <c r="B30" s="92" t="str">
        <f t="array" ref="B30:H35">IF(MONTH(B28)&lt;&gt;MONTH(DATE(YEAR(B28),MONTH(B28),1)-WEEKDAY(DATE(YEAR(B28),MONTH(B28),1),startday)+(WeekNo-1)*7+WeekDay),"",DATE(YEAR(B28),MONTH(B28),1)-WEEKDAY(DATE(YEAR(B28),MONTH(B28),1),startday)+(WeekNo-1)*7+WeekDay)</f>
        <v/>
      </c>
      <c r="C30" s="105" t="str">
        <v/>
      </c>
      <c r="D30" s="95" t="str">
        <v/>
      </c>
      <c r="E30" s="98">
        <v>44440</v>
      </c>
      <c r="F30" s="95">
        <v>44441</v>
      </c>
      <c r="G30" s="95">
        <v>44442</v>
      </c>
      <c r="H30" s="92">
        <v>44443</v>
      </c>
      <c r="I30" s="39"/>
      <c r="J30" s="96">
        <v>15</v>
      </c>
      <c r="K30" s="101" t="s">
        <v>159</v>
      </c>
      <c r="L30" s="39"/>
      <c r="M30" s="92" t="str">
        <f t="array" ref="M30:S35">IF(MONTH(M28)&lt;&gt;MONTH(DATE(YEAR(M28),MONTH(M28),1)-WEEKDAY(DATE(YEAR(M28),MONTH(M28),1),startday)+(WeekNo-1)*7+WeekDay),"",DATE(YEAR(M28),MONTH(M28),1)-WEEKDAY(DATE(YEAR(M28),MONTH(M28),1),startday)+(WeekNo-1)*7+WeekDay)</f>
        <v/>
      </c>
      <c r="N30" s="95" t="str">
        <v/>
      </c>
      <c r="O30" s="95">
        <v>44621</v>
      </c>
      <c r="P30" s="98">
        <v>44622</v>
      </c>
      <c r="Q30" s="95">
        <v>44623</v>
      </c>
      <c r="R30" s="95">
        <v>44624</v>
      </c>
      <c r="S30" s="92">
        <v>44625</v>
      </c>
      <c r="T30" s="39"/>
      <c r="U30" s="96">
        <v>16</v>
      </c>
      <c r="V30" s="101" t="s">
        <v>159</v>
      </c>
      <c r="Y30" s="112"/>
    </row>
    <row r="31" spans="2:40" s="37" customFormat="1" ht="13.15" customHeight="1" x14ac:dyDescent="0.2">
      <c r="B31" s="92">
        <v>44444</v>
      </c>
      <c r="C31" s="95">
        <v>44445</v>
      </c>
      <c r="D31" s="105">
        <v>44446</v>
      </c>
      <c r="E31" s="95">
        <v>44447</v>
      </c>
      <c r="F31" s="95">
        <v>44448</v>
      </c>
      <c r="G31" s="95">
        <v>44449</v>
      </c>
      <c r="H31" s="92">
        <v>44450</v>
      </c>
      <c r="I31" s="39"/>
      <c r="J31" s="102">
        <v>30</v>
      </c>
      <c r="K31" s="115" t="s">
        <v>168</v>
      </c>
      <c r="L31" s="39"/>
      <c r="M31" s="92">
        <v>44626</v>
      </c>
      <c r="N31" s="95">
        <v>44627</v>
      </c>
      <c r="O31" s="105">
        <v>44628</v>
      </c>
      <c r="P31" s="95">
        <v>44629</v>
      </c>
      <c r="Q31" s="95">
        <v>44630</v>
      </c>
      <c r="R31" s="95">
        <v>44631</v>
      </c>
      <c r="S31" s="92">
        <v>44632</v>
      </c>
      <c r="T31" s="39"/>
      <c r="U31" s="237">
        <v>15</v>
      </c>
      <c r="V31" s="238" t="s">
        <v>169</v>
      </c>
      <c r="Y31" s="112"/>
    </row>
    <row r="32" spans="2:40" s="38" customFormat="1" ht="13.15" customHeight="1" x14ac:dyDescent="0.3">
      <c r="B32" s="92">
        <v>44451</v>
      </c>
      <c r="C32" s="95">
        <v>44452</v>
      </c>
      <c r="D32" s="95">
        <v>44453</v>
      </c>
      <c r="E32" s="232">
        <v>44454</v>
      </c>
      <c r="F32" s="95">
        <v>44455</v>
      </c>
      <c r="G32" s="95">
        <v>44456</v>
      </c>
      <c r="H32" s="92">
        <v>44457</v>
      </c>
      <c r="I32" s="39"/>
      <c r="J32" s="233"/>
      <c r="K32" s="234"/>
      <c r="L32" s="39"/>
      <c r="M32" s="92">
        <v>44633</v>
      </c>
      <c r="N32" s="95">
        <v>44634</v>
      </c>
      <c r="O32" s="236">
        <v>44635</v>
      </c>
      <c r="P32" s="232">
        <v>44636</v>
      </c>
      <c r="Q32" s="95">
        <v>44637</v>
      </c>
      <c r="R32" s="95">
        <v>44638</v>
      </c>
      <c r="S32" s="92">
        <v>44639</v>
      </c>
      <c r="T32" s="39"/>
      <c r="U32" s="102">
        <v>31</v>
      </c>
      <c r="V32" s="115" t="s">
        <v>170</v>
      </c>
      <c r="AA32" s="37"/>
      <c r="AB32" s="37"/>
    </row>
    <row r="33" spans="2:28" s="37" customFormat="1" ht="13.15" customHeight="1" x14ac:dyDescent="0.3">
      <c r="B33" s="92">
        <v>44458</v>
      </c>
      <c r="C33" s="95">
        <v>44459</v>
      </c>
      <c r="D33" s="105">
        <v>44460</v>
      </c>
      <c r="E33" s="95">
        <v>44461</v>
      </c>
      <c r="F33" s="95">
        <v>44462</v>
      </c>
      <c r="G33" s="105">
        <v>44463</v>
      </c>
      <c r="H33" s="114">
        <v>44464</v>
      </c>
      <c r="I33" s="39"/>
      <c r="L33" s="39"/>
      <c r="M33" s="92">
        <v>44640</v>
      </c>
      <c r="N33" s="95">
        <v>44641</v>
      </c>
      <c r="O33" s="105">
        <v>44642</v>
      </c>
      <c r="P33" s="95">
        <v>44643</v>
      </c>
      <c r="Q33" s="95">
        <v>44644</v>
      </c>
      <c r="R33" s="95">
        <v>44645</v>
      </c>
      <c r="S33" s="92">
        <v>44646</v>
      </c>
      <c r="T33" s="101"/>
      <c r="AA33" s="38"/>
    </row>
    <row r="34" spans="2:28" s="37" customFormat="1" ht="13.15" customHeight="1" x14ac:dyDescent="0.2">
      <c r="B34" s="92">
        <v>44465</v>
      </c>
      <c r="C34" s="95">
        <v>44466</v>
      </c>
      <c r="D34" s="105">
        <v>44467</v>
      </c>
      <c r="E34" s="95">
        <v>44468</v>
      </c>
      <c r="F34" s="93">
        <v>44469</v>
      </c>
      <c r="G34" s="93" t="str">
        <v/>
      </c>
      <c r="H34" s="92" t="str">
        <v/>
      </c>
      <c r="I34" s="39"/>
      <c r="J34" s="42"/>
      <c r="K34" s="39"/>
      <c r="L34" s="39"/>
      <c r="M34" s="92">
        <v>44647</v>
      </c>
      <c r="N34" s="95">
        <v>44648</v>
      </c>
      <c r="O34" s="105">
        <v>44649</v>
      </c>
      <c r="P34" s="95">
        <v>44650</v>
      </c>
      <c r="Q34" s="93">
        <v>44651</v>
      </c>
      <c r="R34" s="95" t="str">
        <v/>
      </c>
      <c r="S34" s="92" t="str">
        <v/>
      </c>
      <c r="T34" s="39"/>
    </row>
    <row r="35" spans="2:28" s="37" customFormat="1" ht="13.15" customHeight="1" x14ac:dyDescent="0.3">
      <c r="B35" s="92" t="str">
        <v/>
      </c>
      <c r="C35" s="95" t="str">
        <v/>
      </c>
      <c r="D35" s="95" t="str">
        <v/>
      </c>
      <c r="E35" s="95" t="str">
        <v/>
      </c>
      <c r="F35" s="95" t="str">
        <v/>
      </c>
      <c r="G35" s="95" t="str">
        <v/>
      </c>
      <c r="H35" s="92" t="str">
        <v/>
      </c>
      <c r="I35" s="39"/>
      <c r="J35" s="42"/>
      <c r="K35" s="101"/>
      <c r="L35" s="39"/>
      <c r="M35" s="92" t="str">
        <v/>
      </c>
      <c r="N35" s="95" t="str">
        <v/>
      </c>
      <c r="O35" s="95" t="str">
        <v/>
      </c>
      <c r="P35" s="95" t="str">
        <v/>
      </c>
      <c r="Q35" s="95" t="str">
        <v/>
      </c>
      <c r="R35" s="95" t="str">
        <v/>
      </c>
      <c r="S35" s="92" t="str">
        <v/>
      </c>
      <c r="T35" s="39"/>
      <c r="Y35" s="430"/>
      <c r="Z35" s="38"/>
      <c r="AB35" s="38"/>
    </row>
    <row r="36" spans="2:28" s="37" customFormat="1" ht="5.25" customHeight="1" x14ac:dyDescent="0.2">
      <c r="B36" s="39"/>
      <c r="C36" s="39"/>
      <c r="D36" s="39"/>
      <c r="E36" s="39"/>
      <c r="F36" s="39"/>
      <c r="G36" s="39"/>
      <c r="H36" s="39"/>
      <c r="I36" s="39"/>
      <c r="L36" s="39"/>
      <c r="M36" s="39"/>
      <c r="N36" s="39"/>
      <c r="O36" s="39"/>
      <c r="P36" s="39"/>
      <c r="Q36" s="39"/>
      <c r="R36" s="39"/>
      <c r="S36" s="39"/>
      <c r="T36" s="39"/>
      <c r="U36" s="39"/>
      <c r="V36" s="39"/>
      <c r="Y36" s="430"/>
    </row>
    <row r="37" spans="2:28" s="37" customFormat="1" ht="11.25" x14ac:dyDescent="0.2">
      <c r="B37" s="427">
        <f>DATE(year,10,1)</f>
        <v>44470</v>
      </c>
      <c r="C37" s="428"/>
      <c r="D37" s="428"/>
      <c r="E37" s="428"/>
      <c r="F37" s="428"/>
      <c r="G37" s="428"/>
      <c r="H37" s="428"/>
      <c r="I37" s="39"/>
      <c r="J37" s="429" t="s">
        <v>171</v>
      </c>
      <c r="K37" s="429"/>
      <c r="L37" s="39"/>
      <c r="M37" s="427">
        <f>DATE(year+1,4,1)</f>
        <v>44652</v>
      </c>
      <c r="N37" s="428"/>
      <c r="O37" s="428"/>
      <c r="P37" s="428"/>
      <c r="Q37" s="428"/>
      <c r="R37" s="428"/>
      <c r="S37" s="428"/>
      <c r="T37" s="39"/>
      <c r="U37" s="429" t="s">
        <v>172</v>
      </c>
      <c r="V37" s="429"/>
      <c r="Y37" s="430"/>
    </row>
    <row r="38" spans="2:28" s="37" customFormat="1" ht="13.15" customHeight="1" x14ac:dyDescent="0.2">
      <c r="B38" s="88" t="str">
        <f>IF(startday=1,INDEX(weekDayNames,1),INDEX(weekDayNames,2))</f>
        <v>Su</v>
      </c>
      <c r="C38" s="89" t="str">
        <f>IF(startday=1,INDEX(weekDayNames,2),INDEX(weekDayNames,3))</f>
        <v>M</v>
      </c>
      <c r="D38" s="89" t="str">
        <f>IF(startday=1,INDEX(weekDayNames,3),INDEX(weekDayNames,4))</f>
        <v>Tu</v>
      </c>
      <c r="E38" s="89" t="str">
        <f>IF(startday=1,INDEX(weekDayNames,4),INDEX(weekDayNames,5))</f>
        <v>W</v>
      </c>
      <c r="F38" s="89" t="str">
        <f>IF(startday=1,INDEX(weekDayNames,5),INDEX(weekDayNames,6))</f>
        <v>Th</v>
      </c>
      <c r="G38" s="89" t="str">
        <f>IF(startday=1,INDEX(weekDayNames,6),INDEX(weekDayNames,7))</f>
        <v>F</v>
      </c>
      <c r="H38" s="88" t="str">
        <f>IF(startday=1,INDEX(weekDayNames,7),INDEX(weekDayNames,1))</f>
        <v>Sa</v>
      </c>
      <c r="I38" s="39"/>
      <c r="J38" s="90">
        <v>6</v>
      </c>
      <c r="K38" s="37" t="s">
        <v>157</v>
      </c>
      <c r="M38" s="88" t="str">
        <f>IF(startday=1,INDEX(weekDayNames,1),INDEX(weekDayNames,2))</f>
        <v>Su</v>
      </c>
      <c r="N38" s="89" t="str">
        <f>IF(startday=1,INDEX(weekDayNames,2),INDEX(weekDayNames,3))</f>
        <v>M</v>
      </c>
      <c r="O38" s="89" t="str">
        <f>IF(startday=1,INDEX(weekDayNames,3),INDEX(weekDayNames,4))</f>
        <v>Tu</v>
      </c>
      <c r="P38" s="89" t="str">
        <f>IF(startday=1,INDEX(weekDayNames,4),INDEX(weekDayNames,5))</f>
        <v>W</v>
      </c>
      <c r="Q38" s="89" t="str">
        <f>IF(startday=1,INDEX(weekDayNames,5),INDEX(weekDayNames,6))</f>
        <v>Th</v>
      </c>
      <c r="R38" s="89" t="str">
        <f>IF(startday=1,INDEX(weekDayNames,6),INDEX(weekDayNames,7))</f>
        <v>F</v>
      </c>
      <c r="S38" s="88" t="str">
        <f>IF(startday=1,INDEX(weekDayNames,7),INDEX(weekDayNames,1))</f>
        <v>Sa</v>
      </c>
      <c r="T38" s="39"/>
      <c r="U38" s="90">
        <v>6</v>
      </c>
      <c r="V38" s="37" t="s">
        <v>157</v>
      </c>
      <c r="Y38" s="430"/>
    </row>
    <row r="39" spans="2:28" s="37" customFormat="1" ht="13.15" customHeight="1" x14ac:dyDescent="0.3">
      <c r="B39" s="92" t="str">
        <f t="array" ref="B39:H44">IF(MONTH(B37)&lt;&gt;MONTH(DATE(YEAR(B37),MONTH(B37),1)-WEEKDAY(DATE(YEAR(B37),MONTH(B37),1),startday)+(WeekNo-1)*7+WeekDay),"",DATE(YEAR(B37),MONTH(B37),1)-WEEKDAY(DATE(YEAR(B37),MONTH(B37),1),startday)+(WeekNo-1)*7+WeekDay)</f>
        <v/>
      </c>
      <c r="C39" s="95" t="str">
        <v/>
      </c>
      <c r="D39" s="95" t="str">
        <v/>
      </c>
      <c r="E39" s="98" t="str">
        <v/>
      </c>
      <c r="F39" s="105" t="str">
        <v/>
      </c>
      <c r="G39" s="95">
        <v>44470</v>
      </c>
      <c r="H39" s="92">
        <v>44471</v>
      </c>
      <c r="I39" s="101"/>
      <c r="J39" s="96">
        <v>20</v>
      </c>
      <c r="K39" s="101" t="s">
        <v>159</v>
      </c>
      <c r="M39" s="92" t="str">
        <f t="array" ref="M39:S44">IF(MONTH(M37)&lt;&gt;MONTH(DATE(YEAR(M37),MONTH(M37),1)-WEEKDAY(DATE(YEAR(M37),MONTH(M37),1),startday)+(WeekNo-1)*7+WeekDay),"",DATE(YEAR(M37),MONTH(M37),1)-WEEKDAY(DATE(YEAR(M37),MONTH(M37),1),startday)+(WeekNo-1)*7+WeekDay)</f>
        <v/>
      </c>
      <c r="N39" s="95" t="str">
        <v/>
      </c>
      <c r="O39" s="95" t="str">
        <v/>
      </c>
      <c r="P39" s="98" t="str">
        <v/>
      </c>
      <c r="Q39" s="95" t="str">
        <v/>
      </c>
      <c r="R39" s="95">
        <v>44652</v>
      </c>
      <c r="S39" s="92">
        <v>44653</v>
      </c>
      <c r="T39" s="39"/>
      <c r="U39" s="96">
        <v>20</v>
      </c>
      <c r="V39" s="101" t="s">
        <v>159</v>
      </c>
      <c r="Y39" s="430"/>
      <c r="AA39" s="38"/>
    </row>
    <row r="40" spans="2:28" s="37" customFormat="1" ht="13.15" customHeight="1" x14ac:dyDescent="0.2">
      <c r="B40" s="92">
        <v>44472</v>
      </c>
      <c r="C40" s="95">
        <v>44473</v>
      </c>
      <c r="D40" s="105">
        <v>44474</v>
      </c>
      <c r="E40" s="98">
        <v>44475</v>
      </c>
      <c r="F40" s="95">
        <v>44476</v>
      </c>
      <c r="G40" s="95">
        <v>44477</v>
      </c>
      <c r="H40" s="92">
        <v>44478</v>
      </c>
      <c r="I40" s="101"/>
      <c r="J40" s="102">
        <v>29</v>
      </c>
      <c r="K40" s="104" t="s">
        <v>173</v>
      </c>
      <c r="L40" s="39"/>
      <c r="M40" s="92">
        <v>44654</v>
      </c>
      <c r="N40" s="95">
        <v>44655</v>
      </c>
      <c r="O40" s="105">
        <v>44656</v>
      </c>
      <c r="P40" s="98">
        <v>44657</v>
      </c>
      <c r="Q40" s="95">
        <v>44658</v>
      </c>
      <c r="R40" s="95">
        <v>44659</v>
      </c>
      <c r="S40" s="92">
        <v>44660</v>
      </c>
      <c r="T40" s="39"/>
      <c r="U40" s="118">
        <v>29</v>
      </c>
      <c r="V40" s="104" t="s">
        <v>174</v>
      </c>
      <c r="Y40" s="112"/>
    </row>
    <row r="41" spans="2:28" s="38" customFormat="1" ht="13.15" customHeight="1" x14ac:dyDescent="0.3">
      <c r="B41" s="116">
        <v>44479</v>
      </c>
      <c r="C41" s="105">
        <v>44480</v>
      </c>
      <c r="D41" s="105">
        <v>44481</v>
      </c>
      <c r="E41" s="105">
        <v>44482</v>
      </c>
      <c r="F41" s="95">
        <v>44483</v>
      </c>
      <c r="G41" s="95">
        <v>44484</v>
      </c>
      <c r="H41" s="117">
        <v>44485</v>
      </c>
      <c r="I41" s="39"/>
      <c r="J41" s="233"/>
      <c r="K41" s="234"/>
      <c r="L41" s="37"/>
      <c r="M41" s="92">
        <v>44661</v>
      </c>
      <c r="N41" s="95">
        <v>44662</v>
      </c>
      <c r="O41" s="95">
        <v>44663</v>
      </c>
      <c r="P41" s="105">
        <v>44664</v>
      </c>
      <c r="Q41" s="95">
        <v>44665</v>
      </c>
      <c r="R41" s="95">
        <v>44666</v>
      </c>
      <c r="S41" s="92">
        <v>44667</v>
      </c>
      <c r="T41" s="39"/>
      <c r="U41" s="233"/>
      <c r="V41" s="234"/>
      <c r="AA41" s="37"/>
      <c r="AB41" s="37"/>
    </row>
    <row r="42" spans="2:28" s="37" customFormat="1" ht="13.15" customHeight="1" x14ac:dyDescent="0.2">
      <c r="B42" s="92">
        <v>44486</v>
      </c>
      <c r="C42" s="95">
        <v>44487</v>
      </c>
      <c r="D42" s="105">
        <v>44488</v>
      </c>
      <c r="E42" s="232">
        <v>44489</v>
      </c>
      <c r="F42" s="95">
        <v>44490</v>
      </c>
      <c r="G42" s="95">
        <v>44491</v>
      </c>
      <c r="H42" s="92">
        <v>44492</v>
      </c>
      <c r="I42" s="39"/>
      <c r="J42" s="233"/>
      <c r="K42" s="91"/>
      <c r="L42" s="39"/>
      <c r="M42" s="92">
        <v>44668</v>
      </c>
      <c r="N42" s="95">
        <v>44669</v>
      </c>
      <c r="O42" s="105">
        <v>44670</v>
      </c>
      <c r="P42" s="232">
        <v>44671</v>
      </c>
      <c r="Q42" s="95">
        <v>44672</v>
      </c>
      <c r="R42" s="95">
        <v>44673</v>
      </c>
      <c r="S42" s="92">
        <v>44674</v>
      </c>
      <c r="T42" s="39"/>
      <c r="U42" s="235"/>
      <c r="V42" s="91"/>
    </row>
    <row r="43" spans="2:28" s="37" customFormat="1" ht="13.15" customHeight="1" x14ac:dyDescent="0.2">
      <c r="B43" s="92">
        <v>44493</v>
      </c>
      <c r="C43" s="95">
        <v>44494</v>
      </c>
      <c r="D43" s="95">
        <v>44495</v>
      </c>
      <c r="E43" s="105">
        <v>44496</v>
      </c>
      <c r="F43" s="105">
        <v>44497</v>
      </c>
      <c r="G43" s="93">
        <v>44498</v>
      </c>
      <c r="H43" s="92">
        <v>44499</v>
      </c>
      <c r="I43" s="39"/>
      <c r="L43" s="39"/>
      <c r="M43" s="92">
        <v>44675</v>
      </c>
      <c r="N43" s="95">
        <v>44676</v>
      </c>
      <c r="O43" s="95">
        <v>44677</v>
      </c>
      <c r="P43" s="105">
        <v>44678</v>
      </c>
      <c r="Q43" s="105">
        <v>44679</v>
      </c>
      <c r="R43" s="93">
        <v>44680</v>
      </c>
      <c r="S43" s="92">
        <v>44681</v>
      </c>
      <c r="T43" s="39"/>
    </row>
    <row r="44" spans="2:28" s="37" customFormat="1" ht="13.15" customHeight="1" x14ac:dyDescent="0.3">
      <c r="B44" s="116">
        <v>44500</v>
      </c>
      <c r="C44" s="95" t="str">
        <v/>
      </c>
      <c r="D44" s="95" t="str">
        <v/>
      </c>
      <c r="E44" s="95" t="str">
        <v/>
      </c>
      <c r="F44" s="95" t="str">
        <v/>
      </c>
      <c r="G44" s="95" t="str">
        <v/>
      </c>
      <c r="H44" s="92" t="str">
        <v/>
      </c>
      <c r="I44" s="39"/>
      <c r="J44" s="104"/>
      <c r="K44" s="104"/>
      <c r="L44" s="39"/>
      <c r="M44" s="92" t="str">
        <v/>
      </c>
      <c r="N44" s="95" t="str">
        <v/>
      </c>
      <c r="O44" s="95" t="str">
        <v/>
      </c>
      <c r="P44" s="95" t="str">
        <v/>
      </c>
      <c r="Q44" s="95" t="str">
        <v/>
      </c>
      <c r="R44" s="95" t="str">
        <v/>
      </c>
      <c r="S44" s="92" t="str">
        <v/>
      </c>
      <c r="T44" s="39"/>
      <c r="AB44" s="38"/>
    </row>
    <row r="45" spans="2:28" s="37" customFormat="1" ht="5.25" customHeight="1" x14ac:dyDescent="0.2">
      <c r="B45" s="39"/>
      <c r="C45" s="39"/>
      <c r="D45" s="39"/>
      <c r="E45" s="39"/>
      <c r="F45" s="39"/>
      <c r="G45" s="39"/>
      <c r="H45" s="39"/>
      <c r="I45" s="39"/>
      <c r="L45" s="39"/>
      <c r="M45" s="39"/>
      <c r="N45" s="39"/>
      <c r="O45" s="39"/>
      <c r="P45" s="39"/>
      <c r="Q45" s="39"/>
      <c r="R45" s="39"/>
      <c r="S45" s="39"/>
      <c r="T45" s="39"/>
    </row>
    <row r="46" spans="2:28" s="37" customFormat="1" ht="11.25" x14ac:dyDescent="0.2">
      <c r="B46" s="427">
        <f>DATE(year,11,1)</f>
        <v>44501</v>
      </c>
      <c r="C46" s="428"/>
      <c r="D46" s="428"/>
      <c r="E46" s="428"/>
      <c r="F46" s="428"/>
      <c r="G46" s="428"/>
      <c r="H46" s="428"/>
      <c r="I46" s="39"/>
      <c r="J46" s="429" t="s">
        <v>175</v>
      </c>
      <c r="K46" s="429"/>
      <c r="L46" s="39"/>
      <c r="M46" s="427">
        <f>DATE(year+1,5,1)</f>
        <v>44682</v>
      </c>
      <c r="N46" s="428"/>
      <c r="O46" s="428"/>
      <c r="P46" s="428"/>
      <c r="Q46" s="428"/>
      <c r="R46" s="428"/>
      <c r="S46" s="428"/>
      <c r="T46" s="39"/>
      <c r="U46" s="429" t="s">
        <v>176</v>
      </c>
      <c r="V46" s="429"/>
    </row>
    <row r="47" spans="2:28" s="37" customFormat="1" ht="13.15" customHeight="1" x14ac:dyDescent="0.2">
      <c r="B47" s="88" t="str">
        <f>IF(startday=1,INDEX(weekDayNames,1),INDEX(weekDayNames,2))</f>
        <v>Su</v>
      </c>
      <c r="C47" s="89" t="str">
        <f>IF(startday=1,INDEX(weekDayNames,2),INDEX(weekDayNames,3))</f>
        <v>M</v>
      </c>
      <c r="D47" s="89" t="str">
        <f>IF(startday=1,INDEX(weekDayNames,3),INDEX(weekDayNames,4))</f>
        <v>Tu</v>
      </c>
      <c r="E47" s="89" t="str">
        <f>IF(startday=1,INDEX(weekDayNames,4),INDEX(weekDayNames,5))</f>
        <v>W</v>
      </c>
      <c r="F47" s="89" t="str">
        <f>IF(startday=1,INDEX(weekDayNames,5),INDEX(weekDayNames,6))</f>
        <v>Th</v>
      </c>
      <c r="G47" s="89" t="str">
        <f>IF(startday=1,INDEX(weekDayNames,6),INDEX(weekDayNames,7))</f>
        <v>F</v>
      </c>
      <c r="H47" s="88" t="str">
        <f>IF(startday=1,INDEX(weekDayNames,7),INDEX(weekDayNames,1))</f>
        <v>Sa</v>
      </c>
      <c r="I47" s="39"/>
      <c r="J47" s="239">
        <v>1</v>
      </c>
      <c r="K47" s="240" t="s">
        <v>177</v>
      </c>
      <c r="L47" s="39"/>
      <c r="M47" s="88" t="str">
        <f>IF(startday=1,INDEX(weekDayNames,1),INDEX(weekDayNames,2))</f>
        <v>Su</v>
      </c>
      <c r="N47" s="89" t="str">
        <f>IF(startday=1,INDEX(weekDayNames,2),INDEX(weekDayNames,3))</f>
        <v>M</v>
      </c>
      <c r="O47" s="89" t="str">
        <f>IF(startday=1,INDEX(weekDayNames,3),INDEX(weekDayNames,4))</f>
        <v>Tu</v>
      </c>
      <c r="P47" s="89" t="str">
        <f>IF(startday=1,INDEX(weekDayNames,4),INDEX(weekDayNames,5))</f>
        <v>W</v>
      </c>
      <c r="Q47" s="89" t="str">
        <f>IF(startday=1,INDEX(weekDayNames,5),INDEX(weekDayNames,6))</f>
        <v>Th</v>
      </c>
      <c r="R47" s="89" t="str">
        <f>IF(startday=1,INDEX(weekDayNames,6),INDEX(weekDayNames,7))</f>
        <v>F</v>
      </c>
      <c r="S47" s="88" t="str">
        <f>IF(startday=1,INDEX(weekDayNames,7),INDEX(weekDayNames,1))</f>
        <v>Sa</v>
      </c>
      <c r="T47" s="39"/>
      <c r="U47" s="90">
        <v>4</v>
      </c>
      <c r="V47" s="37" t="s">
        <v>157</v>
      </c>
    </row>
    <row r="48" spans="2:28" s="37" customFormat="1" ht="13.15" customHeight="1" x14ac:dyDescent="0.2">
      <c r="B48" s="92" t="str">
        <f t="array" ref="B48:H53">IF(MONTH(B46)&lt;&gt;MONTH(DATE(YEAR(B46),MONTH(B46),1)-WEEKDAY(DATE(YEAR(B46),MONTH(B46),1),startday)+(WeekNo-1)*7+WeekDay),"",DATE(YEAR(B46),MONTH(B46),1)-WEEKDAY(DATE(YEAR(B46),MONTH(B46),1),startday)+(WeekNo-1)*7+WeekDay)</f>
        <v/>
      </c>
      <c r="C48" s="93">
        <v>44501</v>
      </c>
      <c r="D48" s="241">
        <v>44502</v>
      </c>
      <c r="E48" s="98">
        <v>44503</v>
      </c>
      <c r="F48" s="105">
        <v>44504</v>
      </c>
      <c r="G48" s="95">
        <v>44505</v>
      </c>
      <c r="H48" s="92">
        <v>44506</v>
      </c>
      <c r="I48" s="39"/>
      <c r="J48" s="242" t="s">
        <v>178</v>
      </c>
      <c r="K48" s="37" t="s">
        <v>157</v>
      </c>
      <c r="L48" s="39"/>
      <c r="M48" s="92">
        <f t="array" ref="M48:S53">IF(MONTH(M46)&lt;&gt;MONTH(DATE(YEAR(M46),MONTH(M46),1)-WEEKDAY(DATE(YEAR(M46),MONTH(M46),1),startday)+(WeekNo-1)*7+WeekDay),"",DATE(YEAR(M46),MONTH(M46),1)-WEEKDAY(DATE(YEAR(M46),MONTH(M46),1),startday)+(WeekNo-1)*7+WeekDay)</f>
        <v>44682</v>
      </c>
      <c r="N48" s="105">
        <v>44683</v>
      </c>
      <c r="O48" s="105">
        <v>44684</v>
      </c>
      <c r="P48" s="98">
        <v>44685</v>
      </c>
      <c r="Q48" s="95">
        <v>44686</v>
      </c>
      <c r="R48" s="95">
        <v>44687</v>
      </c>
      <c r="S48" s="92">
        <v>44688</v>
      </c>
      <c r="T48" s="39"/>
      <c r="U48" s="243">
        <v>18</v>
      </c>
      <c r="V48" s="101" t="s">
        <v>159</v>
      </c>
    </row>
    <row r="49" spans="2:28" s="37" customFormat="1" ht="13.15" customHeight="1" x14ac:dyDescent="0.2">
      <c r="B49" s="92">
        <v>44507</v>
      </c>
      <c r="C49" s="95">
        <v>44508</v>
      </c>
      <c r="D49" s="105">
        <v>44509</v>
      </c>
      <c r="E49" s="95">
        <v>44510</v>
      </c>
      <c r="F49" s="95">
        <v>44511</v>
      </c>
      <c r="G49" s="95">
        <v>44512</v>
      </c>
      <c r="H49" s="92">
        <v>44513</v>
      </c>
      <c r="I49" s="39"/>
      <c r="J49" s="244">
        <v>17</v>
      </c>
      <c r="K49" s="101" t="s">
        <v>159</v>
      </c>
      <c r="L49" s="39"/>
      <c r="M49" s="92">
        <v>44689</v>
      </c>
      <c r="N49" s="95">
        <v>44690</v>
      </c>
      <c r="O49" s="105">
        <v>44691</v>
      </c>
      <c r="P49" s="95">
        <v>44692</v>
      </c>
      <c r="Q49" s="95">
        <v>44693</v>
      </c>
      <c r="R49" s="95">
        <v>44694</v>
      </c>
      <c r="S49" s="92">
        <v>44695</v>
      </c>
      <c r="T49" s="39"/>
      <c r="U49" s="245">
        <v>20</v>
      </c>
      <c r="V49" s="238" t="s">
        <v>179</v>
      </c>
      <c r="Y49" s="256"/>
    </row>
    <row r="50" spans="2:28" s="38" customFormat="1" ht="13.15" customHeight="1" x14ac:dyDescent="0.3">
      <c r="B50" s="92">
        <v>44514</v>
      </c>
      <c r="C50" s="95">
        <v>44515</v>
      </c>
      <c r="D50" s="95">
        <v>44516</v>
      </c>
      <c r="E50" s="232">
        <v>44517</v>
      </c>
      <c r="F50" s="95">
        <v>44518</v>
      </c>
      <c r="G50" s="95">
        <v>44519</v>
      </c>
      <c r="H50" s="92">
        <v>44520</v>
      </c>
      <c r="I50" s="39"/>
      <c r="J50" s="233"/>
      <c r="K50" s="91"/>
      <c r="L50" s="39"/>
      <c r="M50" s="92">
        <v>44696</v>
      </c>
      <c r="N50" s="95">
        <v>44697</v>
      </c>
      <c r="O50" s="95">
        <v>44698</v>
      </c>
      <c r="P50" s="232">
        <v>44699</v>
      </c>
      <c r="Q50" s="95">
        <v>44700</v>
      </c>
      <c r="R50" s="236">
        <v>44701</v>
      </c>
      <c r="S50" s="92">
        <v>44702</v>
      </c>
      <c r="T50" s="39"/>
      <c r="U50" s="235"/>
      <c r="V50" s="91"/>
      <c r="Y50" s="112"/>
      <c r="Z50" s="37"/>
      <c r="AA50" s="37"/>
      <c r="AB50" s="37"/>
    </row>
    <row r="51" spans="2:28" s="37" customFormat="1" ht="13.15" customHeight="1" x14ac:dyDescent="0.3">
      <c r="B51" s="92">
        <v>44521</v>
      </c>
      <c r="C51" s="95">
        <v>44522</v>
      </c>
      <c r="D51" s="105">
        <v>44523</v>
      </c>
      <c r="E51" s="95">
        <v>44524</v>
      </c>
      <c r="F51" s="95">
        <v>44525</v>
      </c>
      <c r="G51" s="95">
        <v>44526</v>
      </c>
      <c r="H51" s="92">
        <v>44527</v>
      </c>
      <c r="I51" s="39"/>
      <c r="L51" s="39"/>
      <c r="M51" s="92">
        <v>44703</v>
      </c>
      <c r="N51" s="95">
        <v>44704</v>
      </c>
      <c r="O51" s="105">
        <v>44705</v>
      </c>
      <c r="P51" s="95">
        <v>44706</v>
      </c>
      <c r="Q51" s="95">
        <v>44707</v>
      </c>
      <c r="R51" s="95">
        <v>44708</v>
      </c>
      <c r="S51" s="92">
        <v>44709</v>
      </c>
      <c r="T51" s="39"/>
      <c r="Y51" s="112"/>
      <c r="AA51" s="38"/>
    </row>
    <row r="52" spans="2:28" s="37" customFormat="1" ht="13.15" customHeight="1" x14ac:dyDescent="0.2">
      <c r="B52" s="92">
        <v>44528</v>
      </c>
      <c r="C52" s="95">
        <v>44529</v>
      </c>
      <c r="D52" s="95">
        <v>44530</v>
      </c>
      <c r="E52" s="98" t="str">
        <v/>
      </c>
      <c r="F52" s="95" t="str">
        <v/>
      </c>
      <c r="G52" s="95" t="str">
        <v/>
      </c>
      <c r="H52" s="92" t="str">
        <v/>
      </c>
      <c r="I52" s="39"/>
      <c r="L52" s="39"/>
      <c r="M52" s="92">
        <v>44710</v>
      </c>
      <c r="N52" s="95">
        <v>44711</v>
      </c>
      <c r="O52" s="95">
        <v>44712</v>
      </c>
      <c r="P52" s="98" t="str">
        <v/>
      </c>
      <c r="Q52" s="95" t="str">
        <v/>
      </c>
      <c r="R52" s="95" t="str">
        <v/>
      </c>
      <c r="S52" s="92" t="str">
        <v/>
      </c>
      <c r="T52" s="39"/>
      <c r="Y52" s="112"/>
    </row>
    <row r="53" spans="2:28" s="37" customFormat="1" ht="13.15" customHeight="1" x14ac:dyDescent="0.3">
      <c r="B53" s="92" t="str">
        <v/>
      </c>
      <c r="C53" s="95" t="str">
        <v/>
      </c>
      <c r="D53" s="95" t="str">
        <v/>
      </c>
      <c r="E53" s="95" t="str">
        <v/>
      </c>
      <c r="F53" s="95" t="str">
        <v/>
      </c>
      <c r="G53" s="95" t="str">
        <v/>
      </c>
      <c r="H53" s="92" t="str">
        <v/>
      </c>
      <c r="I53" s="39"/>
      <c r="J53" s="119"/>
      <c r="K53" s="41"/>
      <c r="L53" s="39"/>
      <c r="M53" s="92" t="str">
        <v/>
      </c>
      <c r="N53" s="95" t="str">
        <v/>
      </c>
      <c r="O53" s="95" t="str">
        <v/>
      </c>
      <c r="P53" s="95" t="str">
        <v/>
      </c>
      <c r="Q53" s="95" t="str">
        <v/>
      </c>
      <c r="R53" s="95" t="str">
        <v/>
      </c>
      <c r="S53" s="92" t="str">
        <v/>
      </c>
      <c r="T53" s="39"/>
      <c r="U53" s="120"/>
      <c r="V53" s="39"/>
      <c r="Y53" s="121"/>
      <c r="Z53" s="38"/>
      <c r="AB53" s="38"/>
    </row>
    <row r="54" spans="2:28" s="37" customFormat="1" ht="4.9000000000000004" customHeight="1" x14ac:dyDescent="0.3">
      <c r="B54" s="39"/>
      <c r="C54" s="39"/>
      <c r="D54" s="39"/>
      <c r="E54" s="39"/>
      <c r="F54" s="39"/>
      <c r="G54" s="39"/>
      <c r="H54" s="39"/>
      <c r="I54" s="39"/>
      <c r="L54" s="39"/>
      <c r="M54" s="38"/>
      <c r="N54" s="38"/>
      <c r="O54" s="38"/>
      <c r="P54" s="38"/>
      <c r="Q54" s="38"/>
      <c r="R54" s="38"/>
      <c r="S54" s="38"/>
      <c r="T54" s="39"/>
      <c r="U54" s="38"/>
      <c r="V54" s="38"/>
      <c r="Y54" s="112"/>
    </row>
    <row r="55" spans="2:28" s="37" customFormat="1" ht="11.25" x14ac:dyDescent="0.2">
      <c r="B55" s="427">
        <f>DATE(year,12,1)</f>
        <v>44531</v>
      </c>
      <c r="C55" s="428"/>
      <c r="D55" s="428"/>
      <c r="E55" s="428"/>
      <c r="F55" s="428"/>
      <c r="G55" s="428"/>
      <c r="H55" s="428"/>
      <c r="I55" s="39"/>
      <c r="J55" s="429" t="s">
        <v>180</v>
      </c>
      <c r="K55" s="429"/>
      <c r="L55" s="39"/>
      <c r="M55" s="427">
        <f>DATE(year+1,6,1)</f>
        <v>44713</v>
      </c>
      <c r="N55" s="428"/>
      <c r="O55" s="428"/>
      <c r="P55" s="428"/>
      <c r="Q55" s="428"/>
      <c r="R55" s="428"/>
      <c r="S55" s="428"/>
      <c r="T55" s="39"/>
      <c r="U55" s="429" t="s">
        <v>181</v>
      </c>
      <c r="V55" s="429"/>
    </row>
    <row r="56" spans="2:28" s="37" customFormat="1" ht="13.15" customHeight="1" x14ac:dyDescent="0.2">
      <c r="B56" s="88" t="str">
        <f>IF(startday=1,INDEX(weekDayNames,1),INDEX(weekDayNames,2))</f>
        <v>Su</v>
      </c>
      <c r="C56" s="89" t="str">
        <f>IF(startday=1,INDEX(weekDayNames,2),INDEX(weekDayNames,3))</f>
        <v>M</v>
      </c>
      <c r="D56" s="89" t="str">
        <f>IF(startday=1,INDEX(weekDayNames,3),INDEX(weekDayNames,4))</f>
        <v>Tu</v>
      </c>
      <c r="E56" s="89" t="str">
        <f>IF(startday=1,INDEX(weekDayNames,4),INDEX(weekDayNames,5))</f>
        <v>W</v>
      </c>
      <c r="F56" s="89" t="str">
        <f>IF(startday=1,INDEX(weekDayNames,5),INDEX(weekDayNames,6))</f>
        <v>Th</v>
      </c>
      <c r="G56" s="89" t="str">
        <f>IF(startday=1,INDEX(weekDayNames,6),INDEX(weekDayNames,7))</f>
        <v>F</v>
      </c>
      <c r="H56" s="88" t="str">
        <f>IF(startday=1,INDEX(weekDayNames,7),INDEX(weekDayNames,1))</f>
        <v>Sa</v>
      </c>
      <c r="I56" s="39"/>
      <c r="J56" s="90">
        <v>1</v>
      </c>
      <c r="K56" s="37" t="s">
        <v>157</v>
      </c>
      <c r="L56" s="39"/>
      <c r="M56" s="88" t="str">
        <f>IF(startday=1,INDEX(weekDayNames,1),INDEX(weekDayNames,2))</f>
        <v>Su</v>
      </c>
      <c r="N56" s="89" t="str">
        <f>IF(startday=1,INDEX(weekDayNames,2),INDEX(weekDayNames,3))</f>
        <v>M</v>
      </c>
      <c r="O56" s="89" t="str">
        <f>IF(startday=1,INDEX(weekDayNames,3),INDEX(weekDayNames,4))</f>
        <v>Tu</v>
      </c>
      <c r="P56" s="89" t="str">
        <f>IF(startday=1,INDEX(weekDayNames,4),INDEX(weekDayNames,5))</f>
        <v>W</v>
      </c>
      <c r="Q56" s="89" t="str">
        <f>IF(startday=1,INDEX(weekDayNames,5),INDEX(weekDayNames,6))</f>
        <v>Th</v>
      </c>
      <c r="R56" s="89" t="str">
        <f>IF(startday=1,INDEX(weekDayNames,6),INDEX(weekDayNames,7))</f>
        <v>F</v>
      </c>
      <c r="S56" s="88" t="str">
        <f>IF(startday=1,INDEX(weekDayNames,7),INDEX(weekDayNames,1))</f>
        <v>Sa</v>
      </c>
      <c r="T56" s="39"/>
      <c r="U56" s="90">
        <v>1</v>
      </c>
      <c r="V56" s="37" t="s">
        <v>157</v>
      </c>
    </row>
    <row r="57" spans="2:28" s="37" customFormat="1" ht="13.15" customHeight="1" x14ac:dyDescent="0.2">
      <c r="B57" s="92" t="str">
        <f t="array" ref="B57:H62">IF(MONTH(B55)&lt;&gt;MONTH(DATE(YEAR(B55),MONTH(B55),1)-WEEKDAY(DATE(YEAR(B55),MONTH(B55),1),startday)+(WeekNo-1)*7+WeekDay),"",DATE(YEAR(B55),MONTH(B55),1)-WEEKDAY(DATE(YEAR(B55),MONTH(B55),1),startday)+(WeekNo-1)*7+WeekDay)</f>
        <v/>
      </c>
      <c r="C57" s="95" t="str">
        <v/>
      </c>
      <c r="D57" s="94" t="str">
        <v/>
      </c>
      <c r="E57" s="98">
        <v>44531</v>
      </c>
      <c r="F57" s="95">
        <v>44532</v>
      </c>
      <c r="G57" s="95">
        <v>44533</v>
      </c>
      <c r="H57" s="92">
        <v>44534</v>
      </c>
      <c r="I57" s="39"/>
      <c r="J57" s="246">
        <v>15</v>
      </c>
      <c r="K57" s="101" t="s">
        <v>159</v>
      </c>
      <c r="L57" s="39"/>
      <c r="M57" s="92" t="str">
        <f t="array" ref="M57:S62">IF(MONTH(M55)&lt;&gt;MONTH(DATE(YEAR(M55),MONTH(M55),1)-WEEKDAY(DATE(YEAR(M55),MONTH(M55),1),startday)+(WeekNo-1)*7+WeekDay),"",DATE(YEAR(M55),MONTH(M55),1)-WEEKDAY(DATE(YEAR(M55),MONTH(M55),1),startday)+(WeekNo-1)*7+WeekDay)</f>
        <v/>
      </c>
      <c r="N57" s="95" t="str">
        <v/>
      </c>
      <c r="O57" s="94" t="str">
        <v/>
      </c>
      <c r="P57" s="98">
        <v>44713</v>
      </c>
      <c r="Q57" s="95">
        <v>44714</v>
      </c>
      <c r="R57" s="95">
        <v>44715</v>
      </c>
      <c r="S57" s="92">
        <v>44716</v>
      </c>
      <c r="T57" s="39"/>
      <c r="U57" s="243">
        <v>15</v>
      </c>
      <c r="V57" s="101" t="s">
        <v>159</v>
      </c>
    </row>
    <row r="58" spans="2:28" s="37" customFormat="1" ht="13.15" customHeight="1" x14ac:dyDescent="0.2">
      <c r="B58" s="92">
        <v>44535</v>
      </c>
      <c r="C58" s="95">
        <v>44536</v>
      </c>
      <c r="D58" s="95">
        <v>44537</v>
      </c>
      <c r="E58" s="105">
        <v>44538</v>
      </c>
      <c r="F58" s="95">
        <v>44539</v>
      </c>
      <c r="G58" s="95">
        <v>44540</v>
      </c>
      <c r="H58" s="92">
        <v>44541</v>
      </c>
      <c r="I58" s="39"/>
      <c r="J58" s="102">
        <v>31</v>
      </c>
      <c r="K58" s="115" t="s">
        <v>182</v>
      </c>
      <c r="L58" s="39"/>
      <c r="M58" s="92">
        <v>44717</v>
      </c>
      <c r="N58" s="95">
        <v>44718</v>
      </c>
      <c r="O58" s="95">
        <v>44719</v>
      </c>
      <c r="P58" s="105">
        <v>44720</v>
      </c>
      <c r="Q58" s="95">
        <v>44721</v>
      </c>
      <c r="R58" s="95">
        <v>44722</v>
      </c>
      <c r="S58" s="92">
        <v>44723</v>
      </c>
      <c r="T58" s="39"/>
      <c r="U58" s="122">
        <v>30</v>
      </c>
      <c r="V58" s="123" t="s">
        <v>183</v>
      </c>
    </row>
    <row r="59" spans="2:28" s="37" customFormat="1" ht="13.15" customHeight="1" x14ac:dyDescent="0.2">
      <c r="B59" s="92">
        <v>44542</v>
      </c>
      <c r="C59" s="95">
        <v>44543</v>
      </c>
      <c r="D59" s="105">
        <v>44544</v>
      </c>
      <c r="E59" s="232">
        <v>44545</v>
      </c>
      <c r="F59" s="95">
        <v>44546</v>
      </c>
      <c r="G59" s="95">
        <v>44547</v>
      </c>
      <c r="H59" s="92">
        <v>44548</v>
      </c>
      <c r="I59" s="39"/>
      <c r="J59" s="102">
        <v>31</v>
      </c>
      <c r="K59" s="113" t="s">
        <v>184</v>
      </c>
      <c r="L59" s="39"/>
      <c r="M59" s="92">
        <v>44724</v>
      </c>
      <c r="N59" s="95">
        <v>44725</v>
      </c>
      <c r="O59" s="105">
        <v>44726</v>
      </c>
      <c r="P59" s="232">
        <v>44727</v>
      </c>
      <c r="Q59" s="95">
        <v>44728</v>
      </c>
      <c r="R59" s="95">
        <v>44729</v>
      </c>
      <c r="S59" s="92">
        <v>44730</v>
      </c>
      <c r="T59" s="39"/>
      <c r="U59" s="235"/>
      <c r="V59" s="91"/>
    </row>
    <row r="60" spans="2:28" s="38" customFormat="1" ht="13.15" customHeight="1" x14ac:dyDescent="0.3">
      <c r="B60" s="92">
        <v>44549</v>
      </c>
      <c r="C60" s="95">
        <v>44550</v>
      </c>
      <c r="D60" s="95">
        <v>44551</v>
      </c>
      <c r="E60" s="95">
        <v>44552</v>
      </c>
      <c r="F60" s="95">
        <v>44553</v>
      </c>
      <c r="G60" s="95">
        <v>44554</v>
      </c>
      <c r="H60" s="92">
        <v>44555</v>
      </c>
      <c r="I60" s="39"/>
      <c r="L60" s="39"/>
      <c r="M60" s="92">
        <v>44731</v>
      </c>
      <c r="N60" s="95">
        <v>44732</v>
      </c>
      <c r="O60" s="95">
        <v>44733</v>
      </c>
      <c r="P60" s="105">
        <v>44734</v>
      </c>
      <c r="Q60" s="95">
        <v>44735</v>
      </c>
      <c r="R60" s="95">
        <v>44736</v>
      </c>
      <c r="S60" s="92">
        <v>44737</v>
      </c>
      <c r="T60" s="39"/>
      <c r="Y60" s="37"/>
      <c r="Z60" s="37"/>
      <c r="AA60" s="37"/>
      <c r="AB60" s="37"/>
    </row>
    <row r="61" spans="2:28" s="37" customFormat="1" ht="13.15" customHeight="1" x14ac:dyDescent="0.3">
      <c r="B61" s="92">
        <v>44556</v>
      </c>
      <c r="C61" s="95">
        <v>44557</v>
      </c>
      <c r="D61" s="105">
        <v>44558</v>
      </c>
      <c r="E61" s="105">
        <v>44559</v>
      </c>
      <c r="F61" s="95">
        <v>44560</v>
      </c>
      <c r="G61" s="93">
        <v>44561</v>
      </c>
      <c r="H61" s="92" t="str">
        <v/>
      </c>
      <c r="I61" s="39"/>
      <c r="L61" s="39"/>
      <c r="M61" s="92">
        <v>44738</v>
      </c>
      <c r="N61" s="95">
        <v>44739</v>
      </c>
      <c r="O61" s="105">
        <v>44740</v>
      </c>
      <c r="P61" s="105">
        <v>44741</v>
      </c>
      <c r="Q61" s="93">
        <v>44742</v>
      </c>
      <c r="R61" s="93" t="str">
        <v/>
      </c>
      <c r="S61" s="92" t="str">
        <v/>
      </c>
      <c r="T61" s="39"/>
      <c r="U61" s="43"/>
      <c r="V61" s="39"/>
      <c r="AA61" s="38"/>
    </row>
    <row r="62" spans="2:28" s="37" customFormat="1" ht="13.15" customHeight="1" x14ac:dyDescent="0.2">
      <c r="B62" s="92" t="str">
        <v/>
      </c>
      <c r="C62" s="94" t="str">
        <v/>
      </c>
      <c r="D62" s="95" t="str">
        <v/>
      </c>
      <c r="E62" s="95" t="str">
        <v/>
      </c>
      <c r="F62" s="95" t="str">
        <v/>
      </c>
      <c r="G62" s="95" t="str">
        <v/>
      </c>
      <c r="H62" s="92" t="str">
        <v/>
      </c>
      <c r="I62" s="39"/>
      <c r="L62" s="39"/>
      <c r="M62" s="92" t="str">
        <v/>
      </c>
      <c r="N62" s="95" t="str">
        <v/>
      </c>
      <c r="O62" s="95" t="str">
        <v/>
      </c>
      <c r="P62" s="98" t="str">
        <v/>
      </c>
      <c r="Q62" s="95" t="str">
        <v/>
      </c>
      <c r="R62" s="95" t="str">
        <v/>
      </c>
      <c r="S62" s="92" t="str">
        <v/>
      </c>
      <c r="T62" s="39"/>
      <c r="U62" s="43"/>
      <c r="V62" s="39"/>
    </row>
    <row r="63" spans="2:28" s="37" customFormat="1" ht="14.25" x14ac:dyDescent="0.3">
      <c r="B63" s="39"/>
      <c r="C63" s="39"/>
      <c r="D63" s="39"/>
      <c r="E63" s="39"/>
      <c r="F63" s="39"/>
      <c r="G63" s="39"/>
      <c r="H63" s="39"/>
      <c r="I63" s="39"/>
      <c r="J63" s="42"/>
      <c r="K63" s="39"/>
      <c r="L63" s="39"/>
      <c r="M63" s="33"/>
      <c r="N63" s="33"/>
      <c r="O63" s="33"/>
      <c r="P63" s="33"/>
      <c r="Q63" s="33"/>
      <c r="R63" s="33"/>
      <c r="S63" s="33"/>
      <c r="T63" s="39"/>
      <c r="U63" s="43"/>
      <c r="V63" s="39"/>
      <c r="Y63" s="38"/>
      <c r="Z63" s="38"/>
      <c r="AB63" s="38"/>
    </row>
    <row r="64" spans="2:28" s="37" customFormat="1" x14ac:dyDescent="0.2">
      <c r="B64" s="33"/>
      <c r="C64" s="33"/>
      <c r="D64" s="33"/>
      <c r="E64" s="33"/>
      <c r="F64" s="33"/>
      <c r="G64" s="33"/>
      <c r="H64" s="33"/>
      <c r="I64" s="39"/>
      <c r="J64" s="42"/>
      <c r="K64" s="39"/>
      <c r="L64" s="39"/>
      <c r="M64" s="33"/>
      <c r="N64" s="33"/>
      <c r="O64" s="33"/>
      <c r="P64" s="33"/>
      <c r="Q64" s="33"/>
      <c r="R64" s="33"/>
      <c r="S64" s="33"/>
      <c r="T64" s="39"/>
      <c r="U64" s="39"/>
      <c r="V64" s="39"/>
    </row>
    <row r="65" spans="2:28" s="37" customFormat="1" x14ac:dyDescent="0.2">
      <c r="B65" s="33"/>
      <c r="C65" s="33"/>
      <c r="D65" s="33"/>
      <c r="E65" s="33"/>
      <c r="F65" s="33"/>
      <c r="G65" s="33"/>
      <c r="H65" s="33"/>
      <c r="I65" s="33"/>
      <c r="J65" s="34"/>
      <c r="K65" s="33"/>
      <c r="L65" s="33"/>
      <c r="M65" s="33"/>
      <c r="N65" s="33"/>
      <c r="O65" s="33"/>
      <c r="P65" s="33"/>
      <c r="Q65" s="33"/>
      <c r="R65" s="33"/>
      <c r="S65" s="33"/>
      <c r="T65" s="33"/>
      <c r="U65" s="33"/>
      <c r="V65" s="33"/>
    </row>
    <row r="66" spans="2:28" s="37" customFormat="1" x14ac:dyDescent="0.2">
      <c r="B66" s="33"/>
      <c r="C66" s="33"/>
      <c r="D66" s="33"/>
      <c r="E66" s="33"/>
      <c r="F66" s="33"/>
      <c r="G66" s="33"/>
      <c r="H66" s="33"/>
      <c r="I66" s="33"/>
      <c r="J66" s="34"/>
      <c r="K66" s="33"/>
      <c r="L66" s="33"/>
      <c r="M66" s="33"/>
      <c r="N66" s="33"/>
      <c r="O66" s="33"/>
      <c r="P66" s="33"/>
      <c r="Q66" s="33"/>
      <c r="R66" s="33"/>
      <c r="S66" s="33"/>
      <c r="T66" s="33"/>
      <c r="U66" s="33"/>
      <c r="V66" s="33"/>
    </row>
    <row r="67" spans="2:28" s="37" customFormat="1" ht="11.25" customHeight="1" x14ac:dyDescent="0.2">
      <c r="B67" s="33"/>
      <c r="C67" s="33"/>
      <c r="D67" s="33"/>
      <c r="E67" s="33"/>
      <c r="F67" s="33"/>
      <c r="G67" s="33"/>
      <c r="H67" s="33"/>
      <c r="I67" s="33"/>
      <c r="J67" s="34"/>
      <c r="K67" s="33"/>
      <c r="L67" s="33"/>
      <c r="M67" s="33"/>
      <c r="N67" s="33"/>
      <c r="O67" s="33"/>
      <c r="P67" s="33"/>
      <c r="Q67" s="33"/>
      <c r="R67" s="33"/>
      <c r="S67" s="33"/>
      <c r="T67" s="33"/>
      <c r="U67" s="33"/>
      <c r="V67" s="33"/>
    </row>
    <row r="68" spans="2:28" s="37" customFormat="1" ht="4.5" customHeight="1" x14ac:dyDescent="0.2">
      <c r="B68" s="33"/>
      <c r="C68" s="33"/>
      <c r="D68" s="33"/>
      <c r="E68" s="33"/>
      <c r="F68" s="33"/>
      <c r="G68" s="33"/>
      <c r="H68" s="33"/>
      <c r="I68" s="33"/>
      <c r="J68" s="34"/>
      <c r="K68" s="33"/>
      <c r="L68" s="33"/>
      <c r="M68" s="33"/>
      <c r="N68" s="33"/>
      <c r="O68" s="33"/>
      <c r="P68" s="33"/>
      <c r="Q68" s="33"/>
      <c r="R68" s="33"/>
      <c r="S68" s="33"/>
      <c r="T68" s="33"/>
      <c r="U68" s="33"/>
      <c r="V68" s="33"/>
    </row>
    <row r="69" spans="2:28" x14ac:dyDescent="0.2">
      <c r="Y69" s="37"/>
      <c r="Z69" s="37"/>
      <c r="AA69" s="37"/>
      <c r="AB69" s="37"/>
    </row>
    <row r="70" spans="2:28" x14ac:dyDescent="0.2">
      <c r="M70" s="37"/>
      <c r="Y70" s="37"/>
      <c r="Z70" s="37"/>
      <c r="AB70" s="37"/>
    </row>
    <row r="71" spans="2:28" x14ac:dyDescent="0.2">
      <c r="M71" s="37"/>
      <c r="Y71" s="37"/>
      <c r="Z71" s="37"/>
      <c r="AB71" s="37"/>
    </row>
    <row r="72" spans="2:28" x14ac:dyDescent="0.2">
      <c r="L72" s="37"/>
      <c r="M72" s="37"/>
    </row>
    <row r="73" spans="2:28" ht="14.25" x14ac:dyDescent="0.3">
      <c r="L73" s="37"/>
      <c r="M73" s="38"/>
      <c r="R73" s="46"/>
    </row>
    <row r="74" spans="2:28" x14ac:dyDescent="0.2">
      <c r="M74" s="37"/>
    </row>
    <row r="75" spans="2:28" x14ac:dyDescent="0.2">
      <c r="K75" s="256"/>
      <c r="M75" s="37"/>
    </row>
    <row r="76" spans="2:28" x14ac:dyDescent="0.2">
      <c r="K76" s="256"/>
      <c r="M76" s="37"/>
    </row>
    <row r="77" spans="2:28" x14ac:dyDescent="0.2">
      <c r="M77" s="37"/>
    </row>
  </sheetData>
  <mergeCells count="38">
    <mergeCell ref="A1:K1"/>
    <mergeCell ref="A2:K2"/>
    <mergeCell ref="D4:E4"/>
    <mergeCell ref="F4:H4"/>
    <mergeCell ref="K4:L4"/>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B28:H28"/>
    <mergeCell ref="J28:K28"/>
    <mergeCell ref="M28:S28"/>
    <mergeCell ref="U28:V28"/>
    <mergeCell ref="Y35:Y39"/>
    <mergeCell ref="B37:H37"/>
    <mergeCell ref="J37:K37"/>
    <mergeCell ref="M37:S37"/>
    <mergeCell ref="U37:V37"/>
    <mergeCell ref="B46:H46"/>
    <mergeCell ref="J46:K46"/>
    <mergeCell ref="M46:S46"/>
    <mergeCell ref="U46:V46"/>
    <mergeCell ref="B55:H55"/>
    <mergeCell ref="J55:K55"/>
    <mergeCell ref="M55:S55"/>
    <mergeCell ref="U55:V55"/>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1FAD678F-5501-4D51-81D5-48702886E88F}"/>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7109375" bestFit="1" customWidth="1"/>
    <col min="5" max="5" width="19" bestFit="1" customWidth="1"/>
    <col min="6" max="6" width="25.42578125" bestFit="1" customWidth="1"/>
  </cols>
  <sheetData>
    <row r="1" spans="1:7" x14ac:dyDescent="0.25">
      <c r="A1" t="s">
        <v>66</v>
      </c>
      <c r="B1" t="s">
        <v>185</v>
      </c>
      <c r="C1" t="s">
        <v>82</v>
      </c>
      <c r="D1" t="s">
        <v>121</v>
      </c>
      <c r="E1" t="s">
        <v>126</v>
      </c>
      <c r="F1" t="s">
        <v>98</v>
      </c>
      <c r="G1" t="s">
        <v>185</v>
      </c>
    </row>
    <row r="2" spans="1:7" x14ac:dyDescent="0.25">
      <c r="A2" t="s">
        <v>186</v>
      </c>
      <c r="B2" t="s">
        <v>187</v>
      </c>
      <c r="C2" t="s">
        <v>118</v>
      </c>
      <c r="D2" t="s">
        <v>123</v>
      </c>
      <c r="E2" t="s">
        <v>125</v>
      </c>
      <c r="G2" t="s">
        <v>187</v>
      </c>
    </row>
    <row r="3" spans="1:7" x14ac:dyDescent="0.25">
      <c r="B3" t="s">
        <v>188</v>
      </c>
      <c r="G3" t="s">
        <v>188</v>
      </c>
    </row>
    <row r="4" spans="1:7" x14ac:dyDescent="0.25">
      <c r="B4" t="s">
        <v>189</v>
      </c>
      <c r="G4" t="s">
        <v>189</v>
      </c>
    </row>
    <row r="5" spans="1:7" x14ac:dyDescent="0.25">
      <c r="G5" t="s">
        <v>190</v>
      </c>
    </row>
    <row r="10" spans="1:7" x14ac:dyDescent="0.25">
      <c r="A10" t="s">
        <v>124</v>
      </c>
      <c r="D10" t="s">
        <v>101</v>
      </c>
    </row>
    <row r="11" spans="1:7" x14ac:dyDescent="0.25">
      <c r="A11" t="s">
        <v>92</v>
      </c>
      <c r="D11" t="s">
        <v>103</v>
      </c>
    </row>
    <row r="12" spans="1:7" x14ac:dyDescent="0.25">
      <c r="D12" t="s">
        <v>130</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4A3970B0B6894B83DA09709F9D339A" ma:contentTypeVersion="4" ma:contentTypeDescription="Create a new document." ma:contentTypeScope="" ma:versionID="34f6aabd1a3a05f3204c73b834687b68">
  <xsd:schema xmlns:xsd="http://www.w3.org/2001/XMLSchema" xmlns:xs="http://www.w3.org/2001/XMLSchema" xmlns:p="http://schemas.microsoft.com/office/2006/metadata/properties" xmlns:ns2="f0b1d4cb-31f5-418c-ae23-9c1df6318527" targetNamespace="http://schemas.microsoft.com/office/2006/metadata/properties" ma:root="true" ma:fieldsID="b6174fdf42aab1473a641b460886c1fb" ns2:_="">
    <xsd:import namespace="f0b1d4cb-31f5-418c-ae23-9c1df63185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1d4cb-31f5-418c-ae23-9c1df63185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721F6-2EAF-42EB-B80E-886CCEBC3202}">
  <ds:schemaRefs>
    <ds:schemaRef ds:uri="http://schemas.microsoft.com/office/2006/documentManagement/types"/>
    <ds:schemaRef ds:uri="http://schemas.microsoft.com/office/infopath/2007/PartnerControls"/>
    <ds:schemaRef ds:uri="f0b1d4cb-31f5-418c-ae23-9c1df6318527"/>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EBD177B-1598-43CB-8A47-800A8F8B1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1d4cb-31f5-418c-ae23-9c1df6318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1D3B6-F961-4171-B861-EBFCE120CF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Gederos, Holly</cp:lastModifiedBy>
  <cp:revision/>
  <dcterms:created xsi:type="dcterms:W3CDTF">2017-02-07T21:45:49Z</dcterms:created>
  <dcterms:modified xsi:type="dcterms:W3CDTF">2022-05-13T13:32:51Z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0x010100A14A3970B0B6894B83DA09709F9D339A</vt:lpwstr>
  </property>
</Properties>
</file>