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ella.msu.montana.edu\GearUp\12. Financial-Fiscal Management\FiscalResources&amp;Forms\01. Commonly Used forms\"/>
    </mc:Choice>
  </mc:AlternateContent>
  <xr:revisionPtr revIDLastSave="0" documentId="13_ncr:1_{E3574CD4-01CB-4B49-85E2-9BB04C85BFF9}" xr6:coauthVersionLast="47" xr6:coauthVersionMax="47" xr10:uidLastSave="{00000000-0000-0000-0000-000000000000}"/>
  <bookViews>
    <workbookView xWindow="-24120" yWindow="-75" windowWidth="24240" windowHeight="13140" activeTab="2" xr2:uid="{C1D92065-4D21-4EA1-B78F-915C25A88405}"/>
  </bookViews>
  <sheets>
    <sheet name="Sample with Flight" sheetId="14" r:id="rId1"/>
    <sheet name="Sample NO Flight" sheetId="12" r:id="rId2"/>
    <sheet name="Form 6B" sheetId="13" r:id="rId3"/>
    <sheet name="Dropdown" sheetId="9" state="hidden" r:id="rId4"/>
    <sheet name="Sheet4" sheetId="8" state="hidden" r:id="rId5"/>
    <sheet name="Data" sheetId="7" state="hidden" r:id="rId6"/>
    <sheet name="Sheet2" sheetId="6" state="hidden" r:id="rId7"/>
  </sheets>
  <definedNames>
    <definedName name="_xlnm.Print_Area" localSheetId="2">'Form 6B'!$A$1:$D$40</definedName>
    <definedName name="_xlnm.Print_Area" localSheetId="1">'Sample NO Flight'!$A$1:$D$40</definedName>
    <definedName name="_xlnm.Print_Area" localSheetId="0">'Sample with Flight'!$A$1:$D$40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4" l="1"/>
  <c r="D15" i="12"/>
  <c r="D15" i="13"/>
  <c r="B13" i="13"/>
  <c r="B13" i="14"/>
  <c r="D32" i="14"/>
  <c r="D29" i="14"/>
  <c r="D28" i="14"/>
  <c r="D27" i="14"/>
  <c r="B22" i="14"/>
  <c r="B23" i="14" s="1"/>
  <c r="D20" i="14"/>
  <c r="D22" i="14" s="1"/>
  <c r="D14" i="14"/>
  <c r="B22" i="13"/>
  <c r="B23" i="13" s="1"/>
  <c r="D32" i="13"/>
  <c r="D29" i="13"/>
  <c r="D28" i="13"/>
  <c r="D27" i="13"/>
  <c r="D20" i="13"/>
  <c r="D22" i="13" s="1"/>
  <c r="D14" i="13"/>
  <c r="B13" i="12"/>
  <c r="D20" i="12"/>
  <c r="B22" i="12"/>
  <c r="D14" i="12"/>
  <c r="D30" i="14" l="1"/>
  <c r="D23" i="14"/>
  <c r="D30" i="13"/>
  <c r="D23" i="13"/>
  <c r="B23" i="12"/>
  <c r="D32" i="12"/>
  <c r="D29" i="12"/>
  <c r="D28" i="12"/>
  <c r="D27" i="12"/>
  <c r="D22" i="12"/>
  <c r="D33" i="14" l="1"/>
  <c r="D34" i="14" s="1"/>
  <c r="D33" i="13"/>
  <c r="D34" i="13" s="1"/>
  <c r="D30" i="12"/>
  <c r="D23" i="12"/>
  <c r="D33" i="12" l="1"/>
  <c r="D34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Wilson, Karen</author>
    <author>Kilgour, Johnathan</author>
  </authors>
  <commentList>
    <comment ref="D7" authorId="0" shapeId="0" xr:uid="{ECDF0F71-4394-47CD-81FC-B55D9F8A9AE8}">
      <text>
        <r>
          <rPr>
            <b/>
            <sz val="9"/>
            <color indexed="81"/>
            <rFont val="Tahoma"/>
            <charset val="1"/>
          </rPr>
          <t>Drop down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3" authorId="1" shapeId="0" xr:uid="{78C5AC55-955F-4A6E-B810-BC430065ECA7}">
      <text>
        <r>
          <rPr>
            <b/>
            <sz val="9"/>
            <color indexed="81"/>
            <rFont val="Tahoma"/>
            <family val="2"/>
          </rPr>
          <t xml:space="preserve">Enter campus name if driving to campus. Enter airport name if flying to campus.
</t>
        </r>
      </text>
    </comment>
    <comment ref="B15" authorId="0" shapeId="0" xr:uid="{717F4BA5-C0E9-43C2-A415-9BF6DB6622C9}">
      <text>
        <r>
          <rPr>
            <b/>
            <sz val="9"/>
            <color indexed="81"/>
            <rFont val="Tahoma"/>
            <charset val="1"/>
          </rPr>
          <t>Drop down question.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8" authorId="1" shapeId="0" xr:uid="{E5D9EFA8-B302-4F2C-99CE-ABCE39F44A4E}">
      <text>
        <r>
          <rPr>
            <b/>
            <sz val="9"/>
            <color indexed="81"/>
            <rFont val="Tahoma"/>
            <charset val="1"/>
          </rPr>
          <t>Must be completed even if identical to cell B15.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Wilson, Karen</author>
    <author>Kilgour, Johnathan</author>
  </authors>
  <commentList>
    <comment ref="D7" authorId="0" shapeId="0" xr:uid="{A5C4A5D1-D24A-4CB4-A767-59B9DD12D62B}">
      <text>
        <r>
          <rPr>
            <b/>
            <sz val="9"/>
            <color indexed="81"/>
            <rFont val="Tahoma"/>
            <charset val="1"/>
          </rPr>
          <t>Drop down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3" authorId="1" shapeId="0" xr:uid="{4C056825-699F-443F-B66F-2B612BB4FD0B}">
      <text>
        <r>
          <rPr>
            <b/>
            <sz val="9"/>
            <color indexed="81"/>
            <rFont val="Tahoma"/>
            <family val="2"/>
          </rPr>
          <t xml:space="preserve">Enter campus name if driving to campus. Enter airport name if flying to campus.
</t>
        </r>
      </text>
    </comment>
    <comment ref="B15" authorId="0" shapeId="0" xr:uid="{CBB5A539-F465-4C9E-AEC0-CAEB188597B7}">
      <text>
        <r>
          <rPr>
            <b/>
            <sz val="9"/>
            <color indexed="81"/>
            <rFont val="Tahoma"/>
            <charset val="1"/>
          </rPr>
          <t>Drop down question.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8" authorId="1" shapeId="0" xr:uid="{CD49D097-EEB6-4F26-B286-F6A5643C954A}">
      <text>
        <r>
          <rPr>
            <b/>
            <sz val="9"/>
            <color indexed="81"/>
            <rFont val="Tahoma"/>
            <charset val="1"/>
          </rPr>
          <t>Must be completed even if identical to cell B15.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Wilson, Karen</author>
    <author>Kilgour, Johnathan</author>
  </authors>
  <commentList>
    <comment ref="D7" authorId="0" shapeId="0" xr:uid="{A2F4EB25-5A21-4FE4-815C-7A7246A3DD15}">
      <text>
        <r>
          <rPr>
            <b/>
            <sz val="9"/>
            <color indexed="81"/>
            <rFont val="Tahoma"/>
            <charset val="1"/>
          </rPr>
          <t>Drop down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3" authorId="1" shapeId="0" xr:uid="{BEC67370-3C86-4843-952F-350954D612D0}">
      <text>
        <r>
          <rPr>
            <b/>
            <sz val="9"/>
            <color indexed="81"/>
            <rFont val="Tahoma"/>
            <family val="2"/>
          </rPr>
          <t xml:space="preserve">Enter campus name if driving to campus. Enter airport name if flying to campus.
</t>
        </r>
      </text>
    </comment>
    <comment ref="B15" authorId="0" shapeId="0" xr:uid="{8857FF06-6F94-4170-BB2D-0F90DE0CA6AD}">
      <text>
        <r>
          <rPr>
            <b/>
            <sz val="9"/>
            <color indexed="81"/>
            <rFont val="Tahoma"/>
            <charset val="1"/>
          </rPr>
          <t>Drop down question.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8" authorId="1" shapeId="0" xr:uid="{26F9AD8F-BD0B-41A9-837D-6607C7911596}">
      <text>
        <r>
          <rPr>
            <b/>
            <sz val="9"/>
            <color indexed="81"/>
            <rFont val="Tahoma"/>
            <charset val="1"/>
          </rPr>
          <t>Must be completed even if identical to cell B15.</t>
        </r>
      </text>
    </comment>
  </commentList>
</comments>
</file>

<file path=xl/sharedStrings.xml><?xml version="1.0" encoding="utf-8"?>
<sst xmlns="http://schemas.openxmlformats.org/spreadsheetml/2006/main" count="244" uniqueCount="103">
  <si>
    <t>Address:</t>
  </si>
  <si>
    <t>This is an accessible form. Please contact mtgearup@montana.edu if you need further assistance.</t>
  </si>
  <si>
    <t>FORM 6B STUDENT TRAVEL VOUCHER</t>
  </si>
  <si>
    <t>Student name:</t>
  </si>
  <si>
    <t>Dates of travel:</t>
  </si>
  <si>
    <t>Name/location of college visited:</t>
  </si>
  <si>
    <t>Purpose of travel (dropdown menu):</t>
  </si>
  <si>
    <t>MILEAGE:</t>
  </si>
  <si>
    <t>Round trip total:</t>
  </si>
  <si>
    <t>Total mileage reimbursement:</t>
  </si>
  <si>
    <t>HOTEL:</t>
  </si>
  <si>
    <t>Hotel name:</t>
  </si>
  <si>
    <t>Hotel address:</t>
  </si>
  <si>
    <t>Allowable nights:</t>
  </si>
  <si>
    <t>Maximum reimbursement:</t>
  </si>
  <si>
    <t>Reimbursement requested:</t>
  </si>
  <si>
    <t>Midday meal total:</t>
  </si>
  <si>
    <t>Morning meal total:</t>
  </si>
  <si>
    <t>Evening meal total:</t>
  </si>
  <si>
    <t>Total meal reimbursement:</t>
  </si>
  <si>
    <t>FOOD:</t>
  </si>
  <si>
    <t>ORIENTATION/REGISTRATION FEE:</t>
  </si>
  <si>
    <t>Total orientation/registration fees:</t>
  </si>
  <si>
    <t>Total trip expense:</t>
  </si>
  <si>
    <t>Total allowable reimbursement:</t>
  </si>
  <si>
    <t>Date:</t>
  </si>
  <si>
    <t>Guardian/Parent full name:</t>
  </si>
  <si>
    <t>School Designee's Signature:</t>
  </si>
  <si>
    <t>GU#:</t>
  </si>
  <si>
    <t>Payment coding info:</t>
  </si>
  <si>
    <t>NOTE:</t>
  </si>
  <si>
    <t>Reimbursement up to $125 per night including taxes and fees. Hotel will only be reimbursed at one night for trips over</t>
  </si>
  <si>
    <t>TOTALS:</t>
  </si>
  <si>
    <t>How many days with a morning meal?</t>
  </si>
  <si>
    <t>How many days with a midday meal?</t>
  </si>
  <si>
    <t>How many days with an evening meal?</t>
  </si>
  <si>
    <t>SCHOOL DISTRICT APPROVAL:</t>
  </si>
  <si>
    <t>I certify the above information is accurate and the necessary backup documentation and receipts for state approval is provided.</t>
  </si>
  <si>
    <t>GEAR UP will reimburse for two people at the current state per diem rate for Montana. To qualify for a meal reimbursement,</t>
  </si>
  <si>
    <t>midday meal 10:01 AM - 3:00 PM, evening meal 3:01 PM - 12 AM. GEAR UP will not reimburse for a meal that is provided by the school/college/university.</t>
  </si>
  <si>
    <t xml:space="preserve">you must be in travel status (away from home) for at least three hours within the meal time range. The meal time ranges are as follows: morning meal 12:01 AM - 10 AM, </t>
  </si>
  <si>
    <t>Allowable reimbursement:</t>
  </si>
  <si>
    <t>Include copy of receipt and proof of attendance.</t>
  </si>
  <si>
    <t>Maximum reimbursement $500.</t>
  </si>
  <si>
    <t>A travel expense voucher form must be filled out within one month after incurring the travel expenses,</t>
  </si>
  <si>
    <t>otherwise the right to reimbursement will be waived. See TAM for examples and proof of visit or attendance.</t>
  </si>
  <si>
    <t>Allowable orientation/registration fees:</t>
  </si>
  <si>
    <t>Orientation</t>
  </si>
  <si>
    <t>College Visit</t>
  </si>
  <si>
    <t>Was a flight taken on this trip?</t>
  </si>
  <si>
    <t>$250 (round trip was over 1000 miles)</t>
  </si>
  <si>
    <t>$125 (Round trip was beween 301 and 1000 miles)</t>
  </si>
  <si>
    <t>No flight taken</t>
  </si>
  <si>
    <t>yes</t>
  </si>
  <si>
    <t>no</t>
  </si>
  <si>
    <t>Libby</t>
  </si>
  <si>
    <t>School:</t>
  </si>
  <si>
    <t>Arlee</t>
  </si>
  <si>
    <t>Box Elder</t>
  </si>
  <si>
    <t>Hardin HS</t>
  </si>
  <si>
    <t>Browning HS</t>
  </si>
  <si>
    <t>Lame Deer</t>
  </si>
  <si>
    <t>Lodge Grass</t>
  </si>
  <si>
    <t>Pryor</t>
  </si>
  <si>
    <t>Rocky Boy</t>
  </si>
  <si>
    <t>St. Ignatius</t>
  </si>
  <si>
    <t>St. Regis</t>
  </si>
  <si>
    <t>Superior</t>
  </si>
  <si>
    <t>Thompson Falls</t>
  </si>
  <si>
    <t>Troy</t>
  </si>
  <si>
    <t>Anne Greenway</t>
  </si>
  <si>
    <t>Nathan Greenway</t>
  </si>
  <si>
    <t>PO Box 293165, Last Best Place, MT</t>
  </si>
  <si>
    <t>4/8/24-4/11/24</t>
  </si>
  <si>
    <t>The purpose of the student travel voucher is to help offset travel costs while increasing college access and parent/guardian/family participation. Reimbursement</t>
  </si>
  <si>
    <t>Starting location (school):</t>
  </si>
  <si>
    <t>Other- actual cost listed in D22</t>
  </si>
  <si>
    <r>
      <t xml:space="preserve">150 miles one way, and a maximum of two nights for trips over 500 miles one way. </t>
    </r>
    <r>
      <rPr>
        <i/>
        <sz val="11"/>
        <color rgb="FFC00000"/>
        <rFont val="Calibri"/>
        <family val="2"/>
        <scheme val="minor"/>
      </rPr>
      <t>Must include copy of the receipt.</t>
    </r>
  </si>
  <si>
    <t>Actual cost from D22</t>
  </si>
  <si>
    <t>Actual # of nights stayed:</t>
  </si>
  <si>
    <t>Hotel Phone Number:</t>
  </si>
  <si>
    <t>Destination (campus if driving; airport if flying):</t>
  </si>
  <si>
    <t>Please fill out the boxes in blue; automatic calculations will take place in the boxes in yellow. Reimburseable travel is in region only. Air travel is not reimburseable.</t>
  </si>
  <si>
    <t xml:space="preserve">Mileage may only be from school to campus, or school to nearest airport if a flight is involved. </t>
  </si>
  <si>
    <t>Allowable reimbursement per night (max $125):</t>
  </si>
  <si>
    <t>Miles one-way (to campus if driving; to airport if flying):</t>
  </si>
  <si>
    <t>Actual hotel cost per night:</t>
  </si>
  <si>
    <t>Enter the one-way mileage of the campus from your school (will differ from mileage entered above if flying):</t>
  </si>
  <si>
    <t>LaQuinta</t>
  </si>
  <si>
    <t>777-777-7777</t>
  </si>
  <si>
    <t>MSU Bozeman</t>
  </si>
  <si>
    <t>21318 S 19th Ave, Bozeman MT</t>
  </si>
  <si>
    <r>
      <t xml:space="preserve">maximum $500. One voucher per 11th or 12th grade student, per year. </t>
    </r>
    <r>
      <rPr>
        <sz val="12"/>
        <color rgb="FFC00000"/>
        <rFont val="Calibri"/>
        <family val="2"/>
        <scheme val="minor"/>
      </rPr>
      <t>Proof of campus visit is required. Receipts are required for hotel and registration fees.</t>
    </r>
  </si>
  <si>
    <t xml:space="preserve">In cases of air travel, mileage is is from school to airport. For lodging  lowest reimburseable may be actual cost if lower than $125 a night was paid. </t>
  </si>
  <si>
    <t>4/24/24 to 4/26/24</t>
  </si>
  <si>
    <t>Super 8</t>
  </si>
  <si>
    <t>Boise State, Boise Id</t>
  </si>
  <si>
    <t>1254 State Street</t>
  </si>
  <si>
    <t>444-444-4442</t>
  </si>
  <si>
    <t>PO Box 1978, Box Elder, Montana</t>
  </si>
  <si>
    <t>Great Falls Airport</t>
  </si>
  <si>
    <r>
      <t>Reimbursed at $.323 per mile. Please refer to</t>
    </r>
    <r>
      <rPr>
        <b/>
        <i/>
        <sz val="12"/>
        <rFont val="Calibri"/>
        <family val="2"/>
        <scheme val="minor"/>
      </rPr>
      <t xml:space="preserve"> Form 5D Mileage Reference</t>
    </r>
    <r>
      <rPr>
        <i/>
        <sz val="12"/>
        <rFont val="Calibri"/>
        <family val="2"/>
        <scheme val="minor"/>
      </rPr>
      <t xml:space="preserve"> for accurate school to campus mileage.</t>
    </r>
  </si>
  <si>
    <t>End of form. Accessible form created 3/27/23; updated 2/5/2024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</si>
</sst>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6"/>
      <name val="Calibri"/>
      <family val="2"/>
      <scheme val="minor"/>
    </font>
    <font>
      <sz val="12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DF4DB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4" fillId="0" borderId="5" xfId="0" applyFont="1" applyBorder="1" applyAlignment="1">
      <alignment horizontal="right"/>
    </xf>
    <xf numFmtId="0" fontId="1" fillId="0" borderId="6" xfId="0" applyFont="1" applyBorder="1"/>
    <xf numFmtId="0" fontId="2" fillId="0" borderId="6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3" fillId="0" borderId="14" xfId="0" applyFont="1" applyBorder="1"/>
    <xf numFmtId="0" fontId="2" fillId="0" borderId="14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5" fillId="3" borderId="14" xfId="0" applyFont="1" applyFill="1" applyBorder="1"/>
    <xf numFmtId="0" fontId="1" fillId="3" borderId="14" xfId="0" applyFont="1" applyFill="1" applyBorder="1"/>
    <xf numFmtId="0" fontId="1" fillId="3" borderId="15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5" fillId="0" borderId="14" xfId="0" applyFont="1" applyBorder="1"/>
    <xf numFmtId="0" fontId="2" fillId="0" borderId="0" xfId="0" applyFont="1" applyAlignment="1">
      <alignment horizontal="right"/>
    </xf>
    <xf numFmtId="0" fontId="5" fillId="0" borderId="0" xfId="0" applyFont="1"/>
    <xf numFmtId="0" fontId="6" fillId="2" borderId="1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44" fontId="7" fillId="3" borderId="11" xfId="0" applyNumberFormat="1" applyFont="1" applyFill="1" applyBorder="1"/>
    <xf numFmtId="0" fontId="6" fillId="3" borderId="2" xfId="0" applyFont="1" applyFill="1" applyBorder="1"/>
    <xf numFmtId="0" fontId="6" fillId="3" borderId="1" xfId="0" applyFont="1" applyFill="1" applyBorder="1"/>
    <xf numFmtId="44" fontId="6" fillId="2" borderId="11" xfId="0" applyNumberFormat="1" applyFont="1" applyFill="1" applyBorder="1" applyProtection="1">
      <protection locked="0"/>
    </xf>
    <xf numFmtId="0" fontId="6" fillId="2" borderId="12" xfId="0" applyFont="1" applyFill="1" applyBorder="1" applyProtection="1">
      <protection locked="0"/>
    </xf>
    <xf numFmtId="44" fontId="6" fillId="3" borderId="11" xfId="0" applyNumberFormat="1" applyFont="1" applyFill="1" applyBorder="1"/>
    <xf numFmtId="44" fontId="6" fillId="3" borderId="12" xfId="0" applyNumberFormat="1" applyFont="1" applyFill="1" applyBorder="1"/>
    <xf numFmtId="0" fontId="6" fillId="2" borderId="7" xfId="0" applyFont="1" applyFill="1" applyBorder="1" applyProtection="1">
      <protection locked="0"/>
    </xf>
    <xf numFmtId="14" fontId="6" fillId="2" borderId="11" xfId="0" applyNumberFormat="1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3" fillId="3" borderId="8" xfId="0" applyFont="1" applyFill="1" applyBorder="1"/>
    <xf numFmtId="0" fontId="3" fillId="3" borderId="14" xfId="0" applyFont="1" applyFill="1" applyBorder="1"/>
    <xf numFmtId="0" fontId="3" fillId="3" borderId="9" xfId="0" applyFont="1" applyFill="1" applyBorder="1"/>
    <xf numFmtId="0" fontId="6" fillId="3" borderId="12" xfId="0" applyFont="1" applyFill="1" applyBorder="1"/>
    <xf numFmtId="44" fontId="7" fillId="3" borderId="7" xfId="0" applyNumberFormat="1" applyFont="1" applyFill="1" applyBorder="1"/>
    <xf numFmtId="0" fontId="0" fillId="0" borderId="0" xfId="0" applyAlignment="1">
      <alignment horizontal="right" vertical="top"/>
    </xf>
    <xf numFmtId="6" fontId="0" fillId="0" borderId="0" xfId="0" applyNumberFormat="1"/>
    <xf numFmtId="0" fontId="2" fillId="0" borderId="0" xfId="0" applyFont="1" applyAlignment="1">
      <alignment horizontal="right" vertical="top" wrapText="1"/>
    </xf>
    <xf numFmtId="0" fontId="11" fillId="3" borderId="0" xfId="0" applyFont="1" applyFill="1"/>
    <xf numFmtId="0" fontId="1" fillId="0" borderId="0" xfId="0" applyFont="1" applyAlignment="1">
      <alignment horizontal="left" vertical="top"/>
    </xf>
    <xf numFmtId="0" fontId="12" fillId="3" borderId="16" xfId="0" applyFont="1" applyFill="1" applyBorder="1" applyAlignment="1">
      <alignment horizontal="right"/>
    </xf>
    <xf numFmtId="0" fontId="13" fillId="3" borderId="14" xfId="0" applyFont="1" applyFill="1" applyBorder="1"/>
    <xf numFmtId="0" fontId="11" fillId="3" borderId="14" xfId="0" applyFont="1" applyFill="1" applyBorder="1"/>
    <xf numFmtId="0" fontId="11" fillId="3" borderId="15" xfId="0" applyFont="1" applyFill="1" applyBorder="1"/>
    <xf numFmtId="0" fontId="11" fillId="3" borderId="6" xfId="0" applyFont="1" applyFill="1" applyBorder="1" applyProtection="1">
      <protection locked="0"/>
    </xf>
    <xf numFmtId="0" fontId="13" fillId="3" borderId="7" xfId="0" applyFont="1" applyFill="1" applyBorder="1" applyAlignment="1">
      <alignment horizontal="right"/>
    </xf>
    <xf numFmtId="0" fontId="14" fillId="3" borderId="14" xfId="0" applyFont="1" applyFill="1" applyBorder="1"/>
    <xf numFmtId="0" fontId="13" fillId="3" borderId="0" xfId="0" applyFont="1" applyFill="1"/>
    <xf numFmtId="0" fontId="12" fillId="3" borderId="13" xfId="0" applyFont="1" applyFill="1" applyBorder="1" applyAlignment="1">
      <alignment horizontal="right"/>
    </xf>
    <xf numFmtId="0" fontId="15" fillId="3" borderId="1" xfId="0" applyFont="1" applyFill="1" applyBorder="1"/>
    <xf numFmtId="0" fontId="11" fillId="3" borderId="1" xfId="0" applyFont="1" applyFill="1" applyBorder="1"/>
    <xf numFmtId="0" fontId="11" fillId="3" borderId="11" xfId="0" applyFont="1" applyFill="1" applyBorder="1"/>
    <xf numFmtId="0" fontId="11" fillId="3" borderId="13" xfId="0" applyFont="1" applyFill="1" applyBorder="1"/>
    <xf numFmtId="0" fontId="13" fillId="3" borderId="1" xfId="0" applyFont="1" applyFill="1" applyBorder="1"/>
    <xf numFmtId="44" fontId="6" fillId="2" borderId="11" xfId="0" applyNumberFormat="1" applyFont="1" applyFill="1" applyBorder="1" applyAlignment="1" applyProtection="1">
      <alignment horizontal="right"/>
      <protection locked="0"/>
    </xf>
    <xf numFmtId="0" fontId="1" fillId="0" borderId="8" xfId="0" applyFont="1" applyBorder="1"/>
    <xf numFmtId="0" fontId="1" fillId="0" borderId="9" xfId="0" applyFont="1" applyBorder="1"/>
    <xf numFmtId="0" fontId="2" fillId="0" borderId="9" xfId="0" applyFont="1" applyBorder="1" applyAlignment="1">
      <alignment horizontal="right"/>
    </xf>
    <xf numFmtId="44" fontId="7" fillId="3" borderId="10" xfId="0" applyNumberFormat="1" applyFont="1" applyFill="1" applyBorder="1"/>
    <xf numFmtId="0" fontId="2" fillId="0" borderId="0" xfId="0" applyFont="1" applyAlignment="1">
      <alignment horizontal="right" wrapText="1"/>
    </xf>
    <xf numFmtId="0" fontId="11" fillId="0" borderId="0" xfId="0" applyFont="1"/>
    <xf numFmtId="0" fontId="11" fillId="0" borderId="11" xfId="0" applyFont="1" applyBorder="1"/>
    <xf numFmtId="0" fontId="12" fillId="0" borderId="6" xfId="0" applyFont="1" applyBorder="1" applyAlignment="1">
      <alignment horizontal="right" wrapText="1"/>
    </xf>
    <xf numFmtId="0" fontId="11" fillId="3" borderId="13" xfId="0" applyFont="1" applyFill="1" applyBorder="1" applyProtection="1">
      <protection locked="0"/>
    </xf>
    <xf numFmtId="0" fontId="13" fillId="3" borderId="11" xfId="0" applyFont="1" applyFill="1" applyBorder="1" applyAlignment="1">
      <alignment horizontal="right"/>
    </xf>
    <xf numFmtId="0" fontId="11" fillId="3" borderId="0" xfId="0" applyFont="1" applyFill="1" applyAlignment="1">
      <alignment horizontal="left" vertical="top"/>
    </xf>
    <xf numFmtId="0" fontId="11" fillId="3" borderId="1" xfId="0" applyFont="1" applyFill="1" applyBorder="1" applyAlignment="1">
      <alignment horizontal="left" vertical="top"/>
    </xf>
    <xf numFmtId="0" fontId="2" fillId="0" borderId="6" xfId="0" applyFont="1" applyBorder="1" applyAlignment="1">
      <alignment horizontal="right" wrapText="1"/>
    </xf>
    <xf numFmtId="0" fontId="6" fillId="2" borderId="1" xfId="0" applyFont="1" applyFill="1" applyBorder="1"/>
    <xf numFmtId="0" fontId="6" fillId="2" borderId="11" xfId="0" applyFont="1" applyFill="1" applyBorder="1"/>
    <xf numFmtId="44" fontId="6" fillId="2" borderId="11" xfId="0" applyNumberFormat="1" applyFont="1" applyFill="1" applyBorder="1" applyAlignment="1">
      <alignment horizontal="right"/>
    </xf>
    <xf numFmtId="0" fontId="6" fillId="2" borderId="12" xfId="0" applyFont="1" applyFill="1" applyBorder="1"/>
    <xf numFmtId="0" fontId="11" fillId="3" borderId="6" xfId="0" applyFont="1" applyFill="1" applyBorder="1"/>
    <xf numFmtId="44" fontId="6" fillId="2" borderId="11" xfId="0" applyNumberFormat="1" applyFont="1" applyFill="1" applyBorder="1"/>
    <xf numFmtId="14" fontId="6" fillId="2" borderId="11" xfId="0" applyNumberFormat="1" applyFont="1" applyFill="1" applyBorder="1"/>
    <xf numFmtId="0" fontId="6" fillId="2" borderId="7" xfId="0" applyFont="1" applyFill="1" applyBorder="1"/>
    <xf numFmtId="164" fontId="6" fillId="3" borderId="1" xfId="0" applyNumberFormat="1" applyFont="1" applyFill="1" applyBorder="1"/>
    <xf numFmtId="0" fontId="6" fillId="2" borderId="1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14" fillId="3" borderId="14" xfId="0" applyFont="1" applyFill="1" applyBorder="1" applyAlignment="1">
      <alignment horizontal="left" vertical="top"/>
    </xf>
    <xf numFmtId="0" fontId="15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13" fillId="3" borderId="0" xfId="0" applyFont="1" applyFill="1" applyAlignment="1">
      <alignment horizontal="left" vertical="top"/>
    </xf>
    <xf numFmtId="0" fontId="13" fillId="3" borderId="1" xfId="0" applyFont="1" applyFill="1" applyBorder="1" applyAlignment="1">
      <alignment horizontal="left" vertical="top"/>
    </xf>
    <xf numFmtId="0" fontId="13" fillId="3" borderId="14" xfId="0" applyFont="1" applyFill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3" fillId="3" borderId="14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right" vertical="top"/>
    </xf>
    <xf numFmtId="0" fontId="6" fillId="3" borderId="2" xfId="0" applyFont="1" applyFill="1" applyBorder="1" applyAlignment="1">
      <alignment horizontal="right" vertical="top"/>
    </xf>
    <xf numFmtId="164" fontId="6" fillId="3" borderId="1" xfId="0" applyNumberFormat="1" applyFont="1" applyFill="1" applyBorder="1" applyAlignment="1">
      <alignment horizontal="right" vertical="top"/>
    </xf>
    <xf numFmtId="0" fontId="16" fillId="2" borderId="1" xfId="0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6" fillId="2" borderId="2" xfId="0" applyFon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6" fillId="2" borderId="1" xfId="0" applyFont="1" applyFill="1" applyBorder="1" applyAlignment="1">
      <alignment horizontal="right"/>
    </xf>
    <xf numFmtId="0" fontId="11" fillId="4" borderId="16" xfId="0" applyFont="1" applyFill="1" applyBorder="1" applyAlignment="1">
      <alignment horizontal="left" vertical="top"/>
    </xf>
    <xf numFmtId="0" fontId="11" fillId="4" borderId="14" xfId="0" applyFont="1" applyFill="1" applyBorder="1" applyAlignment="1">
      <alignment horizontal="left" vertical="top"/>
    </xf>
    <xf numFmtId="0" fontId="12" fillId="4" borderId="15" xfId="0" applyFont="1" applyFill="1" applyBorder="1" applyAlignment="1">
      <alignment horizontal="left" vertical="top"/>
    </xf>
    <xf numFmtId="0" fontId="11" fillId="4" borderId="6" xfId="0" applyFont="1" applyFill="1" applyBorder="1" applyAlignment="1">
      <alignment horizontal="left" vertical="top"/>
    </xf>
    <xf numFmtId="0" fontId="11" fillId="4" borderId="0" xfId="0" applyFont="1" applyFill="1" applyAlignment="1">
      <alignment horizontal="left" vertical="top"/>
    </xf>
    <xf numFmtId="0" fontId="11" fillId="4" borderId="7" xfId="0" applyFont="1" applyFill="1" applyBorder="1" applyAlignment="1">
      <alignment horizontal="left" vertical="top"/>
    </xf>
    <xf numFmtId="0" fontId="11" fillId="4" borderId="17" xfId="0" applyFont="1" applyFill="1" applyBorder="1" applyAlignment="1">
      <alignment horizontal="left" vertical="top"/>
    </xf>
    <xf numFmtId="0" fontId="11" fillId="4" borderId="13" xfId="0" applyFont="1" applyFill="1" applyBorder="1" applyAlignment="1">
      <alignment horizontal="left" vertical="top"/>
    </xf>
    <xf numFmtId="0" fontId="11" fillId="4" borderId="1" xfId="0" applyFont="1" applyFill="1" applyBorder="1" applyAlignment="1">
      <alignment horizontal="left" vertical="top"/>
    </xf>
    <xf numFmtId="0" fontId="11" fillId="4" borderId="11" xfId="0" applyFont="1" applyFill="1" applyBorder="1" applyAlignment="1">
      <alignment horizontal="left" vertical="top"/>
    </xf>
    <xf numFmtId="0" fontId="5" fillId="3" borderId="14" xfId="0" applyFont="1" applyFill="1" applyBorder="1" applyAlignment="1">
      <alignment horizontal="left"/>
    </xf>
    <xf numFmtId="0" fontId="6" fillId="2" borderId="2" xfId="0" applyFont="1" applyFill="1" applyBorder="1"/>
    <xf numFmtId="0" fontId="1" fillId="2" borderId="1" xfId="0" applyFont="1" applyFill="1" applyBorder="1" applyAlignment="1">
      <alignment horizontal="right"/>
    </xf>
    <xf numFmtId="0" fontId="6" fillId="2" borderId="0" xfId="0" applyFont="1" applyFill="1"/>
    <xf numFmtId="0" fontId="16" fillId="2" borderId="1" xfId="0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FED6"/>
      <color rgb="FFFDF4DB"/>
      <color rgb="FFFFF4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254794</xdr:colOff>
      <xdr:row>1</xdr:row>
      <xdr:rowOff>69058</xdr:rowOff>
    </xdr:from>
    <xdr:to>
      <xdr:col>0</xdr:col>
      <xdr:colOff>1333500</xdr:colOff>
      <xdr:row>1</xdr:row>
      <xdr:rowOff>609033</xdr:rowOff>
    </xdr:to>
    <xdr:pic>
      <xdr:nvPicPr>
        <xdr:cNvPr id="2" name="Picture 1" descr="Montana GEAR UP logo">
          <a:extLst>
            <a:ext uri="{FF2B5EF4-FFF2-40B4-BE49-F238E27FC236}">
              <a16:creationId xmlns:a16="http://schemas.microsoft.com/office/drawing/2014/main" id="{3E42F35E-61F5-4639-B6A5-43525847342B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794" y="278608"/>
          <a:ext cx="1078706" cy="539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254794</xdr:colOff>
      <xdr:row>1</xdr:row>
      <xdr:rowOff>69058</xdr:rowOff>
    </xdr:from>
    <xdr:to>
      <xdr:col>0</xdr:col>
      <xdr:colOff>1333500</xdr:colOff>
      <xdr:row>1</xdr:row>
      <xdr:rowOff>609033</xdr:rowOff>
    </xdr:to>
    <xdr:pic>
      <xdr:nvPicPr>
        <xdr:cNvPr id="2" name="Picture 1" descr="Montana GEAR UP logo">
          <a:extLst>
            <a:ext uri="{FF2B5EF4-FFF2-40B4-BE49-F238E27FC236}">
              <a16:creationId xmlns:a16="http://schemas.microsoft.com/office/drawing/2014/main" id="{385EA2CE-E41B-440B-98F8-561016EDE3F6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794" y="278608"/>
          <a:ext cx="1078706" cy="539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254794</xdr:colOff>
      <xdr:row>1</xdr:row>
      <xdr:rowOff>69058</xdr:rowOff>
    </xdr:from>
    <xdr:to>
      <xdr:col>0</xdr:col>
      <xdr:colOff>1333500</xdr:colOff>
      <xdr:row>1</xdr:row>
      <xdr:rowOff>609033</xdr:rowOff>
    </xdr:to>
    <xdr:pic>
      <xdr:nvPicPr>
        <xdr:cNvPr id="2" name="Picture 1" descr="Montana GEAR UP logo">
          <a:extLst>
            <a:ext uri="{FF2B5EF4-FFF2-40B4-BE49-F238E27FC236}">
              <a16:creationId xmlns:a16="http://schemas.microsoft.com/office/drawing/2014/main" id="{81AB14FE-CCE7-431D-A478-38CD52A26815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794" y="278608"/>
          <a:ext cx="1078706" cy="539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3D3D2-FACA-4AB1-9756-7C200B0D06C7}">
  <sheetPr>
    <pageSetUpPr fitToPage="1"/>
  </sheetPr>
  <dimension ref="A1:D40"/>
  <sheetViews>
    <sheetView showGridLines="0" topLeftCell="A17" zoomScale="84" zoomScaleNormal="84" workbookViewId="0">
      <selection activeCell="D41" sqref="D41"/>
    </sheetView>
  </sheetViews>
  <sheetFormatPr defaultColWidth="9.140625" defaultRowHeight="15.75" x14ac:dyDescent="0.25"/>
  <cols>
    <col min="1" max="1" width="38.5703125" style="2" customWidth="1"/>
    <col min="2" max="2" width="43.140625" style="2" customWidth="1"/>
    <col min="3" max="3" width="35.42578125" style="2" customWidth="1"/>
    <col min="4" max="4" width="40.7109375" style="2" customWidth="1"/>
    <col min="5" max="16384" width="9.140625" style="1"/>
  </cols>
  <sheetData>
    <row r="1" spans="1:4" ht="16.5" thickBot="1" x14ac:dyDescent="0.3">
      <c r="A1" s="1" t="s">
        <v>1</v>
      </c>
      <c r="B1" s="1"/>
      <c r="C1" s="1"/>
      <c r="D1" s="1"/>
    </row>
    <row r="2" spans="1:4" ht="53.25" customHeight="1" x14ac:dyDescent="0.3">
      <c r="A2" s="3"/>
      <c r="B2" s="4"/>
      <c r="C2" s="4"/>
      <c r="D2" s="5" t="s">
        <v>2</v>
      </c>
    </row>
    <row r="3" spans="1:4" s="45" customFormat="1" ht="20.25" customHeight="1" x14ac:dyDescent="0.25">
      <c r="A3" s="108" t="s">
        <v>74</v>
      </c>
      <c r="B3" s="109"/>
      <c r="C3" s="109"/>
      <c r="D3" s="110"/>
    </row>
    <row r="4" spans="1:4" s="45" customFormat="1" ht="20.25" customHeight="1" x14ac:dyDescent="0.25">
      <c r="A4" s="111" t="s">
        <v>92</v>
      </c>
      <c r="B4" s="112"/>
      <c r="C4" s="112"/>
      <c r="D4" s="113"/>
    </row>
    <row r="5" spans="1:4" s="45" customFormat="1" ht="20.25" customHeight="1" x14ac:dyDescent="0.25">
      <c r="A5" s="114" t="s">
        <v>82</v>
      </c>
      <c r="B5" s="112"/>
      <c r="C5" s="112"/>
      <c r="D5" s="113"/>
    </row>
    <row r="6" spans="1:4" s="45" customFormat="1" ht="20.25" customHeight="1" x14ac:dyDescent="0.25">
      <c r="A6" s="115" t="s">
        <v>93</v>
      </c>
      <c r="B6" s="116"/>
      <c r="C6" s="116"/>
      <c r="D6" s="117"/>
    </row>
    <row r="7" spans="1:4" ht="30" customHeight="1" x14ac:dyDescent="0.35">
      <c r="A7" s="7" t="s">
        <v>6</v>
      </c>
      <c r="B7" s="74" t="s">
        <v>48</v>
      </c>
      <c r="C7" s="21" t="s">
        <v>56</v>
      </c>
      <c r="D7" s="75" t="s">
        <v>64</v>
      </c>
    </row>
    <row r="8" spans="1:4" ht="30" customHeight="1" x14ac:dyDescent="0.35">
      <c r="A8" s="7" t="s">
        <v>26</v>
      </c>
      <c r="B8" s="119" t="s">
        <v>70</v>
      </c>
      <c r="C8" s="21" t="s">
        <v>3</v>
      </c>
      <c r="D8" s="75" t="s">
        <v>71</v>
      </c>
    </row>
    <row r="9" spans="1:4" ht="30" customHeight="1" x14ac:dyDescent="0.35">
      <c r="A9" s="7" t="s">
        <v>0</v>
      </c>
      <c r="B9" s="74" t="s">
        <v>99</v>
      </c>
      <c r="C9" s="74"/>
      <c r="D9" s="75"/>
    </row>
    <row r="10" spans="1:4" ht="30" customHeight="1" x14ac:dyDescent="0.35">
      <c r="A10" s="8" t="s">
        <v>4</v>
      </c>
      <c r="B10" s="74" t="s">
        <v>94</v>
      </c>
      <c r="C10" s="9" t="s">
        <v>5</v>
      </c>
      <c r="D10" s="75" t="s">
        <v>96</v>
      </c>
    </row>
    <row r="11" spans="1:4" ht="20.25" customHeight="1" x14ac:dyDescent="0.25">
      <c r="A11" s="46" t="s">
        <v>7</v>
      </c>
      <c r="B11" s="52" t="s">
        <v>101</v>
      </c>
      <c r="C11" s="48"/>
      <c r="D11" s="49"/>
    </row>
    <row r="12" spans="1:4" ht="20.25" customHeight="1" x14ac:dyDescent="0.25">
      <c r="A12" s="54"/>
      <c r="B12" s="55" t="s">
        <v>83</v>
      </c>
      <c r="C12" s="56"/>
      <c r="D12" s="57"/>
    </row>
    <row r="13" spans="1:4" ht="31.5" x14ac:dyDescent="0.35">
      <c r="A13" s="7" t="s">
        <v>75</v>
      </c>
      <c r="B13" s="28" t="str">
        <f>D7</f>
        <v>Rocky Boy</v>
      </c>
      <c r="C13" s="43" t="s">
        <v>81</v>
      </c>
      <c r="D13" s="75" t="s">
        <v>100</v>
      </c>
    </row>
    <row r="14" spans="1:4" ht="33" x14ac:dyDescent="0.35">
      <c r="A14" s="73" t="s">
        <v>85</v>
      </c>
      <c r="B14" s="103">
        <v>102</v>
      </c>
      <c r="C14" s="65" t="s">
        <v>8</v>
      </c>
      <c r="D14" s="39">
        <f>SUM(B14*2)</f>
        <v>204</v>
      </c>
    </row>
    <row r="15" spans="1:4" ht="33" customHeight="1" x14ac:dyDescent="0.35">
      <c r="A15" s="7" t="s">
        <v>49</v>
      </c>
      <c r="B15" s="120" t="s">
        <v>53</v>
      </c>
      <c r="C15" s="9" t="s">
        <v>9</v>
      </c>
      <c r="D15" s="26">
        <f>(D14*0.323)</f>
        <v>65.891999999999996</v>
      </c>
    </row>
    <row r="16" spans="1:4" ht="20.25" customHeight="1" x14ac:dyDescent="0.25">
      <c r="A16" s="46" t="s">
        <v>10</v>
      </c>
      <c r="B16" s="53" t="s">
        <v>31</v>
      </c>
      <c r="C16" s="48"/>
      <c r="D16" s="49"/>
    </row>
    <row r="17" spans="1:4" ht="20.25" customHeight="1" x14ac:dyDescent="0.25">
      <c r="A17" s="58"/>
      <c r="B17" s="59" t="s">
        <v>77</v>
      </c>
      <c r="C17" s="56"/>
      <c r="D17" s="57"/>
    </row>
    <row r="18" spans="1:4" ht="56.25" customHeight="1" x14ac:dyDescent="0.35">
      <c r="A18" s="68" t="s">
        <v>87</v>
      </c>
      <c r="B18" s="107">
        <v>677</v>
      </c>
      <c r="C18" s="66"/>
      <c r="D18" s="67"/>
    </row>
    <row r="19" spans="1:4" ht="30" customHeight="1" x14ac:dyDescent="0.35">
      <c r="A19" s="7" t="s">
        <v>11</v>
      </c>
      <c r="B19" s="74" t="s">
        <v>95</v>
      </c>
      <c r="C19" s="21" t="s">
        <v>86</v>
      </c>
      <c r="D19" s="76">
        <v>189</v>
      </c>
    </row>
    <row r="20" spans="1:4" ht="33" x14ac:dyDescent="0.35">
      <c r="A20" s="7" t="s">
        <v>12</v>
      </c>
      <c r="B20" s="74" t="s">
        <v>97</v>
      </c>
      <c r="C20" s="65" t="s">
        <v>84</v>
      </c>
      <c r="D20" s="31">
        <f>MIN(125,(SUM(D19)))</f>
        <v>125</v>
      </c>
    </row>
    <row r="21" spans="1:4" ht="30" customHeight="1" x14ac:dyDescent="0.35">
      <c r="A21" s="7" t="s">
        <v>80</v>
      </c>
      <c r="B21" s="74" t="s">
        <v>98</v>
      </c>
      <c r="C21" s="21" t="s">
        <v>79</v>
      </c>
      <c r="D21" s="77">
        <v>2</v>
      </c>
    </row>
    <row r="22" spans="1:4" ht="30" customHeight="1" x14ac:dyDescent="0.35">
      <c r="A22" s="7" t="s">
        <v>13</v>
      </c>
      <c r="B22" s="27">
        <f>IF(B18&gt;500,2,IF(B18&gt;150,1,0))</f>
        <v>2</v>
      </c>
      <c r="C22" s="21" t="s">
        <v>15</v>
      </c>
      <c r="D22" s="31">
        <f>(D20*D21)</f>
        <v>250</v>
      </c>
    </row>
    <row r="23" spans="1:4" ht="30" customHeight="1" x14ac:dyDescent="0.35">
      <c r="A23" s="7" t="s">
        <v>14</v>
      </c>
      <c r="B23" s="82">
        <f>(B22*125)</f>
        <v>250</v>
      </c>
      <c r="C23" s="21" t="s">
        <v>41</v>
      </c>
      <c r="D23" s="40">
        <f>MIN(D22,B23)</f>
        <v>250</v>
      </c>
    </row>
    <row r="24" spans="1:4" ht="20.25" customHeight="1" x14ac:dyDescent="0.25">
      <c r="A24" s="46" t="s">
        <v>20</v>
      </c>
      <c r="B24" s="47" t="s">
        <v>38</v>
      </c>
      <c r="C24" s="48"/>
      <c r="D24" s="49"/>
    </row>
    <row r="25" spans="1:4" ht="20.25" customHeight="1" x14ac:dyDescent="0.25">
      <c r="A25" s="78"/>
      <c r="B25" s="44"/>
      <c r="C25" s="44"/>
      <c r="D25" s="51" t="s">
        <v>40</v>
      </c>
    </row>
    <row r="26" spans="1:4" ht="20.25" customHeight="1" x14ac:dyDescent="0.25">
      <c r="A26" s="58"/>
      <c r="B26" s="56"/>
      <c r="C26" s="56"/>
      <c r="D26" s="70" t="s">
        <v>39</v>
      </c>
    </row>
    <row r="27" spans="1:4" ht="30" customHeight="1" x14ac:dyDescent="0.35">
      <c r="A27" s="7" t="s">
        <v>33</v>
      </c>
      <c r="B27" s="74">
        <v>3</v>
      </c>
      <c r="C27" s="21" t="s">
        <v>17</v>
      </c>
      <c r="D27" s="31">
        <f>(B27*2*8.25)</f>
        <v>49.5</v>
      </c>
    </row>
    <row r="28" spans="1:4" ht="30" customHeight="1" x14ac:dyDescent="0.35">
      <c r="A28" s="7" t="s">
        <v>34</v>
      </c>
      <c r="B28" s="74">
        <v>2</v>
      </c>
      <c r="C28" s="21" t="s">
        <v>16</v>
      </c>
      <c r="D28" s="31">
        <f>(B28*2*9.25)</f>
        <v>37</v>
      </c>
    </row>
    <row r="29" spans="1:4" ht="30" customHeight="1" x14ac:dyDescent="0.35">
      <c r="A29" s="7" t="s">
        <v>35</v>
      </c>
      <c r="B29" s="74">
        <v>2</v>
      </c>
      <c r="C29" s="21" t="s">
        <v>18</v>
      </c>
      <c r="D29" s="31">
        <f>(B29*2*16)</f>
        <v>64</v>
      </c>
    </row>
    <row r="30" spans="1:4" ht="30" customHeight="1" x14ac:dyDescent="0.35">
      <c r="A30" s="6"/>
      <c r="B30" s="1"/>
      <c r="C30" s="21" t="s">
        <v>19</v>
      </c>
      <c r="D30" s="26">
        <f>(D27+D28+D29)</f>
        <v>150.5</v>
      </c>
    </row>
    <row r="31" spans="1:4" ht="30" customHeight="1" x14ac:dyDescent="0.35">
      <c r="A31" s="10" t="s">
        <v>21</v>
      </c>
      <c r="B31" s="20" t="s">
        <v>42</v>
      </c>
      <c r="C31" s="12" t="s">
        <v>22</v>
      </c>
      <c r="D31" s="79"/>
    </row>
    <row r="32" spans="1:4" ht="30" customHeight="1" x14ac:dyDescent="0.35">
      <c r="A32" s="7"/>
      <c r="B32" s="22"/>
      <c r="C32" s="21" t="s">
        <v>46</v>
      </c>
      <c r="D32" s="26">
        <f>MIN(150,(SUM(D31)))</f>
        <v>0</v>
      </c>
    </row>
    <row r="33" spans="1:4" ht="30" customHeight="1" x14ac:dyDescent="0.35">
      <c r="A33" s="10" t="s">
        <v>32</v>
      </c>
      <c r="B33" s="11" t="s">
        <v>43</v>
      </c>
      <c r="C33" s="12" t="s">
        <v>23</v>
      </c>
      <c r="D33" s="32">
        <f>(D15+D23+D30+D32)</f>
        <v>466.392</v>
      </c>
    </row>
    <row r="34" spans="1:4" ht="30" customHeight="1" thickBot="1" x14ac:dyDescent="0.4">
      <c r="A34" s="61"/>
      <c r="B34" s="62"/>
      <c r="C34" s="63" t="s">
        <v>24</v>
      </c>
      <c r="D34" s="64">
        <f>IF(D33&gt;500,500,D33)</f>
        <v>466.392</v>
      </c>
    </row>
    <row r="35" spans="1:4" ht="30" customHeight="1" x14ac:dyDescent="0.25">
      <c r="A35" s="14" t="s">
        <v>36</v>
      </c>
      <c r="B35" s="15" t="s">
        <v>37</v>
      </c>
      <c r="C35" s="16"/>
      <c r="D35" s="17"/>
    </row>
    <row r="36" spans="1:4" ht="33" customHeight="1" x14ac:dyDescent="0.35">
      <c r="A36" s="7" t="s">
        <v>27</v>
      </c>
      <c r="B36" s="74"/>
      <c r="C36" s="21" t="s">
        <v>25</v>
      </c>
      <c r="D36" s="80"/>
    </row>
    <row r="37" spans="1:4" ht="20.25" customHeight="1" x14ac:dyDescent="0.35">
      <c r="A37" s="7" t="s">
        <v>28</v>
      </c>
      <c r="B37" s="121"/>
      <c r="C37" s="21" t="s">
        <v>29</v>
      </c>
      <c r="D37" s="81"/>
    </row>
    <row r="38" spans="1:4" ht="18.75" customHeight="1" x14ac:dyDescent="0.25">
      <c r="A38" s="14" t="s">
        <v>30</v>
      </c>
      <c r="B38" s="37" t="s">
        <v>44</v>
      </c>
      <c r="C38" s="16"/>
      <c r="D38" s="17"/>
    </row>
    <row r="39" spans="1:4" ht="15.75" customHeight="1" thickBot="1" x14ac:dyDescent="0.3">
      <c r="A39" s="36"/>
      <c r="B39" s="38" t="s">
        <v>45</v>
      </c>
      <c r="C39" s="18"/>
      <c r="D39" s="19"/>
    </row>
    <row r="40" spans="1:4" x14ac:dyDescent="0.25">
      <c r="A40" s="1"/>
      <c r="B40" s="1"/>
      <c r="C40" s="1"/>
      <c r="D40" s="13" t="s">
        <v>102</v>
      </c>
    </row>
  </sheetData>
  <sheetProtection algorithmName="SHA-512" hashValue="brrym3vbxkm6MpgSyMo+EJsLJifF4TntKHuLdtpwJeruCdg2LvZNjbg5x4XSh7N0SoTL8UVw0127MsW6q1IpZA==" saltValue="TUpYPAWNy3KzPcl8J+hbWg==" spinCount="100000" sheet="1" selectLockedCells="1"/>
  <dataValidations count="3">
    <dataValidation type="list" allowBlank="1" showInputMessage="1" showErrorMessage="1" sqref="B27:B29" xr:uid="{56BFCA66-CA5E-42A8-9954-763558066039}">
      <formula1>"0, 1, 2, 3"</formula1>
    </dataValidation>
    <dataValidation type="list" allowBlank="1" showInputMessage="1" showErrorMessage="1" sqref="D21" xr:uid="{D7BBA244-442C-43BD-974E-94D26E06DB87}">
      <formula1>"0, 1, 2"</formula1>
    </dataValidation>
    <dataValidation type="whole" operator="greaterThanOrEqual" allowBlank="1" showInputMessage="1" showErrorMessage="1" sqref="B18" xr:uid="{03910680-2A05-43BA-89BE-4649BBA45E3F}">
      <formula1>0</formula1>
    </dataValidation>
  </dataValidations>
  <printOptions horizontalCentered="1" verticalCentered="1"/>
  <pageMargins left="0.25" right="0.25" top="0.75" bottom="0.75" header="0.3" footer="0.3"/>
  <pageSetup scale="6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B371B61-0849-4B5A-9E85-FE7372011446}">
          <x14:formula1>
            <xm:f>Dropdown!$A$18:$A$32</xm:f>
          </x14:formula1>
          <xm:sqref>D7</xm:sqref>
        </x14:dataValidation>
        <x14:dataValidation type="list" allowBlank="1" showInputMessage="1" showErrorMessage="1" xr:uid="{0E2CA424-1F79-4D1A-B68C-2F18128F4710}">
          <x14:formula1>
            <xm:f>Dropdown!$A$14:$A$16</xm:f>
          </x14:formula1>
          <xm:sqref>B15</xm:sqref>
        </x14:dataValidation>
        <x14:dataValidation type="list" showInputMessage="1" showErrorMessage="1" xr:uid="{C564D175-3F8E-4A12-B460-8AFC6A1C1AE5}">
          <x14:formula1>
            <xm:f>Data!$C$2:$C$4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313E9-31BD-432B-99E2-2777D4692486}">
  <sheetPr>
    <pageSetUpPr fitToPage="1"/>
  </sheetPr>
  <dimension ref="A1:D40"/>
  <sheetViews>
    <sheetView showGridLines="0" topLeftCell="A26" zoomScaleNormal="100" workbookViewId="0">
      <selection activeCell="B31" sqref="B31"/>
    </sheetView>
  </sheetViews>
  <sheetFormatPr defaultColWidth="9.140625" defaultRowHeight="15.75" x14ac:dyDescent="0.25"/>
  <cols>
    <col min="1" max="1" width="38.5703125" style="1" customWidth="1"/>
    <col min="2" max="2" width="43.140625" style="45" customWidth="1"/>
    <col min="3" max="3" width="35.42578125" style="1" customWidth="1"/>
    <col min="4" max="4" width="40.7109375" style="1" customWidth="1"/>
    <col min="5" max="16384" width="9.140625" style="1"/>
  </cols>
  <sheetData>
    <row r="1" spans="1:4" ht="16.5" thickBot="1" x14ac:dyDescent="0.3">
      <c r="A1" s="1" t="s">
        <v>1</v>
      </c>
    </row>
    <row r="2" spans="1:4" ht="53.25" customHeight="1" x14ac:dyDescent="0.3">
      <c r="A2" s="3"/>
      <c r="B2" s="84"/>
      <c r="C2" s="4"/>
      <c r="D2" s="5" t="s">
        <v>2</v>
      </c>
    </row>
    <row r="3" spans="1:4" s="45" customFormat="1" ht="20.25" customHeight="1" x14ac:dyDescent="0.25">
      <c r="A3" s="108" t="s">
        <v>74</v>
      </c>
      <c r="B3" s="109"/>
      <c r="C3" s="109"/>
      <c r="D3" s="110"/>
    </row>
    <row r="4" spans="1:4" s="45" customFormat="1" ht="20.25" customHeight="1" x14ac:dyDescent="0.25">
      <c r="A4" s="111" t="s">
        <v>92</v>
      </c>
      <c r="B4" s="112"/>
      <c r="C4" s="112"/>
      <c r="D4" s="113"/>
    </row>
    <row r="5" spans="1:4" s="45" customFormat="1" ht="20.25" customHeight="1" x14ac:dyDescent="0.25">
      <c r="A5" s="114" t="s">
        <v>82</v>
      </c>
      <c r="B5" s="112"/>
      <c r="C5" s="112"/>
      <c r="D5" s="113"/>
    </row>
    <row r="6" spans="1:4" s="45" customFormat="1" ht="20.25" customHeight="1" x14ac:dyDescent="0.25">
      <c r="A6" s="115" t="s">
        <v>93</v>
      </c>
      <c r="B6" s="116"/>
      <c r="C6" s="116"/>
      <c r="D6" s="117"/>
    </row>
    <row r="7" spans="1:4" ht="30" customHeight="1" x14ac:dyDescent="0.35">
      <c r="A7" s="7" t="s">
        <v>6</v>
      </c>
      <c r="B7" s="83" t="s">
        <v>48</v>
      </c>
      <c r="C7" s="21" t="s">
        <v>56</v>
      </c>
      <c r="D7" s="75" t="s">
        <v>57</v>
      </c>
    </row>
    <row r="8" spans="1:4" ht="30" customHeight="1" x14ac:dyDescent="0.35">
      <c r="A8" s="7" t="s">
        <v>26</v>
      </c>
      <c r="B8" s="85" t="s">
        <v>70</v>
      </c>
      <c r="C8" s="21" t="s">
        <v>3</v>
      </c>
      <c r="D8" s="75" t="s">
        <v>71</v>
      </c>
    </row>
    <row r="9" spans="1:4" ht="30" customHeight="1" x14ac:dyDescent="0.35">
      <c r="A9" s="7" t="s">
        <v>0</v>
      </c>
      <c r="B9" s="83" t="s">
        <v>72</v>
      </c>
      <c r="C9" s="74"/>
      <c r="D9" s="75"/>
    </row>
    <row r="10" spans="1:4" ht="30" customHeight="1" x14ac:dyDescent="0.35">
      <c r="A10" s="8" t="s">
        <v>4</v>
      </c>
      <c r="B10" s="83" t="s">
        <v>73</v>
      </c>
      <c r="C10" s="9" t="s">
        <v>5</v>
      </c>
      <c r="D10" s="75" t="s">
        <v>90</v>
      </c>
    </row>
    <row r="11" spans="1:4" ht="20.25" customHeight="1" x14ac:dyDescent="0.25">
      <c r="A11" s="46" t="s">
        <v>7</v>
      </c>
      <c r="B11" s="86" t="s">
        <v>101</v>
      </c>
      <c r="C11" s="48"/>
      <c r="D11" s="49"/>
    </row>
    <row r="12" spans="1:4" ht="20.25" customHeight="1" x14ac:dyDescent="0.25">
      <c r="A12" s="54"/>
      <c r="B12" s="87" t="s">
        <v>83</v>
      </c>
      <c r="C12" s="56"/>
      <c r="D12" s="57"/>
    </row>
    <row r="13" spans="1:4" ht="31.5" x14ac:dyDescent="0.35">
      <c r="A13" s="7" t="s">
        <v>75</v>
      </c>
      <c r="B13" s="88" t="str">
        <f>D7</f>
        <v>Arlee</v>
      </c>
      <c r="C13" s="43" t="s">
        <v>81</v>
      </c>
      <c r="D13" s="75" t="s">
        <v>90</v>
      </c>
    </row>
    <row r="14" spans="1:4" ht="33" x14ac:dyDescent="0.35">
      <c r="A14" s="73" t="s">
        <v>85</v>
      </c>
      <c r="B14" s="103">
        <v>229</v>
      </c>
      <c r="C14" s="65" t="s">
        <v>8</v>
      </c>
      <c r="D14" s="39">
        <f>SUM(B14*2)</f>
        <v>458</v>
      </c>
    </row>
    <row r="15" spans="1:4" ht="33" customHeight="1" x14ac:dyDescent="0.35">
      <c r="A15" s="7" t="s">
        <v>49</v>
      </c>
      <c r="B15" s="104" t="s">
        <v>54</v>
      </c>
      <c r="C15" s="9" t="s">
        <v>9</v>
      </c>
      <c r="D15" s="26">
        <f>(D14*0.323)</f>
        <v>147.934</v>
      </c>
    </row>
    <row r="16" spans="1:4" ht="20.25" customHeight="1" x14ac:dyDescent="0.25">
      <c r="A16" s="46" t="s">
        <v>10</v>
      </c>
      <c r="B16" s="89" t="s">
        <v>31</v>
      </c>
      <c r="C16" s="48"/>
      <c r="D16" s="49"/>
    </row>
    <row r="17" spans="1:4" ht="20.25" customHeight="1" x14ac:dyDescent="0.25">
      <c r="A17" s="58"/>
      <c r="B17" s="90" t="s">
        <v>77</v>
      </c>
      <c r="C17" s="56"/>
      <c r="D17" s="57"/>
    </row>
    <row r="18" spans="1:4" ht="56.25" customHeight="1" x14ac:dyDescent="0.25">
      <c r="A18" s="68" t="s">
        <v>87</v>
      </c>
      <c r="B18" s="102">
        <v>229</v>
      </c>
      <c r="C18" s="66"/>
      <c r="D18" s="67"/>
    </row>
    <row r="19" spans="1:4" ht="30" customHeight="1" x14ac:dyDescent="0.35">
      <c r="A19" s="7" t="s">
        <v>11</v>
      </c>
      <c r="B19" s="83" t="s">
        <v>88</v>
      </c>
      <c r="C19" s="21" t="s">
        <v>86</v>
      </c>
      <c r="D19" s="76">
        <v>189</v>
      </c>
    </row>
    <row r="20" spans="1:4" ht="33" x14ac:dyDescent="0.35">
      <c r="A20" s="7" t="s">
        <v>12</v>
      </c>
      <c r="B20" s="83" t="s">
        <v>91</v>
      </c>
      <c r="C20" s="65" t="s">
        <v>84</v>
      </c>
      <c r="D20" s="31">
        <f>MIN(125,(SUM(D19)))</f>
        <v>125</v>
      </c>
    </row>
    <row r="21" spans="1:4" ht="30" customHeight="1" x14ac:dyDescent="0.35">
      <c r="A21" s="7" t="s">
        <v>80</v>
      </c>
      <c r="B21" s="83" t="s">
        <v>89</v>
      </c>
      <c r="C21" s="21" t="s">
        <v>79</v>
      </c>
      <c r="D21" s="77">
        <v>2</v>
      </c>
    </row>
    <row r="22" spans="1:4" ht="30" customHeight="1" x14ac:dyDescent="0.35">
      <c r="A22" s="7" t="s">
        <v>13</v>
      </c>
      <c r="B22" s="100">
        <f>IF(B18&gt;500,2,IF(B18&gt;150,1,0))</f>
        <v>1</v>
      </c>
      <c r="C22" s="21" t="s">
        <v>15</v>
      </c>
      <c r="D22" s="31">
        <f>(D20*D21)</f>
        <v>250</v>
      </c>
    </row>
    <row r="23" spans="1:4" ht="30" customHeight="1" x14ac:dyDescent="0.35">
      <c r="A23" s="7" t="s">
        <v>14</v>
      </c>
      <c r="B23" s="101">
        <f>(B22*125)</f>
        <v>125</v>
      </c>
      <c r="C23" s="21" t="s">
        <v>41</v>
      </c>
      <c r="D23" s="40">
        <f>MIN(D22,B23)</f>
        <v>125</v>
      </c>
    </row>
    <row r="24" spans="1:4" ht="20.25" customHeight="1" x14ac:dyDescent="0.25">
      <c r="A24" s="46" t="s">
        <v>20</v>
      </c>
      <c r="B24" s="91" t="s">
        <v>38</v>
      </c>
      <c r="C24" s="48"/>
      <c r="D24" s="49"/>
    </row>
    <row r="25" spans="1:4" ht="20.25" customHeight="1" x14ac:dyDescent="0.25">
      <c r="A25" s="78"/>
      <c r="B25" s="71"/>
      <c r="C25" s="44"/>
      <c r="D25" s="51" t="s">
        <v>40</v>
      </c>
    </row>
    <row r="26" spans="1:4" ht="20.25" customHeight="1" x14ac:dyDescent="0.25">
      <c r="A26" s="58"/>
      <c r="B26" s="72"/>
      <c r="C26" s="56"/>
      <c r="D26" s="70" t="s">
        <v>39</v>
      </c>
    </row>
    <row r="27" spans="1:4" ht="30" customHeight="1" x14ac:dyDescent="0.35">
      <c r="A27" s="7" t="s">
        <v>33</v>
      </c>
      <c r="B27" s="99">
        <v>1</v>
      </c>
      <c r="C27" s="21" t="s">
        <v>17</v>
      </c>
      <c r="D27" s="31">
        <f>(B27*2*8.25)</f>
        <v>16.5</v>
      </c>
    </row>
    <row r="28" spans="1:4" ht="30" customHeight="1" x14ac:dyDescent="0.35">
      <c r="A28" s="7" t="s">
        <v>34</v>
      </c>
      <c r="B28" s="99">
        <v>2</v>
      </c>
      <c r="C28" s="21" t="s">
        <v>16</v>
      </c>
      <c r="D28" s="31">
        <f>(B28*2*9.25)</f>
        <v>37</v>
      </c>
    </row>
    <row r="29" spans="1:4" ht="30" customHeight="1" x14ac:dyDescent="0.35">
      <c r="A29" s="7" t="s">
        <v>35</v>
      </c>
      <c r="B29" s="99">
        <v>2</v>
      </c>
      <c r="C29" s="21" t="s">
        <v>18</v>
      </c>
      <c r="D29" s="31">
        <f>(B29*2*16)</f>
        <v>64</v>
      </c>
    </row>
    <row r="30" spans="1:4" ht="30" customHeight="1" x14ac:dyDescent="0.35">
      <c r="A30" s="6"/>
      <c r="C30" s="21" t="s">
        <v>19</v>
      </c>
      <c r="D30" s="26">
        <f>(D27+D28+D29)</f>
        <v>117.5</v>
      </c>
    </row>
    <row r="31" spans="1:4" ht="30" customHeight="1" x14ac:dyDescent="0.35">
      <c r="A31" s="10" t="s">
        <v>21</v>
      </c>
      <c r="B31" s="92" t="s">
        <v>42</v>
      </c>
      <c r="C31" s="12" t="s">
        <v>22</v>
      </c>
      <c r="D31" s="79"/>
    </row>
    <row r="32" spans="1:4" ht="30" customHeight="1" x14ac:dyDescent="0.35">
      <c r="A32" s="7"/>
      <c r="B32" s="93"/>
      <c r="C32" s="21" t="s">
        <v>46</v>
      </c>
      <c r="D32" s="26">
        <f>MIN(150,(SUM(D31)))</f>
        <v>0</v>
      </c>
    </row>
    <row r="33" spans="1:4" ht="30" customHeight="1" x14ac:dyDescent="0.35">
      <c r="A33" s="10" t="s">
        <v>32</v>
      </c>
      <c r="B33" s="94" t="s">
        <v>43</v>
      </c>
      <c r="C33" s="12" t="s">
        <v>23</v>
      </c>
      <c r="D33" s="32">
        <f>(D15+D23+D30+D32)</f>
        <v>390.43399999999997</v>
      </c>
    </row>
    <row r="34" spans="1:4" ht="30" customHeight="1" thickBot="1" x14ac:dyDescent="0.4">
      <c r="A34" s="61"/>
      <c r="B34" s="95"/>
      <c r="C34" s="63" t="s">
        <v>24</v>
      </c>
      <c r="D34" s="64">
        <f>IF(D33&gt;500,500,D33)</f>
        <v>390.43399999999997</v>
      </c>
    </row>
    <row r="35" spans="1:4" ht="30" customHeight="1" x14ac:dyDescent="0.25">
      <c r="A35" s="14" t="s">
        <v>36</v>
      </c>
      <c r="B35" s="118" t="s">
        <v>37</v>
      </c>
      <c r="C35" s="16"/>
      <c r="D35" s="17"/>
    </row>
    <row r="36" spans="1:4" ht="33" customHeight="1" x14ac:dyDescent="0.35">
      <c r="A36" s="7" t="s">
        <v>27</v>
      </c>
      <c r="B36" s="83"/>
      <c r="C36" s="21" t="s">
        <v>25</v>
      </c>
      <c r="D36" s="80"/>
    </row>
    <row r="37" spans="1:4" ht="20.25" customHeight="1" x14ac:dyDescent="0.35">
      <c r="A37" s="7" t="s">
        <v>28</v>
      </c>
      <c r="B37" s="96"/>
      <c r="C37" s="21" t="s">
        <v>29</v>
      </c>
      <c r="D37" s="81"/>
    </row>
    <row r="38" spans="1:4" ht="18.75" customHeight="1" x14ac:dyDescent="0.25">
      <c r="A38" s="14" t="s">
        <v>30</v>
      </c>
      <c r="B38" s="97" t="s">
        <v>44</v>
      </c>
      <c r="C38" s="16"/>
      <c r="D38" s="17"/>
    </row>
    <row r="39" spans="1:4" ht="15.75" customHeight="1" thickBot="1" x14ac:dyDescent="0.3">
      <c r="A39" s="36"/>
      <c r="B39" s="98" t="s">
        <v>45</v>
      </c>
      <c r="C39" s="18"/>
      <c r="D39" s="19"/>
    </row>
    <row r="40" spans="1:4" x14ac:dyDescent="0.25">
      <c r="D40" s="13" t="s">
        <v>102</v>
      </c>
    </row>
  </sheetData>
  <sheetProtection algorithmName="SHA-512" hashValue="iTpXbQaA/Vg90eGVPLVPfxxQzS8atfNNHhCtfhdUbm8F8ZmP567T3DwoigMIH+j7Hw5oZ3mNLYiChXXUJkw3vA==" saltValue="m+AfSaUfd4u9J3KaBX51qA==" spinCount="100000" sheet="1" objects="1" scenarios="1" selectLockedCells="1"/>
  <dataValidations count="3">
    <dataValidation type="list" allowBlank="1" showInputMessage="1" showErrorMessage="1" sqref="B27:B29" xr:uid="{9D969ACE-B212-49E0-A9C7-50CD22C3FCC5}">
      <formula1>"0, 1, 2, 3"</formula1>
    </dataValidation>
    <dataValidation type="list" allowBlank="1" showInputMessage="1" showErrorMessage="1" sqref="D21" xr:uid="{E142DAEC-0F6E-4345-8FC1-FDBB8661B6A3}">
      <formula1>"0, 1, 2"</formula1>
    </dataValidation>
    <dataValidation type="whole" operator="greaterThanOrEqual" allowBlank="1" showInputMessage="1" showErrorMessage="1" sqref="B18" xr:uid="{4B841105-B77B-4332-957D-E6823FB689FF}">
      <formula1>0</formula1>
    </dataValidation>
  </dataValidations>
  <printOptions horizontalCentered="1" verticalCentered="1"/>
  <pageMargins left="0.25" right="0.25" top="0.75" bottom="0.75" header="0.3" footer="0.3"/>
  <pageSetup scale="62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1973B1E-2F8A-4C2E-AF0D-B973EAE772A3}">
          <x14:formula1>
            <xm:f>Dropdown!$A$18:$A$32</xm:f>
          </x14:formula1>
          <xm:sqref>D7</xm:sqref>
        </x14:dataValidation>
        <x14:dataValidation type="list" allowBlank="1" showInputMessage="1" showErrorMessage="1" xr:uid="{F7FF27E5-C0BB-4AE6-871F-88F9CC8A8B48}">
          <x14:formula1>
            <xm:f>Dropdown!$A$14:$A$16</xm:f>
          </x14:formula1>
          <xm:sqref>B15</xm:sqref>
        </x14:dataValidation>
        <x14:dataValidation type="list" showInputMessage="1" showErrorMessage="1" xr:uid="{E031C8DE-DB82-47B1-BA9A-235DCCEC4FC6}">
          <x14:formula1>
            <xm:f>Data!$C$2:$C$4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E235C-405B-4BC6-812C-31CE62D5DC12}">
  <sheetPr>
    <pageSetUpPr fitToPage="1"/>
  </sheetPr>
  <dimension ref="A1:D40"/>
  <sheetViews>
    <sheetView showGridLines="0" tabSelected="1" zoomScaleNormal="100" workbookViewId="0">
      <selection activeCell="D41" sqref="D41"/>
    </sheetView>
  </sheetViews>
  <sheetFormatPr defaultColWidth="9.140625" defaultRowHeight="15.75" x14ac:dyDescent="0.25"/>
  <cols>
    <col min="1" max="1" width="38.5703125" style="2" customWidth="1"/>
    <col min="2" max="2" width="43.140625" style="2" customWidth="1"/>
    <col min="3" max="3" width="35.42578125" style="2" customWidth="1"/>
    <col min="4" max="4" width="40.7109375" style="2" customWidth="1"/>
    <col min="5" max="16384" width="9.140625" style="1"/>
  </cols>
  <sheetData>
    <row r="1" spans="1:4" ht="16.5" thickBot="1" x14ac:dyDescent="0.3">
      <c r="A1" s="1" t="s">
        <v>1</v>
      </c>
      <c r="B1" s="1"/>
      <c r="C1" s="1"/>
      <c r="D1" s="1"/>
    </row>
    <row r="2" spans="1:4" ht="53.25" customHeight="1" x14ac:dyDescent="0.3">
      <c r="A2" s="3"/>
      <c r="B2" s="4"/>
      <c r="C2" s="4"/>
      <c r="D2" s="5" t="s">
        <v>2</v>
      </c>
    </row>
    <row r="3" spans="1:4" s="45" customFormat="1" ht="20.25" customHeight="1" x14ac:dyDescent="0.25">
      <c r="A3" s="108" t="s">
        <v>74</v>
      </c>
      <c r="B3" s="109"/>
      <c r="C3" s="109"/>
      <c r="D3" s="110"/>
    </row>
    <row r="4" spans="1:4" s="45" customFormat="1" ht="20.25" customHeight="1" x14ac:dyDescent="0.25">
      <c r="A4" s="111" t="s">
        <v>92</v>
      </c>
      <c r="B4" s="112"/>
      <c r="C4" s="112"/>
      <c r="D4" s="113"/>
    </row>
    <row r="5" spans="1:4" s="45" customFormat="1" ht="20.25" customHeight="1" x14ac:dyDescent="0.25">
      <c r="A5" s="114" t="s">
        <v>82</v>
      </c>
      <c r="B5" s="112"/>
      <c r="C5" s="112"/>
      <c r="D5" s="113"/>
    </row>
    <row r="6" spans="1:4" s="45" customFormat="1" ht="20.25" customHeight="1" x14ac:dyDescent="0.25">
      <c r="A6" s="115" t="s">
        <v>93</v>
      </c>
      <c r="B6" s="116"/>
      <c r="C6" s="116"/>
      <c r="D6" s="117"/>
    </row>
    <row r="7" spans="1:4" ht="30" customHeight="1" x14ac:dyDescent="0.35">
      <c r="A7" s="7" t="s">
        <v>6</v>
      </c>
      <c r="B7" s="23"/>
      <c r="C7" s="21" t="s">
        <v>56</v>
      </c>
      <c r="D7" s="25"/>
    </row>
    <row r="8" spans="1:4" ht="30" customHeight="1" x14ac:dyDescent="0.35">
      <c r="A8" s="7" t="s">
        <v>26</v>
      </c>
      <c r="B8" s="24"/>
      <c r="C8" s="21" t="s">
        <v>3</v>
      </c>
      <c r="D8" s="25"/>
    </row>
    <row r="9" spans="1:4" ht="30" customHeight="1" x14ac:dyDescent="0.35">
      <c r="A9" s="7" t="s">
        <v>0</v>
      </c>
      <c r="B9" s="23"/>
      <c r="C9" s="23"/>
      <c r="D9" s="25"/>
    </row>
    <row r="10" spans="1:4" ht="30" customHeight="1" x14ac:dyDescent="0.35">
      <c r="A10" s="8" t="s">
        <v>4</v>
      </c>
      <c r="B10" s="23"/>
      <c r="C10" s="9" t="s">
        <v>5</v>
      </c>
      <c r="D10" s="25"/>
    </row>
    <row r="11" spans="1:4" ht="20.25" customHeight="1" x14ac:dyDescent="0.25">
      <c r="A11" s="46" t="s">
        <v>7</v>
      </c>
      <c r="B11" s="52" t="s">
        <v>101</v>
      </c>
      <c r="C11" s="48"/>
      <c r="D11" s="49"/>
    </row>
    <row r="12" spans="1:4" ht="20.25" customHeight="1" x14ac:dyDescent="0.25">
      <c r="A12" s="54"/>
      <c r="B12" s="55" t="s">
        <v>83</v>
      </c>
      <c r="C12" s="56"/>
      <c r="D12" s="57"/>
    </row>
    <row r="13" spans="1:4" ht="31.5" x14ac:dyDescent="0.35">
      <c r="A13" s="7" t="s">
        <v>75</v>
      </c>
      <c r="B13" s="28">
        <f>D7</f>
        <v>0</v>
      </c>
      <c r="C13" s="43" t="s">
        <v>81</v>
      </c>
      <c r="D13" s="25"/>
    </row>
    <row r="14" spans="1:4" ht="33" x14ac:dyDescent="0.35">
      <c r="A14" s="73" t="s">
        <v>85</v>
      </c>
      <c r="B14" s="105"/>
      <c r="C14" s="65" t="s">
        <v>8</v>
      </c>
      <c r="D14" s="39">
        <f>SUM(B14*2)</f>
        <v>0</v>
      </c>
    </row>
    <row r="15" spans="1:4" ht="33" customHeight="1" x14ac:dyDescent="0.35">
      <c r="A15" s="7" t="s">
        <v>49</v>
      </c>
      <c r="B15" s="106"/>
      <c r="C15" s="9" t="s">
        <v>9</v>
      </c>
      <c r="D15" s="26">
        <f>(D14*0.323)</f>
        <v>0</v>
      </c>
    </row>
    <row r="16" spans="1:4" ht="20.25" customHeight="1" x14ac:dyDescent="0.25">
      <c r="A16" s="46" t="s">
        <v>10</v>
      </c>
      <c r="B16" s="53" t="s">
        <v>31</v>
      </c>
      <c r="C16" s="48"/>
      <c r="D16" s="49"/>
    </row>
    <row r="17" spans="1:4" ht="20.25" customHeight="1" x14ac:dyDescent="0.25">
      <c r="A17" s="58"/>
      <c r="B17" s="59" t="s">
        <v>77</v>
      </c>
      <c r="C17" s="56"/>
      <c r="D17" s="57"/>
    </row>
    <row r="18" spans="1:4" ht="56.25" customHeight="1" x14ac:dyDescent="0.35">
      <c r="A18" s="68" t="s">
        <v>87</v>
      </c>
      <c r="B18" s="122"/>
      <c r="C18" s="66"/>
      <c r="D18" s="67"/>
    </row>
    <row r="19" spans="1:4" ht="30" customHeight="1" x14ac:dyDescent="0.35">
      <c r="A19" s="7" t="s">
        <v>11</v>
      </c>
      <c r="B19" s="23"/>
      <c r="C19" s="21" t="s">
        <v>86</v>
      </c>
      <c r="D19" s="60"/>
    </row>
    <row r="20" spans="1:4" ht="33" x14ac:dyDescent="0.35">
      <c r="A20" s="7" t="s">
        <v>12</v>
      </c>
      <c r="B20" s="23"/>
      <c r="C20" s="65" t="s">
        <v>84</v>
      </c>
      <c r="D20" s="31">
        <f>MIN(125,(SUM(D19)))</f>
        <v>0</v>
      </c>
    </row>
    <row r="21" spans="1:4" ht="30" customHeight="1" x14ac:dyDescent="0.35">
      <c r="A21" s="7" t="s">
        <v>80</v>
      </c>
      <c r="B21" s="23"/>
      <c r="C21" s="21" t="s">
        <v>79</v>
      </c>
      <c r="D21" s="30">
        <v>0</v>
      </c>
    </row>
    <row r="22" spans="1:4" ht="30" customHeight="1" x14ac:dyDescent="0.35">
      <c r="A22" s="7" t="s">
        <v>13</v>
      </c>
      <c r="B22" s="27">
        <f>IF(B18&gt;500,2,IF(B18&gt;150,1,0))</f>
        <v>0</v>
      </c>
      <c r="C22" s="21" t="s">
        <v>15</v>
      </c>
      <c r="D22" s="31">
        <f>(D20*D21)</f>
        <v>0</v>
      </c>
    </row>
    <row r="23" spans="1:4" ht="30" customHeight="1" x14ac:dyDescent="0.35">
      <c r="A23" s="7" t="s">
        <v>14</v>
      </c>
      <c r="B23" s="82">
        <f>(B22*125)</f>
        <v>0</v>
      </c>
      <c r="C23" s="21" t="s">
        <v>41</v>
      </c>
      <c r="D23" s="40">
        <f>MIN(D22,B23)</f>
        <v>0</v>
      </c>
    </row>
    <row r="24" spans="1:4" ht="20.25" customHeight="1" x14ac:dyDescent="0.25">
      <c r="A24" s="46" t="s">
        <v>20</v>
      </c>
      <c r="B24" s="47" t="s">
        <v>38</v>
      </c>
      <c r="C24" s="48"/>
      <c r="D24" s="49"/>
    </row>
    <row r="25" spans="1:4" ht="20.25" customHeight="1" x14ac:dyDescent="0.25">
      <c r="A25" s="50"/>
      <c r="B25" s="44"/>
      <c r="C25" s="44"/>
      <c r="D25" s="51" t="s">
        <v>40</v>
      </c>
    </row>
    <row r="26" spans="1:4" ht="20.25" customHeight="1" x14ac:dyDescent="0.25">
      <c r="A26" s="69"/>
      <c r="B26" s="56"/>
      <c r="C26" s="56"/>
      <c r="D26" s="70" t="s">
        <v>39</v>
      </c>
    </row>
    <row r="27" spans="1:4" ht="30" customHeight="1" x14ac:dyDescent="0.35">
      <c r="A27" s="7" t="s">
        <v>33</v>
      </c>
      <c r="B27" s="23">
        <v>0</v>
      </c>
      <c r="C27" s="21" t="s">
        <v>17</v>
      </c>
      <c r="D27" s="31">
        <f>(B27*2*8.25)</f>
        <v>0</v>
      </c>
    </row>
    <row r="28" spans="1:4" ht="30" customHeight="1" x14ac:dyDescent="0.35">
      <c r="A28" s="7" t="s">
        <v>34</v>
      </c>
      <c r="B28" s="23">
        <v>0</v>
      </c>
      <c r="C28" s="21" t="s">
        <v>16</v>
      </c>
      <c r="D28" s="31">
        <f>(B28*2*9.25)</f>
        <v>0</v>
      </c>
    </row>
    <row r="29" spans="1:4" ht="30" customHeight="1" x14ac:dyDescent="0.35">
      <c r="A29" s="7" t="s">
        <v>35</v>
      </c>
      <c r="B29" s="23">
        <v>0</v>
      </c>
      <c r="C29" s="21" t="s">
        <v>18</v>
      </c>
      <c r="D29" s="31">
        <f>(B29*2*16)</f>
        <v>0</v>
      </c>
    </row>
    <row r="30" spans="1:4" ht="30" customHeight="1" x14ac:dyDescent="0.35">
      <c r="A30" s="6"/>
      <c r="B30" s="1"/>
      <c r="C30" s="21" t="s">
        <v>19</v>
      </c>
      <c r="D30" s="26">
        <f>(D27+D28+D29)</f>
        <v>0</v>
      </c>
    </row>
    <row r="31" spans="1:4" ht="30" customHeight="1" x14ac:dyDescent="0.35">
      <c r="A31" s="10" t="s">
        <v>21</v>
      </c>
      <c r="B31" s="20" t="s">
        <v>42</v>
      </c>
      <c r="C31" s="12" t="s">
        <v>22</v>
      </c>
      <c r="D31" s="29"/>
    </row>
    <row r="32" spans="1:4" ht="30" customHeight="1" x14ac:dyDescent="0.35">
      <c r="A32" s="7"/>
      <c r="B32" s="22"/>
      <c r="C32" s="21" t="s">
        <v>46</v>
      </c>
      <c r="D32" s="26">
        <f>MIN(150,(SUM(D31)))</f>
        <v>0</v>
      </c>
    </row>
    <row r="33" spans="1:4" ht="30" customHeight="1" x14ac:dyDescent="0.35">
      <c r="A33" s="10" t="s">
        <v>32</v>
      </c>
      <c r="B33" s="11" t="s">
        <v>43</v>
      </c>
      <c r="C33" s="12" t="s">
        <v>23</v>
      </c>
      <c r="D33" s="32">
        <f>(D15+D23+D30+D32)</f>
        <v>0</v>
      </c>
    </row>
    <row r="34" spans="1:4" ht="30" customHeight="1" thickBot="1" x14ac:dyDescent="0.4">
      <c r="A34" s="61"/>
      <c r="B34" s="62"/>
      <c r="C34" s="63" t="s">
        <v>24</v>
      </c>
      <c r="D34" s="64">
        <f>IF(D33&gt;500,500,D33)</f>
        <v>0</v>
      </c>
    </row>
    <row r="35" spans="1:4" ht="30" customHeight="1" x14ac:dyDescent="0.25">
      <c r="A35" s="14" t="s">
        <v>36</v>
      </c>
      <c r="B35" s="15" t="s">
        <v>37</v>
      </c>
      <c r="C35" s="16"/>
      <c r="D35" s="17"/>
    </row>
    <row r="36" spans="1:4" ht="33" customHeight="1" x14ac:dyDescent="0.35">
      <c r="A36" s="7" t="s">
        <v>27</v>
      </c>
      <c r="B36" s="23"/>
      <c r="C36" s="21" t="s">
        <v>25</v>
      </c>
      <c r="D36" s="34"/>
    </row>
    <row r="37" spans="1:4" ht="20.25" customHeight="1" x14ac:dyDescent="0.35">
      <c r="A37" s="7" t="s">
        <v>28</v>
      </c>
      <c r="B37" s="35"/>
      <c r="C37" s="21" t="s">
        <v>29</v>
      </c>
      <c r="D37" s="33"/>
    </row>
    <row r="38" spans="1:4" ht="18.75" customHeight="1" x14ac:dyDescent="0.25">
      <c r="A38" s="14" t="s">
        <v>30</v>
      </c>
      <c r="B38" s="37" t="s">
        <v>44</v>
      </c>
      <c r="C38" s="16"/>
      <c r="D38" s="17"/>
    </row>
    <row r="39" spans="1:4" ht="15.75" customHeight="1" thickBot="1" x14ac:dyDescent="0.3">
      <c r="A39" s="36"/>
      <c r="B39" s="38" t="s">
        <v>45</v>
      </c>
      <c r="C39" s="18"/>
      <c r="D39" s="19"/>
    </row>
    <row r="40" spans="1:4" x14ac:dyDescent="0.25">
      <c r="A40" s="1"/>
      <c r="B40" s="1"/>
      <c r="C40" s="1"/>
      <c r="D40" s="13" t="s">
        <v>102</v>
      </c>
    </row>
  </sheetData>
  <sheetProtection algorithmName="SHA-512" hashValue="MOobtZy35L9xNfKUJn1ovqDi10Lq5YvTy+yKUXrWzyi1If3FlFcg+3KLm6jSUH4g3fXP0aqSw0yHG34PB0fqUw==" saltValue="IMdRL6iY0+lbNQURv0XlYQ==" spinCount="100000" sheet="1" objects="1" scenarios="1" selectLockedCells="1"/>
  <dataValidations count="3">
    <dataValidation type="whole" operator="greaterThanOrEqual" allowBlank="1" showInputMessage="1" showErrorMessage="1" sqref="B18" xr:uid="{04CF68E5-1F04-4862-84E6-046D242C3192}">
      <formula1>0</formula1>
    </dataValidation>
    <dataValidation type="list" allowBlank="1" showInputMessage="1" showErrorMessage="1" sqref="D21" xr:uid="{1B187C3C-6713-4AE6-8975-5067423AEB64}">
      <formula1>"0, 1, 2"</formula1>
    </dataValidation>
    <dataValidation type="list" allowBlank="1" showInputMessage="1" showErrorMessage="1" sqref="B27:B29" xr:uid="{69372796-A1C3-4FA2-8099-A756B2D734FA}">
      <formula1>"0, 1, 2, 3"</formula1>
    </dataValidation>
  </dataValidations>
  <printOptions horizontalCentered="1" verticalCentered="1"/>
  <pageMargins left="0.25" right="0.25" top="0.75" bottom="0.75" header="0.3" footer="0.3"/>
  <pageSetup scale="6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5FC51DBF-97BA-4B38-ACA2-BB8D0B4D1B17}">
          <x14:formula1>
            <xm:f>Data!$C$2:$C$4</xm:f>
          </x14:formula1>
          <xm:sqref>B7</xm:sqref>
        </x14:dataValidation>
        <x14:dataValidation type="list" allowBlank="1" showInputMessage="1" showErrorMessage="1" xr:uid="{62A85465-43DC-4276-980E-14D2CFA98C98}">
          <x14:formula1>
            <xm:f>Dropdown!$A$14:$A$16</xm:f>
          </x14:formula1>
          <xm:sqref>B15</xm:sqref>
        </x14:dataValidation>
        <x14:dataValidation type="list" allowBlank="1" showInputMessage="1" showErrorMessage="1" xr:uid="{A2DEFE66-646C-4C57-820F-2FF8CA49F9D3}">
          <x14:formula1>
            <xm:f>Dropdown!$A$18:$A$32</xm:f>
          </x14:formula1>
          <xm:sqref>D7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8CF25-748F-4E99-9B1F-A3B5BEC157C6}">
  <dimension ref="A3:A32"/>
  <sheetViews>
    <sheetView workbookViewId="0">
      <selection activeCell="B8" sqref="B8"/>
    </sheetView>
  </sheetViews>
  <sheetFormatPr defaultRowHeight="15" x14ac:dyDescent="0.25"/>
  <sheetData>
    <row r="3" spans="1:1" x14ac:dyDescent="0.25">
      <c r="A3" s="41" t="s">
        <v>52</v>
      </c>
    </row>
    <row r="4" spans="1:1" x14ac:dyDescent="0.25">
      <c r="A4" s="41" t="s">
        <v>51</v>
      </c>
    </row>
    <row r="5" spans="1:1" x14ac:dyDescent="0.25">
      <c r="A5" s="41" t="s">
        <v>50</v>
      </c>
    </row>
    <row r="6" spans="1:1" x14ac:dyDescent="0.25">
      <c r="A6" s="41" t="s">
        <v>76</v>
      </c>
    </row>
    <row r="8" spans="1:1" x14ac:dyDescent="0.25">
      <c r="A8" s="41" t="s">
        <v>78</v>
      </c>
    </row>
    <row r="9" spans="1:1" x14ac:dyDescent="0.25">
      <c r="A9" s="42">
        <v>125</v>
      </c>
    </row>
    <row r="10" spans="1:1" x14ac:dyDescent="0.25">
      <c r="A10" s="42">
        <v>250</v>
      </c>
    </row>
    <row r="15" spans="1:1" x14ac:dyDescent="0.25">
      <c r="A15" t="s">
        <v>53</v>
      </c>
    </row>
    <row r="16" spans="1:1" x14ac:dyDescent="0.25">
      <c r="A16" t="s">
        <v>54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60</v>
      </c>
    </row>
    <row r="22" spans="1:1" x14ac:dyDescent="0.25">
      <c r="A22" t="s">
        <v>59</v>
      </c>
    </row>
    <row r="23" spans="1:1" x14ac:dyDescent="0.25">
      <c r="A23" t="s">
        <v>61</v>
      </c>
    </row>
    <row r="24" spans="1:1" x14ac:dyDescent="0.25">
      <c r="A24" t="s">
        <v>55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038C4-9ADC-439C-AA8C-82CE63233E8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2C9B9-C2AB-4A9E-90F8-35579F0517B5}">
  <dimension ref="C3:C4"/>
  <sheetViews>
    <sheetView workbookViewId="0">
      <selection activeCell="C2" sqref="C2"/>
    </sheetView>
  </sheetViews>
  <sheetFormatPr defaultRowHeight="15" x14ac:dyDescent="0.25"/>
  <sheetData>
    <row r="3" spans="3:3" x14ac:dyDescent="0.25">
      <c r="C3" t="s">
        <v>48</v>
      </c>
    </row>
    <row r="4" spans="3:3" x14ac:dyDescent="0.25">
      <c r="C4" t="s">
        <v>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5AF88-5CD9-403C-97E2-E36C4701ED14}">
  <dimension ref="B2:B3"/>
  <sheetViews>
    <sheetView topLeftCell="A11" workbookViewId="0">
      <selection activeCell="B4" sqref="B4"/>
    </sheetView>
  </sheetViews>
  <sheetFormatPr defaultRowHeight="15" x14ac:dyDescent="0.25"/>
  <sheetData>
    <row r="2" spans="2:2" x14ac:dyDescent="0.25">
      <c r="B2" t="s">
        <v>48</v>
      </c>
    </row>
    <row r="3" spans="2:2" x14ac:dyDescent="0.25">
      <c r="B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Sample with Flight</vt:lpstr>
      <vt:lpstr>Sample NO Flight</vt:lpstr>
      <vt:lpstr>Form 6B</vt:lpstr>
      <vt:lpstr>Dropdown</vt:lpstr>
      <vt:lpstr>Sheet4</vt:lpstr>
      <vt:lpstr>Data</vt:lpstr>
      <vt:lpstr>Sheet2</vt:lpstr>
      <vt:lpstr>'Form 6B'!Print_Area</vt:lpstr>
      <vt:lpstr>'Sample NO Flight'!Print_Area</vt:lpstr>
      <vt:lpstr>'Sample with Flight'!Print_Area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Vader, Mae</dc:creator>
  <cp:lastModifiedBy>Kilgour, John</cp:lastModifiedBy>
  <cp:lastPrinted>2023-09-27T18:53:29Z</cp:lastPrinted>
  <dcterms:created xsi:type="dcterms:W3CDTF">2022-11-16T16:34:06Z</dcterms:created>
  <dcterms:modified xsi:type="dcterms:W3CDTF">2024-02-05T18:40:19Z</dcterms:modified>
</cp:coreProperties>
</file>